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05" windowWidth="19440" windowHeight="7710" tabRatio="898" firstSheet="10" activeTab="18"/>
  </bookViews>
  <sheets>
    <sheet name="Stavba" sheetId="1" r:id="rId1"/>
    <sheet name="01  KL" sheetId="2" r:id="rId2"/>
    <sheet name="01  Rek" sheetId="3" r:id="rId3"/>
    <sheet name="01  Pol" sheetId="4" r:id="rId4"/>
    <sheet name="02  KL" sheetId="5" r:id="rId5"/>
    <sheet name="02  Rek" sheetId="6" r:id="rId6"/>
    <sheet name="02  Pol" sheetId="7" r:id="rId7"/>
    <sheet name="03  KL" sheetId="8" r:id="rId8"/>
    <sheet name="03  Rek" sheetId="9" r:id="rId9"/>
    <sheet name="03  Pol" sheetId="10" r:id="rId10"/>
    <sheet name="04  KL" sheetId="11" r:id="rId11"/>
    <sheet name="04  Rek" sheetId="12" r:id="rId12"/>
    <sheet name="04  Pol" sheetId="13" r:id="rId13"/>
    <sheet name="05  KL" sheetId="14" r:id="rId14"/>
    <sheet name="05  Rek" sheetId="15" r:id="rId15"/>
    <sheet name="05  Pol" sheetId="16" r:id="rId16"/>
    <sheet name="06  KL" sheetId="17" r:id="rId17"/>
    <sheet name="06  Rek" sheetId="18" r:id="rId18"/>
    <sheet name="06  Pol" sheetId="19" r:id="rId19"/>
    <sheet name="07  KL" sheetId="20" r:id="rId20"/>
    <sheet name="07  Rek" sheetId="21" r:id="rId21"/>
    <sheet name="07  Pol" sheetId="22" r:id="rId22"/>
    <sheet name="elektro" sheetId="32" r:id="rId23"/>
    <sheet name="kabely" sheetId="33" r:id="rId24"/>
    <sheet name="svítidla" sheetId="34" r:id="rId25"/>
    <sheet name="rozvaděče" sheetId="39" r:id="rId26"/>
    <sheet name="svítidla,stožáry" sheetId="36" r:id="rId27"/>
    <sheet name="uzemnění" sheetId="37" r:id="rId28"/>
    <sheet name="zemní práce" sheetId="38" r:id="rId29"/>
    <sheet name="08  KL" sheetId="23" r:id="rId30"/>
    <sheet name="08  Rek" sheetId="24" r:id="rId31"/>
    <sheet name="08  Pol" sheetId="25" r:id="rId32"/>
    <sheet name="09  KL" sheetId="26" r:id="rId33"/>
    <sheet name="09  Rek" sheetId="27" r:id="rId34"/>
    <sheet name="09  Pol" sheetId="28" r:id="rId35"/>
    <sheet name="ven.kanal." sheetId="40" r:id="rId36"/>
    <sheet name="ven.vodovod" sheetId="41" r:id="rId37"/>
    <sheet name="ZTI" sheetId="42" r:id="rId38"/>
    <sheet name="sanace Compact" sheetId="43" r:id="rId39"/>
    <sheet name="10  KL" sheetId="29" r:id="rId40"/>
    <sheet name="10  Rek" sheetId="30" r:id="rId41"/>
    <sheet name="10  Pol" sheetId="31" r:id="rId42"/>
    <sheet name="Sheet1" sheetId="44" r:id="rId43"/>
    <sheet name="Sheet2" sheetId="45" r:id="rId44"/>
    <sheet name="Sheet3" sheetId="46" r:id="rId45"/>
  </sheets>
  <externalReferences>
    <externalReference r:id="rId46"/>
    <externalReference r:id="rId47"/>
    <externalReference r:id="rId48"/>
  </externalReferences>
  <definedNames>
    <definedName name="CelkemObjekty" localSheetId="0">Stavba!$F$40</definedName>
    <definedName name="cisloobjektu">'[1]Krycí list'!$A$4</definedName>
    <definedName name="CisloStavby" localSheetId="0">Stavba!$D$5</definedName>
    <definedName name="cislostavby">'[1]Krycí list'!$A$6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ff">'[2]Krycí list'!$C$4</definedName>
    <definedName name="IČO" localSheetId="0">Stavba!$K$7</definedName>
    <definedName name="j">'[3]Krycí list'!$C$4</definedName>
    <definedName name="k">'[2]Krycí list'!$C$6</definedName>
    <definedName name="NazevObjektu" localSheetId="0">Stavba!$C$29</definedName>
    <definedName name="nazevobjektu">'[1]Krycí list'!$C$4</definedName>
    <definedName name="NazevStavby" localSheetId="0">Stavba!$E$5</definedName>
    <definedName name="nazevstavby">'[1]Krycí list'!$C$6</definedName>
    <definedName name="_xlnm.Print_Titles" localSheetId="3">'01  Pol'!$1:$6</definedName>
    <definedName name="_xlnm.Print_Titles" localSheetId="2">'01  Rek'!$1:$6</definedName>
    <definedName name="_xlnm.Print_Titles" localSheetId="6">'02  Pol'!$1:$6</definedName>
    <definedName name="_xlnm.Print_Titles" localSheetId="5">'02  Rek'!$1:$6</definedName>
    <definedName name="_xlnm.Print_Titles" localSheetId="9">'03  Pol'!$1:$6</definedName>
    <definedName name="_xlnm.Print_Titles" localSheetId="8">'03  Rek'!$1:$6</definedName>
    <definedName name="_xlnm.Print_Titles" localSheetId="12">'04  Pol'!$1:$6</definedName>
    <definedName name="_xlnm.Print_Titles" localSheetId="11">'04  Rek'!$1:$6</definedName>
    <definedName name="_xlnm.Print_Titles" localSheetId="15">'05  Pol'!$1:$6</definedName>
    <definedName name="_xlnm.Print_Titles" localSheetId="14">'05  Rek'!$1:$6</definedName>
    <definedName name="_xlnm.Print_Titles" localSheetId="18">'06  Pol'!$1:$6</definedName>
    <definedName name="_xlnm.Print_Titles" localSheetId="17">'06  Rek'!$1:$6</definedName>
    <definedName name="_xlnm.Print_Titles" localSheetId="21">'07  Pol'!$1:$6</definedName>
    <definedName name="_xlnm.Print_Titles" localSheetId="20">'07  Rek'!$1:$6</definedName>
    <definedName name="_xlnm.Print_Titles" localSheetId="31">'08  Pol'!$1:$6</definedName>
    <definedName name="_xlnm.Print_Titles" localSheetId="30">'08  Rek'!$1:$6</definedName>
    <definedName name="_xlnm.Print_Titles" localSheetId="34">'09  Pol'!$1:$6</definedName>
    <definedName name="_xlnm.Print_Titles" localSheetId="33">'09  Rek'!$1:$6</definedName>
    <definedName name="_xlnm.Print_Titles" localSheetId="41">'10  Pol'!$1:$6</definedName>
    <definedName name="_xlnm.Print_Titles" localSheetId="40">'10  Rek'!$1:$6</definedName>
    <definedName name="Objednatel" localSheetId="0">Stavba!$D$11</definedName>
    <definedName name="Objekt" localSheetId="0">Stavba!$B$29</definedName>
    <definedName name="_xlnm.Print_Area" localSheetId="1">'01  KL'!$A$1:$G$49</definedName>
    <definedName name="_xlnm.Print_Area" localSheetId="3">'01  Pol'!$A$1:$K$50</definedName>
    <definedName name="_xlnm.Print_Area" localSheetId="2">'01  Rek'!$A$1:$I$24</definedName>
    <definedName name="_xlnm.Print_Area" localSheetId="4">'02  KL'!$A$1:$G$49</definedName>
    <definedName name="_xlnm.Print_Area" localSheetId="6">'02  Pol'!$A$1:$K$32</definedName>
    <definedName name="_xlnm.Print_Area" localSheetId="5">'02  Rek'!$A$1:$I$23</definedName>
    <definedName name="_xlnm.Print_Area" localSheetId="7">'03  KL'!$A$1:$G$49</definedName>
    <definedName name="_xlnm.Print_Area" localSheetId="9">'03  Pol'!$A$1:$K$264</definedName>
    <definedName name="_xlnm.Print_Area" localSheetId="8">'03  Rek'!$A$1:$I$38</definedName>
    <definedName name="_xlnm.Print_Area" localSheetId="10">'04  KL'!$A$1:$G$49</definedName>
    <definedName name="_xlnm.Print_Area" localSheetId="12">'04  Pol'!$A$1:$K$88</definedName>
    <definedName name="_xlnm.Print_Area" localSheetId="11">'04  Rek'!$A$1:$I$30</definedName>
    <definedName name="_xlnm.Print_Area" localSheetId="13">'05  KL'!$A$1:$G$49</definedName>
    <definedName name="_xlnm.Print_Area" localSheetId="15">'05  Pol'!$A$1:$K$70</definedName>
    <definedName name="_xlnm.Print_Area" localSheetId="14">'05  Rek'!$A$1:$I$29</definedName>
    <definedName name="_xlnm.Print_Area" localSheetId="16">'06  KL'!$A$1:$G$49</definedName>
    <definedName name="_xlnm.Print_Area" localSheetId="18">'06  Pol'!$A$1:$K$188</definedName>
    <definedName name="_xlnm.Print_Area" localSheetId="17">'06  Rek'!$A$1:$I$27</definedName>
    <definedName name="_xlnm.Print_Area" localSheetId="19">'07  KL'!$A$1:$G$49</definedName>
    <definedName name="_xlnm.Print_Area" localSheetId="21">'07  Pol'!$A$1:$K$15</definedName>
    <definedName name="_xlnm.Print_Area" localSheetId="20">'07  Rek'!$A$1:$I$22</definedName>
    <definedName name="_xlnm.Print_Area" localSheetId="29">'08  KL'!$A$1:$G$49</definedName>
    <definedName name="_xlnm.Print_Area" localSheetId="31">'08  Pol'!$A$1:$K$26</definedName>
    <definedName name="_xlnm.Print_Area" localSheetId="30">'08  Rek'!$A$1:$I$22</definedName>
    <definedName name="_xlnm.Print_Area" localSheetId="32">'09  KL'!$A$1:$G$49</definedName>
    <definedName name="_xlnm.Print_Area" localSheetId="34">'09  Pol'!$A$1:$K$12</definedName>
    <definedName name="_xlnm.Print_Area" localSheetId="33">'09  Rek'!$A$1:$I$22</definedName>
    <definedName name="_xlnm.Print_Area" localSheetId="39">'10  KL'!$A$1:$G$49</definedName>
    <definedName name="_xlnm.Print_Area" localSheetId="41">'10  Pol'!$A$1:$K$27</definedName>
    <definedName name="_xlnm.Print_Area" localSheetId="40">'10  Rek'!$A$1:$I$25</definedName>
    <definedName name="_xlnm.Print_Area" localSheetId="22">elektro!$A$1:$I$75</definedName>
    <definedName name="_xlnm.Print_Area" localSheetId="23">kabely!$A$1:$I$26</definedName>
    <definedName name="_xlnm.Print_Area" localSheetId="25">rozvaděče!$A$1:$I$56</definedName>
    <definedName name="_xlnm.Print_Area" localSheetId="0">Stavba!$B$1:$J$80</definedName>
    <definedName name="_xlnm.Print_Area" localSheetId="24">svítidla!$A$1:$I$36</definedName>
    <definedName name="_xlnm.Print_Area" localSheetId="26">'svítidla,stožáry'!$A$1:$I$21</definedName>
    <definedName name="_xlnm.Print_Area" localSheetId="27">uzemnění!$A$1:$I$19</definedName>
    <definedName name="_xlnm.Print_Area" localSheetId="35">ven.kanal.!$A$1:$G$80</definedName>
    <definedName name="_xlnm.Print_Area" localSheetId="36">ven.vodovod!$A$1:$G$22</definedName>
    <definedName name="_xlnm.Print_Area" localSheetId="28">'zemní práce'!$A$1:$I$16</definedName>
    <definedName name="_xlnm.Print_Area" localSheetId="37">ZTI!$A$1:$G$84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8" hidden="1">0</definedName>
    <definedName name="solver_lin" localSheetId="21" hidden="1">0</definedName>
    <definedName name="solver_lin" localSheetId="31" hidden="1">0</definedName>
    <definedName name="solver_lin" localSheetId="34" hidden="1">0</definedName>
    <definedName name="solver_lin" localSheetId="41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8" hidden="1">0</definedName>
    <definedName name="solver_num" localSheetId="21" hidden="1">0</definedName>
    <definedName name="solver_num" localSheetId="31" hidden="1">0</definedName>
    <definedName name="solver_num" localSheetId="34" hidden="1">0</definedName>
    <definedName name="solver_num" localSheetId="41" hidden="1">0</definedName>
    <definedName name="solver_opt" localSheetId="3" hidden="1">'01  Pol'!#REF!</definedName>
    <definedName name="solver_opt" localSheetId="6" hidden="1">'02  Pol'!#REF!</definedName>
    <definedName name="solver_opt" localSheetId="9" hidden="1">'03  Pol'!#REF!</definedName>
    <definedName name="solver_opt" localSheetId="12" hidden="1">'04  Pol'!#REF!</definedName>
    <definedName name="solver_opt" localSheetId="15" hidden="1">'05  Pol'!#REF!</definedName>
    <definedName name="solver_opt" localSheetId="18" hidden="1">'06  Pol'!#REF!</definedName>
    <definedName name="solver_opt" localSheetId="21" hidden="1">'07  Pol'!#REF!</definedName>
    <definedName name="solver_opt" localSheetId="31" hidden="1">'08  Pol'!#REF!</definedName>
    <definedName name="solver_opt" localSheetId="34" hidden="1">'09  Pol'!#REF!</definedName>
    <definedName name="solver_opt" localSheetId="41" hidden="1">'10 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8" hidden="1">1</definedName>
    <definedName name="solver_typ" localSheetId="21" hidden="1">1</definedName>
    <definedName name="solver_typ" localSheetId="31" hidden="1">1</definedName>
    <definedName name="solver_typ" localSheetId="34" hidden="1">1</definedName>
    <definedName name="solver_typ" localSheetId="41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8" hidden="1">0</definedName>
    <definedName name="solver_val" localSheetId="21" hidden="1">0</definedName>
    <definedName name="solver_val" localSheetId="31" hidden="1">0</definedName>
    <definedName name="solver_val" localSheetId="34" hidden="1">0</definedName>
    <definedName name="solver_val" localSheetId="41" hidden="1">0</definedName>
    <definedName name="SoucetDilu" localSheetId="0">Stavba!#REF!</definedName>
    <definedName name="StavbaCelkem" localSheetId="0">Stavba!$H$40</definedName>
    <definedName name="Zhotovitel" localSheetId="0">Stavba!$D$7</definedName>
  </definedNames>
  <calcPr calcId="145621"/>
</workbook>
</file>

<file path=xl/calcChain.xml><?xml version="1.0" encoding="utf-8"?>
<calcChain xmlns="http://schemas.openxmlformats.org/spreadsheetml/2006/main">
  <c r="K8" i="19" l="1"/>
  <c r="K56" i="19"/>
  <c r="K164" i="19"/>
  <c r="I164" i="19"/>
  <c r="G164" i="19"/>
  <c r="K161" i="19"/>
  <c r="I161" i="19"/>
  <c r="G161" i="19"/>
  <c r="G130" i="19"/>
  <c r="I130" i="19"/>
  <c r="K130" i="19"/>
  <c r="K114" i="19"/>
  <c r="I114" i="19"/>
  <c r="G114" i="19"/>
  <c r="G110" i="19"/>
  <c r="I110" i="19"/>
  <c r="K110" i="19"/>
  <c r="G127" i="19"/>
  <c r="I127" i="19"/>
  <c r="K127" i="19"/>
  <c r="K257" i="10" l="1"/>
  <c r="I257" i="10"/>
  <c r="G257" i="10"/>
  <c r="K247" i="10"/>
  <c r="I247" i="10"/>
  <c r="G247" i="10"/>
  <c r="K43" i="10"/>
  <c r="I43" i="10"/>
  <c r="G43" i="10"/>
  <c r="I85" i="10"/>
  <c r="K85" i="10"/>
  <c r="G85" i="10"/>
  <c r="G9" i="25"/>
  <c r="G10" i="25"/>
  <c r="G11" i="25"/>
  <c r="G13" i="25"/>
  <c r="G15" i="25"/>
  <c r="G17" i="25"/>
  <c r="G18" i="25"/>
  <c r="G19" i="25"/>
  <c r="G20" i="25"/>
  <c r="G21" i="25"/>
  <c r="G22" i="25"/>
  <c r="G23" i="25"/>
  <c r="G24" i="25"/>
  <c r="G25" i="25"/>
  <c r="K192" i="10"/>
  <c r="I192" i="10"/>
  <c r="G192" i="10"/>
  <c r="K97" i="10" l="1"/>
  <c r="I97" i="10"/>
  <c r="G97" i="10"/>
  <c r="K107" i="10"/>
  <c r="I107" i="10"/>
  <c r="G107" i="10"/>
  <c r="K54" i="10"/>
  <c r="I54" i="10"/>
  <c r="G54" i="10"/>
  <c r="K95" i="10" l="1"/>
  <c r="I95" i="10"/>
  <c r="G95" i="10"/>
  <c r="E15" i="43"/>
  <c r="E14" i="43"/>
  <c r="E13" i="43"/>
  <c r="E12" i="43"/>
  <c r="E11" i="43"/>
  <c r="E10" i="43"/>
  <c r="E9" i="43"/>
  <c r="E8" i="43"/>
  <c r="E7" i="43"/>
  <c r="E6" i="43"/>
  <c r="E5" i="43"/>
  <c r="E4" i="43"/>
  <c r="E3" i="43"/>
  <c r="E16" i="43" l="1"/>
  <c r="F11" i="28" s="1"/>
  <c r="C82" i="42" l="1"/>
  <c r="BE81" i="42"/>
  <c r="BD81" i="42"/>
  <c r="BC81" i="42"/>
  <c r="BB81" i="42"/>
  <c r="G81" i="42"/>
  <c r="BA81" i="42" s="1"/>
  <c r="BE80" i="42"/>
  <c r="BD80" i="42"/>
  <c r="BC80" i="42"/>
  <c r="BB80" i="42"/>
  <c r="G80" i="42"/>
  <c r="BA80" i="42" s="1"/>
  <c r="BE79" i="42"/>
  <c r="BD79" i="42"/>
  <c r="BC79" i="42"/>
  <c r="BB79" i="42"/>
  <c r="G79" i="42"/>
  <c r="BA79" i="42" s="1"/>
  <c r="BE78" i="42"/>
  <c r="BD78" i="42"/>
  <c r="BC78" i="42"/>
  <c r="BB78" i="42"/>
  <c r="G78" i="42"/>
  <c r="BA78" i="42" s="1"/>
  <c r="BE77" i="42"/>
  <c r="BD77" i="42"/>
  <c r="BC77" i="42"/>
  <c r="BB77" i="42"/>
  <c r="G77" i="42"/>
  <c r="BA77" i="42" s="1"/>
  <c r="BE76" i="42"/>
  <c r="BD76" i="42"/>
  <c r="BC76" i="42"/>
  <c r="BC82" i="42" s="1"/>
  <c r="BB76" i="42"/>
  <c r="G76" i="42"/>
  <c r="C74" i="42"/>
  <c r="BE73" i="42"/>
  <c r="BD73" i="42"/>
  <c r="BC73" i="42"/>
  <c r="BA73" i="42"/>
  <c r="G73" i="42"/>
  <c r="BB73" i="42" s="1"/>
  <c r="BE72" i="42"/>
  <c r="BD72" i="42"/>
  <c r="BC72" i="42"/>
  <c r="BA72" i="42"/>
  <c r="G72" i="42"/>
  <c r="BB72" i="42" s="1"/>
  <c r="BE71" i="42"/>
  <c r="BD71" i="42"/>
  <c r="BC71" i="42"/>
  <c r="BA71" i="42"/>
  <c r="G71" i="42"/>
  <c r="BB71" i="42" s="1"/>
  <c r="BE70" i="42"/>
  <c r="BD70" i="42"/>
  <c r="BC70" i="42"/>
  <c r="BA70" i="42"/>
  <c r="G70" i="42"/>
  <c r="BB70" i="42" s="1"/>
  <c r="BE69" i="42"/>
  <c r="BD69" i="42"/>
  <c r="BC69" i="42"/>
  <c r="BA69" i="42"/>
  <c r="G69" i="42"/>
  <c r="BB69" i="42" s="1"/>
  <c r="BE68" i="42"/>
  <c r="BD68" i="42"/>
  <c r="BC68" i="42"/>
  <c r="BA68" i="42"/>
  <c r="G68" i="42"/>
  <c r="BB68" i="42" s="1"/>
  <c r="BE67" i="42"/>
  <c r="BD67" i="42"/>
  <c r="BC67" i="42"/>
  <c r="BA67" i="42"/>
  <c r="G67" i="42"/>
  <c r="BB67" i="42" s="1"/>
  <c r="BE66" i="42"/>
  <c r="BD66" i="42"/>
  <c r="BC66" i="42"/>
  <c r="BA66" i="42"/>
  <c r="G66" i="42"/>
  <c r="BB66" i="42" s="1"/>
  <c r="BE65" i="42"/>
  <c r="BD65" i="42"/>
  <c r="BC65" i="42"/>
  <c r="BA65" i="42"/>
  <c r="G65" i="42"/>
  <c r="BB65" i="42" s="1"/>
  <c r="BE64" i="42"/>
  <c r="BD64" i="42"/>
  <c r="BC64" i="42"/>
  <c r="BA64" i="42"/>
  <c r="G64" i="42"/>
  <c r="BB64" i="42" s="1"/>
  <c r="BE63" i="42"/>
  <c r="BD63" i="42"/>
  <c r="BC63" i="42"/>
  <c r="BA63" i="42"/>
  <c r="G63" i="42"/>
  <c r="BB63" i="42" s="1"/>
  <c r="BE62" i="42"/>
  <c r="BD62" i="42"/>
  <c r="BC62" i="42"/>
  <c r="BA62" i="42"/>
  <c r="G62" i="42"/>
  <c r="BB62" i="42" s="1"/>
  <c r="BE61" i="42"/>
  <c r="BD61" i="42"/>
  <c r="BC61" i="42"/>
  <c r="BA61" i="42"/>
  <c r="G61" i="42"/>
  <c r="BB61" i="42" s="1"/>
  <c r="BE60" i="42"/>
  <c r="BD60" i="42"/>
  <c r="BC60" i="42"/>
  <c r="BA60" i="42"/>
  <c r="G60" i="42"/>
  <c r="BB60" i="42" s="1"/>
  <c r="BE59" i="42"/>
  <c r="BD59" i="42"/>
  <c r="BC59" i="42"/>
  <c r="BA59" i="42"/>
  <c r="G59" i="42"/>
  <c r="BB59" i="42" s="1"/>
  <c r="BE58" i="42"/>
  <c r="BD58" i="42"/>
  <c r="BC58" i="42"/>
  <c r="BA58" i="42"/>
  <c r="G58" i="42"/>
  <c r="BB58" i="42" s="1"/>
  <c r="BE57" i="42"/>
  <c r="BD57" i="42"/>
  <c r="BC57" i="42"/>
  <c r="BA57" i="42"/>
  <c r="G57" i="42"/>
  <c r="BB57" i="42" s="1"/>
  <c r="BE56" i="42"/>
  <c r="BD56" i="42"/>
  <c r="BC56" i="42"/>
  <c r="BA56" i="42"/>
  <c r="G56" i="42"/>
  <c r="BB56" i="42" s="1"/>
  <c r="BE55" i="42"/>
  <c r="BD55" i="42"/>
  <c r="BC55" i="42"/>
  <c r="BA55" i="42"/>
  <c r="G55" i="42"/>
  <c r="BB55" i="42" s="1"/>
  <c r="BE54" i="42"/>
  <c r="BD54" i="42"/>
  <c r="BC54" i="42"/>
  <c r="BA54" i="42"/>
  <c r="G54" i="42"/>
  <c r="BB54" i="42" s="1"/>
  <c r="C52" i="42"/>
  <c r="BE51" i="42"/>
  <c r="BD51" i="42"/>
  <c r="BC51" i="42"/>
  <c r="BA51" i="42"/>
  <c r="G51" i="42"/>
  <c r="BB51" i="42" s="1"/>
  <c r="BE50" i="42"/>
  <c r="BD50" i="42"/>
  <c r="BC50" i="42"/>
  <c r="BA50" i="42"/>
  <c r="G50" i="42"/>
  <c r="BB50" i="42" s="1"/>
  <c r="BE48" i="42"/>
  <c r="BD48" i="42"/>
  <c r="BC48" i="42"/>
  <c r="BA48" i="42"/>
  <c r="G48" i="42"/>
  <c r="BB48" i="42" s="1"/>
  <c r="BE47" i="42"/>
  <c r="BD47" i="42"/>
  <c r="BC47" i="42"/>
  <c r="BA47" i="42"/>
  <c r="G47" i="42"/>
  <c r="BB47" i="42" s="1"/>
  <c r="BE46" i="42"/>
  <c r="BD46" i="42"/>
  <c r="BC46" i="42"/>
  <c r="BA46" i="42"/>
  <c r="G46" i="42"/>
  <c r="BB46" i="42" s="1"/>
  <c r="BE45" i="42"/>
  <c r="BD45" i="42"/>
  <c r="BC45" i="42"/>
  <c r="BA45" i="42"/>
  <c r="G45" i="42"/>
  <c r="BB45" i="42" s="1"/>
  <c r="BE44" i="42"/>
  <c r="BD44" i="42"/>
  <c r="BC44" i="42"/>
  <c r="BA44" i="42"/>
  <c r="G44" i="42"/>
  <c r="BB44" i="42" s="1"/>
  <c r="BE43" i="42"/>
  <c r="BD43" i="42"/>
  <c r="BC43" i="42"/>
  <c r="BA43" i="42"/>
  <c r="G43" i="42"/>
  <c r="BB43" i="42" s="1"/>
  <c r="BE42" i="42"/>
  <c r="BD42" i="42"/>
  <c r="BC42" i="42"/>
  <c r="BA42" i="42"/>
  <c r="G42" i="42"/>
  <c r="BB42" i="42" s="1"/>
  <c r="BE41" i="42"/>
  <c r="BD41" i="42"/>
  <c r="BC41" i="42"/>
  <c r="BA41" i="42"/>
  <c r="G41" i="42"/>
  <c r="BB41" i="42" s="1"/>
  <c r="BE40" i="42"/>
  <c r="BD40" i="42"/>
  <c r="BC40" i="42"/>
  <c r="BA40" i="42"/>
  <c r="G40" i="42"/>
  <c r="BB40" i="42" s="1"/>
  <c r="BE39" i="42"/>
  <c r="BD39" i="42"/>
  <c r="BC39" i="42"/>
  <c r="BA39" i="42"/>
  <c r="G39" i="42"/>
  <c r="BB39" i="42" s="1"/>
  <c r="BE38" i="42"/>
  <c r="BD38" i="42"/>
  <c r="BC38" i="42"/>
  <c r="BA38" i="42"/>
  <c r="G38" i="42"/>
  <c r="BB38" i="42" s="1"/>
  <c r="BE37" i="42"/>
  <c r="BD37" i="42"/>
  <c r="BC37" i="42"/>
  <c r="BA37" i="42"/>
  <c r="G37" i="42"/>
  <c r="BB37" i="42" s="1"/>
  <c r="BE35" i="42"/>
  <c r="BD35" i="42"/>
  <c r="BC35" i="42"/>
  <c r="BA35" i="42"/>
  <c r="G35" i="42"/>
  <c r="BB35" i="42" s="1"/>
  <c r="BE33" i="42"/>
  <c r="BD33" i="42"/>
  <c r="BC33" i="42"/>
  <c r="BA33" i="42"/>
  <c r="G33" i="42"/>
  <c r="BB33" i="42" s="1"/>
  <c r="BE31" i="42"/>
  <c r="BD31" i="42"/>
  <c r="BC31" i="42"/>
  <c r="BA31" i="42"/>
  <c r="G31" i="42"/>
  <c r="BB31" i="42" s="1"/>
  <c r="BE29" i="42"/>
  <c r="BD29" i="42"/>
  <c r="BC29" i="42"/>
  <c r="BA29" i="42"/>
  <c r="G29" i="42"/>
  <c r="C27" i="42"/>
  <c r="BE26" i="42"/>
  <c r="BD26" i="42"/>
  <c r="BC26" i="42"/>
  <c r="BA26" i="42"/>
  <c r="G26" i="42"/>
  <c r="BB26" i="42" s="1"/>
  <c r="BE23" i="42"/>
  <c r="BD23" i="42"/>
  <c r="BC23" i="42"/>
  <c r="BA23" i="42"/>
  <c r="G23" i="42"/>
  <c r="BB23" i="42" s="1"/>
  <c r="BE22" i="42"/>
  <c r="BD22" i="42"/>
  <c r="BC22" i="42"/>
  <c r="BA22" i="42"/>
  <c r="G22" i="42"/>
  <c r="BB22" i="42" s="1"/>
  <c r="BE21" i="42"/>
  <c r="BD21" i="42"/>
  <c r="BC21" i="42"/>
  <c r="BA21" i="42"/>
  <c r="G21" i="42"/>
  <c r="BB21" i="42" s="1"/>
  <c r="BE20" i="42"/>
  <c r="BD20" i="42"/>
  <c r="BC20" i="42"/>
  <c r="BA20" i="42"/>
  <c r="G20" i="42"/>
  <c r="BB20" i="42" s="1"/>
  <c r="BE19" i="42"/>
  <c r="BD19" i="42"/>
  <c r="BC19" i="42"/>
  <c r="BA19" i="42"/>
  <c r="G19" i="42"/>
  <c r="BB19" i="42" s="1"/>
  <c r="BE17" i="42"/>
  <c r="BD17" i="42"/>
  <c r="BC17" i="42"/>
  <c r="BA17" i="42"/>
  <c r="G17" i="42"/>
  <c r="BB17" i="42" s="1"/>
  <c r="BE15" i="42"/>
  <c r="BD15" i="42"/>
  <c r="BC15" i="42"/>
  <c r="BA15" i="42"/>
  <c r="G15" i="42"/>
  <c r="BB15" i="42" s="1"/>
  <c r="BE13" i="42"/>
  <c r="BD13" i="42"/>
  <c r="BC13" i="42"/>
  <c r="BA13" i="42"/>
  <c r="G13" i="42"/>
  <c r="BB13" i="42" s="1"/>
  <c r="BE12" i="42"/>
  <c r="BD12" i="42"/>
  <c r="BC12" i="42"/>
  <c r="BA12" i="42"/>
  <c r="G12" i="42"/>
  <c r="BB12" i="42" s="1"/>
  <c r="BE10" i="42"/>
  <c r="BD10" i="42"/>
  <c r="BC10" i="42"/>
  <c r="BA10" i="42"/>
  <c r="G10" i="42"/>
  <c r="BB10" i="42" s="1"/>
  <c r="BE8" i="42"/>
  <c r="BD8" i="42"/>
  <c r="BC8" i="42"/>
  <c r="BA8" i="42"/>
  <c r="G8" i="42"/>
  <c r="BB8" i="42" s="1"/>
  <c r="C4" i="42"/>
  <c r="F3" i="42"/>
  <c r="C3" i="42"/>
  <c r="BD27" i="42" l="1"/>
  <c r="BC52" i="42"/>
  <c r="BD74" i="42"/>
  <c r="BE27" i="42"/>
  <c r="BD82" i="42"/>
  <c r="BB27" i="42"/>
  <c r="BE52" i="42"/>
  <c r="BE82" i="42"/>
  <c r="BD52" i="42"/>
  <c r="BB74" i="42"/>
  <c r="BE74" i="42"/>
  <c r="BC27" i="42"/>
  <c r="BA52" i="42"/>
  <c r="BC74" i="42"/>
  <c r="BB82" i="42"/>
  <c r="BA27" i="42"/>
  <c r="G27" i="42"/>
  <c r="G52" i="42"/>
  <c r="BA74" i="42"/>
  <c r="G74" i="42"/>
  <c r="G82" i="42"/>
  <c r="BB29" i="42"/>
  <c r="BB52" i="42" s="1"/>
  <c r="BA76" i="42"/>
  <c r="BA82" i="42" s="1"/>
  <c r="G84" i="42" l="1"/>
  <c r="F10" i="28" s="1"/>
  <c r="C20" i="41"/>
  <c r="BE19" i="41"/>
  <c r="BE20" i="41" s="1"/>
  <c r="BD19" i="41"/>
  <c r="BD20" i="41" s="1"/>
  <c r="BC19" i="41"/>
  <c r="BC20" i="41" s="1"/>
  <c r="BB19" i="41"/>
  <c r="BB20" i="41" s="1"/>
  <c r="G19" i="41"/>
  <c r="G20" i="41" s="1"/>
  <c r="C17" i="41"/>
  <c r="BE15" i="41"/>
  <c r="BD15" i="41"/>
  <c r="BC15" i="41"/>
  <c r="BB15" i="41"/>
  <c r="G15" i="41"/>
  <c r="BA15" i="41" s="1"/>
  <c r="BE14" i="41"/>
  <c r="BD14" i="41"/>
  <c r="BC14" i="41"/>
  <c r="BB14" i="41"/>
  <c r="BA14" i="41"/>
  <c r="G14" i="41"/>
  <c r="BE13" i="41"/>
  <c r="BD13" i="41"/>
  <c r="BC13" i="41"/>
  <c r="BB13" i="41"/>
  <c r="G13" i="41"/>
  <c r="BA13" i="41" s="1"/>
  <c r="BE12" i="41"/>
  <c r="BD12" i="41"/>
  <c r="BC12" i="41"/>
  <c r="BB12" i="41"/>
  <c r="G12" i="41"/>
  <c r="BA12" i="41" s="1"/>
  <c r="BE11" i="41"/>
  <c r="BD11" i="41"/>
  <c r="BC11" i="41"/>
  <c r="BB11" i="41"/>
  <c r="G11" i="41"/>
  <c r="BA11" i="41" s="1"/>
  <c r="BE10" i="41"/>
  <c r="BD10" i="41"/>
  <c r="BC10" i="41"/>
  <c r="BB10" i="41"/>
  <c r="BA10" i="41"/>
  <c r="G10" i="41"/>
  <c r="BE9" i="41"/>
  <c r="BD9" i="41"/>
  <c r="BC9" i="41"/>
  <c r="BB9" i="41"/>
  <c r="G9" i="41"/>
  <c r="BA9" i="41" s="1"/>
  <c r="BE8" i="41"/>
  <c r="BD8" i="41"/>
  <c r="BC8" i="41"/>
  <c r="BB8" i="41"/>
  <c r="G8" i="41"/>
  <c r="BA8" i="41" s="1"/>
  <c r="C4" i="41"/>
  <c r="F3" i="41"/>
  <c r="C3" i="41"/>
  <c r="BE17" i="41" l="1"/>
  <c r="BB17" i="41"/>
  <c r="BC17" i="41"/>
  <c r="G17" i="41"/>
  <c r="G22" i="41" s="1"/>
  <c r="F9" i="28" s="1"/>
  <c r="BD17" i="41"/>
  <c r="BA17" i="41"/>
  <c r="BA19" i="41"/>
  <c r="BA20" i="41" s="1"/>
  <c r="C78" i="40" l="1"/>
  <c r="BE76" i="40"/>
  <c r="BE78" i="40" s="1"/>
  <c r="BD76" i="40"/>
  <c r="BD78" i="40" s="1"/>
  <c r="BC76" i="40"/>
  <c r="BC78" i="40" s="1"/>
  <c r="BB76" i="40"/>
  <c r="BB78" i="40" s="1"/>
  <c r="G76" i="40"/>
  <c r="G78" i="40" s="1"/>
  <c r="C74" i="40"/>
  <c r="BE72" i="40"/>
  <c r="BD72" i="40"/>
  <c r="BC72" i="40"/>
  <c r="BB72" i="40"/>
  <c r="G72" i="40"/>
  <c r="BA72" i="40" s="1"/>
  <c r="BE70" i="40"/>
  <c r="BD70" i="40"/>
  <c r="BC70" i="40"/>
  <c r="BC74" i="40" s="1"/>
  <c r="BB70" i="40"/>
  <c r="G70" i="40"/>
  <c r="C68" i="40"/>
  <c r="BE67" i="40"/>
  <c r="BD67" i="40"/>
  <c r="BC67" i="40"/>
  <c r="BB67" i="40"/>
  <c r="G67" i="40"/>
  <c r="BA67" i="40" s="1"/>
  <c r="BE66" i="40"/>
  <c r="BD66" i="40"/>
  <c r="BC66" i="40"/>
  <c r="BB66" i="40"/>
  <c r="G66" i="40"/>
  <c r="BA66" i="40" s="1"/>
  <c r="BE65" i="40"/>
  <c r="BD65" i="40"/>
  <c r="BC65" i="40"/>
  <c r="BB65" i="40"/>
  <c r="G65" i="40"/>
  <c r="BA65" i="40" s="1"/>
  <c r="BE64" i="40"/>
  <c r="BD64" i="40"/>
  <c r="BC64" i="40"/>
  <c r="BB64" i="40"/>
  <c r="G64" i="40"/>
  <c r="BA64" i="40" s="1"/>
  <c r="BE63" i="40"/>
  <c r="BD63" i="40"/>
  <c r="BC63" i="40"/>
  <c r="BB63" i="40"/>
  <c r="G63" i="40"/>
  <c r="BA63" i="40" s="1"/>
  <c r="BE62" i="40"/>
  <c r="BD62" i="40"/>
  <c r="BC62" i="40"/>
  <c r="BB62" i="40"/>
  <c r="G62" i="40"/>
  <c r="BA62" i="40" s="1"/>
  <c r="BE61" i="40"/>
  <c r="BD61" i="40"/>
  <c r="BC61" i="40"/>
  <c r="BB61" i="40"/>
  <c r="G61" i="40"/>
  <c r="BA61" i="40" s="1"/>
  <c r="BE60" i="40"/>
  <c r="BD60" i="40"/>
  <c r="BC60" i="40"/>
  <c r="BB60" i="40"/>
  <c r="G60" i="40"/>
  <c r="BA60" i="40" s="1"/>
  <c r="BE59" i="40"/>
  <c r="BD59" i="40"/>
  <c r="BC59" i="40"/>
  <c r="BB59" i="40"/>
  <c r="G59" i="40"/>
  <c r="BA59" i="40" s="1"/>
  <c r="BE58" i="40"/>
  <c r="BD58" i="40"/>
  <c r="BC58" i="40"/>
  <c r="BB58" i="40"/>
  <c r="G58" i="40"/>
  <c r="BA58" i="40" s="1"/>
  <c r="BE57" i="40"/>
  <c r="BD57" i="40"/>
  <c r="BC57" i="40"/>
  <c r="BB57" i="40"/>
  <c r="G57" i="40"/>
  <c r="BA57" i="40" s="1"/>
  <c r="BE56" i="40"/>
  <c r="BD56" i="40"/>
  <c r="BC56" i="40"/>
  <c r="BB56" i="40"/>
  <c r="G56" i="40"/>
  <c r="BA56" i="40" s="1"/>
  <c r="BE55" i="40"/>
  <c r="BD55" i="40"/>
  <c r="BC55" i="40"/>
  <c r="BB55" i="40"/>
  <c r="G55" i="40"/>
  <c r="BA55" i="40" s="1"/>
  <c r="BE54" i="40"/>
  <c r="BD54" i="40"/>
  <c r="BC54" i="40"/>
  <c r="BB54" i="40"/>
  <c r="G54" i="40"/>
  <c r="BA54" i="40" s="1"/>
  <c r="BE53" i="40"/>
  <c r="BD53" i="40"/>
  <c r="BC53" i="40"/>
  <c r="BB53" i="40"/>
  <c r="G53" i="40"/>
  <c r="BA53" i="40" s="1"/>
  <c r="BE52" i="40"/>
  <c r="BD52" i="40"/>
  <c r="BC52" i="40"/>
  <c r="BB52" i="40"/>
  <c r="G52" i="40"/>
  <c r="BA52" i="40" s="1"/>
  <c r="BE51" i="40"/>
  <c r="BD51" i="40"/>
  <c r="BC51" i="40"/>
  <c r="BB51" i="40"/>
  <c r="G51" i="40"/>
  <c r="BA51" i="40" s="1"/>
  <c r="BE50" i="40"/>
  <c r="BD50" i="40"/>
  <c r="BC50" i="40"/>
  <c r="BB50" i="40"/>
  <c r="G50" i="40"/>
  <c r="BA50" i="40" s="1"/>
  <c r="BE49" i="40"/>
  <c r="BD49" i="40"/>
  <c r="BC49" i="40"/>
  <c r="BB49" i="40"/>
  <c r="G49" i="40"/>
  <c r="BA49" i="40" s="1"/>
  <c r="BE48" i="40"/>
  <c r="BD48" i="40"/>
  <c r="BC48" i="40"/>
  <c r="BB48" i="40"/>
  <c r="G48" i="40"/>
  <c r="BA48" i="40" s="1"/>
  <c r="BE47" i="40"/>
  <c r="BD47" i="40"/>
  <c r="BC47" i="40"/>
  <c r="BB47" i="40"/>
  <c r="G47" i="40"/>
  <c r="BA47" i="40" s="1"/>
  <c r="BE46" i="40"/>
  <c r="BD46" i="40"/>
  <c r="BC46" i="40"/>
  <c r="BB46" i="40"/>
  <c r="G46" i="40"/>
  <c r="BA46" i="40" s="1"/>
  <c r="BE45" i="40"/>
  <c r="BD45" i="40"/>
  <c r="BC45" i="40"/>
  <c r="BB45" i="40"/>
  <c r="G45" i="40"/>
  <c r="BA45" i="40" s="1"/>
  <c r="BE43" i="40"/>
  <c r="BD43" i="40"/>
  <c r="BC43" i="40"/>
  <c r="BB43" i="40"/>
  <c r="G43" i="40"/>
  <c r="BA43" i="40" s="1"/>
  <c r="BE40" i="40"/>
  <c r="BD40" i="40"/>
  <c r="BC40" i="40"/>
  <c r="BB40" i="40"/>
  <c r="G40" i="40"/>
  <c r="BA40" i="40" s="1"/>
  <c r="BE36" i="40"/>
  <c r="BD36" i="40"/>
  <c r="BC36" i="40"/>
  <c r="BB36" i="40"/>
  <c r="G36" i="40"/>
  <c r="BA36" i="40" s="1"/>
  <c r="BE35" i="40"/>
  <c r="BD35" i="40"/>
  <c r="BC35" i="40"/>
  <c r="BB35" i="40"/>
  <c r="G35" i="40"/>
  <c r="BA35" i="40" s="1"/>
  <c r="BE34" i="40"/>
  <c r="BD34" i="40"/>
  <c r="BC34" i="40"/>
  <c r="BB34" i="40"/>
  <c r="G34" i="40"/>
  <c r="BA34" i="40" s="1"/>
  <c r="BE33" i="40"/>
  <c r="BD33" i="40"/>
  <c r="BC33" i="40"/>
  <c r="BB33" i="40"/>
  <c r="G33" i="40"/>
  <c r="BA33" i="40" s="1"/>
  <c r="BE32" i="40"/>
  <c r="BD32" i="40"/>
  <c r="BC32" i="40"/>
  <c r="BB32" i="40"/>
  <c r="G32" i="40"/>
  <c r="BA32" i="40" s="1"/>
  <c r="BE31" i="40"/>
  <c r="BD31" i="40"/>
  <c r="BC31" i="40"/>
  <c r="BB31" i="40"/>
  <c r="G31" i="40"/>
  <c r="BA31" i="40" s="1"/>
  <c r="BE30" i="40"/>
  <c r="BD30" i="40"/>
  <c r="BC30" i="40"/>
  <c r="BB30" i="40"/>
  <c r="G30" i="40"/>
  <c r="BA30" i="40" s="1"/>
  <c r="BE29" i="40"/>
  <c r="BD29" i="40"/>
  <c r="BC29" i="40"/>
  <c r="BB29" i="40"/>
  <c r="G29" i="40"/>
  <c r="BA29" i="40" s="1"/>
  <c r="BE28" i="40"/>
  <c r="BD28" i="40"/>
  <c r="BC28" i="40"/>
  <c r="BB28" i="40"/>
  <c r="G28" i="40"/>
  <c r="BA28" i="40" s="1"/>
  <c r="BE27" i="40"/>
  <c r="BD27" i="40"/>
  <c r="BC27" i="40"/>
  <c r="BB27" i="40"/>
  <c r="G27" i="40"/>
  <c r="BA27" i="40" s="1"/>
  <c r="BE26" i="40"/>
  <c r="BD26" i="40"/>
  <c r="BC26" i="40"/>
  <c r="BB26" i="40"/>
  <c r="G26" i="40"/>
  <c r="BA26" i="40" s="1"/>
  <c r="BE25" i="40"/>
  <c r="BD25" i="40"/>
  <c r="BC25" i="40"/>
  <c r="BB25" i="40"/>
  <c r="G25" i="40"/>
  <c r="BA25" i="40" s="1"/>
  <c r="BE24" i="40"/>
  <c r="BD24" i="40"/>
  <c r="BC24" i="40"/>
  <c r="BB24" i="40"/>
  <c r="G24" i="40"/>
  <c r="BA24" i="40" s="1"/>
  <c r="BE23" i="40"/>
  <c r="BD23" i="40"/>
  <c r="BC23" i="40"/>
  <c r="BB23" i="40"/>
  <c r="G23" i="40"/>
  <c r="BA23" i="40" s="1"/>
  <c r="BE22" i="40"/>
  <c r="BD22" i="40"/>
  <c r="BC22" i="40"/>
  <c r="BB22" i="40"/>
  <c r="G22" i="40"/>
  <c r="BA22" i="40" s="1"/>
  <c r="BE21" i="40"/>
  <c r="BD21" i="40"/>
  <c r="BC21" i="40"/>
  <c r="BB21" i="40"/>
  <c r="G21" i="40"/>
  <c r="BA21" i="40" s="1"/>
  <c r="BE20" i="40"/>
  <c r="BD20" i="40"/>
  <c r="BC20" i="40"/>
  <c r="BB20" i="40"/>
  <c r="G20" i="40"/>
  <c r="BA20" i="40" s="1"/>
  <c r="BE19" i="40"/>
  <c r="BD19" i="40"/>
  <c r="BC19" i="40"/>
  <c r="BB19" i="40"/>
  <c r="G19" i="40"/>
  <c r="C17" i="40"/>
  <c r="BE16" i="40"/>
  <c r="BD16" i="40"/>
  <c r="BC16" i="40"/>
  <c r="BB16" i="40"/>
  <c r="G16" i="40"/>
  <c r="BA16" i="40" s="1"/>
  <c r="BE15" i="40"/>
  <c r="BD15" i="40"/>
  <c r="BC15" i="40"/>
  <c r="BB15" i="40"/>
  <c r="G15" i="40"/>
  <c r="BA15" i="40" s="1"/>
  <c r="BE14" i="40"/>
  <c r="BD14" i="40"/>
  <c r="BC14" i="40"/>
  <c r="BB14" i="40"/>
  <c r="G14" i="40"/>
  <c r="BA14" i="40" s="1"/>
  <c r="BE13" i="40"/>
  <c r="BD13" i="40"/>
  <c r="BC13" i="40"/>
  <c r="BB13" i="40"/>
  <c r="G13" i="40"/>
  <c r="BA13" i="40" s="1"/>
  <c r="BE12" i="40"/>
  <c r="BD12" i="40"/>
  <c r="BC12" i="40"/>
  <c r="BB12" i="40"/>
  <c r="G12" i="40"/>
  <c r="BA12" i="40" s="1"/>
  <c r="BE10" i="40"/>
  <c r="BD10" i="40"/>
  <c r="BC10" i="40"/>
  <c r="BB10" i="40"/>
  <c r="G10" i="40"/>
  <c r="BA10" i="40" s="1"/>
  <c r="BE8" i="40"/>
  <c r="BD8" i="40"/>
  <c r="BC8" i="40"/>
  <c r="BB8" i="40"/>
  <c r="G8" i="40"/>
  <c r="C4" i="40"/>
  <c r="F3" i="40"/>
  <c r="C3" i="40"/>
  <c r="BC17" i="40" l="1"/>
  <c r="G74" i="40"/>
  <c r="BE74" i="40"/>
  <c r="G17" i="40"/>
  <c r="BB17" i="40"/>
  <c r="BB74" i="40"/>
  <c r="BD17" i="40"/>
  <c r="BD74" i="40"/>
  <c r="BE17" i="40"/>
  <c r="G68" i="40"/>
  <c r="BC68" i="40"/>
  <c r="BE68" i="40"/>
  <c r="BA8" i="40"/>
  <c r="BA17" i="40" s="1"/>
  <c r="BB68" i="40"/>
  <c r="BD68" i="40"/>
  <c r="BA70" i="40"/>
  <c r="BA74" i="40" s="1"/>
  <c r="BA19" i="40"/>
  <c r="BA68" i="40" s="1"/>
  <c r="BA76" i="40"/>
  <c r="BA78" i="40" s="1"/>
  <c r="G80" i="40" l="1"/>
  <c r="F8" i="28" s="1"/>
  <c r="A18" i="38"/>
  <c r="A16" i="38"/>
  <c r="Q8" i="38"/>
  <c r="P8" i="38"/>
  <c r="N8" i="38"/>
  <c r="H8" i="38"/>
  <c r="G8" i="38"/>
  <c r="E8" i="38"/>
  <c r="Q7" i="38"/>
  <c r="P7" i="38"/>
  <c r="N7" i="38"/>
  <c r="H7" i="38"/>
  <c r="G7" i="38"/>
  <c r="E7" i="38"/>
  <c r="Q6" i="38"/>
  <c r="P6" i="38"/>
  <c r="N6" i="38"/>
  <c r="H6" i="38"/>
  <c r="G6" i="38"/>
  <c r="E6" i="38"/>
  <c r="A21" i="37"/>
  <c r="A19" i="37"/>
  <c r="Q11" i="37"/>
  <c r="P11" i="37"/>
  <c r="N11" i="37"/>
  <c r="H11" i="37"/>
  <c r="G11" i="37"/>
  <c r="E11" i="37"/>
  <c r="Q10" i="37"/>
  <c r="P10" i="37"/>
  <c r="N10" i="37"/>
  <c r="H10" i="37"/>
  <c r="G10" i="37"/>
  <c r="E10" i="37"/>
  <c r="Q9" i="37"/>
  <c r="P9" i="37"/>
  <c r="N9" i="37"/>
  <c r="H9" i="37"/>
  <c r="G9" i="37"/>
  <c r="E9" i="37"/>
  <c r="Q8" i="37"/>
  <c r="P8" i="37"/>
  <c r="N8" i="37"/>
  <c r="H8" i="37"/>
  <c r="G8" i="37"/>
  <c r="E8" i="37"/>
  <c r="Q7" i="37"/>
  <c r="P7" i="37"/>
  <c r="N7" i="37"/>
  <c r="H7" i="37"/>
  <c r="G7" i="37"/>
  <c r="E7" i="37"/>
  <c r="Q6" i="37"/>
  <c r="P6" i="37"/>
  <c r="N6" i="37"/>
  <c r="H6" i="37"/>
  <c r="G6" i="37"/>
  <c r="E6" i="37"/>
  <c r="E14" i="37" s="1"/>
  <c r="A23" i="36"/>
  <c r="A21" i="36"/>
  <c r="Q13" i="36"/>
  <c r="P13" i="36"/>
  <c r="N13" i="36"/>
  <c r="H13" i="36"/>
  <c r="G13" i="36"/>
  <c r="E13" i="36"/>
  <c r="Q12" i="36"/>
  <c r="P12" i="36"/>
  <c r="N12" i="36"/>
  <c r="H12" i="36"/>
  <c r="G12" i="36"/>
  <c r="E12" i="36"/>
  <c r="Q11" i="36"/>
  <c r="P11" i="36"/>
  <c r="N11" i="36"/>
  <c r="H11" i="36"/>
  <c r="G11" i="36"/>
  <c r="E11" i="36"/>
  <c r="Q9" i="36"/>
  <c r="P9" i="36"/>
  <c r="N9" i="36"/>
  <c r="H9" i="36"/>
  <c r="G9" i="36"/>
  <c r="E9" i="36"/>
  <c r="Q8" i="36"/>
  <c r="P8" i="36"/>
  <c r="N8" i="36"/>
  <c r="H8" i="36"/>
  <c r="G8" i="36"/>
  <c r="E8" i="36"/>
  <c r="Q7" i="36"/>
  <c r="P7" i="36"/>
  <c r="N7" i="36"/>
  <c r="H7" i="36"/>
  <c r="G7" i="36"/>
  <c r="E7" i="36"/>
  <c r="Q6" i="36"/>
  <c r="P6" i="36"/>
  <c r="N6" i="36"/>
  <c r="H6" i="36"/>
  <c r="G6" i="36"/>
  <c r="E6" i="36"/>
  <c r="E16" i="36" s="1"/>
  <c r="A58" i="39"/>
  <c r="A56" i="39"/>
  <c r="Q48" i="39"/>
  <c r="P48" i="39"/>
  <c r="N48" i="39"/>
  <c r="H48" i="39"/>
  <c r="G48" i="39"/>
  <c r="K48" i="39" s="1"/>
  <c r="E48" i="39"/>
  <c r="Q47" i="39"/>
  <c r="P47" i="39"/>
  <c r="N47" i="39"/>
  <c r="H47" i="39"/>
  <c r="G47" i="39"/>
  <c r="E47" i="39"/>
  <c r="Q46" i="39"/>
  <c r="P46" i="39"/>
  <c r="N46" i="39"/>
  <c r="H46" i="39"/>
  <c r="G46" i="39"/>
  <c r="K46" i="39" s="1"/>
  <c r="E46" i="39"/>
  <c r="Q45" i="39"/>
  <c r="P45" i="39"/>
  <c r="N45" i="39"/>
  <c r="H45" i="39"/>
  <c r="G45" i="39"/>
  <c r="E45" i="39"/>
  <c r="Q44" i="39"/>
  <c r="P44" i="39"/>
  <c r="N44" i="39"/>
  <c r="H44" i="39"/>
  <c r="G44" i="39"/>
  <c r="K44" i="39" s="1"/>
  <c r="E44" i="39"/>
  <c r="Q43" i="39"/>
  <c r="P43" i="39"/>
  <c r="N43" i="39"/>
  <c r="H43" i="39"/>
  <c r="G43" i="39"/>
  <c r="E43" i="39"/>
  <c r="Q42" i="39"/>
  <c r="P42" i="39"/>
  <c r="N42" i="39"/>
  <c r="H42" i="39"/>
  <c r="G42" i="39"/>
  <c r="K42" i="39" s="1"/>
  <c r="E42" i="39"/>
  <c r="Q41" i="39"/>
  <c r="P41" i="39"/>
  <c r="N41" i="39"/>
  <c r="H41" i="39"/>
  <c r="G41" i="39"/>
  <c r="E41" i="39"/>
  <c r="Q40" i="39"/>
  <c r="P40" i="39"/>
  <c r="N40" i="39"/>
  <c r="H40" i="39"/>
  <c r="G40" i="39"/>
  <c r="K40" i="39" s="1"/>
  <c r="E40" i="39"/>
  <c r="Q39" i="39"/>
  <c r="P39" i="39"/>
  <c r="N39" i="39"/>
  <c r="H39" i="39"/>
  <c r="G39" i="39"/>
  <c r="E39" i="39"/>
  <c r="Q38" i="39"/>
  <c r="P38" i="39"/>
  <c r="N38" i="39"/>
  <c r="H38" i="39"/>
  <c r="G38" i="39"/>
  <c r="K38" i="39" s="1"/>
  <c r="E38" i="39"/>
  <c r="Q37" i="39"/>
  <c r="P37" i="39"/>
  <c r="N37" i="39"/>
  <c r="H37" i="39"/>
  <c r="G37" i="39"/>
  <c r="E37" i="39"/>
  <c r="Q36" i="39"/>
  <c r="P36" i="39"/>
  <c r="N36" i="39"/>
  <c r="H36" i="39"/>
  <c r="G36" i="39"/>
  <c r="K36" i="39" s="1"/>
  <c r="E36" i="39"/>
  <c r="Q35" i="39"/>
  <c r="P35" i="39"/>
  <c r="N35" i="39"/>
  <c r="H35" i="39"/>
  <c r="G35" i="39"/>
  <c r="E35" i="39"/>
  <c r="Q34" i="39"/>
  <c r="P34" i="39"/>
  <c r="N34" i="39"/>
  <c r="H34" i="39"/>
  <c r="G34" i="39"/>
  <c r="K34" i="39" s="1"/>
  <c r="E34" i="39"/>
  <c r="Q33" i="39"/>
  <c r="P33" i="39"/>
  <c r="N33" i="39"/>
  <c r="H33" i="39"/>
  <c r="G33" i="39"/>
  <c r="E33" i="39"/>
  <c r="Q32" i="39"/>
  <c r="P32" i="39"/>
  <c r="N32" i="39"/>
  <c r="H32" i="39"/>
  <c r="G32" i="39"/>
  <c r="K32" i="39" s="1"/>
  <c r="E32" i="39"/>
  <c r="Q31" i="39"/>
  <c r="P31" i="39"/>
  <c r="N31" i="39"/>
  <c r="H31" i="39"/>
  <c r="G31" i="39"/>
  <c r="E31" i="39"/>
  <c r="Q29" i="39"/>
  <c r="P29" i="39"/>
  <c r="N29" i="39"/>
  <c r="H29" i="39"/>
  <c r="G29" i="39"/>
  <c r="K29" i="39" s="1"/>
  <c r="E29" i="39"/>
  <c r="Q28" i="39"/>
  <c r="P28" i="39"/>
  <c r="N28" i="39"/>
  <c r="H28" i="39"/>
  <c r="G28" i="39"/>
  <c r="E28" i="39"/>
  <c r="Q27" i="39"/>
  <c r="P27" i="39"/>
  <c r="N27" i="39"/>
  <c r="H27" i="39"/>
  <c r="G27" i="39"/>
  <c r="K27" i="39" s="1"/>
  <c r="E27" i="39"/>
  <c r="Q26" i="39"/>
  <c r="P26" i="39"/>
  <c r="N26" i="39"/>
  <c r="H26" i="39"/>
  <c r="G26" i="39"/>
  <c r="E26" i="39"/>
  <c r="Q25" i="39"/>
  <c r="P25" i="39"/>
  <c r="N25" i="39"/>
  <c r="H25" i="39"/>
  <c r="G25" i="39"/>
  <c r="K25" i="39" s="1"/>
  <c r="E25" i="39"/>
  <c r="Q24" i="39"/>
  <c r="P24" i="39"/>
  <c r="N24" i="39"/>
  <c r="H24" i="39"/>
  <c r="G24" i="39"/>
  <c r="E24" i="39"/>
  <c r="Q23" i="39"/>
  <c r="P23" i="39"/>
  <c r="N23" i="39"/>
  <c r="H23" i="39"/>
  <c r="G23" i="39"/>
  <c r="K23" i="39" s="1"/>
  <c r="E23" i="39"/>
  <c r="Q22" i="39"/>
  <c r="P22" i="39"/>
  <c r="N22" i="39"/>
  <c r="H22" i="39"/>
  <c r="G22" i="39"/>
  <c r="E22" i="39"/>
  <c r="Q21" i="39"/>
  <c r="P21" i="39"/>
  <c r="N21" i="39"/>
  <c r="H21" i="39"/>
  <c r="G21" i="39"/>
  <c r="K21" i="39" s="1"/>
  <c r="E21" i="39"/>
  <c r="Q20" i="39"/>
  <c r="P20" i="39"/>
  <c r="N20" i="39"/>
  <c r="H20" i="39"/>
  <c r="G20" i="39"/>
  <c r="E20" i="39"/>
  <c r="Q19" i="39"/>
  <c r="P19" i="39"/>
  <c r="N19" i="39"/>
  <c r="H19" i="39"/>
  <c r="G19" i="39"/>
  <c r="K19" i="39" s="1"/>
  <c r="E19" i="39"/>
  <c r="Q18" i="39"/>
  <c r="P18" i="39"/>
  <c r="N18" i="39"/>
  <c r="H18" i="39"/>
  <c r="G18" i="39"/>
  <c r="E18" i="39"/>
  <c r="Q17" i="39"/>
  <c r="P17" i="39"/>
  <c r="N17" i="39"/>
  <c r="H17" i="39"/>
  <c r="G17" i="39"/>
  <c r="K17" i="39" s="1"/>
  <c r="E17" i="39"/>
  <c r="Q16" i="39"/>
  <c r="P16" i="39"/>
  <c r="N16" i="39"/>
  <c r="H16" i="39"/>
  <c r="G16" i="39"/>
  <c r="E16" i="39"/>
  <c r="Q15" i="39"/>
  <c r="P15" i="39"/>
  <c r="N15" i="39"/>
  <c r="H15" i="39"/>
  <c r="G15" i="39"/>
  <c r="K15" i="39" s="1"/>
  <c r="E15" i="39"/>
  <c r="Q14" i="39"/>
  <c r="P14" i="39"/>
  <c r="N14" i="39"/>
  <c r="H14" i="39"/>
  <c r="G14" i="39"/>
  <c r="E14" i="39"/>
  <c r="Q13" i="39"/>
  <c r="P13" i="39"/>
  <c r="N13" i="39"/>
  <c r="H13" i="39"/>
  <c r="G13" i="39"/>
  <c r="E13" i="39"/>
  <c r="Q12" i="39"/>
  <c r="P12" i="39"/>
  <c r="N12" i="39"/>
  <c r="H12" i="39"/>
  <c r="G12" i="39"/>
  <c r="E12" i="39"/>
  <c r="Q11" i="39"/>
  <c r="P11" i="39"/>
  <c r="N11" i="39"/>
  <c r="H11" i="39"/>
  <c r="G11" i="39"/>
  <c r="E11" i="39"/>
  <c r="Q9" i="39"/>
  <c r="P9" i="39"/>
  <c r="N9" i="39"/>
  <c r="H9" i="39"/>
  <c r="G9" i="39"/>
  <c r="E9" i="39"/>
  <c r="Q8" i="39"/>
  <c r="P8" i="39"/>
  <c r="N8" i="39"/>
  <c r="H8" i="39"/>
  <c r="G8" i="39"/>
  <c r="E8" i="39"/>
  <c r="Q7" i="39"/>
  <c r="P7" i="39"/>
  <c r="N7" i="39"/>
  <c r="H7" i="39"/>
  <c r="G7" i="39"/>
  <c r="E7" i="39"/>
  <c r="Q6" i="39"/>
  <c r="P6" i="39"/>
  <c r="N6" i="39"/>
  <c r="H6" i="39"/>
  <c r="G6" i="39"/>
  <c r="G51" i="39" s="1"/>
  <c r="E6" i="39"/>
  <c r="A36" i="34"/>
  <c r="Q28" i="34"/>
  <c r="P28" i="34"/>
  <c r="N28" i="34"/>
  <c r="H28" i="34"/>
  <c r="G28" i="34"/>
  <c r="E28" i="34"/>
  <c r="Q27" i="34"/>
  <c r="P27" i="34"/>
  <c r="N27" i="34"/>
  <c r="H27" i="34"/>
  <c r="G27" i="34"/>
  <c r="E27" i="34"/>
  <c r="Q26" i="34"/>
  <c r="P26" i="34"/>
  <c r="N26" i="34"/>
  <c r="H26" i="34"/>
  <c r="G26" i="34"/>
  <c r="E26" i="34"/>
  <c r="Q25" i="34"/>
  <c r="P25" i="34"/>
  <c r="N25" i="34"/>
  <c r="H25" i="34"/>
  <c r="G25" i="34"/>
  <c r="E25" i="34"/>
  <c r="Q24" i="34"/>
  <c r="P24" i="34"/>
  <c r="N24" i="34"/>
  <c r="H24" i="34"/>
  <c r="G24" i="34"/>
  <c r="E24" i="34"/>
  <c r="Q23" i="34"/>
  <c r="P23" i="34"/>
  <c r="N23" i="34"/>
  <c r="H23" i="34"/>
  <c r="G23" i="34"/>
  <c r="E23" i="34"/>
  <c r="Q22" i="34"/>
  <c r="Q31" i="34" s="1"/>
  <c r="P22" i="34"/>
  <c r="N22" i="34"/>
  <c r="H22" i="34"/>
  <c r="G22" i="34"/>
  <c r="E22" i="34"/>
  <c r="Q21" i="34"/>
  <c r="P21" i="34"/>
  <c r="N21" i="34"/>
  <c r="H21" i="34"/>
  <c r="G21" i="34"/>
  <c r="E21" i="34"/>
  <c r="Q20" i="34"/>
  <c r="P20" i="34"/>
  <c r="N20" i="34"/>
  <c r="H20" i="34"/>
  <c r="G20" i="34"/>
  <c r="E20" i="34"/>
  <c r="Q19" i="34"/>
  <c r="P19" i="34"/>
  <c r="N19" i="34"/>
  <c r="H19" i="34"/>
  <c r="G19" i="34"/>
  <c r="E19" i="34"/>
  <c r="Q18" i="34"/>
  <c r="P18" i="34"/>
  <c r="N18" i="34"/>
  <c r="H18" i="34"/>
  <c r="G18" i="34"/>
  <c r="E18" i="34"/>
  <c r="Q17" i="34"/>
  <c r="P17" i="34"/>
  <c r="N17" i="34"/>
  <c r="H17" i="34"/>
  <c r="G17" i="34"/>
  <c r="E17" i="34"/>
  <c r="Q16" i="34"/>
  <c r="P16" i="34"/>
  <c r="N16" i="34"/>
  <c r="H16" i="34"/>
  <c r="G16" i="34"/>
  <c r="E16" i="34"/>
  <c r="Q15" i="34"/>
  <c r="P15" i="34"/>
  <c r="N15" i="34"/>
  <c r="H15" i="34"/>
  <c r="G15" i="34"/>
  <c r="E15" i="34"/>
  <c r="Q14" i="34"/>
  <c r="P14" i="34"/>
  <c r="N14" i="34"/>
  <c r="H14" i="34"/>
  <c r="G14" i="34"/>
  <c r="E14" i="34"/>
  <c r="Q13" i="34"/>
  <c r="P13" i="34"/>
  <c r="N13" i="34"/>
  <c r="H13" i="34"/>
  <c r="G13" i="34"/>
  <c r="E13" i="34"/>
  <c r="Q12" i="34"/>
  <c r="P12" i="34"/>
  <c r="N12" i="34"/>
  <c r="H12" i="34"/>
  <c r="G12" i="34"/>
  <c r="E12" i="34"/>
  <c r="Q11" i="34"/>
  <c r="P11" i="34"/>
  <c r="N11" i="34"/>
  <c r="H11" i="34"/>
  <c r="G11" i="34"/>
  <c r="E11" i="34"/>
  <c r="Q10" i="34"/>
  <c r="P10" i="34"/>
  <c r="N10" i="34"/>
  <c r="H10" i="34"/>
  <c r="G10" i="34"/>
  <c r="E10" i="34"/>
  <c r="Q9" i="34"/>
  <c r="P9" i="34"/>
  <c r="N9" i="34"/>
  <c r="H9" i="34"/>
  <c r="G9" i="34"/>
  <c r="E9" i="34"/>
  <c r="Q8" i="34"/>
  <c r="P8" i="34"/>
  <c r="N8" i="34"/>
  <c r="H8" i="34"/>
  <c r="G8" i="34"/>
  <c r="E8" i="34"/>
  <c r="Q7" i="34"/>
  <c r="P7" i="34"/>
  <c r="N7" i="34"/>
  <c r="H7" i="34"/>
  <c r="G7" i="34"/>
  <c r="E7" i="34"/>
  <c r="Q6" i="34"/>
  <c r="P6" i="34"/>
  <c r="N6" i="34"/>
  <c r="H6" i="34"/>
  <c r="G6" i="34"/>
  <c r="E6" i="34"/>
  <c r="A28" i="33"/>
  <c r="A26" i="33"/>
  <c r="Q18" i="33"/>
  <c r="P18" i="33"/>
  <c r="N18" i="33"/>
  <c r="H18" i="33"/>
  <c r="G18" i="33"/>
  <c r="E18" i="33"/>
  <c r="Q17" i="33"/>
  <c r="P17" i="33"/>
  <c r="N17" i="33"/>
  <c r="H17" i="33"/>
  <c r="G17" i="33"/>
  <c r="E17" i="33"/>
  <c r="Q16" i="33"/>
  <c r="P16" i="33"/>
  <c r="N16" i="33"/>
  <c r="H16" i="33"/>
  <c r="G16" i="33"/>
  <c r="E16" i="33"/>
  <c r="Q15" i="33"/>
  <c r="P15" i="33"/>
  <c r="N15" i="33"/>
  <c r="H15" i="33"/>
  <c r="G15" i="33"/>
  <c r="E15" i="33"/>
  <c r="Q14" i="33"/>
  <c r="P14" i="33"/>
  <c r="N14" i="33"/>
  <c r="H14" i="33"/>
  <c r="G14" i="33"/>
  <c r="E14" i="33"/>
  <c r="Q13" i="33"/>
  <c r="P13" i="33"/>
  <c r="N13" i="33"/>
  <c r="H13" i="33"/>
  <c r="G13" i="33"/>
  <c r="E13" i="33"/>
  <c r="Q12" i="33"/>
  <c r="P12" i="33"/>
  <c r="N12" i="33"/>
  <c r="H12" i="33"/>
  <c r="G12" i="33"/>
  <c r="E12" i="33"/>
  <c r="Q11" i="33"/>
  <c r="P11" i="33"/>
  <c r="N11" i="33"/>
  <c r="H11" i="33"/>
  <c r="G11" i="33"/>
  <c r="E11" i="33"/>
  <c r="Q10" i="33"/>
  <c r="P10" i="33"/>
  <c r="N10" i="33"/>
  <c r="H10" i="33"/>
  <c r="G10" i="33"/>
  <c r="E10" i="33"/>
  <c r="Q9" i="33"/>
  <c r="P9" i="33"/>
  <c r="N9" i="33"/>
  <c r="H9" i="33"/>
  <c r="G9" i="33"/>
  <c r="E9" i="33"/>
  <c r="Q8" i="33"/>
  <c r="P8" i="33"/>
  <c r="N8" i="33"/>
  <c r="H8" i="33"/>
  <c r="G8" i="33"/>
  <c r="E8" i="33"/>
  <c r="Q7" i="33"/>
  <c r="P7" i="33"/>
  <c r="N7" i="33"/>
  <c r="H7" i="33"/>
  <c r="G7" i="33"/>
  <c r="E7" i="33"/>
  <c r="Q6" i="33"/>
  <c r="P6" i="33"/>
  <c r="N6" i="33"/>
  <c r="H6" i="33"/>
  <c r="G6" i="33"/>
  <c r="E6" i="33"/>
  <c r="A77" i="32"/>
  <c r="A75" i="32"/>
  <c r="Q67" i="32"/>
  <c r="P67" i="32"/>
  <c r="N67" i="32"/>
  <c r="H67" i="32"/>
  <c r="G67" i="32"/>
  <c r="E67" i="32"/>
  <c r="Q66" i="32"/>
  <c r="P66" i="32"/>
  <c r="N66" i="32"/>
  <c r="H66" i="32"/>
  <c r="G66" i="32"/>
  <c r="E66" i="32"/>
  <c r="Q65" i="32"/>
  <c r="P65" i="32"/>
  <c r="N65" i="32"/>
  <c r="H65" i="32"/>
  <c r="G65" i="32"/>
  <c r="E65" i="32"/>
  <c r="Q64" i="32"/>
  <c r="P64" i="32"/>
  <c r="N64" i="32"/>
  <c r="H64" i="32"/>
  <c r="G64" i="32"/>
  <c r="E64" i="32"/>
  <c r="Q63" i="32"/>
  <c r="P63" i="32"/>
  <c r="N63" i="32"/>
  <c r="H63" i="32"/>
  <c r="G63" i="32"/>
  <c r="E63" i="32"/>
  <c r="Q62" i="32"/>
  <c r="P62" i="32"/>
  <c r="N62" i="32"/>
  <c r="H62" i="32"/>
  <c r="G62" i="32"/>
  <c r="E62" i="32"/>
  <c r="Q61" i="32"/>
  <c r="P61" i="32"/>
  <c r="N61" i="32"/>
  <c r="H61" i="32"/>
  <c r="G61" i="32"/>
  <c r="E61" i="32"/>
  <c r="Q60" i="32"/>
  <c r="P60" i="32"/>
  <c r="N60" i="32"/>
  <c r="H60" i="32"/>
  <c r="G60" i="32"/>
  <c r="E60" i="32"/>
  <c r="Q59" i="32"/>
  <c r="P59" i="32"/>
  <c r="N59" i="32"/>
  <c r="H59" i="32"/>
  <c r="G59" i="32"/>
  <c r="E59" i="32"/>
  <c r="Q58" i="32"/>
  <c r="P58" i="32"/>
  <c r="N58" i="32"/>
  <c r="H58" i="32"/>
  <c r="G58" i="32"/>
  <c r="E58" i="32"/>
  <c r="Q57" i="32"/>
  <c r="P57" i="32"/>
  <c r="N57" i="32"/>
  <c r="H57" i="32"/>
  <c r="G57" i="32"/>
  <c r="E57" i="32"/>
  <c r="Q56" i="32"/>
  <c r="P56" i="32"/>
  <c r="N56" i="32"/>
  <c r="H56" i="32"/>
  <c r="G56" i="32"/>
  <c r="E56" i="32"/>
  <c r="Q55" i="32"/>
  <c r="P55" i="32"/>
  <c r="N55" i="32"/>
  <c r="H55" i="32"/>
  <c r="G55" i="32"/>
  <c r="E55" i="32"/>
  <c r="Q54" i="32"/>
  <c r="P54" i="32"/>
  <c r="N54" i="32"/>
  <c r="H54" i="32"/>
  <c r="G54" i="32"/>
  <c r="E54" i="32"/>
  <c r="Q53" i="32"/>
  <c r="P53" i="32"/>
  <c r="N53" i="32"/>
  <c r="H53" i="32"/>
  <c r="G53" i="32"/>
  <c r="E53" i="32"/>
  <c r="Q52" i="32"/>
  <c r="P52" i="32"/>
  <c r="N52" i="32"/>
  <c r="H52" i="32"/>
  <c r="G52" i="32"/>
  <c r="E52" i="32"/>
  <c r="Q51" i="32"/>
  <c r="P51" i="32"/>
  <c r="N51" i="32"/>
  <c r="H51" i="32"/>
  <c r="G51" i="32"/>
  <c r="E51" i="32"/>
  <c r="Q50" i="32"/>
  <c r="P50" i="32"/>
  <c r="N50" i="32"/>
  <c r="H50" i="32"/>
  <c r="G50" i="32"/>
  <c r="E50" i="32"/>
  <c r="Q49" i="32"/>
  <c r="P49" i="32"/>
  <c r="N49" i="32"/>
  <c r="H49" i="32"/>
  <c r="G49" i="32"/>
  <c r="E49" i="32"/>
  <c r="Q48" i="32"/>
  <c r="P48" i="32"/>
  <c r="N48" i="32"/>
  <c r="H48" i="32"/>
  <c r="G48" i="32"/>
  <c r="E48" i="32"/>
  <c r="Q47" i="32"/>
  <c r="P47" i="32"/>
  <c r="N47" i="32"/>
  <c r="H47" i="32"/>
  <c r="G47" i="32"/>
  <c r="E47" i="32"/>
  <c r="Q46" i="32"/>
  <c r="P46" i="32"/>
  <c r="N46" i="32"/>
  <c r="H46" i="32"/>
  <c r="G46" i="32"/>
  <c r="E46" i="32"/>
  <c r="Q45" i="32"/>
  <c r="P45" i="32"/>
  <c r="N45" i="32"/>
  <c r="H45" i="32"/>
  <c r="G45" i="32"/>
  <c r="E45" i="32"/>
  <c r="Q44" i="32"/>
  <c r="P44" i="32"/>
  <c r="N44" i="32"/>
  <c r="H44" i="32"/>
  <c r="G44" i="32"/>
  <c r="E44" i="32"/>
  <c r="Q43" i="32"/>
  <c r="P43" i="32"/>
  <c r="N43" i="32"/>
  <c r="H43" i="32"/>
  <c r="G43" i="32"/>
  <c r="E43" i="32"/>
  <c r="Q42" i="32"/>
  <c r="P42" i="32"/>
  <c r="N42" i="32"/>
  <c r="H42" i="32"/>
  <c r="G42" i="32"/>
  <c r="E42" i="32"/>
  <c r="Q41" i="32"/>
  <c r="P41" i="32"/>
  <c r="N41" i="32"/>
  <c r="H41" i="32"/>
  <c r="G41" i="32"/>
  <c r="E41" i="32"/>
  <c r="Q40" i="32"/>
  <c r="P40" i="32"/>
  <c r="N40" i="32"/>
  <c r="H40" i="32"/>
  <c r="G40" i="32"/>
  <c r="E40" i="32"/>
  <c r="Q39" i="32"/>
  <c r="P39" i="32"/>
  <c r="N39" i="32"/>
  <c r="H39" i="32"/>
  <c r="G39" i="32"/>
  <c r="E39" i="32"/>
  <c r="Q38" i="32"/>
  <c r="P38" i="32"/>
  <c r="N38" i="32"/>
  <c r="H38" i="32"/>
  <c r="G38" i="32"/>
  <c r="E38" i="32"/>
  <c r="Q37" i="32"/>
  <c r="P37" i="32"/>
  <c r="N37" i="32"/>
  <c r="H37" i="32"/>
  <c r="G37" i="32"/>
  <c r="E37" i="32"/>
  <c r="Q36" i="32"/>
  <c r="P36" i="32"/>
  <c r="N36" i="32"/>
  <c r="H36" i="32"/>
  <c r="G36" i="32"/>
  <c r="E36" i="32"/>
  <c r="Q35" i="32"/>
  <c r="P35" i="32"/>
  <c r="N35" i="32"/>
  <c r="H35" i="32"/>
  <c r="G35" i="32"/>
  <c r="E35" i="32"/>
  <c r="Q34" i="32"/>
  <c r="P34" i="32"/>
  <c r="N34" i="32"/>
  <c r="H34" i="32"/>
  <c r="G34" i="32"/>
  <c r="E34" i="32"/>
  <c r="Q33" i="32"/>
  <c r="P33" i="32"/>
  <c r="N33" i="32"/>
  <c r="H33" i="32"/>
  <c r="G33" i="32"/>
  <c r="E33" i="32"/>
  <c r="Q32" i="32"/>
  <c r="P32" i="32"/>
  <c r="N32" i="32"/>
  <c r="H32" i="32"/>
  <c r="G32" i="32"/>
  <c r="E32" i="32"/>
  <c r="Q31" i="32"/>
  <c r="P31" i="32"/>
  <c r="N31" i="32"/>
  <c r="H31" i="32"/>
  <c r="G31" i="32"/>
  <c r="E31" i="32"/>
  <c r="Q30" i="32"/>
  <c r="P30" i="32"/>
  <c r="N30" i="32"/>
  <c r="H30" i="32"/>
  <c r="G30" i="32"/>
  <c r="E30" i="32"/>
  <c r="Q29" i="32"/>
  <c r="P29" i="32"/>
  <c r="N29" i="32"/>
  <c r="H29" i="32"/>
  <c r="G29" i="32"/>
  <c r="E29" i="32"/>
  <c r="Q28" i="32"/>
  <c r="P28" i="32"/>
  <c r="N28" i="32"/>
  <c r="H28" i="32"/>
  <c r="G28" i="32"/>
  <c r="E28" i="32"/>
  <c r="Q27" i="32"/>
  <c r="P27" i="32"/>
  <c r="N27" i="32"/>
  <c r="H27" i="32"/>
  <c r="G27" i="32"/>
  <c r="E27" i="32"/>
  <c r="Q26" i="32"/>
  <c r="P26" i="32"/>
  <c r="N26" i="32"/>
  <c r="H26" i="32"/>
  <c r="G26" i="32"/>
  <c r="E26" i="32"/>
  <c r="Q25" i="32"/>
  <c r="P25" i="32"/>
  <c r="N25" i="32"/>
  <c r="H25" i="32"/>
  <c r="G25" i="32"/>
  <c r="E25" i="32"/>
  <c r="Q24" i="32"/>
  <c r="P24" i="32"/>
  <c r="N24" i="32"/>
  <c r="H24" i="32"/>
  <c r="G24" i="32"/>
  <c r="E24" i="32"/>
  <c r="Q23" i="32"/>
  <c r="P23" i="32"/>
  <c r="N23" i="32"/>
  <c r="H23" i="32"/>
  <c r="G23" i="32"/>
  <c r="E23" i="32"/>
  <c r="Q22" i="32"/>
  <c r="P22" i="32"/>
  <c r="N22" i="32"/>
  <c r="H22" i="32"/>
  <c r="G22" i="32"/>
  <c r="E22" i="32"/>
  <c r="Q21" i="32"/>
  <c r="P21" i="32"/>
  <c r="N21" i="32"/>
  <c r="H21" i="32"/>
  <c r="G21" i="32"/>
  <c r="E21" i="32"/>
  <c r="Q20" i="32"/>
  <c r="P20" i="32"/>
  <c r="N20" i="32"/>
  <c r="H20" i="32"/>
  <c r="G20" i="32"/>
  <c r="E20" i="32"/>
  <c r="Q19" i="32"/>
  <c r="P19" i="32"/>
  <c r="N19" i="32"/>
  <c r="H19" i="32"/>
  <c r="G19" i="32"/>
  <c r="E19" i="32"/>
  <c r="Q18" i="32"/>
  <c r="P18" i="32"/>
  <c r="N18" i="32"/>
  <c r="H18" i="32"/>
  <c r="G18" i="32"/>
  <c r="E18" i="32"/>
  <c r="Q17" i="32"/>
  <c r="P17" i="32"/>
  <c r="N17" i="32"/>
  <c r="H17" i="32"/>
  <c r="G17" i="32"/>
  <c r="E17" i="32"/>
  <c r="Q16" i="32"/>
  <c r="P16" i="32"/>
  <c r="N16" i="32"/>
  <c r="H16" i="32"/>
  <c r="G16" i="32"/>
  <c r="E16" i="32"/>
  <c r="Q15" i="32"/>
  <c r="P15" i="32"/>
  <c r="N15" i="32"/>
  <c r="H15" i="32"/>
  <c r="G15" i="32"/>
  <c r="E15" i="32"/>
  <c r="Q14" i="32"/>
  <c r="P14" i="32"/>
  <c r="N14" i="32"/>
  <c r="H14" i="32"/>
  <c r="G14" i="32"/>
  <c r="E14" i="32"/>
  <c r="Q13" i="32"/>
  <c r="P13" i="32"/>
  <c r="N13" i="32"/>
  <c r="H13" i="32"/>
  <c r="G13" i="32"/>
  <c r="E13" i="32"/>
  <c r="Q12" i="32"/>
  <c r="P12" i="32"/>
  <c r="N12" i="32"/>
  <c r="H12" i="32"/>
  <c r="G12" i="32"/>
  <c r="E12" i="32"/>
  <c r="Q11" i="32"/>
  <c r="P11" i="32"/>
  <c r="N11" i="32"/>
  <c r="H11" i="32"/>
  <c r="G11" i="32"/>
  <c r="E11" i="32"/>
  <c r="Q10" i="32"/>
  <c r="P10" i="32"/>
  <c r="N10" i="32"/>
  <c r="H10" i="32"/>
  <c r="G10" i="32"/>
  <c r="E10" i="32"/>
  <c r="Q9" i="32"/>
  <c r="P9" i="32"/>
  <c r="N9" i="32"/>
  <c r="H9" i="32"/>
  <c r="G9" i="32"/>
  <c r="E9" i="32"/>
  <c r="Q8" i="32"/>
  <c r="P8" i="32"/>
  <c r="N8" i="32"/>
  <c r="H8" i="32"/>
  <c r="G8" i="32"/>
  <c r="E8" i="32"/>
  <c r="Q7" i="32"/>
  <c r="P7" i="32"/>
  <c r="N7" i="32"/>
  <c r="H7" i="32"/>
  <c r="G7" i="32"/>
  <c r="E7" i="32"/>
  <c r="Q6" i="32"/>
  <c r="P6" i="32"/>
  <c r="N6" i="32"/>
  <c r="H6" i="32"/>
  <c r="G6" i="32"/>
  <c r="E6" i="32"/>
  <c r="E70" i="32" s="1"/>
  <c r="Q16" i="36" l="1"/>
  <c r="G14" i="37"/>
  <c r="Q14" i="37"/>
  <c r="E21" i="33"/>
  <c r="K7" i="36"/>
  <c r="K9" i="36"/>
  <c r="K12" i="36"/>
  <c r="L12" i="36" s="1"/>
  <c r="E11" i="38"/>
  <c r="Q11" i="38"/>
  <c r="K9" i="34"/>
  <c r="K7" i="38"/>
  <c r="L7" i="38" s="1"/>
  <c r="Q70" i="32"/>
  <c r="K8" i="34"/>
  <c r="Q21" i="33"/>
  <c r="K13" i="39"/>
  <c r="K11" i="39"/>
  <c r="K8" i="39"/>
  <c r="Q51" i="39"/>
  <c r="K8" i="37"/>
  <c r="L8" i="37" s="1"/>
  <c r="K10" i="37"/>
  <c r="L10" i="37" s="1"/>
  <c r="K24" i="34"/>
  <c r="K26" i="34"/>
  <c r="L26" i="34" s="1"/>
  <c r="K28" i="34"/>
  <c r="L28" i="34" s="1"/>
  <c r="G31" i="34"/>
  <c r="I9" i="34"/>
  <c r="K10" i="34"/>
  <c r="K14" i="34"/>
  <c r="L14" i="34" s="1"/>
  <c r="K16" i="34"/>
  <c r="K18" i="34"/>
  <c r="K20" i="34"/>
  <c r="K22" i="34"/>
  <c r="L22" i="34" s="1"/>
  <c r="E31" i="34"/>
  <c r="I13" i="34"/>
  <c r="K7" i="33"/>
  <c r="K9" i="33"/>
  <c r="K11" i="33"/>
  <c r="K13" i="33"/>
  <c r="K15" i="33"/>
  <c r="K17" i="33"/>
  <c r="I6" i="33"/>
  <c r="K6" i="32"/>
  <c r="K8" i="32"/>
  <c r="L8" i="32" s="1"/>
  <c r="K10" i="32"/>
  <c r="L10" i="32" s="1"/>
  <c r="K12" i="32"/>
  <c r="K14" i="32"/>
  <c r="K16" i="32"/>
  <c r="L16" i="32" s="1"/>
  <c r="K18" i="32"/>
  <c r="L18" i="32" s="1"/>
  <c r="K20" i="32"/>
  <c r="L20" i="32" s="1"/>
  <c r="K22" i="32"/>
  <c r="K24" i="32"/>
  <c r="K26" i="32"/>
  <c r="L26" i="32" s="1"/>
  <c r="K28" i="32"/>
  <c r="K30" i="32"/>
  <c r="K32" i="32"/>
  <c r="L32" i="32" s="1"/>
  <c r="K34" i="32"/>
  <c r="K36" i="32"/>
  <c r="L36" i="32" s="1"/>
  <c r="K38" i="32"/>
  <c r="K40" i="32"/>
  <c r="L40" i="32" s="1"/>
  <c r="K42" i="32"/>
  <c r="L42" i="32" s="1"/>
  <c r="K44" i="32"/>
  <c r="L44" i="32" s="1"/>
  <c r="K46" i="32"/>
  <c r="K48" i="32"/>
  <c r="L48" i="32" s="1"/>
  <c r="K50" i="32"/>
  <c r="K52" i="32"/>
  <c r="L52" i="32" s="1"/>
  <c r="K54" i="32"/>
  <c r="K56" i="32"/>
  <c r="L56" i="32" s="1"/>
  <c r="K58" i="32"/>
  <c r="L58" i="32" s="1"/>
  <c r="K60" i="32"/>
  <c r="L60" i="32" s="1"/>
  <c r="K62" i="32"/>
  <c r="K64" i="32"/>
  <c r="L64" i="32" s="1"/>
  <c r="K66" i="32"/>
  <c r="K6" i="38"/>
  <c r="I7" i="38"/>
  <c r="K8" i="38"/>
  <c r="L8" i="38" s="1"/>
  <c r="G11" i="38"/>
  <c r="I6" i="38"/>
  <c r="I8" i="38"/>
  <c r="G16" i="37"/>
  <c r="G15" i="37"/>
  <c r="E16" i="37" s="1"/>
  <c r="I6" i="37"/>
  <c r="K7" i="37"/>
  <c r="L7" i="37" s="1"/>
  <c r="I8" i="37"/>
  <c r="K9" i="37"/>
  <c r="L9" i="37" s="1"/>
  <c r="I10" i="37"/>
  <c r="K11" i="37"/>
  <c r="L11" i="37" s="1"/>
  <c r="K6" i="37"/>
  <c r="I7" i="37"/>
  <c r="I9" i="37"/>
  <c r="I11" i="37"/>
  <c r="K6" i="36"/>
  <c r="I7" i="36"/>
  <c r="L7" i="36"/>
  <c r="K8" i="36"/>
  <c r="L8" i="36" s="1"/>
  <c r="I9" i="36"/>
  <c r="L9" i="36"/>
  <c r="K11" i="36"/>
  <c r="L11" i="36" s="1"/>
  <c r="I12" i="36"/>
  <c r="K13" i="36"/>
  <c r="L13" i="36" s="1"/>
  <c r="G16" i="36"/>
  <c r="I6" i="36"/>
  <c r="I8" i="36"/>
  <c r="I11" i="36"/>
  <c r="I13" i="36"/>
  <c r="G52" i="39"/>
  <c r="I6" i="39"/>
  <c r="K7" i="39"/>
  <c r="L7" i="39" s="1"/>
  <c r="I8" i="39"/>
  <c r="L8" i="39"/>
  <c r="K9" i="39"/>
  <c r="L9" i="39" s="1"/>
  <c r="I11" i="39"/>
  <c r="L11" i="39"/>
  <c r="K12" i="39"/>
  <c r="L12" i="39" s="1"/>
  <c r="I13" i="39"/>
  <c r="L13" i="39"/>
  <c r="K14" i="39"/>
  <c r="L14" i="39" s="1"/>
  <c r="I15" i="39"/>
  <c r="L15" i="39"/>
  <c r="K16" i="39"/>
  <c r="L16" i="39" s="1"/>
  <c r="I17" i="39"/>
  <c r="L17" i="39"/>
  <c r="K18" i="39"/>
  <c r="L18" i="39" s="1"/>
  <c r="I19" i="39"/>
  <c r="L19" i="39"/>
  <c r="K20" i="39"/>
  <c r="L20" i="39" s="1"/>
  <c r="I21" i="39"/>
  <c r="L21" i="39"/>
  <c r="K22" i="39"/>
  <c r="L22" i="39" s="1"/>
  <c r="I23" i="39"/>
  <c r="L23" i="39"/>
  <c r="K24" i="39"/>
  <c r="L24" i="39" s="1"/>
  <c r="I25" i="39"/>
  <c r="L25" i="39"/>
  <c r="K26" i="39"/>
  <c r="L26" i="39" s="1"/>
  <c r="I27" i="39"/>
  <c r="L27" i="39"/>
  <c r="K28" i="39"/>
  <c r="L28" i="39" s="1"/>
  <c r="I29" i="39"/>
  <c r="L29" i="39"/>
  <c r="K31" i="39"/>
  <c r="L31" i="39" s="1"/>
  <c r="I32" i="39"/>
  <c r="L32" i="39"/>
  <c r="K33" i="39"/>
  <c r="L33" i="39" s="1"/>
  <c r="I34" i="39"/>
  <c r="L34" i="39"/>
  <c r="K35" i="39"/>
  <c r="L35" i="39" s="1"/>
  <c r="I36" i="39"/>
  <c r="L36" i="39"/>
  <c r="K37" i="39"/>
  <c r="L37" i="39" s="1"/>
  <c r="I38" i="39"/>
  <c r="L38" i="39"/>
  <c r="K39" i="39"/>
  <c r="L39" i="39" s="1"/>
  <c r="I40" i="39"/>
  <c r="L40" i="39"/>
  <c r="K41" i="39"/>
  <c r="L41" i="39" s="1"/>
  <c r="I42" i="39"/>
  <c r="L42" i="39"/>
  <c r="K43" i="39"/>
  <c r="L43" i="39" s="1"/>
  <c r="I44" i="39"/>
  <c r="L44" i="39"/>
  <c r="K45" i="39"/>
  <c r="L45" i="39" s="1"/>
  <c r="I46" i="39"/>
  <c r="L46" i="39"/>
  <c r="K47" i="39"/>
  <c r="L47" i="39" s="1"/>
  <c r="I48" i="39"/>
  <c r="L48" i="39"/>
  <c r="E51" i="39"/>
  <c r="G53" i="39" s="1"/>
  <c r="K6" i="39"/>
  <c r="I7" i="39"/>
  <c r="I9" i="39"/>
  <c r="I12" i="39"/>
  <c r="I14" i="39"/>
  <c r="I16" i="39"/>
  <c r="I18" i="39"/>
  <c r="I20" i="39"/>
  <c r="I22" i="39"/>
  <c r="I24" i="39"/>
  <c r="I26" i="39"/>
  <c r="I28" i="39"/>
  <c r="I31" i="39"/>
  <c r="I33" i="39"/>
  <c r="I35" i="39"/>
  <c r="I37" i="39"/>
  <c r="I39" i="39"/>
  <c r="I41" i="39"/>
  <c r="I43" i="39"/>
  <c r="I45" i="39"/>
  <c r="I47" i="39"/>
  <c r="G32" i="34"/>
  <c r="K6" i="34"/>
  <c r="L6" i="34" s="1"/>
  <c r="I7" i="34"/>
  <c r="L9" i="34"/>
  <c r="I11" i="34"/>
  <c r="K12" i="34"/>
  <c r="L12" i="34" s="1"/>
  <c r="I6" i="34"/>
  <c r="K7" i="34"/>
  <c r="L7" i="34" s="1"/>
  <c r="I8" i="34"/>
  <c r="L8" i="34"/>
  <c r="I10" i="34"/>
  <c r="L10" i="34"/>
  <c r="K11" i="34"/>
  <c r="L11" i="34" s="1"/>
  <c r="I12" i="34"/>
  <c r="K13" i="34"/>
  <c r="L13" i="34" s="1"/>
  <c r="I14" i="34"/>
  <c r="K15" i="34"/>
  <c r="L15" i="34" s="1"/>
  <c r="I16" i="34"/>
  <c r="L16" i="34"/>
  <c r="K17" i="34"/>
  <c r="L17" i="34" s="1"/>
  <c r="I18" i="34"/>
  <c r="L18" i="34"/>
  <c r="K19" i="34"/>
  <c r="L19" i="34" s="1"/>
  <c r="I20" i="34"/>
  <c r="L20" i="34"/>
  <c r="K21" i="34"/>
  <c r="L21" i="34" s="1"/>
  <c r="I22" i="34"/>
  <c r="K23" i="34"/>
  <c r="L23" i="34" s="1"/>
  <c r="I24" i="34"/>
  <c r="L24" i="34"/>
  <c r="K25" i="34"/>
  <c r="L25" i="34" s="1"/>
  <c r="I26" i="34"/>
  <c r="K27" i="34"/>
  <c r="L27" i="34" s="1"/>
  <c r="I28" i="34"/>
  <c r="I15" i="34"/>
  <c r="I17" i="34"/>
  <c r="I19" i="34"/>
  <c r="I21" i="34"/>
  <c r="I23" i="34"/>
  <c r="I25" i="34"/>
  <c r="I27" i="34"/>
  <c r="K6" i="33"/>
  <c r="I7" i="33"/>
  <c r="L7" i="33"/>
  <c r="K8" i="33"/>
  <c r="L8" i="33" s="1"/>
  <c r="I9" i="33"/>
  <c r="L9" i="33"/>
  <c r="K10" i="33"/>
  <c r="L10" i="33" s="1"/>
  <c r="I11" i="33"/>
  <c r="L11" i="33"/>
  <c r="K12" i="33"/>
  <c r="L12" i="33" s="1"/>
  <c r="I13" i="33"/>
  <c r="L13" i="33"/>
  <c r="K14" i="33"/>
  <c r="L14" i="33" s="1"/>
  <c r="I15" i="33"/>
  <c r="L15" i="33"/>
  <c r="K16" i="33"/>
  <c r="L16" i="33" s="1"/>
  <c r="I17" i="33"/>
  <c r="L17" i="33"/>
  <c r="K18" i="33"/>
  <c r="L18" i="33" s="1"/>
  <c r="G21" i="33"/>
  <c r="I8" i="33"/>
  <c r="I10" i="33"/>
  <c r="I12" i="33"/>
  <c r="I14" i="33"/>
  <c r="I16" i="33"/>
  <c r="I18" i="33"/>
  <c r="K9" i="32"/>
  <c r="L9" i="32" s="1"/>
  <c r="I10" i="32"/>
  <c r="L12" i="32"/>
  <c r="K13" i="32"/>
  <c r="L13" i="32" s="1"/>
  <c r="I14" i="32"/>
  <c r="L22" i="32"/>
  <c r="K23" i="32"/>
  <c r="L23" i="32" s="1"/>
  <c r="K25" i="32"/>
  <c r="L25" i="32" s="1"/>
  <c r="L28" i="32"/>
  <c r="K29" i="32"/>
  <c r="L29" i="32" s="1"/>
  <c r="I32" i="32"/>
  <c r="K33" i="32"/>
  <c r="L33" i="32" s="1"/>
  <c r="I34" i="32"/>
  <c r="L34" i="32"/>
  <c r="K35" i="32"/>
  <c r="L35" i="32" s="1"/>
  <c r="I36" i="32"/>
  <c r="K37" i="32"/>
  <c r="L37" i="32" s="1"/>
  <c r="I38" i="32"/>
  <c r="L38" i="32"/>
  <c r="K39" i="32"/>
  <c r="L39" i="32" s="1"/>
  <c r="I40" i="32"/>
  <c r="K41" i="32"/>
  <c r="L41" i="32" s="1"/>
  <c r="I42" i="32"/>
  <c r="K43" i="32"/>
  <c r="L43" i="32" s="1"/>
  <c r="I44" i="32"/>
  <c r="K45" i="32"/>
  <c r="L45" i="32" s="1"/>
  <c r="I46" i="32"/>
  <c r="L46" i="32"/>
  <c r="K47" i="32"/>
  <c r="L47" i="32" s="1"/>
  <c r="I48" i="32"/>
  <c r="K49" i="32"/>
  <c r="L49" i="32" s="1"/>
  <c r="I50" i="32"/>
  <c r="L50" i="32"/>
  <c r="K51" i="32"/>
  <c r="L51" i="32" s="1"/>
  <c r="I52" i="32"/>
  <c r="K53" i="32"/>
  <c r="L53" i="32" s="1"/>
  <c r="I54" i="32"/>
  <c r="L54" i="32"/>
  <c r="K55" i="32"/>
  <c r="L55" i="32" s="1"/>
  <c r="I56" i="32"/>
  <c r="K57" i="32"/>
  <c r="L57" i="32" s="1"/>
  <c r="I58" i="32"/>
  <c r="K59" i="32"/>
  <c r="L59" i="32" s="1"/>
  <c r="I60" i="32"/>
  <c r="K61" i="32"/>
  <c r="L61" i="32" s="1"/>
  <c r="I62" i="32"/>
  <c r="L62" i="32"/>
  <c r="K63" i="32"/>
  <c r="L63" i="32" s="1"/>
  <c r="I64" i="32"/>
  <c r="K65" i="32"/>
  <c r="L65" i="32" s="1"/>
  <c r="I66" i="32"/>
  <c r="L66" i="32"/>
  <c r="K67" i="32"/>
  <c r="L67" i="32" s="1"/>
  <c r="G70" i="32"/>
  <c r="I6" i="32"/>
  <c r="L6" i="32"/>
  <c r="K7" i="32"/>
  <c r="L7" i="32" s="1"/>
  <c r="I8" i="32"/>
  <c r="K11" i="32"/>
  <c r="L11" i="32" s="1"/>
  <c r="I12" i="32"/>
  <c r="L14" i="32"/>
  <c r="K15" i="32"/>
  <c r="L15" i="32" s="1"/>
  <c r="I16" i="32"/>
  <c r="K17" i="32"/>
  <c r="L17" i="32" s="1"/>
  <c r="I18" i="32"/>
  <c r="K19" i="32"/>
  <c r="L19" i="32" s="1"/>
  <c r="I20" i="32"/>
  <c r="K21" i="32"/>
  <c r="L21" i="32" s="1"/>
  <c r="I22" i="32"/>
  <c r="I24" i="32"/>
  <c r="L24" i="32"/>
  <c r="I26" i="32"/>
  <c r="K27" i="32"/>
  <c r="L27" i="32" s="1"/>
  <c r="I28" i="32"/>
  <c r="I30" i="32"/>
  <c r="L30" i="32"/>
  <c r="K31" i="32"/>
  <c r="L31" i="32" s="1"/>
  <c r="I7" i="32"/>
  <c r="I9" i="32"/>
  <c r="I11" i="32"/>
  <c r="I13" i="32"/>
  <c r="I15" i="32"/>
  <c r="I17" i="32"/>
  <c r="I19" i="32"/>
  <c r="I21" i="32"/>
  <c r="I23" i="32"/>
  <c r="I25" i="32"/>
  <c r="I27" i="32"/>
  <c r="I29" i="32"/>
  <c r="I31" i="32"/>
  <c r="I33" i="32"/>
  <c r="I35" i="32"/>
  <c r="I37" i="32"/>
  <c r="I39" i="32"/>
  <c r="I41" i="32"/>
  <c r="I43" i="32"/>
  <c r="I45" i="32"/>
  <c r="I47" i="32"/>
  <c r="I49" i="32"/>
  <c r="I51" i="32"/>
  <c r="I53" i="32"/>
  <c r="I55" i="32"/>
  <c r="I57" i="32"/>
  <c r="I59" i="32"/>
  <c r="I61" i="32"/>
  <c r="I63" i="32"/>
  <c r="I65" i="32"/>
  <c r="I67" i="32"/>
  <c r="E33" i="34" l="1"/>
  <c r="E17" i="37"/>
  <c r="E19" i="37" s="1"/>
  <c r="E20" i="37" s="1"/>
  <c r="E21" i="37" s="1"/>
  <c r="E53" i="39"/>
  <c r="E54" i="39" s="1"/>
  <c r="I11" i="38"/>
  <c r="K14" i="37"/>
  <c r="E34" i="34"/>
  <c r="E36" i="34" s="1"/>
  <c r="G33" i="34"/>
  <c r="I21" i="33"/>
  <c r="G13" i="38"/>
  <c r="G12" i="38"/>
  <c r="E13" i="38" s="1"/>
  <c r="E14" i="38" s="1"/>
  <c r="K11" i="38"/>
  <c r="L6" i="38"/>
  <c r="L11" i="38" s="1"/>
  <c r="K15" i="37"/>
  <c r="L15" i="37" s="1"/>
  <c r="L6" i="37"/>
  <c r="L14" i="37" s="1"/>
  <c r="I14" i="37"/>
  <c r="G17" i="37"/>
  <c r="G17" i="36"/>
  <c r="E18" i="36"/>
  <c r="E19" i="36" s="1"/>
  <c r="E21" i="36" s="1"/>
  <c r="I16" i="36"/>
  <c r="K16" i="36"/>
  <c r="L6" i="36"/>
  <c r="L16" i="36" s="1"/>
  <c r="G54" i="39"/>
  <c r="K52" i="39"/>
  <c r="L52" i="39" s="1"/>
  <c r="K51" i="39"/>
  <c r="L6" i="39"/>
  <c r="L51" i="39" s="1"/>
  <c r="I51" i="39"/>
  <c r="G34" i="34"/>
  <c r="K34" i="34" s="1"/>
  <c r="K32" i="34"/>
  <c r="L32" i="34" s="1"/>
  <c r="L31" i="34"/>
  <c r="K31" i="34"/>
  <c r="I31" i="34"/>
  <c r="K21" i="33"/>
  <c r="L6" i="33"/>
  <c r="L21" i="33" s="1"/>
  <c r="G23" i="33"/>
  <c r="G22" i="33"/>
  <c r="E23" i="33" s="1"/>
  <c r="E24" i="33" s="1"/>
  <c r="G72" i="32"/>
  <c r="G71" i="32"/>
  <c r="E72" i="32"/>
  <c r="I70" i="32"/>
  <c r="K70" i="32"/>
  <c r="L70" i="32"/>
  <c r="K33" i="34" l="1"/>
  <c r="K36" i="34" s="1"/>
  <c r="K17" i="37"/>
  <c r="L17" i="37" s="1"/>
  <c r="K16" i="37"/>
  <c r="L16" i="37" s="1"/>
  <c r="E56" i="39"/>
  <c r="E57" i="39" s="1"/>
  <c r="E58" i="39" s="1"/>
  <c r="K54" i="39"/>
  <c r="L54" i="39" s="1"/>
  <c r="E16" i="38"/>
  <c r="G19" i="37"/>
  <c r="G20" i="37" s="1"/>
  <c r="G21" i="37" s="1"/>
  <c r="K53" i="39"/>
  <c r="L53" i="39" s="1"/>
  <c r="L33" i="34"/>
  <c r="L34" i="34"/>
  <c r="E26" i="33"/>
  <c r="E73" i="32"/>
  <c r="E75" i="32" s="1"/>
  <c r="E76" i="32" s="1"/>
  <c r="E77" i="32" s="1"/>
  <c r="G14" i="38"/>
  <c r="K14" i="38" s="1"/>
  <c r="L14" i="38" s="1"/>
  <c r="K12" i="38"/>
  <c r="L12" i="38" s="1"/>
  <c r="E17" i="38"/>
  <c r="E18" i="38" s="1"/>
  <c r="K13" i="38"/>
  <c r="L13" i="38" s="1"/>
  <c r="K17" i="36"/>
  <c r="L17" i="36" s="1"/>
  <c r="E22" i="36"/>
  <c r="E23" i="36" s="1"/>
  <c r="G18" i="36"/>
  <c r="G56" i="39"/>
  <c r="F11" i="22" s="1"/>
  <c r="G36" i="34"/>
  <c r="F10" i="22" s="1"/>
  <c r="G24" i="33"/>
  <c r="K24" i="33" s="1"/>
  <c r="K22" i="33"/>
  <c r="L22" i="33" s="1"/>
  <c r="E27" i="33"/>
  <c r="E28" i="33" s="1"/>
  <c r="K71" i="32"/>
  <c r="L71" i="32" s="1"/>
  <c r="G73" i="32"/>
  <c r="L24" i="33" l="1"/>
  <c r="Q19" i="37"/>
  <c r="K19" i="37"/>
  <c r="K20" i="37" s="1"/>
  <c r="K21" i="37" s="1"/>
  <c r="K18" i="36"/>
  <c r="L18" i="36" s="1"/>
  <c r="K56" i="39"/>
  <c r="K57" i="39" s="1"/>
  <c r="K58" i="39" s="1"/>
  <c r="K16" i="38"/>
  <c r="G16" i="38"/>
  <c r="Q16" i="38" s="1"/>
  <c r="F13" i="22"/>
  <c r="K23" i="33"/>
  <c r="K26" i="33" s="1"/>
  <c r="G26" i="33"/>
  <c r="G27" i="33" s="1"/>
  <c r="G28" i="33" s="1"/>
  <c r="K73" i="32"/>
  <c r="L73" i="32" s="1"/>
  <c r="G75" i="32"/>
  <c r="F8" i="22" s="1"/>
  <c r="K17" i="38"/>
  <c r="K18" i="38" s="1"/>
  <c r="G19" i="36"/>
  <c r="G21" i="36"/>
  <c r="F12" i="22" s="1"/>
  <c r="G57" i="39"/>
  <c r="G58" i="39" s="1"/>
  <c r="Q56" i="39"/>
  <c r="L56" i="39"/>
  <c r="Q36" i="34"/>
  <c r="L36" i="34"/>
  <c r="K72" i="32"/>
  <c r="G17" i="38" l="1"/>
  <c r="G18" i="38" s="1"/>
  <c r="L19" i="37"/>
  <c r="L20" i="37" s="1"/>
  <c r="L21" i="37" s="1"/>
  <c r="K28" i="33"/>
  <c r="K27" i="33"/>
  <c r="Q75" i="32"/>
  <c r="L23" i="33"/>
  <c r="L16" i="38"/>
  <c r="F14" i="22"/>
  <c r="L26" i="33"/>
  <c r="F9" i="22"/>
  <c r="Q26" i="33"/>
  <c r="G76" i="32"/>
  <c r="G77" i="32" s="1"/>
  <c r="K19" i="36"/>
  <c r="K21" i="36" s="1"/>
  <c r="G22" i="36"/>
  <c r="G23" i="36" s="1"/>
  <c r="Q21" i="36"/>
  <c r="L57" i="39"/>
  <c r="L58" i="39" s="1"/>
  <c r="K75" i="32"/>
  <c r="L72" i="32"/>
  <c r="L17" i="38" l="1"/>
  <c r="L18" i="38" s="1"/>
  <c r="L27" i="33"/>
  <c r="L28" i="33"/>
  <c r="K22" i="36"/>
  <c r="K23" i="36" s="1"/>
  <c r="L21" i="36"/>
  <c r="L19" i="36"/>
  <c r="K76" i="32"/>
  <c r="K77" i="32" s="1"/>
  <c r="L75" i="32"/>
  <c r="L22" i="36" l="1"/>
  <c r="L23" i="36" s="1"/>
  <c r="L76" i="32"/>
  <c r="L77" i="32" s="1"/>
  <c r="C56" i="1" l="1"/>
  <c r="C55" i="1"/>
  <c r="C54" i="1"/>
  <c r="C53" i="1"/>
  <c r="C52" i="1"/>
  <c r="C51" i="1"/>
  <c r="C50" i="1"/>
  <c r="C49" i="1"/>
  <c r="C48" i="1"/>
  <c r="C47" i="1"/>
  <c r="D21" i="29"/>
  <c r="D20" i="29"/>
  <c r="D19" i="29"/>
  <c r="D18" i="29"/>
  <c r="D17" i="29"/>
  <c r="D16" i="29"/>
  <c r="D15" i="29"/>
  <c r="BE26" i="31"/>
  <c r="BC26" i="31"/>
  <c r="BB26" i="31"/>
  <c r="BA26" i="31"/>
  <c r="K26" i="31"/>
  <c r="I26" i="31"/>
  <c r="G26" i="31"/>
  <c r="BD26" i="31" s="1"/>
  <c r="BE25" i="31"/>
  <c r="BC25" i="31"/>
  <c r="BB25" i="31"/>
  <c r="BA25" i="31"/>
  <c r="K25" i="31"/>
  <c r="I25" i="31"/>
  <c r="G25" i="31"/>
  <c r="BD25" i="31" s="1"/>
  <c r="BE24" i="31"/>
  <c r="BC24" i="31"/>
  <c r="BB24" i="31"/>
  <c r="BA24" i="31"/>
  <c r="K24" i="31"/>
  <c r="I24" i="31"/>
  <c r="G24" i="31"/>
  <c r="BD24" i="31" s="1"/>
  <c r="BE23" i="31"/>
  <c r="BC23" i="31"/>
  <c r="BB23" i="31"/>
  <c r="BA23" i="31"/>
  <c r="K23" i="31"/>
  <c r="I23" i="31"/>
  <c r="G23" i="31"/>
  <c r="BD23" i="31" s="1"/>
  <c r="BE22" i="31"/>
  <c r="BC22" i="31"/>
  <c r="BB22" i="31"/>
  <c r="BA22" i="31"/>
  <c r="K22" i="31"/>
  <c r="I22" i="31"/>
  <c r="G22" i="31"/>
  <c r="BD22" i="31" s="1"/>
  <c r="BE21" i="31"/>
  <c r="BC21" i="31"/>
  <c r="BB21" i="31"/>
  <c r="BA21" i="31"/>
  <c r="K21" i="31"/>
  <c r="I21" i="31"/>
  <c r="G21" i="31"/>
  <c r="BD21" i="31" s="1"/>
  <c r="BE20" i="31"/>
  <c r="BC20" i="31"/>
  <c r="BB20" i="31"/>
  <c r="BA20" i="31"/>
  <c r="K20" i="31"/>
  <c r="I20" i="31"/>
  <c r="G20" i="31"/>
  <c r="BD20" i="31" s="1"/>
  <c r="B10" i="30"/>
  <c r="A10" i="30"/>
  <c r="BE17" i="31"/>
  <c r="BE18" i="31" s="1"/>
  <c r="I9" i="30" s="1"/>
  <c r="BC17" i="31"/>
  <c r="BB17" i="31"/>
  <c r="BB18" i="31" s="1"/>
  <c r="F9" i="30" s="1"/>
  <c r="BA17" i="31"/>
  <c r="BA18" i="31" s="1"/>
  <c r="E9" i="30" s="1"/>
  <c r="K17" i="31"/>
  <c r="K18" i="31" s="1"/>
  <c r="I17" i="31"/>
  <c r="G17" i="31"/>
  <c r="BD17" i="31" s="1"/>
  <c r="BD18" i="31" s="1"/>
  <c r="H9" i="30" s="1"/>
  <c r="B9" i="30"/>
  <c r="A9" i="30"/>
  <c r="BC18" i="31"/>
  <c r="G9" i="30" s="1"/>
  <c r="I18" i="31"/>
  <c r="BE14" i="31"/>
  <c r="BE15" i="31" s="1"/>
  <c r="I8" i="30" s="1"/>
  <c r="BD14" i="31"/>
  <c r="BD15" i="31" s="1"/>
  <c r="H8" i="30" s="1"/>
  <c r="BC14" i="31"/>
  <c r="BC15" i="31" s="1"/>
  <c r="G8" i="30" s="1"/>
  <c r="BB14" i="31"/>
  <c r="BB15" i="31" s="1"/>
  <c r="F8" i="30" s="1"/>
  <c r="K14" i="31"/>
  <c r="K15" i="31" s="1"/>
  <c r="I14" i="31"/>
  <c r="I15" i="31" s="1"/>
  <c r="G14" i="31"/>
  <c r="BA14" i="31" s="1"/>
  <c r="BA15" i="31" s="1"/>
  <c r="E8" i="30" s="1"/>
  <c r="B8" i="30"/>
  <c r="A8" i="30"/>
  <c r="G15" i="31"/>
  <c r="BE10" i="31"/>
  <c r="BD10" i="31"/>
  <c r="BC10" i="31"/>
  <c r="BC12" i="31" s="1"/>
  <c r="G7" i="30" s="1"/>
  <c r="BB10" i="31"/>
  <c r="K10" i="31"/>
  <c r="I10" i="31"/>
  <c r="G10" i="31"/>
  <c r="BA10" i="31" s="1"/>
  <c r="BE8" i="31"/>
  <c r="BD8" i="31"/>
  <c r="BC8" i="31"/>
  <c r="BB8" i="31"/>
  <c r="K8" i="31"/>
  <c r="I8" i="31"/>
  <c r="G8" i="31"/>
  <c r="BA8" i="31" s="1"/>
  <c r="B7" i="30"/>
  <c r="A7" i="30"/>
  <c r="E4" i="31"/>
  <c r="F3" i="31"/>
  <c r="C33" i="29"/>
  <c r="F33" i="29" s="1"/>
  <c r="C31" i="29"/>
  <c r="G7" i="29"/>
  <c r="D21" i="26"/>
  <c r="D20" i="26"/>
  <c r="D19" i="26"/>
  <c r="D18" i="26"/>
  <c r="D17" i="26"/>
  <c r="D16" i="26"/>
  <c r="D15" i="26"/>
  <c r="BE11" i="28"/>
  <c r="BD11" i="28"/>
  <c r="BC11" i="28"/>
  <c r="BA11" i="28"/>
  <c r="K11" i="28"/>
  <c r="I11" i="28"/>
  <c r="G11" i="28"/>
  <c r="BB11" i="28" s="1"/>
  <c r="BE10" i="28"/>
  <c r="BD10" i="28"/>
  <c r="BC10" i="28"/>
  <c r="BA10" i="28"/>
  <c r="K10" i="28"/>
  <c r="I10" i="28"/>
  <c r="G10" i="28"/>
  <c r="BB10" i="28" s="1"/>
  <c r="BE9" i="28"/>
  <c r="BD9" i="28"/>
  <c r="BC9" i="28"/>
  <c r="BA9" i="28"/>
  <c r="K9" i="28"/>
  <c r="I9" i="28"/>
  <c r="G9" i="28"/>
  <c r="BB9" i="28" s="1"/>
  <c r="BE8" i="28"/>
  <c r="BD8" i="28"/>
  <c r="BC8" i="28"/>
  <c r="BA8" i="28"/>
  <c r="K8" i="28"/>
  <c r="I8" i="28"/>
  <c r="G8" i="28"/>
  <c r="B7" i="27"/>
  <c r="A7" i="27"/>
  <c r="E4" i="28"/>
  <c r="F3" i="28"/>
  <c r="C33" i="26"/>
  <c r="F33" i="26" s="1"/>
  <c r="C31" i="26"/>
  <c r="G7" i="26"/>
  <c r="D21" i="23"/>
  <c r="D20" i="23"/>
  <c r="D19" i="23"/>
  <c r="D18" i="23"/>
  <c r="D17" i="23"/>
  <c r="D16" i="23"/>
  <c r="D15" i="23"/>
  <c r="BE25" i="25"/>
  <c r="BD25" i="25"/>
  <c r="BB25" i="25"/>
  <c r="BA25" i="25"/>
  <c r="K25" i="25"/>
  <c r="I25" i="25"/>
  <c r="BC25" i="25"/>
  <c r="BE24" i="25"/>
  <c r="BD24" i="25"/>
  <c r="BB24" i="25"/>
  <c r="BA24" i="25"/>
  <c r="K24" i="25"/>
  <c r="I24" i="25"/>
  <c r="BC24" i="25"/>
  <c r="BE23" i="25"/>
  <c r="BD23" i="25"/>
  <c r="BB23" i="25"/>
  <c r="BA23" i="25"/>
  <c r="K23" i="25"/>
  <c r="I23" i="25"/>
  <c r="BC23" i="25"/>
  <c r="BE22" i="25"/>
  <c r="BD22" i="25"/>
  <c r="BB22" i="25"/>
  <c r="BA22" i="25"/>
  <c r="K22" i="25"/>
  <c r="I22" i="25"/>
  <c r="BC22" i="25"/>
  <c r="BE21" i="25"/>
  <c r="BD21" i="25"/>
  <c r="BB21" i="25"/>
  <c r="BA21" i="25"/>
  <c r="K21" i="25"/>
  <c r="I21" i="25"/>
  <c r="BC21" i="25"/>
  <c r="BE20" i="25"/>
  <c r="BD20" i="25"/>
  <c r="BB20" i="25"/>
  <c r="BA20" i="25"/>
  <c r="K20" i="25"/>
  <c r="I20" i="25"/>
  <c r="BC20" i="25"/>
  <c r="BE19" i="25"/>
  <c r="BD19" i="25"/>
  <c r="BB19" i="25"/>
  <c r="BA19" i="25"/>
  <c r="K19" i="25"/>
  <c r="I19" i="25"/>
  <c r="BC19" i="25"/>
  <c r="BE18" i="25"/>
  <c r="BD18" i="25"/>
  <c r="BB18" i="25"/>
  <c r="BA18" i="25"/>
  <c r="K18" i="25"/>
  <c r="I18" i="25"/>
  <c r="BC18" i="25"/>
  <c r="BE17" i="25"/>
  <c r="BD17" i="25"/>
  <c r="BB17" i="25"/>
  <c r="BA17" i="25"/>
  <c r="K17" i="25"/>
  <c r="I17" i="25"/>
  <c r="BC17" i="25"/>
  <c r="BE15" i="25"/>
  <c r="BD15" i="25"/>
  <c r="BB15" i="25"/>
  <c r="BA15" i="25"/>
  <c r="K15" i="25"/>
  <c r="I15" i="25"/>
  <c r="BC15" i="25"/>
  <c r="BE13" i="25"/>
  <c r="BD13" i="25"/>
  <c r="BB13" i="25"/>
  <c r="BA13" i="25"/>
  <c r="K13" i="25"/>
  <c r="I13" i="25"/>
  <c r="BC13" i="25"/>
  <c r="BE11" i="25"/>
  <c r="BD11" i="25"/>
  <c r="BB11" i="25"/>
  <c r="BA11" i="25"/>
  <c r="K11" i="25"/>
  <c r="I11" i="25"/>
  <c r="BC11" i="25"/>
  <c r="BE10" i="25"/>
  <c r="BC10" i="25"/>
  <c r="BB10" i="25"/>
  <c r="BA10" i="25"/>
  <c r="K10" i="25"/>
  <c r="I10" i="25"/>
  <c r="BD10" i="25"/>
  <c r="BE9" i="25"/>
  <c r="BC9" i="25"/>
  <c r="BB9" i="25"/>
  <c r="BA9" i="25"/>
  <c r="K9" i="25"/>
  <c r="I9" i="25"/>
  <c r="BD9" i="25"/>
  <c r="BE8" i="25"/>
  <c r="BC8" i="25"/>
  <c r="BB8" i="25"/>
  <c r="BA8" i="25"/>
  <c r="K8" i="25"/>
  <c r="I8" i="25"/>
  <c r="G8" i="25"/>
  <c r="BD8" i="25" s="1"/>
  <c r="B7" i="24"/>
  <c r="A7" i="24"/>
  <c r="E4" i="25"/>
  <c r="F3" i="25"/>
  <c r="C33" i="23"/>
  <c r="F33" i="23" s="1"/>
  <c r="C31" i="23"/>
  <c r="G7" i="23"/>
  <c r="D21" i="20"/>
  <c r="D20" i="20"/>
  <c r="D19" i="20"/>
  <c r="D18" i="20"/>
  <c r="D17" i="20"/>
  <c r="D16" i="20"/>
  <c r="D15" i="20"/>
  <c r="BE14" i="22"/>
  <c r="BC14" i="22"/>
  <c r="BB14" i="22"/>
  <c r="BA14" i="22"/>
  <c r="K14" i="22"/>
  <c r="I14" i="22"/>
  <c r="G14" i="22"/>
  <c r="BD14" i="22" s="1"/>
  <c r="BE13" i="22"/>
  <c r="BC13" i="22"/>
  <c r="BB13" i="22"/>
  <c r="BA13" i="22"/>
  <c r="K13" i="22"/>
  <c r="I13" i="22"/>
  <c r="G13" i="22"/>
  <c r="BD13" i="22" s="1"/>
  <c r="BE12" i="22"/>
  <c r="BC12" i="22"/>
  <c r="BB12" i="22"/>
  <c r="BA12" i="22"/>
  <c r="K12" i="22"/>
  <c r="I12" i="22"/>
  <c r="G12" i="22"/>
  <c r="BD12" i="22" s="1"/>
  <c r="BE11" i="22"/>
  <c r="BC11" i="22"/>
  <c r="BB11" i="22"/>
  <c r="BA11" i="22"/>
  <c r="K11" i="22"/>
  <c r="I11" i="22"/>
  <c r="G11" i="22"/>
  <c r="BD11" i="22" s="1"/>
  <c r="BE10" i="22"/>
  <c r="BC10" i="22"/>
  <c r="BB10" i="22"/>
  <c r="BA10" i="22"/>
  <c r="K10" i="22"/>
  <c r="I10" i="22"/>
  <c r="G10" i="22"/>
  <c r="BD10" i="22" s="1"/>
  <c r="BE9" i="22"/>
  <c r="BC9" i="22"/>
  <c r="BB9" i="22"/>
  <c r="BA9" i="22"/>
  <c r="K9" i="22"/>
  <c r="I9" i="22"/>
  <c r="G9" i="22"/>
  <c r="BD9" i="22" s="1"/>
  <c r="BE8" i="22"/>
  <c r="BE15" i="22" s="1"/>
  <c r="I7" i="21" s="1"/>
  <c r="I8" i="21" s="1"/>
  <c r="C21" i="20" s="1"/>
  <c r="BC8" i="22"/>
  <c r="BB8" i="22"/>
  <c r="BA8" i="22"/>
  <c r="K8" i="22"/>
  <c r="K15" i="22" s="1"/>
  <c r="I8" i="22"/>
  <c r="G8" i="22"/>
  <c r="BD8" i="22" s="1"/>
  <c r="B7" i="21"/>
  <c r="A7" i="21"/>
  <c r="E4" i="22"/>
  <c r="F3" i="22"/>
  <c r="C33" i="20"/>
  <c r="F33" i="20" s="1"/>
  <c r="C31" i="20"/>
  <c r="G7" i="20"/>
  <c r="D21" i="17"/>
  <c r="D20" i="17"/>
  <c r="D19" i="17"/>
  <c r="D18" i="17"/>
  <c r="D17" i="17"/>
  <c r="D16" i="17"/>
  <c r="D15" i="17"/>
  <c r="BE187" i="19"/>
  <c r="BD187" i="19"/>
  <c r="BC187" i="19"/>
  <c r="BB187" i="19"/>
  <c r="K187" i="19"/>
  <c r="I187" i="19"/>
  <c r="G187" i="19"/>
  <c r="BA187" i="19" s="1"/>
  <c r="BE186" i="19"/>
  <c r="BD186" i="19"/>
  <c r="BC186" i="19"/>
  <c r="BB186" i="19"/>
  <c r="K186" i="19"/>
  <c r="I186" i="19"/>
  <c r="G186" i="19"/>
  <c r="BA186" i="19" s="1"/>
  <c r="BE185" i="19"/>
  <c r="BD185" i="19"/>
  <c r="BC185" i="19"/>
  <c r="BB185" i="19"/>
  <c r="K185" i="19"/>
  <c r="I185" i="19"/>
  <c r="G185" i="19"/>
  <c r="BA185" i="19" s="1"/>
  <c r="BE184" i="19"/>
  <c r="BD184" i="19"/>
  <c r="BC184" i="19"/>
  <c r="BB184" i="19"/>
  <c r="K184" i="19"/>
  <c r="I184" i="19"/>
  <c r="G184" i="19"/>
  <c r="BA184" i="19" s="1"/>
  <c r="B12" i="18"/>
  <c r="A12" i="18"/>
  <c r="BE181" i="19"/>
  <c r="BE182" i="19" s="1"/>
  <c r="I11" i="18" s="1"/>
  <c r="BD181" i="19"/>
  <c r="BD182" i="19" s="1"/>
  <c r="H11" i="18" s="1"/>
  <c r="BC181" i="19"/>
  <c r="BC182" i="19" s="1"/>
  <c r="G11" i="18" s="1"/>
  <c r="BB181" i="19"/>
  <c r="BB182" i="19" s="1"/>
  <c r="F11" i="18" s="1"/>
  <c r="K181" i="19"/>
  <c r="K182" i="19" s="1"/>
  <c r="I181" i="19"/>
  <c r="G181" i="19"/>
  <c r="BA181" i="19" s="1"/>
  <c r="BA182" i="19" s="1"/>
  <c r="E11" i="18" s="1"/>
  <c r="B11" i="18"/>
  <c r="A11" i="18"/>
  <c r="I182" i="19"/>
  <c r="BE176" i="19"/>
  <c r="BD176" i="19"/>
  <c r="BC176" i="19"/>
  <c r="BB176" i="19"/>
  <c r="K176" i="19"/>
  <c r="I176" i="19"/>
  <c r="G176" i="19"/>
  <c r="BA176" i="19" s="1"/>
  <c r="BE173" i="19"/>
  <c r="BD173" i="19"/>
  <c r="BC173" i="19"/>
  <c r="BB173" i="19"/>
  <c r="K173" i="19"/>
  <c r="I173" i="19"/>
  <c r="G173" i="19"/>
  <c r="BA173" i="19" s="1"/>
  <c r="BE170" i="19"/>
  <c r="BD170" i="19"/>
  <c r="BC170" i="19"/>
  <c r="BB170" i="19"/>
  <c r="K170" i="19"/>
  <c r="I170" i="19"/>
  <c r="G170" i="19"/>
  <c r="BA170" i="19" s="1"/>
  <c r="BE167" i="19"/>
  <c r="BD167" i="19"/>
  <c r="BC167" i="19"/>
  <c r="BB167" i="19"/>
  <c r="K167" i="19"/>
  <c r="I167" i="19"/>
  <c r="G167" i="19"/>
  <c r="BA167" i="19" s="1"/>
  <c r="BE159" i="19"/>
  <c r="BD159" i="19"/>
  <c r="BC159" i="19"/>
  <c r="BB159" i="19"/>
  <c r="K159" i="19"/>
  <c r="I159" i="19"/>
  <c r="G159" i="19"/>
  <c r="BA159" i="19" s="1"/>
  <c r="BE156" i="19"/>
  <c r="BD156" i="19"/>
  <c r="BC156" i="19"/>
  <c r="BB156" i="19"/>
  <c r="K156" i="19"/>
  <c r="I156" i="19"/>
  <c r="G156" i="19"/>
  <c r="BA156" i="19" s="1"/>
  <c r="BE151" i="19"/>
  <c r="BD151" i="19"/>
  <c r="BC151" i="19"/>
  <c r="BB151" i="19"/>
  <c r="K151" i="19"/>
  <c r="I151" i="19"/>
  <c r="G151" i="19"/>
  <c r="BA151" i="19" s="1"/>
  <c r="BE146" i="19"/>
  <c r="BD146" i="19"/>
  <c r="BC146" i="19"/>
  <c r="BB146" i="19"/>
  <c r="K146" i="19"/>
  <c r="I146" i="19"/>
  <c r="G146" i="19"/>
  <c r="BA146" i="19" s="1"/>
  <c r="BE141" i="19"/>
  <c r="BD141" i="19"/>
  <c r="BC141" i="19"/>
  <c r="BB141" i="19"/>
  <c r="K141" i="19"/>
  <c r="I141" i="19"/>
  <c r="G141" i="19"/>
  <c r="BA141" i="19" s="1"/>
  <c r="BE138" i="19"/>
  <c r="BD138" i="19"/>
  <c r="BC138" i="19"/>
  <c r="BB138" i="19"/>
  <c r="K138" i="19"/>
  <c r="I138" i="19"/>
  <c r="G138" i="19"/>
  <c r="BA138" i="19" s="1"/>
  <c r="BE135" i="19"/>
  <c r="BD135" i="19"/>
  <c r="BC135" i="19"/>
  <c r="BB135" i="19"/>
  <c r="K135" i="19"/>
  <c r="I135" i="19"/>
  <c r="G135" i="19"/>
  <c r="BA135" i="19" s="1"/>
  <c r="B10" i="18"/>
  <c r="A10" i="18"/>
  <c r="BE124" i="19"/>
  <c r="BD124" i="19"/>
  <c r="BC124" i="19"/>
  <c r="BB124" i="19"/>
  <c r="K124" i="19"/>
  <c r="I124" i="19"/>
  <c r="G124" i="19"/>
  <c r="BA124" i="19" s="1"/>
  <c r="BE121" i="19"/>
  <c r="BD121" i="19"/>
  <c r="BC121" i="19"/>
  <c r="BB121" i="19"/>
  <c r="K121" i="19"/>
  <c r="I121" i="19"/>
  <c r="G121" i="19"/>
  <c r="BA121" i="19" s="1"/>
  <c r="BE118" i="19"/>
  <c r="BD118" i="19"/>
  <c r="BC118" i="19"/>
  <c r="BB118" i="19"/>
  <c r="K118" i="19"/>
  <c r="I118" i="19"/>
  <c r="G118" i="19"/>
  <c r="BA118" i="19" s="1"/>
  <c r="BE107" i="19"/>
  <c r="BD107" i="19"/>
  <c r="BC107" i="19"/>
  <c r="BB107" i="19"/>
  <c r="K107" i="19"/>
  <c r="I107" i="19"/>
  <c r="G107" i="19"/>
  <c r="BA107" i="19" s="1"/>
  <c r="BE104" i="19"/>
  <c r="BD104" i="19"/>
  <c r="BC104" i="19"/>
  <c r="BB104" i="19"/>
  <c r="K104" i="19"/>
  <c r="I104" i="19"/>
  <c r="G104" i="19"/>
  <c r="BA104" i="19" s="1"/>
  <c r="BE101" i="19"/>
  <c r="BD101" i="19"/>
  <c r="BC101" i="19"/>
  <c r="BB101" i="19"/>
  <c r="K101" i="19"/>
  <c r="I101" i="19"/>
  <c r="G101" i="19"/>
  <c r="BA101" i="19" s="1"/>
  <c r="BE98" i="19"/>
  <c r="BD98" i="19"/>
  <c r="BC98" i="19"/>
  <c r="BB98" i="19"/>
  <c r="K98" i="19"/>
  <c r="I98" i="19"/>
  <c r="G98" i="19"/>
  <c r="BA98" i="19" s="1"/>
  <c r="BE95" i="19"/>
  <c r="BD95" i="19"/>
  <c r="BC95" i="19"/>
  <c r="BB95" i="19"/>
  <c r="K95" i="19"/>
  <c r="I95" i="19"/>
  <c r="G95" i="19"/>
  <c r="BA95" i="19" s="1"/>
  <c r="BE92" i="19"/>
  <c r="BD92" i="19"/>
  <c r="BC92" i="19"/>
  <c r="BB92" i="19"/>
  <c r="K92" i="19"/>
  <c r="I92" i="19"/>
  <c r="G92" i="19"/>
  <c r="BA92" i="19" s="1"/>
  <c r="BE89" i="19"/>
  <c r="BD89" i="19"/>
  <c r="BC89" i="19"/>
  <c r="BB89" i="19"/>
  <c r="K89" i="19"/>
  <c r="I89" i="19"/>
  <c r="G89" i="19"/>
  <c r="BA89" i="19" s="1"/>
  <c r="BE86" i="19"/>
  <c r="BD86" i="19"/>
  <c r="BC86" i="19"/>
  <c r="BB86" i="19"/>
  <c r="K86" i="19"/>
  <c r="I86" i="19"/>
  <c r="G86" i="19"/>
  <c r="BA86" i="19" s="1"/>
  <c r="BE83" i="19"/>
  <c r="BD83" i="19"/>
  <c r="BC83" i="19"/>
  <c r="BB83" i="19"/>
  <c r="K83" i="19"/>
  <c r="I83" i="19"/>
  <c r="G83" i="19"/>
  <c r="BA83" i="19" s="1"/>
  <c r="BE80" i="19"/>
  <c r="BD80" i="19"/>
  <c r="BC80" i="19"/>
  <c r="BB80" i="19"/>
  <c r="K80" i="19"/>
  <c r="I80" i="19"/>
  <c r="G80" i="19"/>
  <c r="B9" i="18"/>
  <c r="A9" i="18"/>
  <c r="BE74" i="19"/>
  <c r="BD74" i="19"/>
  <c r="BC74" i="19"/>
  <c r="BB74" i="19"/>
  <c r="K74" i="19"/>
  <c r="I74" i="19"/>
  <c r="G74" i="19"/>
  <c r="BA74" i="19" s="1"/>
  <c r="BE70" i="19"/>
  <c r="BD70" i="19"/>
  <c r="BC70" i="19"/>
  <c r="BB70" i="19"/>
  <c r="K70" i="19"/>
  <c r="I70" i="19"/>
  <c r="G70" i="19"/>
  <c r="BA70" i="19" s="1"/>
  <c r="BE66" i="19"/>
  <c r="BD66" i="19"/>
  <c r="BC66" i="19"/>
  <c r="BB66" i="19"/>
  <c r="K66" i="19"/>
  <c r="I66" i="19"/>
  <c r="G66" i="19"/>
  <c r="BA66" i="19" s="1"/>
  <c r="BE62" i="19"/>
  <c r="BD62" i="19"/>
  <c r="BC62" i="19"/>
  <c r="BB62" i="19"/>
  <c r="K62" i="19"/>
  <c r="I62" i="19"/>
  <c r="G62" i="19"/>
  <c r="BA62" i="19" s="1"/>
  <c r="BE58" i="19"/>
  <c r="BD58" i="19"/>
  <c r="BC58" i="19"/>
  <c r="BB58" i="19"/>
  <c r="K58" i="19"/>
  <c r="I58" i="19"/>
  <c r="G58" i="19"/>
  <c r="BA58" i="19" s="1"/>
  <c r="B8" i="18"/>
  <c r="A8" i="18"/>
  <c r="BE52" i="19"/>
  <c r="BD52" i="19"/>
  <c r="BC52" i="19"/>
  <c r="BB52" i="19"/>
  <c r="K52" i="19"/>
  <c r="I52" i="19"/>
  <c r="G52" i="19"/>
  <c r="BA52" i="19" s="1"/>
  <c r="BE49" i="19"/>
  <c r="BD49" i="19"/>
  <c r="BC49" i="19"/>
  <c r="BB49" i="19"/>
  <c r="K49" i="19"/>
  <c r="I49" i="19"/>
  <c r="G49" i="19"/>
  <c r="BA49" i="19" s="1"/>
  <c r="BE47" i="19"/>
  <c r="BD47" i="19"/>
  <c r="BC47" i="19"/>
  <c r="BB47" i="19"/>
  <c r="K47" i="19"/>
  <c r="I47" i="19"/>
  <c r="G47" i="19"/>
  <c r="BA47" i="19" s="1"/>
  <c r="BE45" i="19"/>
  <c r="BD45" i="19"/>
  <c r="BC45" i="19"/>
  <c r="BB45" i="19"/>
  <c r="K45" i="19"/>
  <c r="I45" i="19"/>
  <c r="G45" i="19"/>
  <c r="BA45" i="19" s="1"/>
  <c r="BE43" i="19"/>
  <c r="BD43" i="19"/>
  <c r="BC43" i="19"/>
  <c r="BB43" i="19"/>
  <c r="K43" i="19"/>
  <c r="I43" i="19"/>
  <c r="G43" i="19"/>
  <c r="BA43" i="19" s="1"/>
  <c r="BE41" i="19"/>
  <c r="BD41" i="19"/>
  <c r="BC41" i="19"/>
  <c r="BB41" i="19"/>
  <c r="K41" i="19"/>
  <c r="I41" i="19"/>
  <c r="G41" i="19"/>
  <c r="BA41" i="19" s="1"/>
  <c r="BE38" i="19"/>
  <c r="BD38" i="19"/>
  <c r="BC38" i="19"/>
  <c r="BB38" i="19"/>
  <c r="K38" i="19"/>
  <c r="I38" i="19"/>
  <c r="G38" i="19"/>
  <c r="BA38" i="19" s="1"/>
  <c r="BE35" i="19"/>
  <c r="BD35" i="19"/>
  <c r="BC35" i="19"/>
  <c r="BB35" i="19"/>
  <c r="K35" i="19"/>
  <c r="I35" i="19"/>
  <c r="G35" i="19"/>
  <c r="BA35" i="19" s="1"/>
  <c r="BE33" i="19"/>
  <c r="BD33" i="19"/>
  <c r="BC33" i="19"/>
  <c r="BB33" i="19"/>
  <c r="K33" i="19"/>
  <c r="I33" i="19"/>
  <c r="G33" i="19"/>
  <c r="BA33" i="19" s="1"/>
  <c r="BE31" i="19"/>
  <c r="BD31" i="19"/>
  <c r="BC31" i="19"/>
  <c r="BB31" i="19"/>
  <c r="K31" i="19"/>
  <c r="I31" i="19"/>
  <c r="G31" i="19"/>
  <c r="BA31" i="19" s="1"/>
  <c r="BE28" i="19"/>
  <c r="BD28" i="19"/>
  <c r="BC28" i="19"/>
  <c r="BB28" i="19"/>
  <c r="K28" i="19"/>
  <c r="I28" i="19"/>
  <c r="G28" i="19"/>
  <c r="BA28" i="19" s="1"/>
  <c r="BE25" i="19"/>
  <c r="BD25" i="19"/>
  <c r="BC25" i="19"/>
  <c r="BB25" i="19"/>
  <c r="K25" i="19"/>
  <c r="I25" i="19"/>
  <c r="G25" i="19"/>
  <c r="BA25" i="19" s="1"/>
  <c r="BE23" i="19"/>
  <c r="BD23" i="19"/>
  <c r="BC23" i="19"/>
  <c r="BB23" i="19"/>
  <c r="K23" i="19"/>
  <c r="I23" i="19"/>
  <c r="G23" i="19"/>
  <c r="BA23" i="19" s="1"/>
  <c r="BE20" i="19"/>
  <c r="BD20" i="19"/>
  <c r="BC20" i="19"/>
  <c r="BB20" i="19"/>
  <c r="K20" i="19"/>
  <c r="I20" i="19"/>
  <c r="G20" i="19"/>
  <c r="BA20" i="19" s="1"/>
  <c r="BE18" i="19"/>
  <c r="BD18" i="19"/>
  <c r="BC18" i="19"/>
  <c r="BB18" i="19"/>
  <c r="K18" i="19"/>
  <c r="I18" i="19"/>
  <c r="G18" i="19"/>
  <c r="BA18" i="19" s="1"/>
  <c r="BE15" i="19"/>
  <c r="BD15" i="19"/>
  <c r="BC15" i="19"/>
  <c r="BB15" i="19"/>
  <c r="K15" i="19"/>
  <c r="I15" i="19"/>
  <c r="G15" i="19"/>
  <c r="BA15" i="19" s="1"/>
  <c r="BE13" i="19"/>
  <c r="BD13" i="19"/>
  <c r="BC13" i="19"/>
  <c r="BB13" i="19"/>
  <c r="K13" i="19"/>
  <c r="I13" i="19"/>
  <c r="G13" i="19"/>
  <c r="BA13" i="19" s="1"/>
  <c r="BE10" i="19"/>
  <c r="BD10" i="19"/>
  <c r="BC10" i="19"/>
  <c r="BB10" i="19"/>
  <c r="K10" i="19"/>
  <c r="I10" i="19"/>
  <c r="G10" i="19"/>
  <c r="BA10" i="19" s="1"/>
  <c r="BE8" i="19"/>
  <c r="BD8" i="19"/>
  <c r="BC8" i="19"/>
  <c r="BB8" i="19"/>
  <c r="I8" i="19"/>
  <c r="G8" i="19"/>
  <c r="BA8" i="19" s="1"/>
  <c r="B7" i="18"/>
  <c r="A7" i="18"/>
  <c r="E4" i="19"/>
  <c r="F3" i="19"/>
  <c r="C33" i="17"/>
  <c r="F33" i="17" s="1"/>
  <c r="C31" i="17"/>
  <c r="G7" i="17"/>
  <c r="D21" i="14"/>
  <c r="D20" i="14"/>
  <c r="D19" i="14"/>
  <c r="D18" i="14"/>
  <c r="D17" i="14"/>
  <c r="D16" i="14"/>
  <c r="D15" i="14"/>
  <c r="BE69" i="16"/>
  <c r="BD69" i="16"/>
  <c r="BC69" i="16"/>
  <c r="BB69" i="16"/>
  <c r="K69" i="16"/>
  <c r="I69" i="16"/>
  <c r="G69" i="16"/>
  <c r="BA69" i="16" s="1"/>
  <c r="BE68" i="16"/>
  <c r="BD68" i="16"/>
  <c r="BC68" i="16"/>
  <c r="BB68" i="16"/>
  <c r="K68" i="16"/>
  <c r="I68" i="16"/>
  <c r="G68" i="16"/>
  <c r="BA68" i="16" s="1"/>
  <c r="BE67" i="16"/>
  <c r="BD67" i="16"/>
  <c r="BC67" i="16"/>
  <c r="BB67" i="16"/>
  <c r="K67" i="16"/>
  <c r="I67" i="16"/>
  <c r="G67" i="16"/>
  <c r="BA67" i="16" s="1"/>
  <c r="BE66" i="16"/>
  <c r="BD66" i="16"/>
  <c r="BC66" i="16"/>
  <c r="BB66" i="16"/>
  <c r="K66" i="16"/>
  <c r="I66" i="16"/>
  <c r="G66" i="16"/>
  <c r="BA66" i="16" s="1"/>
  <c r="B14" i="15"/>
  <c r="A14" i="15"/>
  <c r="BE62" i="16"/>
  <c r="BE64" i="16" s="1"/>
  <c r="I13" i="15" s="1"/>
  <c r="BD62" i="16"/>
  <c r="BD64" i="16" s="1"/>
  <c r="H13" i="15" s="1"/>
  <c r="BC62" i="16"/>
  <c r="BC64" i="16" s="1"/>
  <c r="G13" i="15" s="1"/>
  <c r="BA62" i="16"/>
  <c r="BA64" i="16" s="1"/>
  <c r="E13" i="15" s="1"/>
  <c r="K62" i="16"/>
  <c r="K64" i="16" s="1"/>
  <c r="I62" i="16"/>
  <c r="G62" i="16"/>
  <c r="BB62" i="16" s="1"/>
  <c r="BB64" i="16" s="1"/>
  <c r="F13" i="15" s="1"/>
  <c r="B13" i="15"/>
  <c r="A13" i="15"/>
  <c r="I64" i="16"/>
  <c r="BE59" i="16"/>
  <c r="BD59" i="16"/>
  <c r="BC59" i="16"/>
  <c r="BA59" i="16"/>
  <c r="K59" i="16"/>
  <c r="I59" i="16"/>
  <c r="BE57" i="16"/>
  <c r="BD57" i="16"/>
  <c r="BC57" i="16"/>
  <c r="BA57" i="16"/>
  <c r="K57" i="16"/>
  <c r="I57" i="16"/>
  <c r="G57" i="16"/>
  <c r="BB57" i="16" s="1"/>
  <c r="BE55" i="16"/>
  <c r="BD55" i="16"/>
  <c r="BC55" i="16"/>
  <c r="BA55" i="16"/>
  <c r="K55" i="16"/>
  <c r="I55" i="16"/>
  <c r="G55" i="16"/>
  <c r="BB55" i="16" s="1"/>
  <c r="BE53" i="16"/>
  <c r="BD53" i="16"/>
  <c r="BC53" i="16"/>
  <c r="BA53" i="16"/>
  <c r="K53" i="16"/>
  <c r="I53" i="16"/>
  <c r="G53" i="16"/>
  <c r="BB53" i="16" s="1"/>
  <c r="BE51" i="16"/>
  <c r="BD51" i="16"/>
  <c r="BC51" i="16"/>
  <c r="BA51" i="16"/>
  <c r="K51" i="16"/>
  <c r="I51" i="16"/>
  <c r="G51" i="16"/>
  <c r="BB51" i="16" s="1"/>
  <c r="BE49" i="16"/>
  <c r="BD49" i="16"/>
  <c r="BC49" i="16"/>
  <c r="BA49" i="16"/>
  <c r="K49" i="16"/>
  <c r="I49" i="16"/>
  <c r="G49" i="16"/>
  <c r="B12" i="15"/>
  <c r="A12" i="15"/>
  <c r="BE46" i="16"/>
  <c r="BD46" i="16"/>
  <c r="BC46" i="16"/>
  <c r="BA46" i="16"/>
  <c r="K46" i="16"/>
  <c r="I46" i="16"/>
  <c r="BE45" i="16"/>
  <c r="BD45" i="16"/>
  <c r="BC45" i="16"/>
  <c r="BA45" i="16"/>
  <c r="K45" i="16"/>
  <c r="I45" i="16"/>
  <c r="G45" i="16"/>
  <c r="BB45" i="16" s="1"/>
  <c r="BE43" i="16"/>
  <c r="BD43" i="16"/>
  <c r="BC43" i="16"/>
  <c r="BA43" i="16"/>
  <c r="K43" i="16"/>
  <c r="I43" i="16"/>
  <c r="G43" i="16"/>
  <c r="B11" i="15"/>
  <c r="A11" i="15"/>
  <c r="BE40" i="16"/>
  <c r="BE41" i="16" s="1"/>
  <c r="I10" i="15" s="1"/>
  <c r="BD40" i="16"/>
  <c r="BD41" i="16" s="1"/>
  <c r="H10" i="15" s="1"/>
  <c r="BC40" i="16"/>
  <c r="BC41" i="16" s="1"/>
  <c r="G10" i="15" s="1"/>
  <c r="BB40" i="16"/>
  <c r="BB41" i="16" s="1"/>
  <c r="F10" i="15" s="1"/>
  <c r="K40" i="16"/>
  <c r="K41" i="16" s="1"/>
  <c r="I40" i="16"/>
  <c r="I41" i="16" s="1"/>
  <c r="G40" i="16"/>
  <c r="BA40" i="16" s="1"/>
  <c r="BA41" i="16" s="1"/>
  <c r="E10" i="15" s="1"/>
  <c r="B10" i="15"/>
  <c r="A10" i="15"/>
  <c r="G41" i="16"/>
  <c r="BE36" i="16"/>
  <c r="BD36" i="16"/>
  <c r="BC36" i="16"/>
  <c r="BB36" i="16"/>
  <c r="K36" i="16"/>
  <c r="I36" i="16"/>
  <c r="G36" i="16"/>
  <c r="BA36" i="16" s="1"/>
  <c r="BE33" i="16"/>
  <c r="BD33" i="16"/>
  <c r="BC33" i="16"/>
  <c r="BB33" i="16"/>
  <c r="K33" i="16"/>
  <c r="I33" i="16"/>
  <c r="G33" i="16"/>
  <c r="BA33" i="16" s="1"/>
  <c r="B9" i="15"/>
  <c r="A9" i="15"/>
  <c r="BE29" i="16"/>
  <c r="BD29" i="16"/>
  <c r="BC29" i="16"/>
  <c r="BB29" i="16"/>
  <c r="K29" i="16"/>
  <c r="I29" i="16"/>
  <c r="G29" i="16"/>
  <c r="BA29" i="16" s="1"/>
  <c r="BE27" i="16"/>
  <c r="BD27" i="16"/>
  <c r="BC27" i="16"/>
  <c r="BB27" i="16"/>
  <c r="K27" i="16"/>
  <c r="I27" i="16"/>
  <c r="G27" i="16"/>
  <c r="BA27" i="16" s="1"/>
  <c r="BE25" i="16"/>
  <c r="BD25" i="16"/>
  <c r="BC25" i="16"/>
  <c r="BB25" i="16"/>
  <c r="K25" i="16"/>
  <c r="I25" i="16"/>
  <c r="G25" i="16"/>
  <c r="BA25" i="16" s="1"/>
  <c r="BE23" i="16"/>
  <c r="BD23" i="16"/>
  <c r="BC23" i="16"/>
  <c r="BB23" i="16"/>
  <c r="K23" i="16"/>
  <c r="I23" i="16"/>
  <c r="G23" i="16"/>
  <c r="BA23" i="16" s="1"/>
  <c r="BE21" i="16"/>
  <c r="BD21" i="16"/>
  <c r="BC21" i="16"/>
  <c r="BB21" i="16"/>
  <c r="K21" i="16"/>
  <c r="I21" i="16"/>
  <c r="G21" i="16"/>
  <c r="BA21" i="16" s="1"/>
  <c r="B8" i="15"/>
  <c r="A8" i="15"/>
  <c r="BE16" i="16"/>
  <c r="BD16" i="16"/>
  <c r="BC16" i="16"/>
  <c r="BB16" i="16"/>
  <c r="K16" i="16"/>
  <c r="I16" i="16"/>
  <c r="G16" i="16"/>
  <c r="BA16" i="16" s="1"/>
  <c r="BE14" i="16"/>
  <c r="BD14" i="16"/>
  <c r="BC14" i="16"/>
  <c r="BB14" i="16"/>
  <c r="K14" i="16"/>
  <c r="I14" i="16"/>
  <c r="G14" i="16"/>
  <c r="BA14" i="16" s="1"/>
  <c r="BE12" i="16"/>
  <c r="BD12" i="16"/>
  <c r="BC12" i="16"/>
  <c r="BB12" i="16"/>
  <c r="K12" i="16"/>
  <c r="I12" i="16"/>
  <c r="G12" i="16"/>
  <c r="BA12" i="16" s="1"/>
  <c r="BE10" i="16"/>
  <c r="BD10" i="16"/>
  <c r="BC10" i="16"/>
  <c r="BB10" i="16"/>
  <c r="K10" i="16"/>
  <c r="I10" i="16"/>
  <c r="G10" i="16"/>
  <c r="BA10" i="16" s="1"/>
  <c r="BE8" i="16"/>
  <c r="BD8" i="16"/>
  <c r="BC8" i="16"/>
  <c r="BB8" i="16"/>
  <c r="K8" i="16"/>
  <c r="I8" i="16"/>
  <c r="G8" i="16"/>
  <c r="BA8" i="16" s="1"/>
  <c r="B7" i="15"/>
  <c r="A7" i="15"/>
  <c r="E4" i="16"/>
  <c r="F3" i="16"/>
  <c r="C33" i="14"/>
  <c r="F33" i="14" s="1"/>
  <c r="C31" i="14"/>
  <c r="G7" i="14"/>
  <c r="D21" i="11"/>
  <c r="D20" i="11"/>
  <c r="D19" i="11"/>
  <c r="D18" i="11"/>
  <c r="D17" i="11"/>
  <c r="D16" i="11"/>
  <c r="D15" i="11"/>
  <c r="BE86" i="13"/>
  <c r="BC86" i="13"/>
  <c r="BB86" i="13"/>
  <c r="BA86" i="13"/>
  <c r="K86" i="13"/>
  <c r="I86" i="13"/>
  <c r="G86" i="13"/>
  <c r="BD86" i="13" s="1"/>
  <c r="BE84" i="13"/>
  <c r="BC84" i="13"/>
  <c r="BB84" i="13"/>
  <c r="BA84" i="13"/>
  <c r="K84" i="13"/>
  <c r="K88" i="13" s="1"/>
  <c r="I84" i="13"/>
  <c r="G84" i="13"/>
  <c r="BD84" i="13" s="1"/>
  <c r="B15" i="12"/>
  <c r="A15" i="12"/>
  <c r="BE81" i="13"/>
  <c r="BD81" i="13"/>
  <c r="BC81" i="13"/>
  <c r="BA81" i="13"/>
  <c r="K81" i="13"/>
  <c r="I81" i="13"/>
  <c r="BE79" i="13"/>
  <c r="BD79" i="13"/>
  <c r="BC79" i="13"/>
  <c r="BA79" i="13"/>
  <c r="K79" i="13"/>
  <c r="I79" i="13"/>
  <c r="G79" i="13"/>
  <c r="BB79" i="13" s="1"/>
  <c r="BE78" i="13"/>
  <c r="BD78" i="13"/>
  <c r="BC78" i="13"/>
  <c r="BA78" i="13"/>
  <c r="K78" i="13"/>
  <c r="I78" i="13"/>
  <c r="G78" i="13"/>
  <c r="BB78" i="13" s="1"/>
  <c r="BE77" i="13"/>
  <c r="BD77" i="13"/>
  <c r="BC77" i="13"/>
  <c r="BA77" i="13"/>
  <c r="K77" i="13"/>
  <c r="I77" i="13"/>
  <c r="G77" i="13"/>
  <c r="BB77" i="13" s="1"/>
  <c r="BE75" i="13"/>
  <c r="BD75" i="13"/>
  <c r="BC75" i="13"/>
  <c r="BA75" i="13"/>
  <c r="K75" i="13"/>
  <c r="I75" i="13"/>
  <c r="G75" i="13"/>
  <c r="BB75" i="13" s="1"/>
  <c r="BE73" i="13"/>
  <c r="BD73" i="13"/>
  <c r="BC73" i="13"/>
  <c r="BA73" i="13"/>
  <c r="K73" i="13"/>
  <c r="I73" i="13"/>
  <c r="G73" i="13"/>
  <c r="BB73" i="13" s="1"/>
  <c r="BE71" i="13"/>
  <c r="BD71" i="13"/>
  <c r="BC71" i="13"/>
  <c r="BA71" i="13"/>
  <c r="K71" i="13"/>
  <c r="I71" i="13"/>
  <c r="G71" i="13"/>
  <c r="BB71" i="13" s="1"/>
  <c r="BE69" i="13"/>
  <c r="BD69" i="13"/>
  <c r="BC69" i="13"/>
  <c r="BA69" i="13"/>
  <c r="K69" i="13"/>
  <c r="I69" i="13"/>
  <c r="G69" i="13"/>
  <c r="BB69" i="13" s="1"/>
  <c r="BE67" i="13"/>
  <c r="BD67" i="13"/>
  <c r="BC67" i="13"/>
  <c r="BA67" i="13"/>
  <c r="K67" i="13"/>
  <c r="I67" i="13"/>
  <c r="G67" i="13"/>
  <c r="B14" i="12"/>
  <c r="A14" i="12"/>
  <c r="BE64" i="13"/>
  <c r="BD64" i="13"/>
  <c r="BC64" i="13"/>
  <c r="BA64" i="13"/>
  <c r="K64" i="13"/>
  <c r="I64" i="13"/>
  <c r="BE62" i="13"/>
  <c r="BD62" i="13"/>
  <c r="BC62" i="13"/>
  <c r="BA62" i="13"/>
  <c r="K62" i="13"/>
  <c r="I62" i="13"/>
  <c r="G62" i="13"/>
  <c r="BB62" i="13" s="1"/>
  <c r="BE60" i="13"/>
  <c r="BD60" i="13"/>
  <c r="BC60" i="13"/>
  <c r="BA60" i="13"/>
  <c r="K60" i="13"/>
  <c r="I60" i="13"/>
  <c r="G60" i="13"/>
  <c r="BB60" i="13" s="1"/>
  <c r="BE58" i="13"/>
  <c r="BD58" i="13"/>
  <c r="BC58" i="13"/>
  <c r="BA58" i="13"/>
  <c r="K58" i="13"/>
  <c r="I58" i="13"/>
  <c r="G58" i="13"/>
  <c r="B13" i="12"/>
  <c r="A13" i="12"/>
  <c r="BE55" i="13"/>
  <c r="BD55" i="13"/>
  <c r="BC55" i="13"/>
  <c r="BA55" i="13"/>
  <c r="K55" i="13"/>
  <c r="I55" i="13"/>
  <c r="BE52" i="13"/>
  <c r="BD52" i="13"/>
  <c r="BC52" i="13"/>
  <c r="BA52" i="13"/>
  <c r="K52" i="13"/>
  <c r="I52" i="13"/>
  <c r="G52" i="13"/>
  <c r="BB52" i="13" s="1"/>
  <c r="BE50" i="13"/>
  <c r="BD50" i="13"/>
  <c r="BC50" i="13"/>
  <c r="BA50" i="13"/>
  <c r="K50" i="13"/>
  <c r="I50" i="13"/>
  <c r="G50" i="13"/>
  <c r="B12" i="12"/>
  <c r="A12" i="12"/>
  <c r="BE47" i="13"/>
  <c r="BD47" i="13"/>
  <c r="BD48" i="13" s="1"/>
  <c r="H11" i="12" s="1"/>
  <c r="BC47" i="13"/>
  <c r="BB47" i="13"/>
  <c r="BB48" i="13" s="1"/>
  <c r="F11" i="12" s="1"/>
  <c r="K47" i="13"/>
  <c r="K48" i="13" s="1"/>
  <c r="I47" i="13"/>
  <c r="I48" i="13" s="1"/>
  <c r="G47" i="13"/>
  <c r="BA47" i="13" s="1"/>
  <c r="BA48" i="13" s="1"/>
  <c r="E11" i="12" s="1"/>
  <c r="B11" i="12"/>
  <c r="A11" i="12"/>
  <c r="BE48" i="13"/>
  <c r="I11" i="12" s="1"/>
  <c r="BC48" i="13"/>
  <c r="G11" i="12" s="1"/>
  <c r="G48" i="13"/>
  <c r="BE43" i="13"/>
  <c r="BD43" i="13"/>
  <c r="BC43" i="13"/>
  <c r="BB43" i="13"/>
  <c r="K43" i="13"/>
  <c r="I43" i="13"/>
  <c r="G43" i="13"/>
  <c r="BA43" i="13" s="1"/>
  <c r="BE41" i="13"/>
  <c r="BD41" i="13"/>
  <c r="BC41" i="13"/>
  <c r="BB41" i="13"/>
  <c r="K41" i="13"/>
  <c r="I41" i="13"/>
  <c r="I45" i="13" s="1"/>
  <c r="G41" i="13"/>
  <c r="BA41" i="13" s="1"/>
  <c r="B10" i="12"/>
  <c r="A10" i="12"/>
  <c r="BB45" i="13"/>
  <c r="F10" i="12" s="1"/>
  <c r="BE37" i="13"/>
  <c r="BD37" i="13"/>
  <c r="BC37" i="13"/>
  <c r="BB37" i="13"/>
  <c r="K37" i="13"/>
  <c r="I37" i="13"/>
  <c r="G37" i="13"/>
  <c r="BA37" i="13" s="1"/>
  <c r="BE35" i="13"/>
  <c r="BD35" i="13"/>
  <c r="BC35" i="13"/>
  <c r="BB35" i="13"/>
  <c r="K35" i="13"/>
  <c r="I35" i="13"/>
  <c r="G35" i="13"/>
  <c r="BA35" i="13" s="1"/>
  <c r="BE32" i="13"/>
  <c r="BD32" i="13"/>
  <c r="BC32" i="13"/>
  <c r="BB32" i="13"/>
  <c r="K32" i="13"/>
  <c r="I32" i="13"/>
  <c r="G32" i="13"/>
  <c r="BA32" i="13" s="1"/>
  <c r="BE29" i="13"/>
  <c r="BD29" i="13"/>
  <c r="BD39" i="13" s="1"/>
  <c r="H9" i="12" s="1"/>
  <c r="BC29" i="13"/>
  <c r="BB29" i="13"/>
  <c r="BA29" i="13"/>
  <c r="K29" i="13"/>
  <c r="K39" i="13" s="1"/>
  <c r="I29" i="13"/>
  <c r="G29" i="13"/>
  <c r="B9" i="12"/>
  <c r="A9" i="12"/>
  <c r="BE24" i="13"/>
  <c r="BD24" i="13"/>
  <c r="BC24" i="13"/>
  <c r="BB24" i="13"/>
  <c r="K24" i="13"/>
  <c r="I24" i="13"/>
  <c r="G24" i="13"/>
  <c r="BA24" i="13" s="1"/>
  <c r="BE21" i="13"/>
  <c r="BD21" i="13"/>
  <c r="BC21" i="13"/>
  <c r="BB21" i="13"/>
  <c r="K21" i="13"/>
  <c r="I21" i="13"/>
  <c r="G21" i="13"/>
  <c r="BA21" i="13" s="1"/>
  <c r="BE18" i="13"/>
  <c r="BD18" i="13"/>
  <c r="BC18" i="13"/>
  <c r="BB18" i="13"/>
  <c r="K18" i="13"/>
  <c r="I18" i="13"/>
  <c r="G18" i="13"/>
  <c r="BA18" i="13" s="1"/>
  <c r="B8" i="12"/>
  <c r="A8" i="12"/>
  <c r="BE15" i="13"/>
  <c r="BD15" i="13"/>
  <c r="BC15" i="13"/>
  <c r="BB15" i="13"/>
  <c r="K15" i="13"/>
  <c r="I15" i="13"/>
  <c r="G15" i="13"/>
  <c r="BA15" i="13" s="1"/>
  <c r="BE12" i="13"/>
  <c r="BD12" i="13"/>
  <c r="BC12" i="13"/>
  <c r="BB12" i="13"/>
  <c r="K12" i="13"/>
  <c r="I12" i="13"/>
  <c r="G12" i="13"/>
  <c r="BA12" i="13" s="1"/>
  <c r="BE11" i="13"/>
  <c r="BD11" i="13"/>
  <c r="BC11" i="13"/>
  <c r="BB11" i="13"/>
  <c r="K11" i="13"/>
  <c r="I11" i="13"/>
  <c r="G11" i="13"/>
  <c r="BA11" i="13" s="1"/>
  <c r="BE8" i="13"/>
  <c r="BD8" i="13"/>
  <c r="BC8" i="13"/>
  <c r="BB8" i="13"/>
  <c r="K8" i="13"/>
  <c r="K16" i="13" s="1"/>
  <c r="I8" i="13"/>
  <c r="G8" i="13"/>
  <c r="BA8" i="13" s="1"/>
  <c r="B7" i="12"/>
  <c r="A7" i="12"/>
  <c r="E4" i="13"/>
  <c r="F3" i="13"/>
  <c r="C33" i="11"/>
  <c r="F33" i="11" s="1"/>
  <c r="C31" i="11"/>
  <c r="G7" i="11"/>
  <c r="D21" i="8"/>
  <c r="D20" i="8"/>
  <c r="D19" i="8"/>
  <c r="D18" i="8"/>
  <c r="D17" i="8"/>
  <c r="D16" i="8"/>
  <c r="D15" i="8"/>
  <c r="BE262" i="10"/>
  <c r="BC262" i="10"/>
  <c r="BB262" i="10"/>
  <c r="BA262" i="10"/>
  <c r="K262" i="10"/>
  <c r="I262" i="10"/>
  <c r="G262" i="10"/>
  <c r="BD262" i="10" s="1"/>
  <c r="BE260" i="10"/>
  <c r="BC260" i="10"/>
  <c r="BB260" i="10"/>
  <c r="BA260" i="10"/>
  <c r="K260" i="10"/>
  <c r="I260" i="10"/>
  <c r="G260" i="10"/>
  <c r="BD260" i="10" s="1"/>
  <c r="B23" i="9"/>
  <c r="A23" i="9"/>
  <c r="BE252" i="10"/>
  <c r="BE258" i="10" s="1"/>
  <c r="I22" i="9" s="1"/>
  <c r="BD252" i="10"/>
  <c r="BD258" i="10" s="1"/>
  <c r="H22" i="9" s="1"/>
  <c r="BC252" i="10"/>
  <c r="BC258" i="10" s="1"/>
  <c r="G22" i="9" s="1"/>
  <c r="BA252" i="10"/>
  <c r="BA258" i="10" s="1"/>
  <c r="E22" i="9" s="1"/>
  <c r="K252" i="10"/>
  <c r="K258" i="10" s="1"/>
  <c r="I252" i="10"/>
  <c r="G252" i="10"/>
  <c r="G258" i="10" s="1"/>
  <c r="F22" i="9" s="1"/>
  <c r="B22" i="9"/>
  <c r="A22" i="9"/>
  <c r="I258" i="10"/>
  <c r="BE249" i="10"/>
  <c r="BD249" i="10"/>
  <c r="BC249" i="10"/>
  <c r="BA249" i="10"/>
  <c r="K249" i="10"/>
  <c r="I249" i="10"/>
  <c r="BE245" i="10"/>
  <c r="BD245" i="10"/>
  <c r="BC245" i="10"/>
  <c r="BA245" i="10"/>
  <c r="K245" i="10"/>
  <c r="I245" i="10"/>
  <c r="G245" i="10"/>
  <c r="BB245" i="10" s="1"/>
  <c r="BE243" i="10"/>
  <c r="BD243" i="10"/>
  <c r="BC243" i="10"/>
  <c r="BA243" i="10"/>
  <c r="K243" i="10"/>
  <c r="I243" i="10"/>
  <c r="G243" i="10"/>
  <c r="B21" i="9"/>
  <c r="A21" i="9"/>
  <c r="BE240" i="10"/>
  <c r="BD240" i="10"/>
  <c r="BC240" i="10"/>
  <c r="BA240" i="10"/>
  <c r="K240" i="10"/>
  <c r="I240" i="10"/>
  <c r="BE238" i="10"/>
  <c r="BD238" i="10"/>
  <c r="BC238" i="10"/>
  <c r="BA238" i="10"/>
  <c r="K238" i="10"/>
  <c r="I238" i="10"/>
  <c r="G238" i="10"/>
  <c r="BB238" i="10" s="1"/>
  <c r="BE236" i="10"/>
  <c r="BD236" i="10"/>
  <c r="BC236" i="10"/>
  <c r="BA236" i="10"/>
  <c r="K236" i="10"/>
  <c r="I236" i="10"/>
  <c r="G236" i="10"/>
  <c r="BB236" i="10" s="1"/>
  <c r="BE234" i="10"/>
  <c r="BD234" i="10"/>
  <c r="BC234" i="10"/>
  <c r="BA234" i="10"/>
  <c r="K234" i="10"/>
  <c r="I234" i="10"/>
  <c r="G234" i="10"/>
  <c r="BB234" i="10" s="1"/>
  <c r="BE232" i="10"/>
  <c r="BD232" i="10"/>
  <c r="BC232" i="10"/>
  <c r="BA232" i="10"/>
  <c r="K232" i="10"/>
  <c r="I232" i="10"/>
  <c r="G232" i="10"/>
  <c r="B20" i="9"/>
  <c r="A20" i="9"/>
  <c r="BE229" i="10"/>
  <c r="BD229" i="10"/>
  <c r="BC229" i="10"/>
  <c r="BA229" i="10"/>
  <c r="K229" i="10"/>
  <c r="I229" i="10"/>
  <c r="BE227" i="10"/>
  <c r="BD227" i="10"/>
  <c r="BC227" i="10"/>
  <c r="BA227" i="10"/>
  <c r="K227" i="10"/>
  <c r="I227" i="10"/>
  <c r="G227" i="10"/>
  <c r="BB227" i="10" s="1"/>
  <c r="BE225" i="10"/>
  <c r="BD225" i="10"/>
  <c r="BC225" i="10"/>
  <c r="BA225" i="10"/>
  <c r="K225" i="10"/>
  <c r="I225" i="10"/>
  <c r="G225" i="10"/>
  <c r="BB225" i="10" s="1"/>
  <c r="BE223" i="10"/>
  <c r="BD223" i="10"/>
  <c r="BC223" i="10"/>
  <c r="BA223" i="10"/>
  <c r="K223" i="10"/>
  <c r="I223" i="10"/>
  <c r="G223" i="10"/>
  <c r="BB223" i="10" s="1"/>
  <c r="BE221" i="10"/>
  <c r="BD221" i="10"/>
  <c r="BC221" i="10"/>
  <c r="BA221" i="10"/>
  <c r="K221" i="10"/>
  <c r="I221" i="10"/>
  <c r="G221" i="10"/>
  <c r="BB221" i="10" s="1"/>
  <c r="BE219" i="10"/>
  <c r="BD219" i="10"/>
  <c r="BC219" i="10"/>
  <c r="BA219" i="10"/>
  <c r="K219" i="10"/>
  <c r="I219" i="10"/>
  <c r="G219" i="10"/>
  <c r="BB219" i="10" s="1"/>
  <c r="BE217" i="10"/>
  <c r="BD217" i="10"/>
  <c r="BC217" i="10"/>
  <c r="BA217" i="10"/>
  <c r="K217" i="10"/>
  <c r="I217" i="10"/>
  <c r="G217" i="10"/>
  <c r="BB217" i="10" s="1"/>
  <c r="BE215" i="10"/>
  <c r="BD215" i="10"/>
  <c r="BC215" i="10"/>
  <c r="BA215" i="10"/>
  <c r="K215" i="10"/>
  <c r="I215" i="10"/>
  <c r="G215" i="10"/>
  <c r="BB215" i="10" s="1"/>
  <c r="BE213" i="10"/>
  <c r="BD213" i="10"/>
  <c r="BC213" i="10"/>
  <c r="BA213" i="10"/>
  <c r="K213" i="10"/>
  <c r="I213" i="10"/>
  <c r="G213" i="10"/>
  <c r="BB213" i="10" s="1"/>
  <c r="BE211" i="10"/>
  <c r="BD211" i="10"/>
  <c r="BC211" i="10"/>
  <c r="BA211" i="10"/>
  <c r="K211" i="10"/>
  <c r="I211" i="10"/>
  <c r="G211" i="10"/>
  <c r="B19" i="9"/>
  <c r="A19" i="9"/>
  <c r="BE208" i="10"/>
  <c r="BD208" i="10"/>
  <c r="BC208" i="10"/>
  <c r="BA208" i="10"/>
  <c r="K208" i="10"/>
  <c r="I208" i="10"/>
  <c r="BE206" i="10"/>
  <c r="BD206" i="10"/>
  <c r="BC206" i="10"/>
  <c r="BA206" i="10"/>
  <c r="K206" i="10"/>
  <c r="I206" i="10"/>
  <c r="G206" i="10"/>
  <c r="BB206" i="10" s="1"/>
  <c r="BE204" i="10"/>
  <c r="BD204" i="10"/>
  <c r="BC204" i="10"/>
  <c r="BA204" i="10"/>
  <c r="K204" i="10"/>
  <c r="I204" i="10"/>
  <c r="G204" i="10"/>
  <c r="BB204" i="10" s="1"/>
  <c r="BE202" i="10"/>
  <c r="BD202" i="10"/>
  <c r="BC202" i="10"/>
  <c r="BA202" i="10"/>
  <c r="K202" i="10"/>
  <c r="I202" i="10"/>
  <c r="G202" i="10"/>
  <c r="BB202" i="10" s="1"/>
  <c r="BE200" i="10"/>
  <c r="BD200" i="10"/>
  <c r="BC200" i="10"/>
  <c r="BA200" i="10"/>
  <c r="K200" i="10"/>
  <c r="I200" i="10"/>
  <c r="G200" i="10"/>
  <c r="BB200" i="10" s="1"/>
  <c r="BE198" i="10"/>
  <c r="BD198" i="10"/>
  <c r="BC198" i="10"/>
  <c r="BA198" i="10"/>
  <c r="K198" i="10"/>
  <c r="I198" i="10"/>
  <c r="G198" i="10"/>
  <c r="BB198" i="10" s="1"/>
  <c r="BE196" i="10"/>
  <c r="BD196" i="10"/>
  <c r="BC196" i="10"/>
  <c r="BA196" i="10"/>
  <c r="K196" i="10"/>
  <c r="I196" i="10"/>
  <c r="G196" i="10"/>
  <c r="B18" i="9"/>
  <c r="A18" i="9"/>
  <c r="BE193" i="10"/>
  <c r="BD193" i="10"/>
  <c r="BC193" i="10"/>
  <c r="BA193" i="10"/>
  <c r="K193" i="10"/>
  <c r="I193" i="10"/>
  <c r="BE190" i="10"/>
  <c r="BD190" i="10"/>
  <c r="BC190" i="10"/>
  <c r="BA190" i="10"/>
  <c r="K190" i="10"/>
  <c r="I190" i="10"/>
  <c r="G190" i="10"/>
  <c r="BB190" i="10" s="1"/>
  <c r="BE189" i="10"/>
  <c r="BD189" i="10"/>
  <c r="BC189" i="10"/>
  <c r="BA189" i="10"/>
  <c r="K189" i="10"/>
  <c r="I189" i="10"/>
  <c r="G189" i="10"/>
  <c r="BB189" i="10" s="1"/>
  <c r="BE187" i="10"/>
  <c r="BD187" i="10"/>
  <c r="BC187" i="10"/>
  <c r="BA187" i="10"/>
  <c r="K187" i="10"/>
  <c r="I187" i="10"/>
  <c r="G187" i="10"/>
  <c r="BB187" i="10" s="1"/>
  <c r="BE185" i="10"/>
  <c r="BD185" i="10"/>
  <c r="BC185" i="10"/>
  <c r="BA185" i="10"/>
  <c r="K185" i="10"/>
  <c r="I185" i="10"/>
  <c r="G185" i="10"/>
  <c r="BB185" i="10" s="1"/>
  <c r="BE183" i="10"/>
  <c r="BD183" i="10"/>
  <c r="BC183" i="10"/>
  <c r="BA183" i="10"/>
  <c r="K183" i="10"/>
  <c r="I183" i="10"/>
  <c r="G183" i="10"/>
  <c r="BB183" i="10" s="1"/>
  <c r="BE181" i="10"/>
  <c r="BD181" i="10"/>
  <c r="BC181" i="10"/>
  <c r="BA181" i="10"/>
  <c r="K181" i="10"/>
  <c r="I181" i="10"/>
  <c r="G181" i="10"/>
  <c r="BB181" i="10" s="1"/>
  <c r="BE179" i="10"/>
  <c r="BD179" i="10"/>
  <c r="BC179" i="10"/>
  <c r="BA179" i="10"/>
  <c r="K179" i="10"/>
  <c r="I179" i="10"/>
  <c r="G179" i="10"/>
  <c r="BB179" i="10" s="1"/>
  <c r="BE177" i="10"/>
  <c r="BD177" i="10"/>
  <c r="BC177" i="10"/>
  <c r="BA177" i="10"/>
  <c r="K177" i="10"/>
  <c r="I177" i="10"/>
  <c r="G177" i="10"/>
  <c r="BB177" i="10" s="1"/>
  <c r="BE175" i="10"/>
  <c r="BD175" i="10"/>
  <c r="BC175" i="10"/>
  <c r="BA175" i="10"/>
  <c r="K175" i="10"/>
  <c r="I175" i="10"/>
  <c r="G175" i="10"/>
  <c r="BB175" i="10" s="1"/>
  <c r="BE173" i="10"/>
  <c r="BD173" i="10"/>
  <c r="BC173" i="10"/>
  <c r="BA173" i="10"/>
  <c r="K173" i="10"/>
  <c r="I173" i="10"/>
  <c r="G173" i="10"/>
  <c r="BB173" i="10" s="1"/>
  <c r="BE171" i="10"/>
  <c r="BD171" i="10"/>
  <c r="BC171" i="10"/>
  <c r="BA171" i="10"/>
  <c r="K171" i="10"/>
  <c r="I171" i="10"/>
  <c r="G171" i="10"/>
  <c r="B17" i="9"/>
  <c r="A17" i="9"/>
  <c r="BE168" i="10"/>
  <c r="BD168" i="10"/>
  <c r="BC168" i="10"/>
  <c r="BA168" i="10"/>
  <c r="K168" i="10"/>
  <c r="I168" i="10"/>
  <c r="BE166" i="10"/>
  <c r="BD166" i="10"/>
  <c r="BC166" i="10"/>
  <c r="BC169" i="10" s="1"/>
  <c r="G16" i="9" s="1"/>
  <c r="BA166" i="10"/>
  <c r="K166" i="10"/>
  <c r="I166" i="10"/>
  <c r="G166" i="10"/>
  <c r="B16" i="9"/>
  <c r="A16" i="9"/>
  <c r="BE163" i="10"/>
  <c r="BD163" i="10"/>
  <c r="BC163" i="10"/>
  <c r="BA163" i="10"/>
  <c r="K163" i="10"/>
  <c r="I163" i="10"/>
  <c r="G163" i="10"/>
  <c r="BB163" i="10" s="1"/>
  <c r="BE162" i="10"/>
  <c r="BD162" i="10"/>
  <c r="BC162" i="10"/>
  <c r="BA162" i="10"/>
  <c r="K162" i="10"/>
  <c r="I162" i="10"/>
  <c r="G162" i="10"/>
  <c r="BB162" i="10" s="1"/>
  <c r="BE161" i="10"/>
  <c r="BD161" i="10"/>
  <c r="BC161" i="10"/>
  <c r="BA161" i="10"/>
  <c r="K161" i="10"/>
  <c r="I161" i="10"/>
  <c r="G161" i="10"/>
  <c r="BB161" i="10" s="1"/>
  <c r="B15" i="9"/>
  <c r="A15" i="9"/>
  <c r="BE158" i="10"/>
  <c r="BD158" i="10"/>
  <c r="BC158" i="10"/>
  <c r="BA158" i="10"/>
  <c r="K158" i="10"/>
  <c r="I158" i="10"/>
  <c r="BE156" i="10"/>
  <c r="BD156" i="10"/>
  <c r="BC156" i="10"/>
  <c r="BA156" i="10"/>
  <c r="K156" i="10"/>
  <c r="I156" i="10"/>
  <c r="G156" i="10"/>
  <c r="BB156" i="10" s="1"/>
  <c r="BE154" i="10"/>
  <c r="BD154" i="10"/>
  <c r="BC154" i="10"/>
  <c r="BA154" i="10"/>
  <c r="K154" i="10"/>
  <c r="I154" i="10"/>
  <c r="G154" i="10"/>
  <c r="BB154" i="10" s="1"/>
  <c r="BE152" i="10"/>
  <c r="BD152" i="10"/>
  <c r="BC152" i="10"/>
  <c r="BA152" i="10"/>
  <c r="K152" i="10"/>
  <c r="I152" i="10"/>
  <c r="G152" i="10"/>
  <c r="BB152" i="10" s="1"/>
  <c r="BE150" i="10"/>
  <c r="BD150" i="10"/>
  <c r="BC150" i="10"/>
  <c r="BA150" i="10"/>
  <c r="K150" i="10"/>
  <c r="I150" i="10"/>
  <c r="G150" i="10"/>
  <c r="BB150" i="10" s="1"/>
  <c r="BE148" i="10"/>
  <c r="BD148" i="10"/>
  <c r="BC148" i="10"/>
  <c r="BA148" i="10"/>
  <c r="K148" i="10"/>
  <c r="I148" i="10"/>
  <c r="G148" i="10"/>
  <c r="BB148" i="10" s="1"/>
  <c r="BE146" i="10"/>
  <c r="BD146" i="10"/>
  <c r="BC146" i="10"/>
  <c r="BA146" i="10"/>
  <c r="K146" i="10"/>
  <c r="I146" i="10"/>
  <c r="G146" i="10"/>
  <c r="B14" i="9"/>
  <c r="A14" i="9"/>
  <c r="BE143" i="10"/>
  <c r="BD143" i="10"/>
  <c r="BC143" i="10"/>
  <c r="BA143" i="10"/>
  <c r="K143" i="10"/>
  <c r="I143" i="10"/>
  <c r="BE141" i="10"/>
  <c r="BD141" i="10"/>
  <c r="BC141" i="10"/>
  <c r="BA141" i="10"/>
  <c r="K141" i="10"/>
  <c r="I141" i="10"/>
  <c r="G141" i="10"/>
  <c r="BB141" i="10" s="1"/>
  <c r="BE139" i="10"/>
  <c r="BD139" i="10"/>
  <c r="BC139" i="10"/>
  <c r="BA139" i="10"/>
  <c r="K139" i="10"/>
  <c r="I139" i="10"/>
  <c r="G139" i="10"/>
  <c r="BB139" i="10" s="1"/>
  <c r="BE137" i="10"/>
  <c r="BD137" i="10"/>
  <c r="BC137" i="10"/>
  <c r="BA137" i="10"/>
  <c r="K137" i="10"/>
  <c r="I137" i="10"/>
  <c r="G137" i="10"/>
  <c r="BB137" i="10" s="1"/>
  <c r="BE135" i="10"/>
  <c r="BD135" i="10"/>
  <c r="BC135" i="10"/>
  <c r="BA135" i="10"/>
  <c r="K135" i="10"/>
  <c r="I135" i="10"/>
  <c r="G135" i="10"/>
  <c r="BB135" i="10" s="1"/>
  <c r="BE133" i="10"/>
  <c r="BD133" i="10"/>
  <c r="BC133" i="10"/>
  <c r="BA133" i="10"/>
  <c r="K133" i="10"/>
  <c r="I133" i="10"/>
  <c r="G133" i="10"/>
  <c r="BB133" i="10" s="1"/>
  <c r="BE131" i="10"/>
  <c r="BD131" i="10"/>
  <c r="BC131" i="10"/>
  <c r="BA131" i="10"/>
  <c r="K131" i="10"/>
  <c r="I131" i="10"/>
  <c r="G131" i="10"/>
  <c r="B13" i="9"/>
  <c r="A13" i="9"/>
  <c r="BE128" i="10"/>
  <c r="BE129" i="10" s="1"/>
  <c r="I12" i="9" s="1"/>
  <c r="BD128" i="10"/>
  <c r="BD129" i="10" s="1"/>
  <c r="H12" i="9" s="1"/>
  <c r="BC128" i="10"/>
  <c r="BC129" i="10" s="1"/>
  <c r="G12" i="9" s="1"/>
  <c r="BB128" i="10"/>
  <c r="BB129" i="10" s="1"/>
  <c r="F12" i="9" s="1"/>
  <c r="K128" i="10"/>
  <c r="K129" i="10" s="1"/>
  <c r="I128" i="10"/>
  <c r="G128" i="10"/>
  <c r="BA128" i="10" s="1"/>
  <c r="BA129" i="10" s="1"/>
  <c r="B12" i="9"/>
  <c r="A12" i="9"/>
  <c r="I129" i="10"/>
  <c r="BE124" i="10"/>
  <c r="BD124" i="10"/>
  <c r="BC124" i="10"/>
  <c r="BB124" i="10"/>
  <c r="K124" i="10"/>
  <c r="I124" i="10"/>
  <c r="G124" i="10"/>
  <c r="BA124" i="10" s="1"/>
  <c r="BE122" i="10"/>
  <c r="BD122" i="10"/>
  <c r="BC122" i="10"/>
  <c r="BB122" i="10"/>
  <c r="K122" i="10"/>
  <c r="I122" i="10"/>
  <c r="G122" i="10"/>
  <c r="BA122" i="10" s="1"/>
  <c r="BE120" i="10"/>
  <c r="BD120" i="10"/>
  <c r="BC120" i="10"/>
  <c r="BB120" i="10"/>
  <c r="K120" i="10"/>
  <c r="I120" i="10"/>
  <c r="G120" i="10"/>
  <c r="BA120" i="10" s="1"/>
  <c r="BE118" i="10"/>
  <c r="BD118" i="10"/>
  <c r="BC118" i="10"/>
  <c r="BB118" i="10"/>
  <c r="K118" i="10"/>
  <c r="I118" i="10"/>
  <c r="G118" i="10"/>
  <c r="BA118" i="10" s="1"/>
  <c r="BE116" i="10"/>
  <c r="BD116" i="10"/>
  <c r="BC116" i="10"/>
  <c r="BB116" i="10"/>
  <c r="K116" i="10"/>
  <c r="I116" i="10"/>
  <c r="G116" i="10"/>
  <c r="BA116" i="10" s="1"/>
  <c r="BE114" i="10"/>
  <c r="BD114" i="10"/>
  <c r="BC114" i="10"/>
  <c r="BB114" i="10"/>
  <c r="K114" i="10"/>
  <c r="I114" i="10"/>
  <c r="G114" i="10"/>
  <c r="BA114" i="10" s="1"/>
  <c r="BE112" i="10"/>
  <c r="BD112" i="10"/>
  <c r="BC112" i="10"/>
  <c r="BB112" i="10"/>
  <c r="K112" i="10"/>
  <c r="I112" i="10"/>
  <c r="G112" i="10"/>
  <c r="BA112" i="10" s="1"/>
  <c r="BE110" i="10"/>
  <c r="BD110" i="10"/>
  <c r="BC110" i="10"/>
  <c r="BB110" i="10"/>
  <c r="K110" i="10"/>
  <c r="I110" i="10"/>
  <c r="G110" i="10"/>
  <c r="BA110" i="10" s="1"/>
  <c r="BE104" i="10"/>
  <c r="BD104" i="10"/>
  <c r="BC104" i="10"/>
  <c r="BB104" i="10"/>
  <c r="K104" i="10"/>
  <c r="I104" i="10"/>
  <c r="G104" i="10"/>
  <c r="BA104" i="10" s="1"/>
  <c r="BE101" i="10"/>
  <c r="BD101" i="10"/>
  <c r="BC101" i="10"/>
  <c r="BB101" i="10"/>
  <c r="K101" i="10"/>
  <c r="I101" i="10"/>
  <c r="G101" i="10"/>
  <c r="BA101" i="10" s="1"/>
  <c r="BE99" i="10"/>
  <c r="BD99" i="10"/>
  <c r="BC99" i="10"/>
  <c r="BB99" i="10"/>
  <c r="K99" i="10"/>
  <c r="I99" i="10"/>
  <c r="G99" i="10"/>
  <c r="BA99" i="10" s="1"/>
  <c r="BE91" i="10"/>
  <c r="BD91" i="10"/>
  <c r="BC91" i="10"/>
  <c r="BB91" i="10"/>
  <c r="K91" i="10"/>
  <c r="I91" i="10"/>
  <c r="G91" i="10"/>
  <c r="BA91" i="10" s="1"/>
  <c r="BE89" i="10"/>
  <c r="BD89" i="10"/>
  <c r="BC89" i="10"/>
  <c r="BB89" i="10"/>
  <c r="K89" i="10"/>
  <c r="I89" i="10"/>
  <c r="G89" i="10"/>
  <c r="BA89" i="10" s="1"/>
  <c r="BE87" i="10"/>
  <c r="BD87" i="10"/>
  <c r="BC87" i="10"/>
  <c r="BB87" i="10"/>
  <c r="K87" i="10"/>
  <c r="I87" i="10"/>
  <c r="G87" i="10"/>
  <c r="BA87" i="10" s="1"/>
  <c r="BE83" i="10"/>
  <c r="BD83" i="10"/>
  <c r="BC83" i="10"/>
  <c r="BB83" i="10"/>
  <c r="K83" i="10"/>
  <c r="I83" i="10"/>
  <c r="G83" i="10"/>
  <c r="BA83" i="10" s="1"/>
  <c r="BE81" i="10"/>
  <c r="BD81" i="10"/>
  <c r="BC81" i="10"/>
  <c r="BB81" i="10"/>
  <c r="K81" i="10"/>
  <c r="I81" i="10"/>
  <c r="G81" i="10"/>
  <c r="BA81" i="10" s="1"/>
  <c r="B11" i="9"/>
  <c r="A11" i="9"/>
  <c r="BE76" i="10"/>
  <c r="BD76" i="10"/>
  <c r="BC76" i="10"/>
  <c r="BB76" i="10"/>
  <c r="K76" i="10"/>
  <c r="I76" i="10"/>
  <c r="G76" i="10"/>
  <c r="BA76" i="10" s="1"/>
  <c r="BE74" i="10"/>
  <c r="BD74" i="10"/>
  <c r="BC74" i="10"/>
  <c r="BB74" i="10"/>
  <c r="K74" i="10"/>
  <c r="I74" i="10"/>
  <c r="G74" i="10"/>
  <c r="BA74" i="10" s="1"/>
  <c r="BE72" i="10"/>
  <c r="BD72" i="10"/>
  <c r="BC72" i="10"/>
  <c r="BB72" i="10"/>
  <c r="K72" i="10"/>
  <c r="I72" i="10"/>
  <c r="G72" i="10"/>
  <c r="BA72" i="10" s="1"/>
  <c r="BE70" i="10"/>
  <c r="BD70" i="10"/>
  <c r="BC70" i="10"/>
  <c r="BB70" i="10"/>
  <c r="K70" i="10"/>
  <c r="I70" i="10"/>
  <c r="G70" i="10"/>
  <c r="BA70" i="10" s="1"/>
  <c r="B10" i="9"/>
  <c r="A10" i="9"/>
  <c r="BE66" i="10"/>
  <c r="BD66" i="10"/>
  <c r="BC66" i="10"/>
  <c r="BB66" i="10"/>
  <c r="K66" i="10"/>
  <c r="I66" i="10"/>
  <c r="G66" i="10"/>
  <c r="BA66" i="10" s="1"/>
  <c r="BE64" i="10"/>
  <c r="BD64" i="10"/>
  <c r="BC64" i="10"/>
  <c r="BB64" i="10"/>
  <c r="K64" i="10"/>
  <c r="I64" i="10"/>
  <c r="G64" i="10"/>
  <c r="BA64" i="10" s="1"/>
  <c r="BE62" i="10"/>
  <c r="BD62" i="10"/>
  <c r="BC62" i="10"/>
  <c r="BB62" i="10"/>
  <c r="K62" i="10"/>
  <c r="I62" i="10"/>
  <c r="G62" i="10"/>
  <c r="BA62" i="10" s="1"/>
  <c r="BE60" i="10"/>
  <c r="BD60" i="10"/>
  <c r="BC60" i="10"/>
  <c r="BB60" i="10"/>
  <c r="K60" i="10"/>
  <c r="I60" i="10"/>
  <c r="G60" i="10"/>
  <c r="BA60" i="10" s="1"/>
  <c r="BE58" i="10"/>
  <c r="BD58" i="10"/>
  <c r="BC58" i="10"/>
  <c r="BB58" i="10"/>
  <c r="K58" i="10"/>
  <c r="I58" i="10"/>
  <c r="G58" i="10"/>
  <c r="BA58" i="10" s="1"/>
  <c r="BE56" i="10"/>
  <c r="BD56" i="10"/>
  <c r="BC56" i="10"/>
  <c r="BB56" i="10"/>
  <c r="K56" i="10"/>
  <c r="I56" i="10"/>
  <c r="G56" i="10"/>
  <c r="BA56" i="10" s="1"/>
  <c r="BE51" i="10"/>
  <c r="BD51" i="10"/>
  <c r="BC51" i="10"/>
  <c r="BB51" i="10"/>
  <c r="K51" i="10"/>
  <c r="I51" i="10"/>
  <c r="G51" i="10"/>
  <c r="BA51" i="10" s="1"/>
  <c r="BE49" i="10"/>
  <c r="BD49" i="10"/>
  <c r="BC49" i="10"/>
  <c r="BB49" i="10"/>
  <c r="K49" i="10"/>
  <c r="I49" i="10"/>
  <c r="G49" i="10"/>
  <c r="BA49" i="10" s="1"/>
  <c r="BE47" i="10"/>
  <c r="BD47" i="10"/>
  <c r="BC47" i="10"/>
  <c r="BB47" i="10"/>
  <c r="K47" i="10"/>
  <c r="I47" i="10"/>
  <c r="G47" i="10"/>
  <c r="BA47" i="10" s="1"/>
  <c r="BE45" i="10"/>
  <c r="BD45" i="10"/>
  <c r="BC45" i="10"/>
  <c r="BB45" i="10"/>
  <c r="K45" i="10"/>
  <c r="I45" i="10"/>
  <c r="G45" i="10"/>
  <c r="BA45" i="10" s="1"/>
  <c r="BE41" i="10"/>
  <c r="BD41" i="10"/>
  <c r="BC41" i="10"/>
  <c r="BB41" i="10"/>
  <c r="K41" i="10"/>
  <c r="I41" i="10"/>
  <c r="G41" i="10"/>
  <c r="BA41" i="10" s="1"/>
  <c r="B9" i="9"/>
  <c r="A9" i="9"/>
  <c r="BE38" i="10"/>
  <c r="BD38" i="10"/>
  <c r="BC38" i="10"/>
  <c r="BB38" i="10"/>
  <c r="K38" i="10"/>
  <c r="I38" i="10"/>
  <c r="G38" i="10"/>
  <c r="BA38" i="10" s="1"/>
  <c r="BE36" i="10"/>
  <c r="BD36" i="10"/>
  <c r="BC36" i="10"/>
  <c r="BB36" i="10"/>
  <c r="K36" i="10"/>
  <c r="I36" i="10"/>
  <c r="G36" i="10"/>
  <c r="BA36" i="10" s="1"/>
  <c r="BE33" i="10"/>
  <c r="BD33" i="10"/>
  <c r="BC33" i="10"/>
  <c r="BB33" i="10"/>
  <c r="K33" i="10"/>
  <c r="I33" i="10"/>
  <c r="G33" i="10"/>
  <c r="BA33" i="10" s="1"/>
  <c r="BE30" i="10"/>
  <c r="BD30" i="10"/>
  <c r="BC30" i="10"/>
  <c r="BB30" i="10"/>
  <c r="K30" i="10"/>
  <c r="I30" i="10"/>
  <c r="G30" i="10"/>
  <c r="BA30" i="10" s="1"/>
  <c r="BE27" i="10"/>
  <c r="BD27" i="10"/>
  <c r="BC27" i="10"/>
  <c r="BB27" i="10"/>
  <c r="K27" i="10"/>
  <c r="I27" i="10"/>
  <c r="G27" i="10"/>
  <c r="BA27" i="10" s="1"/>
  <c r="BE25" i="10"/>
  <c r="BD25" i="10"/>
  <c r="BC25" i="10"/>
  <c r="BB25" i="10"/>
  <c r="K25" i="10"/>
  <c r="I25" i="10"/>
  <c r="G25" i="10"/>
  <c r="BA25" i="10" s="1"/>
  <c r="BE23" i="10"/>
  <c r="BD23" i="10"/>
  <c r="BC23" i="10"/>
  <c r="BB23" i="10"/>
  <c r="K23" i="10"/>
  <c r="I23" i="10"/>
  <c r="G23" i="10"/>
  <c r="BA23" i="10" s="1"/>
  <c r="B8" i="9"/>
  <c r="A8" i="9"/>
  <c r="BE20" i="10"/>
  <c r="BD20" i="10"/>
  <c r="BC20" i="10"/>
  <c r="BB20" i="10"/>
  <c r="K20" i="10"/>
  <c r="I20" i="10"/>
  <c r="G20" i="10"/>
  <c r="BA20" i="10" s="1"/>
  <c r="BE18" i="10"/>
  <c r="BD18" i="10"/>
  <c r="BC18" i="10"/>
  <c r="BB18" i="10"/>
  <c r="K18" i="10"/>
  <c r="I18" i="10"/>
  <c r="G18" i="10"/>
  <c r="BA18" i="10" s="1"/>
  <c r="BE16" i="10"/>
  <c r="BD16" i="10"/>
  <c r="BC16" i="10"/>
  <c r="BB16" i="10"/>
  <c r="K16" i="10"/>
  <c r="I16" i="10"/>
  <c r="G16" i="10"/>
  <c r="BA16" i="10" s="1"/>
  <c r="BE15" i="10"/>
  <c r="BD15" i="10"/>
  <c r="BC15" i="10"/>
  <c r="BB15" i="10"/>
  <c r="K15" i="10"/>
  <c r="I15" i="10"/>
  <c r="G15" i="10"/>
  <c r="BA15" i="10" s="1"/>
  <c r="BE12" i="10"/>
  <c r="BD12" i="10"/>
  <c r="BC12" i="10"/>
  <c r="BB12" i="10"/>
  <c r="K12" i="10"/>
  <c r="I12" i="10"/>
  <c r="G12" i="10"/>
  <c r="BA12" i="10" s="1"/>
  <c r="BE11" i="10"/>
  <c r="BD11" i="10"/>
  <c r="BC11" i="10"/>
  <c r="BB11" i="10"/>
  <c r="K11" i="10"/>
  <c r="I11" i="10"/>
  <c r="G11" i="10"/>
  <c r="BA11" i="10" s="1"/>
  <c r="BE8" i="10"/>
  <c r="BD8" i="10"/>
  <c r="BC8" i="10"/>
  <c r="BB8" i="10"/>
  <c r="K8" i="10"/>
  <c r="I8" i="10"/>
  <c r="G8" i="10"/>
  <c r="BA8" i="10" s="1"/>
  <c r="B7" i="9"/>
  <c r="A7" i="9"/>
  <c r="E4" i="10"/>
  <c r="F3" i="10"/>
  <c r="C33" i="8"/>
  <c r="F33" i="8" s="1"/>
  <c r="C31" i="8"/>
  <c r="G7" i="8"/>
  <c r="D21" i="5"/>
  <c r="D20" i="5"/>
  <c r="D19" i="5"/>
  <c r="D18" i="5"/>
  <c r="D17" i="5"/>
  <c r="D16" i="5"/>
  <c r="D15" i="5"/>
  <c r="BE31" i="7"/>
  <c r="BD31" i="7"/>
  <c r="BC31" i="7"/>
  <c r="BB31" i="7"/>
  <c r="K31" i="7"/>
  <c r="I31" i="7"/>
  <c r="G31" i="7"/>
  <c r="BA31" i="7" s="1"/>
  <c r="BE30" i="7"/>
  <c r="BD30" i="7"/>
  <c r="BC30" i="7"/>
  <c r="BB30" i="7"/>
  <c r="K30" i="7"/>
  <c r="I30" i="7"/>
  <c r="G30" i="7"/>
  <c r="BA30" i="7" s="1"/>
  <c r="BE29" i="7"/>
  <c r="BD29" i="7"/>
  <c r="BC29" i="7"/>
  <c r="BB29" i="7"/>
  <c r="K29" i="7"/>
  <c r="I29" i="7"/>
  <c r="G29" i="7"/>
  <c r="BA29" i="7" s="1"/>
  <c r="BE28" i="7"/>
  <c r="BD28" i="7"/>
  <c r="BC28" i="7"/>
  <c r="BB28" i="7"/>
  <c r="K28" i="7"/>
  <c r="I28" i="7"/>
  <c r="G28" i="7"/>
  <c r="BA28" i="7" s="1"/>
  <c r="B8" i="6"/>
  <c r="A8" i="6"/>
  <c r="G32" i="7"/>
  <c r="BE24" i="7"/>
  <c r="BD24" i="7"/>
  <c r="BC24" i="7"/>
  <c r="BB24" i="7"/>
  <c r="K24" i="7"/>
  <c r="I24" i="7"/>
  <c r="G24" i="7"/>
  <c r="BA24" i="7" s="1"/>
  <c r="BE22" i="7"/>
  <c r="BD22" i="7"/>
  <c r="BC22" i="7"/>
  <c r="BB22" i="7"/>
  <c r="K22" i="7"/>
  <c r="I22" i="7"/>
  <c r="G22" i="7"/>
  <c r="BA22" i="7" s="1"/>
  <c r="BE20" i="7"/>
  <c r="BD20" i="7"/>
  <c r="BC20" i="7"/>
  <c r="BB20" i="7"/>
  <c r="K20" i="7"/>
  <c r="I20" i="7"/>
  <c r="G20" i="7"/>
  <c r="BA20" i="7" s="1"/>
  <c r="BE16" i="7"/>
  <c r="BD16" i="7"/>
  <c r="BC16" i="7"/>
  <c r="BB16" i="7"/>
  <c r="K16" i="7"/>
  <c r="I16" i="7"/>
  <c r="G16" i="7"/>
  <c r="BA16" i="7" s="1"/>
  <c r="BE14" i="7"/>
  <c r="BD14" i="7"/>
  <c r="BC14" i="7"/>
  <c r="BB14" i="7"/>
  <c r="K14" i="7"/>
  <c r="I14" i="7"/>
  <c r="G14" i="7"/>
  <c r="BA14" i="7" s="1"/>
  <c r="BE12" i="7"/>
  <c r="BD12" i="7"/>
  <c r="BC12" i="7"/>
  <c r="BB12" i="7"/>
  <c r="K12" i="7"/>
  <c r="I12" i="7"/>
  <c r="G12" i="7"/>
  <c r="BA12" i="7" s="1"/>
  <c r="BE10" i="7"/>
  <c r="BD10" i="7"/>
  <c r="BC10" i="7"/>
  <c r="BB10" i="7"/>
  <c r="K10" i="7"/>
  <c r="I10" i="7"/>
  <c r="G10" i="7"/>
  <c r="BA10" i="7" s="1"/>
  <c r="BE8" i="7"/>
  <c r="BD8" i="7"/>
  <c r="BC8" i="7"/>
  <c r="BB8" i="7"/>
  <c r="K8" i="7"/>
  <c r="I8" i="7"/>
  <c r="G8" i="7"/>
  <c r="BA8" i="7" s="1"/>
  <c r="B7" i="6"/>
  <c r="A7" i="6"/>
  <c r="E4" i="7"/>
  <c r="F3" i="7"/>
  <c r="C33" i="5"/>
  <c r="F33" i="5" s="1"/>
  <c r="C31" i="5"/>
  <c r="G7" i="5"/>
  <c r="D21" i="2"/>
  <c r="D20" i="2"/>
  <c r="D19" i="2"/>
  <c r="D18" i="2"/>
  <c r="D17" i="2"/>
  <c r="D16" i="2"/>
  <c r="D15" i="2"/>
  <c r="BE49" i="4"/>
  <c r="BD49" i="4"/>
  <c r="BC49" i="4"/>
  <c r="BB49" i="4"/>
  <c r="K49" i="4"/>
  <c r="I49" i="4"/>
  <c r="G49" i="4"/>
  <c r="BA49" i="4" s="1"/>
  <c r="BE48" i="4"/>
  <c r="BD48" i="4"/>
  <c r="BC48" i="4"/>
  <c r="BB48" i="4"/>
  <c r="K48" i="4"/>
  <c r="I48" i="4"/>
  <c r="G48" i="4"/>
  <c r="BA48" i="4" s="1"/>
  <c r="BE47" i="4"/>
  <c r="BD47" i="4"/>
  <c r="BC47" i="4"/>
  <c r="BB47" i="4"/>
  <c r="K47" i="4"/>
  <c r="I47" i="4"/>
  <c r="G47" i="4"/>
  <c r="BA47" i="4" s="1"/>
  <c r="BE46" i="4"/>
  <c r="BD46" i="4"/>
  <c r="BC46" i="4"/>
  <c r="BB46" i="4"/>
  <c r="K46" i="4"/>
  <c r="I46" i="4"/>
  <c r="G46" i="4"/>
  <c r="BA46" i="4" s="1"/>
  <c r="B9" i="3"/>
  <c r="A9" i="3"/>
  <c r="BE42" i="4"/>
  <c r="BD42" i="4"/>
  <c r="BC42" i="4"/>
  <c r="BB42" i="4"/>
  <c r="K42" i="4"/>
  <c r="I42" i="4"/>
  <c r="G42" i="4"/>
  <c r="BA42" i="4" s="1"/>
  <c r="BE40" i="4"/>
  <c r="BD40" i="4"/>
  <c r="BC40" i="4"/>
  <c r="BB40" i="4"/>
  <c r="K40" i="4"/>
  <c r="I40" i="4"/>
  <c r="G40" i="4"/>
  <c r="BA40" i="4" s="1"/>
  <c r="BE38" i="4"/>
  <c r="BD38" i="4"/>
  <c r="BC38" i="4"/>
  <c r="BB38" i="4"/>
  <c r="K38" i="4"/>
  <c r="I38" i="4"/>
  <c r="G38" i="4"/>
  <c r="BA38" i="4" s="1"/>
  <c r="BE36" i="4"/>
  <c r="BD36" i="4"/>
  <c r="BC36" i="4"/>
  <c r="BB36" i="4"/>
  <c r="K36" i="4"/>
  <c r="I36" i="4"/>
  <c r="G36" i="4"/>
  <c r="BA36" i="4" s="1"/>
  <c r="BE34" i="4"/>
  <c r="BD34" i="4"/>
  <c r="BC34" i="4"/>
  <c r="BB34" i="4"/>
  <c r="K34" i="4"/>
  <c r="I34" i="4"/>
  <c r="G34" i="4"/>
  <c r="BA34" i="4" s="1"/>
  <c r="BE32" i="4"/>
  <c r="BD32" i="4"/>
  <c r="BC32" i="4"/>
  <c r="BB32" i="4"/>
  <c r="K32" i="4"/>
  <c r="I32" i="4"/>
  <c r="G32" i="4"/>
  <c r="BA32" i="4" s="1"/>
  <c r="BE30" i="4"/>
  <c r="BD30" i="4"/>
  <c r="BC30" i="4"/>
  <c r="BB30" i="4"/>
  <c r="K30" i="4"/>
  <c r="I30" i="4"/>
  <c r="G30" i="4"/>
  <c r="BA30" i="4" s="1"/>
  <c r="BE28" i="4"/>
  <c r="BD28" i="4"/>
  <c r="BC28" i="4"/>
  <c r="BB28" i="4"/>
  <c r="K28" i="4"/>
  <c r="I28" i="4"/>
  <c r="G28" i="4"/>
  <c r="BA28" i="4" s="1"/>
  <c r="BE24" i="4"/>
  <c r="BD24" i="4"/>
  <c r="BC24" i="4"/>
  <c r="BB24" i="4"/>
  <c r="K24" i="4"/>
  <c r="I24" i="4"/>
  <c r="G24" i="4"/>
  <c r="BA24" i="4" s="1"/>
  <c r="BE22" i="4"/>
  <c r="BD22" i="4"/>
  <c r="BC22" i="4"/>
  <c r="BB22" i="4"/>
  <c r="K22" i="4"/>
  <c r="I22" i="4"/>
  <c r="G22" i="4"/>
  <c r="BA22" i="4" s="1"/>
  <c r="BE20" i="4"/>
  <c r="BD20" i="4"/>
  <c r="BC20" i="4"/>
  <c r="BB20" i="4"/>
  <c r="K20" i="4"/>
  <c r="I20" i="4"/>
  <c r="G20" i="4"/>
  <c r="BA20" i="4" s="1"/>
  <c r="BE18" i="4"/>
  <c r="BD18" i="4"/>
  <c r="BC18" i="4"/>
  <c r="BB18" i="4"/>
  <c r="K18" i="4"/>
  <c r="I18" i="4"/>
  <c r="G18" i="4"/>
  <c r="BA18" i="4" s="1"/>
  <c r="BE16" i="4"/>
  <c r="BD16" i="4"/>
  <c r="BC16" i="4"/>
  <c r="BB16" i="4"/>
  <c r="K16" i="4"/>
  <c r="I16" i="4"/>
  <c r="G16" i="4"/>
  <c r="BA16" i="4" s="1"/>
  <c r="BE14" i="4"/>
  <c r="BD14" i="4"/>
  <c r="BC14" i="4"/>
  <c r="BB14" i="4"/>
  <c r="K14" i="4"/>
  <c r="I14" i="4"/>
  <c r="G14" i="4"/>
  <c r="BA14" i="4" s="1"/>
  <c r="BE12" i="4"/>
  <c r="BD12" i="4"/>
  <c r="BC12" i="4"/>
  <c r="BB12" i="4"/>
  <c r="K12" i="4"/>
  <c r="I12" i="4"/>
  <c r="G12" i="4"/>
  <c r="BA12" i="4" s="1"/>
  <c r="B8" i="3"/>
  <c r="A8" i="3"/>
  <c r="BE8" i="4"/>
  <c r="BE10" i="4" s="1"/>
  <c r="I7" i="3" s="1"/>
  <c r="BD8" i="4"/>
  <c r="BD10" i="4" s="1"/>
  <c r="H7" i="3" s="1"/>
  <c r="BC8" i="4"/>
  <c r="BC10" i="4" s="1"/>
  <c r="G7" i="3" s="1"/>
  <c r="BB8" i="4"/>
  <c r="BB10" i="4" s="1"/>
  <c r="F7" i="3" s="1"/>
  <c r="K8" i="4"/>
  <c r="K10" i="4" s="1"/>
  <c r="I8" i="4"/>
  <c r="I10" i="4" s="1"/>
  <c r="G8" i="4"/>
  <c r="BA8" i="4" s="1"/>
  <c r="BA10" i="4" s="1"/>
  <c r="E7" i="3" s="1"/>
  <c r="B7" i="3"/>
  <c r="A7" i="3"/>
  <c r="E4" i="4"/>
  <c r="F3" i="4"/>
  <c r="C33" i="2"/>
  <c r="F33" i="2" s="1"/>
  <c r="C31" i="2"/>
  <c r="H79" i="1"/>
  <c r="H57" i="1"/>
  <c r="H46" i="1"/>
  <c r="G46" i="1"/>
  <c r="H40" i="1"/>
  <c r="H29" i="1"/>
  <c r="G29" i="1"/>
  <c r="I21" i="1"/>
  <c r="I22" i="1" s="1"/>
  <c r="D20" i="1"/>
  <c r="I26" i="7" l="1"/>
  <c r="K56" i="13"/>
  <c r="BD32" i="7"/>
  <c r="H8" i="6" s="1"/>
  <c r="K32" i="7"/>
  <c r="K27" i="13"/>
  <c r="I38" i="16"/>
  <c r="BC27" i="31"/>
  <c r="G10" i="30" s="1"/>
  <c r="BE65" i="13"/>
  <c r="I13" i="12" s="1"/>
  <c r="I82" i="13"/>
  <c r="BB188" i="19"/>
  <c r="F12" i="18" s="1"/>
  <c r="I12" i="28"/>
  <c r="BC27" i="13"/>
  <c r="G8" i="12" s="1"/>
  <c r="BE39" i="13"/>
  <c r="I9" i="12" s="1"/>
  <c r="BB39" i="13"/>
  <c r="F9" i="12" s="1"/>
  <c r="K45" i="13"/>
  <c r="I65" i="13"/>
  <c r="BD65" i="13"/>
  <c r="H13" i="12" s="1"/>
  <c r="I188" i="19"/>
  <c r="BD188" i="19"/>
  <c r="H12" i="18" s="1"/>
  <c r="BA27" i="31"/>
  <c r="E10" i="30" s="1"/>
  <c r="I44" i="4"/>
  <c r="I50" i="4"/>
  <c r="BE26" i="7"/>
  <c r="I7" i="6" s="1"/>
  <c r="I32" i="7"/>
  <c r="I169" i="10"/>
  <c r="I16" i="13"/>
  <c r="I27" i="13"/>
  <c r="G39" i="13"/>
  <c r="I56" i="13"/>
  <c r="K65" i="13"/>
  <c r="BC82" i="13"/>
  <c r="G14" i="12" s="1"/>
  <c r="I88" i="13"/>
  <c r="I133" i="19"/>
  <c r="BB15" i="22"/>
  <c r="F7" i="21" s="1"/>
  <c r="F8" i="21" s="1"/>
  <c r="C16" i="20" s="1"/>
  <c r="I15" i="22"/>
  <c r="BC15" i="22"/>
  <c r="G7" i="21" s="1"/>
  <c r="G8" i="21" s="1"/>
  <c r="C18" i="20" s="1"/>
  <c r="I39" i="13"/>
  <c r="BC39" i="13"/>
  <c r="G9" i="12" s="1"/>
  <c r="BA65" i="13"/>
  <c r="E13" i="12" s="1"/>
  <c r="BE133" i="19"/>
  <c r="I9" i="18" s="1"/>
  <c r="K26" i="25"/>
  <c r="K12" i="28"/>
  <c r="I27" i="31"/>
  <c r="BA80" i="19"/>
  <c r="G133" i="19"/>
  <c r="E9" i="18" s="1"/>
  <c r="I179" i="19"/>
  <c r="I56" i="19"/>
  <c r="I78" i="19"/>
  <c r="BE32" i="7"/>
  <c r="I8" i="6" s="1"/>
  <c r="BD82" i="13"/>
  <c r="H14" i="12" s="1"/>
  <c r="BD60" i="16"/>
  <c r="H12" i="15" s="1"/>
  <c r="BC78" i="19"/>
  <c r="G8" i="18" s="1"/>
  <c r="BD133" i="19"/>
  <c r="H9" i="18" s="1"/>
  <c r="BC179" i="19"/>
  <c r="G10" i="18" s="1"/>
  <c r="G188" i="19"/>
  <c r="I26" i="25"/>
  <c r="K12" i="31"/>
  <c r="K27" i="31"/>
  <c r="BA50" i="4"/>
  <c r="E9" i="3" s="1"/>
  <c r="BC50" i="4"/>
  <c r="G9" i="3" s="1"/>
  <c r="BA209" i="10"/>
  <c r="E18" i="9" s="1"/>
  <c r="BC32" i="7"/>
  <c r="G8" i="6" s="1"/>
  <c r="BA241" i="10"/>
  <c r="E20" i="9" s="1"/>
  <c r="BE27" i="13"/>
  <c r="I8" i="12" s="1"/>
  <c r="K82" i="13"/>
  <c r="BE82" i="13"/>
  <c r="I14" i="12" s="1"/>
  <c r="BA82" i="13"/>
  <c r="E14" i="12" s="1"/>
  <c r="K78" i="19"/>
  <c r="BE78" i="19"/>
  <c r="I8" i="18" s="1"/>
  <c r="BB133" i="19"/>
  <c r="F9" i="18" s="1"/>
  <c r="K179" i="19"/>
  <c r="BE179" i="19"/>
  <c r="I10" i="18" s="1"/>
  <c r="K188" i="19"/>
  <c r="I12" i="31"/>
  <c r="BB27" i="31"/>
  <c r="F10" i="30" s="1"/>
  <c r="K50" i="4"/>
  <c r="BE50" i="4"/>
  <c r="I9" i="3" s="1"/>
  <c r="BB26" i="25"/>
  <c r="F7" i="24" s="1"/>
  <c r="F8" i="24" s="1"/>
  <c r="C16" i="23" s="1"/>
  <c r="BE26" i="25"/>
  <c r="I7" i="24" s="1"/>
  <c r="I8" i="24" s="1"/>
  <c r="C21" i="23" s="1"/>
  <c r="G26" i="25"/>
  <c r="BC12" i="28"/>
  <c r="G7" i="27" s="1"/>
  <c r="G8" i="27" s="1"/>
  <c r="C18" i="26" s="1"/>
  <c r="BE27" i="31"/>
  <c r="I10" i="30" s="1"/>
  <c r="BE56" i="19"/>
  <c r="I7" i="18" s="1"/>
  <c r="BB179" i="19"/>
  <c r="F10" i="18" s="1"/>
  <c r="G179" i="19"/>
  <c r="E10" i="18" s="1"/>
  <c r="BC133" i="19"/>
  <c r="G9" i="18" s="1"/>
  <c r="G78" i="19"/>
  <c r="BB78" i="19"/>
  <c r="F8" i="18" s="1"/>
  <c r="BC56" i="19"/>
  <c r="G7" i="18" s="1"/>
  <c r="BE38" i="16"/>
  <c r="I9" i="15" s="1"/>
  <c r="BE19" i="16"/>
  <c r="I7" i="15" s="1"/>
  <c r="BA45" i="13"/>
  <c r="E10" i="12" s="1"/>
  <c r="BC45" i="13"/>
  <c r="G10" i="12" s="1"/>
  <c r="BE45" i="13"/>
  <c r="I10" i="12" s="1"/>
  <c r="BC88" i="13"/>
  <c r="G15" i="12" s="1"/>
  <c r="BC56" i="13"/>
  <c r="G12" i="12" s="1"/>
  <c r="BE56" i="13"/>
  <c r="I12" i="12" s="1"/>
  <c r="BD45" i="13"/>
  <c r="H10" i="12" s="1"/>
  <c r="BA39" i="13"/>
  <c r="E9" i="12" s="1"/>
  <c r="G27" i="13"/>
  <c r="BC16" i="13"/>
  <c r="G7" i="12" s="1"/>
  <c r="BE16" i="13"/>
  <c r="I7" i="12" s="1"/>
  <c r="BB32" i="7"/>
  <c r="F8" i="6" s="1"/>
  <c r="BB50" i="4"/>
  <c r="F9" i="3" s="1"/>
  <c r="G10" i="4"/>
  <c r="I19" i="16"/>
  <c r="BE12" i="31"/>
  <c r="I7" i="30" s="1"/>
  <c r="BA15" i="22"/>
  <c r="E7" i="21" s="1"/>
  <c r="BD78" i="19"/>
  <c r="H8" i="18" s="1"/>
  <c r="BD179" i="19"/>
  <c r="H10" i="18" s="1"/>
  <c r="BA188" i="19"/>
  <c r="E12" i="18" s="1"/>
  <c r="BC188" i="19"/>
  <c r="G12" i="18" s="1"/>
  <c r="BE188" i="19"/>
  <c r="I12" i="18" s="1"/>
  <c r="BB49" i="16"/>
  <c r="F59" i="16"/>
  <c r="G59" i="16" s="1"/>
  <c r="BB59" i="16" s="1"/>
  <c r="BB43" i="16"/>
  <c r="F46" i="16"/>
  <c r="G46" i="16" s="1"/>
  <c r="BB46" i="16" s="1"/>
  <c r="BA88" i="13"/>
  <c r="E15" i="12" s="1"/>
  <c r="BD88" i="13"/>
  <c r="H15" i="12" s="1"/>
  <c r="BB88" i="13"/>
  <c r="F15" i="12" s="1"/>
  <c r="BE88" i="13"/>
  <c r="I15" i="12" s="1"/>
  <c r="BB67" i="13"/>
  <c r="F81" i="13"/>
  <c r="G81" i="13" s="1"/>
  <c r="BB81" i="13" s="1"/>
  <c r="BB58" i="13"/>
  <c r="F64" i="13"/>
  <c r="G64" i="13" s="1"/>
  <c r="BB64" i="13" s="1"/>
  <c r="BC65" i="13"/>
  <c r="G13" i="12" s="1"/>
  <c r="BB16" i="13"/>
  <c r="F7" i="12" s="1"/>
  <c r="BD16" i="13"/>
  <c r="H7" i="12" s="1"/>
  <c r="BB27" i="13"/>
  <c r="F8" i="12" s="1"/>
  <c r="BD27" i="13"/>
  <c r="H8" i="12" s="1"/>
  <c r="BA56" i="13"/>
  <c r="E12" i="12" s="1"/>
  <c r="BD56" i="13"/>
  <c r="H12" i="12" s="1"/>
  <c r="BB50" i="13"/>
  <c r="F55" i="13"/>
  <c r="G55" i="13" s="1"/>
  <c r="BE44" i="4"/>
  <c r="I8" i="3" s="1"/>
  <c r="I10" i="3" s="1"/>
  <c r="C21" i="2" s="1"/>
  <c r="BB44" i="4"/>
  <c r="F8" i="3" s="1"/>
  <c r="BD44" i="4"/>
  <c r="H8" i="3" s="1"/>
  <c r="BC44" i="4"/>
  <c r="G8" i="3" s="1"/>
  <c r="G10" i="3" s="1"/>
  <c r="C18" i="2" s="1"/>
  <c r="G50" i="4"/>
  <c r="BB252" i="10"/>
  <c r="BB258" i="10" s="1"/>
  <c r="BB26" i="7"/>
  <c r="F7" i="6" s="1"/>
  <c r="BD26" i="7"/>
  <c r="H7" i="6" s="1"/>
  <c r="H9" i="6" s="1"/>
  <c r="C17" i="5" s="1"/>
  <c r="BC26" i="7"/>
  <c r="G7" i="6" s="1"/>
  <c r="BA32" i="7"/>
  <c r="E8" i="6" s="1"/>
  <c r="BD50" i="4"/>
  <c r="H9" i="3" s="1"/>
  <c r="H10" i="3" s="1"/>
  <c r="C17" i="2" s="1"/>
  <c r="K144" i="10"/>
  <c r="BC144" i="10"/>
  <c r="G13" i="9" s="1"/>
  <c r="BE159" i="10"/>
  <c r="I14" i="9" s="1"/>
  <c r="F193" i="10"/>
  <c r="G193" i="10" s="1"/>
  <c r="F249" i="10"/>
  <c r="BE144" i="10"/>
  <c r="I13" i="9" s="1"/>
  <c r="BA26" i="25"/>
  <c r="E7" i="24" s="1"/>
  <c r="E8" i="24" s="1"/>
  <c r="I126" i="10"/>
  <c r="BD144" i="10"/>
  <c r="H13" i="9" s="1"/>
  <c r="I159" i="10"/>
  <c r="BA159" i="10"/>
  <c r="E14" i="9" s="1"/>
  <c r="BD159" i="10"/>
  <c r="H14" i="9" s="1"/>
  <c r="BC159" i="10"/>
  <c r="G14" i="9" s="1"/>
  <c r="BE21" i="10"/>
  <c r="I7" i="9" s="1"/>
  <c r="BE68" i="10"/>
  <c r="I9" i="9" s="1"/>
  <c r="K39" i="10"/>
  <c r="BC39" i="10"/>
  <c r="G8" i="9" s="1"/>
  <c r="BE39" i="10"/>
  <c r="I8" i="9" s="1"/>
  <c r="BB39" i="10"/>
  <c r="F8" i="9" s="1"/>
  <c r="K79" i="10"/>
  <c r="BC79" i="10"/>
  <c r="G10" i="9" s="1"/>
  <c r="BE79" i="10"/>
  <c r="I10" i="9" s="1"/>
  <c r="BB79" i="10"/>
  <c r="F10" i="9" s="1"/>
  <c r="BD164" i="10"/>
  <c r="H15" i="9" s="1"/>
  <c r="BD250" i="10"/>
  <c r="H21" i="9" s="1"/>
  <c r="I21" i="10"/>
  <c r="BB21" i="10"/>
  <c r="F7" i="9" s="1"/>
  <c r="BD21" i="10"/>
  <c r="H7" i="9" s="1"/>
  <c r="BC21" i="10"/>
  <c r="G7" i="9" s="1"/>
  <c r="G39" i="10"/>
  <c r="I68" i="10"/>
  <c r="BB68" i="10"/>
  <c r="F9" i="9" s="1"/>
  <c r="BD68" i="10"/>
  <c r="H9" i="9" s="1"/>
  <c r="BC68" i="10"/>
  <c r="G9" i="9" s="1"/>
  <c r="G79" i="10"/>
  <c r="E10" i="9" s="1"/>
  <c r="BE126" i="10"/>
  <c r="I11" i="9" s="1"/>
  <c r="G164" i="10"/>
  <c r="BE209" i="10"/>
  <c r="I18" i="9" s="1"/>
  <c r="BD230" i="10"/>
  <c r="H19" i="9" s="1"/>
  <c r="BE241" i="10"/>
  <c r="I20" i="9" s="1"/>
  <c r="I250" i="10"/>
  <c r="BA250" i="10"/>
  <c r="E21" i="9" s="1"/>
  <c r="K250" i="10"/>
  <c r="BD264" i="10"/>
  <c r="H23" i="9" s="1"/>
  <c r="K264" i="10"/>
  <c r="BB264" i="10"/>
  <c r="F23" i="9" s="1"/>
  <c r="BE264" i="10"/>
  <c r="I23" i="9" s="1"/>
  <c r="BB131" i="10"/>
  <c r="F143" i="10"/>
  <c r="G143" i="10" s="1"/>
  <c r="BB143" i="10" s="1"/>
  <c r="BB171" i="10"/>
  <c r="BB196" i="10"/>
  <c r="F208" i="10"/>
  <c r="G208" i="10" s="1"/>
  <c r="BB208" i="10" s="1"/>
  <c r="BB211" i="10"/>
  <c r="F229" i="10"/>
  <c r="G229" i="10" s="1"/>
  <c r="BB229" i="10" s="1"/>
  <c r="BB232" i="10"/>
  <c r="F240" i="10"/>
  <c r="G240" i="10" s="1"/>
  <c r="BB240" i="10" s="1"/>
  <c r="BD194" i="10"/>
  <c r="H17" i="9" s="1"/>
  <c r="BB146" i="10"/>
  <c r="F158" i="10"/>
  <c r="G158" i="10" s="1"/>
  <c r="BB158" i="10" s="1"/>
  <c r="BB166" i="10"/>
  <c r="F168" i="10"/>
  <c r="G168" i="10" s="1"/>
  <c r="BB168" i="10" s="1"/>
  <c r="BB243" i="10"/>
  <c r="I39" i="10"/>
  <c r="BD39" i="10"/>
  <c r="H8" i="9" s="1"/>
  <c r="I79" i="10"/>
  <c r="BD79" i="10"/>
  <c r="H10" i="9" s="1"/>
  <c r="BB126" i="10"/>
  <c r="F11" i="9" s="1"/>
  <c r="BD126" i="10"/>
  <c r="H11" i="9" s="1"/>
  <c r="I164" i="10"/>
  <c r="BA164" i="10"/>
  <c r="E15" i="9" s="1"/>
  <c r="K164" i="10"/>
  <c r="K169" i="10"/>
  <c r="BE169" i="10"/>
  <c r="I16" i="9" s="1"/>
  <c r="BA169" i="10"/>
  <c r="E16" i="9" s="1"/>
  <c r="K194" i="10"/>
  <c r="I209" i="10"/>
  <c r="BD209" i="10"/>
  <c r="H18" i="9" s="1"/>
  <c r="BC209" i="10"/>
  <c r="G18" i="9" s="1"/>
  <c r="I230" i="10"/>
  <c r="BA230" i="10"/>
  <c r="E19" i="9" s="1"/>
  <c r="K230" i="10"/>
  <c r="I241" i="10"/>
  <c r="BD241" i="10"/>
  <c r="H20" i="9" s="1"/>
  <c r="BC241" i="10"/>
  <c r="G20" i="9" s="1"/>
  <c r="BC126" i="10"/>
  <c r="G11" i="9" s="1"/>
  <c r="G65" i="13"/>
  <c r="I194" i="10"/>
  <c r="BA194" i="10"/>
  <c r="E17" i="9" s="1"/>
  <c r="BB56" i="19"/>
  <c r="F7" i="18" s="1"/>
  <c r="F13" i="18" s="1"/>
  <c r="C16" i="17" s="1"/>
  <c r="BD56" i="19"/>
  <c r="H7" i="18" s="1"/>
  <c r="BB31" i="16"/>
  <c r="F8" i="15" s="1"/>
  <c r="BE47" i="16"/>
  <c r="I11" i="15" s="1"/>
  <c r="BA47" i="16"/>
  <c r="E11" i="15" s="1"/>
  <c r="BA70" i="16"/>
  <c r="E14" i="15" s="1"/>
  <c r="K70" i="16"/>
  <c r="BC70" i="16"/>
  <c r="G14" i="15" s="1"/>
  <c r="BE70" i="16"/>
  <c r="I14" i="15" s="1"/>
  <c r="I70" i="16"/>
  <c r="I31" i="16"/>
  <c r="BD31" i="16"/>
  <c r="H8" i="15" s="1"/>
  <c r="I60" i="16"/>
  <c r="BA60" i="16"/>
  <c r="E12" i="15" s="1"/>
  <c r="K60" i="16"/>
  <c r="BB19" i="16"/>
  <c r="F7" i="15" s="1"/>
  <c r="BD19" i="16"/>
  <c r="H7" i="15" s="1"/>
  <c r="BC19" i="16"/>
  <c r="G7" i="15" s="1"/>
  <c r="G31" i="16"/>
  <c r="BA31" i="16"/>
  <c r="E8" i="15" s="1"/>
  <c r="K31" i="16"/>
  <c r="BC31" i="16"/>
  <c r="G8" i="15" s="1"/>
  <c r="BE31" i="16"/>
  <c r="I8" i="15" s="1"/>
  <c r="BB38" i="16"/>
  <c r="F9" i="15" s="1"/>
  <c r="BD38" i="16"/>
  <c r="H9" i="15" s="1"/>
  <c r="BC38" i="16"/>
  <c r="G9" i="15" s="1"/>
  <c r="I47" i="16"/>
  <c r="BD47" i="16"/>
  <c r="H11" i="15" s="1"/>
  <c r="BC47" i="16"/>
  <c r="G11" i="15" s="1"/>
  <c r="G60" i="16"/>
  <c r="BB70" i="16"/>
  <c r="F14" i="15" s="1"/>
  <c r="BD70" i="16"/>
  <c r="H14" i="15" s="1"/>
  <c r="G12" i="28"/>
  <c r="BE12" i="28"/>
  <c r="I7" i="27" s="1"/>
  <c r="I8" i="27" s="1"/>
  <c r="C21" i="26" s="1"/>
  <c r="BA12" i="28"/>
  <c r="E7" i="27" s="1"/>
  <c r="E8" i="27" s="1"/>
  <c r="BA39" i="10"/>
  <c r="E8" i="9" s="1"/>
  <c r="BA79" i="10"/>
  <c r="BA16" i="13"/>
  <c r="E7" i="12" s="1"/>
  <c r="BA78" i="19"/>
  <c r="E8" i="18" s="1"/>
  <c r="BA179" i="19"/>
  <c r="BC26" i="25"/>
  <c r="G7" i="24" s="1"/>
  <c r="G8" i="24" s="1"/>
  <c r="C18" i="23" s="1"/>
  <c r="G15" i="22"/>
  <c r="BD12" i="28"/>
  <c r="H7" i="27" s="1"/>
  <c r="H8" i="27" s="1"/>
  <c r="C17" i="26" s="1"/>
  <c r="BA44" i="4"/>
  <c r="E8" i="3" s="1"/>
  <c r="K44" i="4"/>
  <c r="BA26" i="7"/>
  <c r="E7" i="6" s="1"/>
  <c r="E9" i="6" s="1"/>
  <c r="K26" i="7"/>
  <c r="K21" i="10"/>
  <c r="K68" i="10"/>
  <c r="K126" i="10"/>
  <c r="I144" i="10"/>
  <c r="BA144" i="10"/>
  <c r="E13" i="9" s="1"/>
  <c r="K159" i="10"/>
  <c r="BC164" i="10"/>
  <c r="G15" i="9" s="1"/>
  <c r="BE164" i="10"/>
  <c r="I15" i="9" s="1"/>
  <c r="BD169" i="10"/>
  <c r="H16" i="9" s="1"/>
  <c r="BC194" i="10"/>
  <c r="G17" i="9" s="1"/>
  <c r="BE194" i="10"/>
  <c r="I17" i="9" s="1"/>
  <c r="K209" i="10"/>
  <c r="BC230" i="10"/>
  <c r="G19" i="9" s="1"/>
  <c r="BE230" i="10"/>
  <c r="I19" i="9" s="1"/>
  <c r="K241" i="10"/>
  <c r="BC250" i="10"/>
  <c r="G21" i="9" s="1"/>
  <c r="BE250" i="10"/>
  <c r="I21" i="9" s="1"/>
  <c r="G264" i="10"/>
  <c r="I264" i="10"/>
  <c r="BA264" i="10"/>
  <c r="E23" i="9" s="1"/>
  <c r="BC264" i="10"/>
  <c r="G23" i="9" s="1"/>
  <c r="G16" i="13"/>
  <c r="G45" i="13"/>
  <c r="G82" i="13"/>
  <c r="G88" i="13"/>
  <c r="K19" i="16"/>
  <c r="K38" i="16"/>
  <c r="K47" i="16"/>
  <c r="BC60" i="16"/>
  <c r="G12" i="15" s="1"/>
  <c r="BE60" i="16"/>
  <c r="I12" i="15" s="1"/>
  <c r="G70" i="16"/>
  <c r="BA56" i="19"/>
  <c r="E7" i="18" s="1"/>
  <c r="BA133" i="19"/>
  <c r="K133" i="19"/>
  <c r="BB12" i="31"/>
  <c r="F7" i="30" s="1"/>
  <c r="F11" i="30" s="1"/>
  <c r="C16" i="29" s="1"/>
  <c r="BD12" i="31"/>
  <c r="H7" i="30" s="1"/>
  <c r="G27" i="31"/>
  <c r="G11" i="30"/>
  <c r="C18" i="29" s="1"/>
  <c r="BA12" i="31"/>
  <c r="E7" i="30" s="1"/>
  <c r="BD27" i="31"/>
  <c r="H10" i="30" s="1"/>
  <c r="H11" i="30" s="1"/>
  <c r="C17" i="29" s="1"/>
  <c r="G12" i="31"/>
  <c r="G18" i="31"/>
  <c r="BB8" i="28"/>
  <c r="BB12" i="28" s="1"/>
  <c r="F7" i="27" s="1"/>
  <c r="F8" i="27" s="1"/>
  <c r="C16" i="26" s="1"/>
  <c r="BD26" i="25"/>
  <c r="H7" i="24" s="1"/>
  <c r="H8" i="24" s="1"/>
  <c r="C17" i="23" s="1"/>
  <c r="BD15" i="22"/>
  <c r="H7" i="21" s="1"/>
  <c r="H8" i="21" s="1"/>
  <c r="C17" i="20" s="1"/>
  <c r="I13" i="18"/>
  <c r="C21" i="17" s="1"/>
  <c r="G56" i="19"/>
  <c r="G182" i="19"/>
  <c r="BA19" i="16"/>
  <c r="E7" i="15" s="1"/>
  <c r="BA38" i="16"/>
  <c r="E9" i="15" s="1"/>
  <c r="BB47" i="16"/>
  <c r="F11" i="15" s="1"/>
  <c r="G19" i="16"/>
  <c r="G38" i="16"/>
  <c r="G47" i="16"/>
  <c r="G64" i="16"/>
  <c r="G16" i="12"/>
  <c r="C18" i="11" s="1"/>
  <c r="BA27" i="13"/>
  <c r="E8" i="12" s="1"/>
  <c r="BB65" i="13"/>
  <c r="F13" i="12" s="1"/>
  <c r="BA21" i="10"/>
  <c r="E7" i="9" s="1"/>
  <c r="BA68" i="10"/>
  <c r="BA126" i="10"/>
  <c r="BB164" i="10"/>
  <c r="F15" i="9" s="1"/>
  <c r="G21" i="10"/>
  <c r="G68" i="10"/>
  <c r="E9" i="9" s="1"/>
  <c r="G126" i="10"/>
  <c r="E11" i="9" s="1"/>
  <c r="G129" i="10"/>
  <c r="E12" i="9" s="1"/>
  <c r="G209" i="10"/>
  <c r="F9" i="6"/>
  <c r="C16" i="5" s="1"/>
  <c r="G26" i="7"/>
  <c r="G44" i="4"/>
  <c r="I9" i="6" l="1"/>
  <c r="C21" i="5" s="1"/>
  <c r="H16" i="12"/>
  <c r="C17" i="11" s="1"/>
  <c r="I16" i="12"/>
  <c r="C21" i="11" s="1"/>
  <c r="G9" i="6"/>
  <c r="C18" i="5" s="1"/>
  <c r="E10" i="3"/>
  <c r="C15" i="2" s="1"/>
  <c r="C19" i="2" s="1"/>
  <c r="C22" i="2" s="1"/>
  <c r="G169" i="10"/>
  <c r="G144" i="10"/>
  <c r="I15" i="15"/>
  <c r="C21" i="14" s="1"/>
  <c r="BB60" i="16"/>
  <c r="F12" i="15" s="1"/>
  <c r="F15" i="15" s="1"/>
  <c r="C16" i="14" s="1"/>
  <c r="I11" i="30"/>
  <c r="C21" i="29" s="1"/>
  <c r="H13" i="18"/>
  <c r="C17" i="17" s="1"/>
  <c r="C15" i="26"/>
  <c r="C19" i="26" s="1"/>
  <c r="C22" i="26" s="1"/>
  <c r="G13" i="27"/>
  <c r="E8" i="21"/>
  <c r="G13" i="21" s="1"/>
  <c r="C15" i="23"/>
  <c r="G13" i="24"/>
  <c r="E11" i="30"/>
  <c r="G16" i="30" s="1"/>
  <c r="G13" i="18"/>
  <c r="C18" i="17" s="1"/>
  <c r="E16" i="12"/>
  <c r="C15" i="11" s="1"/>
  <c r="C15" i="5"/>
  <c r="C19" i="5" s="1"/>
  <c r="C22" i="5" s="1"/>
  <c r="F10" i="3"/>
  <c r="C16" i="2" s="1"/>
  <c r="BB82" i="13"/>
  <c r="F14" i="12" s="1"/>
  <c r="BB55" i="13"/>
  <c r="BB56" i="13" s="1"/>
  <c r="F12" i="12" s="1"/>
  <c r="G56" i="13"/>
  <c r="BB230" i="10"/>
  <c r="F19" i="9" s="1"/>
  <c r="BB209" i="10"/>
  <c r="F18" i="9" s="1"/>
  <c r="G159" i="10"/>
  <c r="BB159" i="10"/>
  <c r="F14" i="9" s="1"/>
  <c r="BB241" i="10"/>
  <c r="F20" i="9" s="1"/>
  <c r="G230" i="10"/>
  <c r="BB193" i="10"/>
  <c r="BB194" i="10" s="1"/>
  <c r="G194" i="10"/>
  <c r="F17" i="9" s="1"/>
  <c r="G241" i="10"/>
  <c r="C19" i="23"/>
  <c r="C22" i="23" s="1"/>
  <c r="H24" i="9"/>
  <c r="C17" i="8" s="1"/>
  <c r="BB144" i="10"/>
  <c r="F13" i="9" s="1"/>
  <c r="BB169" i="10"/>
  <c r="F16" i="9" s="1"/>
  <c r="G24" i="9"/>
  <c r="C18" i="8" s="1"/>
  <c r="I24" i="9"/>
  <c r="C21" i="8" s="1"/>
  <c r="H15" i="15"/>
  <c r="C17" i="14" s="1"/>
  <c r="G15" i="15"/>
  <c r="C18" i="14" s="1"/>
  <c r="E13" i="18"/>
  <c r="E15" i="15"/>
  <c r="E24" i="9"/>
  <c r="G14" i="6" l="1"/>
  <c r="C15" i="29"/>
  <c r="C19" i="29" s="1"/>
  <c r="C22" i="29" s="1"/>
  <c r="G20" i="27"/>
  <c r="I20" i="27" s="1"/>
  <c r="G16" i="27"/>
  <c r="I16" i="27" s="1"/>
  <c r="G18" i="26" s="1"/>
  <c r="G19" i="27"/>
  <c r="I19" i="27" s="1"/>
  <c r="G21" i="26" s="1"/>
  <c r="G15" i="27"/>
  <c r="I15" i="27" s="1"/>
  <c r="G17" i="26" s="1"/>
  <c r="G17" i="27"/>
  <c r="I17" i="27" s="1"/>
  <c r="G19" i="26" s="1"/>
  <c r="G18" i="27"/>
  <c r="I18" i="27" s="1"/>
  <c r="G20" i="26" s="1"/>
  <c r="G14" i="27"/>
  <c r="I14" i="27" s="1"/>
  <c r="G16" i="26" s="1"/>
  <c r="I13" i="27"/>
  <c r="G15" i="3"/>
  <c r="G19" i="21"/>
  <c r="I19" i="21" s="1"/>
  <c r="G21" i="20" s="1"/>
  <c r="G17" i="21"/>
  <c r="I17" i="21" s="1"/>
  <c r="G19" i="20" s="1"/>
  <c r="G15" i="21"/>
  <c r="I15" i="21" s="1"/>
  <c r="G17" i="20" s="1"/>
  <c r="G20" i="21"/>
  <c r="I20" i="21" s="1"/>
  <c r="G18" i="21"/>
  <c r="I18" i="21" s="1"/>
  <c r="G20" i="20" s="1"/>
  <c r="G16" i="21"/>
  <c r="I16" i="21" s="1"/>
  <c r="G18" i="20" s="1"/>
  <c r="G14" i="21"/>
  <c r="I14" i="21" s="1"/>
  <c r="G16" i="20" s="1"/>
  <c r="I13" i="21"/>
  <c r="C15" i="20"/>
  <c r="C19" i="20" s="1"/>
  <c r="C22" i="20" s="1"/>
  <c r="G19" i="24"/>
  <c r="I19" i="24" s="1"/>
  <c r="G21" i="23" s="1"/>
  <c r="G17" i="24"/>
  <c r="I17" i="24" s="1"/>
  <c r="G19" i="23" s="1"/>
  <c r="G15" i="24"/>
  <c r="I15" i="24" s="1"/>
  <c r="G17" i="23" s="1"/>
  <c r="G20" i="24"/>
  <c r="I20" i="24" s="1"/>
  <c r="G18" i="24"/>
  <c r="I18" i="24" s="1"/>
  <c r="G20" i="23" s="1"/>
  <c r="G16" i="24"/>
  <c r="I16" i="24" s="1"/>
  <c r="G18" i="23" s="1"/>
  <c r="G14" i="24"/>
  <c r="I14" i="24" s="1"/>
  <c r="G16" i="23" s="1"/>
  <c r="I13" i="24"/>
  <c r="G22" i="30"/>
  <c r="I22" i="30" s="1"/>
  <c r="G21" i="29" s="1"/>
  <c r="G20" i="30"/>
  <c r="I20" i="30" s="1"/>
  <c r="G19" i="29" s="1"/>
  <c r="G18" i="30"/>
  <c r="I18" i="30" s="1"/>
  <c r="G17" i="29" s="1"/>
  <c r="G23" i="30"/>
  <c r="I23" i="30" s="1"/>
  <c r="G21" i="30"/>
  <c r="I21" i="30" s="1"/>
  <c r="G20" i="29" s="1"/>
  <c r="G19" i="30"/>
  <c r="I19" i="30" s="1"/>
  <c r="G18" i="29" s="1"/>
  <c r="G17" i="30"/>
  <c r="I17" i="30" s="1"/>
  <c r="G16" i="29" s="1"/>
  <c r="I16" i="30"/>
  <c r="C15" i="17"/>
  <c r="C19" i="17" s="1"/>
  <c r="C22" i="17" s="1"/>
  <c r="G18" i="18"/>
  <c r="C15" i="14"/>
  <c r="G20" i="15"/>
  <c r="F16" i="12"/>
  <c r="C16" i="11" s="1"/>
  <c r="C19" i="11" s="1"/>
  <c r="C22" i="11" s="1"/>
  <c r="C15" i="8"/>
  <c r="G20" i="6"/>
  <c r="I20" i="6" s="1"/>
  <c r="G21" i="5" s="1"/>
  <c r="G18" i="6"/>
  <c r="I18" i="6" s="1"/>
  <c r="G19" i="5" s="1"/>
  <c r="G16" i="6"/>
  <c r="I16" i="6" s="1"/>
  <c r="G17" i="5" s="1"/>
  <c r="G21" i="6"/>
  <c r="I21" i="6" s="1"/>
  <c r="G19" i="6"/>
  <c r="I19" i="6" s="1"/>
  <c r="G20" i="5" s="1"/>
  <c r="G17" i="6"/>
  <c r="I17" i="6" s="1"/>
  <c r="G18" i="5" s="1"/>
  <c r="G15" i="6"/>
  <c r="I15" i="6" s="1"/>
  <c r="G16" i="5" s="1"/>
  <c r="I14" i="6"/>
  <c r="C19" i="14"/>
  <c r="C22" i="14" s="1"/>
  <c r="G22" i="3" l="1"/>
  <c r="I22" i="3" s="1"/>
  <c r="G18" i="3"/>
  <c r="I18" i="3" s="1"/>
  <c r="G18" i="2" s="1"/>
  <c r="G21" i="3"/>
  <c r="I21" i="3" s="1"/>
  <c r="G21" i="2" s="1"/>
  <c r="G17" i="3"/>
  <c r="I17" i="3" s="1"/>
  <c r="G17" i="2" s="1"/>
  <c r="G19" i="3"/>
  <c r="I19" i="3" s="1"/>
  <c r="G19" i="2" s="1"/>
  <c r="G20" i="3"/>
  <c r="I20" i="3" s="1"/>
  <c r="G20" i="2" s="1"/>
  <c r="G16" i="3"/>
  <c r="I16" i="3" s="1"/>
  <c r="G16" i="2" s="1"/>
  <c r="I15" i="3"/>
  <c r="G15" i="26"/>
  <c r="H21" i="27"/>
  <c r="G23" i="26" s="1"/>
  <c r="G15" i="20"/>
  <c r="H21" i="21"/>
  <c r="G23" i="20" s="1"/>
  <c r="G15" i="23"/>
  <c r="H21" i="24"/>
  <c r="G23" i="23" s="1"/>
  <c r="G15" i="29"/>
  <c r="H24" i="30"/>
  <c r="G23" i="29" s="1"/>
  <c r="G24" i="18"/>
  <c r="I24" i="18" s="1"/>
  <c r="G21" i="17" s="1"/>
  <c r="G22" i="18"/>
  <c r="I22" i="18" s="1"/>
  <c r="G19" i="17" s="1"/>
  <c r="G20" i="18"/>
  <c r="I20" i="18" s="1"/>
  <c r="G17" i="17" s="1"/>
  <c r="G25" i="18"/>
  <c r="I25" i="18" s="1"/>
  <c r="G23" i="18"/>
  <c r="I23" i="18" s="1"/>
  <c r="G20" i="17" s="1"/>
  <c r="G21" i="18"/>
  <c r="I21" i="18" s="1"/>
  <c r="G18" i="17" s="1"/>
  <c r="G19" i="18"/>
  <c r="I19" i="18" s="1"/>
  <c r="G16" i="17" s="1"/>
  <c r="I18" i="18"/>
  <c r="G26" i="15"/>
  <c r="I26" i="15" s="1"/>
  <c r="G21" i="14" s="1"/>
  <c r="G24" i="15"/>
  <c r="I24" i="15" s="1"/>
  <c r="G19" i="14" s="1"/>
  <c r="G22" i="15"/>
  <c r="I22" i="15" s="1"/>
  <c r="G17" i="14" s="1"/>
  <c r="G27" i="15"/>
  <c r="I27" i="15" s="1"/>
  <c r="G25" i="15"/>
  <c r="I25" i="15" s="1"/>
  <c r="G20" i="14" s="1"/>
  <c r="G23" i="15"/>
  <c r="I23" i="15" s="1"/>
  <c r="G18" i="14" s="1"/>
  <c r="G21" i="15"/>
  <c r="I21" i="15" s="1"/>
  <c r="G16" i="14" s="1"/>
  <c r="I20" i="15"/>
  <c r="G21" i="12"/>
  <c r="G15" i="5"/>
  <c r="H22" i="6"/>
  <c r="G23" i="5" s="1"/>
  <c r="G22" i="20" l="1"/>
  <c r="G15" i="2"/>
  <c r="H23" i="3"/>
  <c r="G23" i="2" s="1"/>
  <c r="G22" i="26"/>
  <c r="C23" i="26"/>
  <c r="C23" i="20"/>
  <c r="G22" i="23"/>
  <c r="C23" i="23"/>
  <c r="G22" i="29"/>
  <c r="C23" i="29"/>
  <c r="G15" i="17"/>
  <c r="H26" i="18"/>
  <c r="G23" i="17" s="1"/>
  <c r="G15" i="14"/>
  <c r="H28" i="15"/>
  <c r="G23" i="14" s="1"/>
  <c r="G27" i="12"/>
  <c r="I27" i="12" s="1"/>
  <c r="G21" i="11" s="1"/>
  <c r="G25" i="12"/>
  <c r="I25" i="12" s="1"/>
  <c r="G19" i="11" s="1"/>
  <c r="G23" i="12"/>
  <c r="I23" i="12" s="1"/>
  <c r="G17" i="11" s="1"/>
  <c r="G28" i="12"/>
  <c r="I28" i="12" s="1"/>
  <c r="G26" i="12"/>
  <c r="I26" i="12" s="1"/>
  <c r="G20" i="11" s="1"/>
  <c r="G24" i="12"/>
  <c r="I24" i="12" s="1"/>
  <c r="G18" i="11" s="1"/>
  <c r="G22" i="12"/>
  <c r="I22" i="12" s="1"/>
  <c r="G16" i="11" s="1"/>
  <c r="I21" i="12"/>
  <c r="G22" i="5"/>
  <c r="C23" i="5"/>
  <c r="G249" i="10"/>
  <c r="G250" i="10" s="1"/>
  <c r="F21" i="9" s="1"/>
  <c r="G22" i="2" l="1"/>
  <c r="C23" i="2"/>
  <c r="F30" i="26"/>
  <c r="F31" i="26" s="1"/>
  <c r="F34" i="26" s="1"/>
  <c r="G55" i="1"/>
  <c r="G53" i="1"/>
  <c r="F30" i="20"/>
  <c r="F31" i="20" s="1"/>
  <c r="F34" i="20" s="1"/>
  <c r="F30" i="23"/>
  <c r="F31" i="23" s="1"/>
  <c r="F34" i="23" s="1"/>
  <c r="G54" i="1"/>
  <c r="G56" i="1"/>
  <c r="F30" i="29"/>
  <c r="F31" i="29" s="1"/>
  <c r="F34" i="29" s="1"/>
  <c r="G22" i="17"/>
  <c r="C23" i="17"/>
  <c r="G22" i="14"/>
  <c r="C23" i="14"/>
  <c r="G15" i="11"/>
  <c r="H29" i="12"/>
  <c r="G23" i="11" s="1"/>
  <c r="F30" i="5"/>
  <c r="F31" i="5" s="1"/>
  <c r="F34" i="5" s="1"/>
  <c r="G48" i="1"/>
  <c r="BB249" i="10"/>
  <c r="BB250" i="10" s="1"/>
  <c r="F24" i="9" s="1"/>
  <c r="I55" i="1" l="1"/>
  <c r="F55" i="1" s="1"/>
  <c r="G38" i="1"/>
  <c r="I38" i="1" s="1"/>
  <c r="F38" i="1" s="1"/>
  <c r="F30" i="2"/>
  <c r="G47" i="1"/>
  <c r="G36" i="1"/>
  <c r="I36" i="1" s="1"/>
  <c r="F36" i="1" s="1"/>
  <c r="I53" i="1"/>
  <c r="F53" i="1" s="1"/>
  <c r="G37" i="1"/>
  <c r="I37" i="1" s="1"/>
  <c r="F37" i="1" s="1"/>
  <c r="I54" i="1"/>
  <c r="F54" i="1" s="1"/>
  <c r="G39" i="1"/>
  <c r="I39" i="1" s="1"/>
  <c r="F39" i="1" s="1"/>
  <c r="I56" i="1"/>
  <c r="F56" i="1" s="1"/>
  <c r="F30" i="17"/>
  <c r="F31" i="17" s="1"/>
  <c r="F34" i="17" s="1"/>
  <c r="G52" i="1"/>
  <c r="G51" i="1"/>
  <c r="F30" i="14"/>
  <c r="F31" i="14" s="1"/>
  <c r="F34" i="14" s="1"/>
  <c r="G22" i="11"/>
  <c r="C23" i="11"/>
  <c r="C16" i="8"/>
  <c r="C19" i="8" s="1"/>
  <c r="C22" i="8" s="1"/>
  <c r="G29" i="9"/>
  <c r="I48" i="1"/>
  <c r="F48" i="1" s="1"/>
  <c r="G31" i="1"/>
  <c r="I31" i="1" s="1"/>
  <c r="F31" i="1" s="1"/>
  <c r="I47" i="1" l="1"/>
  <c r="F47" i="1" s="1"/>
  <c r="G30" i="1"/>
  <c r="I30" i="1" s="1"/>
  <c r="F30" i="1" s="1"/>
  <c r="F31" i="2"/>
  <c r="F34" i="2" s="1"/>
  <c r="I52" i="1"/>
  <c r="F52" i="1" s="1"/>
  <c r="G35" i="1"/>
  <c r="I35" i="1" s="1"/>
  <c r="F35" i="1" s="1"/>
  <c r="G34" i="1"/>
  <c r="I34" i="1" s="1"/>
  <c r="F34" i="1" s="1"/>
  <c r="I51" i="1"/>
  <c r="F51" i="1" s="1"/>
  <c r="F30" i="11"/>
  <c r="F31" i="11" s="1"/>
  <c r="F34" i="11" s="1"/>
  <c r="G50" i="1"/>
  <c r="G35" i="9"/>
  <c r="I35" i="9" s="1"/>
  <c r="G21" i="8" s="1"/>
  <c r="G33" i="9"/>
  <c r="I33" i="9" s="1"/>
  <c r="G19" i="8" s="1"/>
  <c r="G31" i="9"/>
  <c r="I31" i="9" s="1"/>
  <c r="G17" i="8" s="1"/>
  <c r="G36" i="9"/>
  <c r="I36" i="9" s="1"/>
  <c r="G34" i="9"/>
  <c r="I34" i="9" s="1"/>
  <c r="G20" i="8" s="1"/>
  <c r="G32" i="9"/>
  <c r="I32" i="9" s="1"/>
  <c r="G18" i="8" s="1"/>
  <c r="G30" i="9"/>
  <c r="I30" i="9" s="1"/>
  <c r="G16" i="8" s="1"/>
  <c r="I29" i="9"/>
  <c r="I50" i="1" l="1"/>
  <c r="F50" i="1" s="1"/>
  <c r="G33" i="1"/>
  <c r="I33" i="1" s="1"/>
  <c r="F33" i="1" s="1"/>
  <c r="G15" i="8"/>
  <c r="H37" i="9"/>
  <c r="G23" i="8" s="1"/>
  <c r="G22" i="8" l="1"/>
  <c r="C23" i="8"/>
  <c r="G49" i="1" l="1"/>
  <c r="F30" i="8"/>
  <c r="F31" i="8" s="1"/>
  <c r="F34" i="8" s="1"/>
  <c r="G57" i="1" l="1"/>
  <c r="G32" i="1"/>
  <c r="I49" i="1"/>
  <c r="I57" i="1" s="1"/>
  <c r="I32" i="1" l="1"/>
  <c r="I40" i="1" s="1"/>
  <c r="G40" i="1"/>
  <c r="I19" i="1" s="1"/>
  <c r="I20" i="1" s="1"/>
  <c r="I23" i="1" s="1"/>
  <c r="F32" i="1"/>
  <c r="F40" i="1" s="1"/>
  <c r="F49" i="1"/>
  <c r="F57" i="1" s="1"/>
  <c r="J53" i="1" l="1"/>
  <c r="J56" i="1"/>
  <c r="J37" i="1"/>
  <c r="J47" i="1"/>
  <c r="J55" i="1"/>
  <c r="J34" i="1"/>
  <c r="J32" i="1"/>
  <c r="J49" i="1"/>
  <c r="J54" i="1"/>
  <c r="J57" i="1"/>
  <c r="J36" i="1"/>
  <c r="J40" i="1"/>
  <c r="J33" i="1"/>
  <c r="J31" i="1"/>
  <c r="J38" i="1"/>
  <c r="J52" i="1"/>
  <c r="J39" i="1"/>
  <c r="J30" i="1"/>
  <c r="J35" i="1"/>
  <c r="J51" i="1"/>
  <c r="J50" i="1"/>
  <c r="J48" i="1"/>
</calcChain>
</file>

<file path=xl/sharedStrings.xml><?xml version="1.0" encoding="utf-8"?>
<sst xmlns="http://schemas.openxmlformats.org/spreadsheetml/2006/main" count="3969" uniqueCount="1410">
  <si>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</si>
  <si>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</si>
  <si>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</si>
  <si>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</si>
  <si>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</si>
  <si>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</si>
  <si>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</si>
  <si>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</si>
  <si>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</si>
  <si>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</si>
  <si>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</si>
  <si>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</si>
  <si>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</si>
  <si>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</si>
  <si>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</si>
  <si>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</si>
  <si>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</si>
  <si>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</si>
  <si>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</si>
  <si>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</si>
  <si>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</si>
  <si>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</si>
  <si>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</si>
  <si>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</si>
  <si>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</si>
  <si>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</si>
  <si>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</si>
  <si>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</si>
  <si>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</si>
  <si>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</si>
  <si>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</si>
  <si>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</si>
  <si>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</si>
  <si>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</si>
  <si>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</si>
  <si>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</si>
  <si>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</si>
  <si>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</si>
  <si>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</si>
  <si>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</si>
  <si>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</si>
  <si>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</si>
  <si>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</si>
  <si>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</si>
  <si>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</si>
  <si>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</si>
  <si>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</si>
  <si>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</si>
  <si>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</si>
  <si>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</si>
  <si>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</si>
  <si>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</si>
  <si>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</si>
  <si>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</si>
  <si>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</si>
  <si>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</si>
  <si>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</si>
  <si>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</si>
  <si>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</si>
  <si>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</si>
  <si>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</si>
  <si>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</si>
  <si>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</si>
  <si>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</si>
  <si>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</si>
  <si>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</si>
  <si>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</si>
  <si>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</si>
  <si>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</si>
  <si>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</si>
  <si>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</si>
  <si>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</si>
  <si>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</si>
  <si>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</si>
  <si>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</si>
  <si>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</si>
  <si>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</si>
  <si>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</si>
  <si>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</si>
  <si>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</si>
  <si>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</si>
  <si>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</si>
  <si>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</si>
  <si>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</si>
  <si>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</si>
  <si>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</si>
  <si>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</si>
  <si>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</si>
  <si>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</si>
  <si>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</si>
  <si>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</si>
  <si>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</si>
  <si>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</si>
  <si>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</si>
  <si>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</si>
  <si>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</si>
  <si>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</si>
  <si>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</si>
  <si>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</si>
  <si>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</si>
  <si>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REKONSTRUKCE - SBĚRNÝ DVŮR CHRUDIM</t>
  </si>
  <si>
    <t>06/2016 REKONSTRUKCE - SBĚRNÝ DVŮR CHRUDIM</t>
  </si>
  <si>
    <t>01</t>
  </si>
  <si>
    <t>Demolice objektu přízemních garáží</t>
  </si>
  <si>
    <t>01 Demolice objektu přízemních garáží</t>
  </si>
  <si>
    <t>1 Zemní práce</t>
  </si>
  <si>
    <t>174101101</t>
  </si>
  <si>
    <t xml:space="preserve">Zásyp jam, rýh, šachet se zhutněním </t>
  </si>
  <si>
    <t>m3</t>
  </si>
  <si>
    <t>0,6*1,2*29,6*2+0,6*1,2*6,8*2</t>
  </si>
  <si>
    <t>96</t>
  </si>
  <si>
    <t>Bourání konstrukcí</t>
  </si>
  <si>
    <t>96 Bourání konstrukcí</t>
  </si>
  <si>
    <t>764321820</t>
  </si>
  <si>
    <t xml:space="preserve">Demontáž oplechování říms, rš 500 mm, do 30° </t>
  </si>
  <si>
    <t>m</t>
  </si>
  <si>
    <t>7,10*8</t>
  </si>
  <si>
    <t>764352810</t>
  </si>
  <si>
    <t xml:space="preserve">Demontáž žlabů půlkruh. rovných, rš 330 mm, do 30° </t>
  </si>
  <si>
    <t>a svodů:29,6*2+3,0*2+8</t>
  </si>
  <si>
    <t>765321810</t>
  </si>
  <si>
    <t>Demontáž krytiny ze skleněného vlákna včetně asfaltového nátěru pod krytinou</t>
  </si>
  <si>
    <t>m2</t>
  </si>
  <si>
    <t>29,6*7,04</t>
  </si>
  <si>
    <t>961044111</t>
  </si>
  <si>
    <t xml:space="preserve">Bourání základů z betonu prostého </t>
  </si>
  <si>
    <t>962031133</t>
  </si>
  <si>
    <t xml:space="preserve">Bourání příček cihelných tl. 15 cm </t>
  </si>
  <si>
    <t>0,25*7,07*8</t>
  </si>
  <si>
    <t>962032231</t>
  </si>
  <si>
    <t xml:space="preserve">Bourání zdiva z cihel pálených na MVC </t>
  </si>
  <si>
    <t>0,2*6,2*2,46*2</t>
  </si>
  <si>
    <t>0,3*29,6*2,56-0,3*0,9*0,8*6+0,3*29,6*2,46</t>
  </si>
  <si>
    <t>-0,3*2,2*2*3-0,3*2,2*2,2*4+0,3*6,2*2,46*2</t>
  </si>
  <si>
    <t>0</t>
  </si>
  <si>
    <t>962052314</t>
  </si>
  <si>
    <t xml:space="preserve">Bourání pilířů železobetonových </t>
  </si>
  <si>
    <t>0,5*0,5*2,46*16</t>
  </si>
  <si>
    <t>963012520</t>
  </si>
  <si>
    <t xml:space="preserve">Bourání stropů z panelů žb. š.30 cm, tl. nad 14 cm </t>
  </si>
  <si>
    <t>29,6*7,04*0,25</t>
  </si>
  <si>
    <t>964051111</t>
  </si>
  <si>
    <t xml:space="preserve">Bourání samostatných trámů ŽB průřezu do 0,10 m2 </t>
  </si>
  <si>
    <t>0,2*0,25*3,55*2*7</t>
  </si>
  <si>
    <t>965042241</t>
  </si>
  <si>
    <t xml:space="preserve">Bourání mazanin betonových tl. nad 10 cm, nad 4 m2 </t>
  </si>
  <si>
    <t>0,2*6,8*29,6</t>
  </si>
  <si>
    <t>968071112</t>
  </si>
  <si>
    <t xml:space="preserve">Vyvěšení, zavěšení kovových křídel oken pl. 1,5 m2 </t>
  </si>
  <si>
    <t>kus</t>
  </si>
  <si>
    <t>6</t>
  </si>
  <si>
    <t>968072244</t>
  </si>
  <si>
    <t xml:space="preserve">Vybourání kovových rámů oken jednod. pl. 1 m2 </t>
  </si>
  <si>
    <t>0,72*6</t>
  </si>
  <si>
    <t>968072558</t>
  </si>
  <si>
    <t xml:space="preserve">Vybourání kovových vrat plochy do 5 m2 </t>
  </si>
  <si>
    <t>4,4*3</t>
  </si>
  <si>
    <t>4,84*4</t>
  </si>
  <si>
    <t>D96</t>
  </si>
  <si>
    <t>Přesuny suti a vybouraných hmot</t>
  </si>
  <si>
    <t>D96 Přesuny suti a vybouraných hmot</t>
  </si>
  <si>
    <t>979081111</t>
  </si>
  <si>
    <t xml:space="preserve">Odvoz suti a vybour. hmot na skládku do 1 km </t>
  </si>
  <si>
    <t>t</t>
  </si>
  <si>
    <t>979081121</t>
  </si>
  <si>
    <t xml:space="preserve">Příplatek k odvozu za každý další 1 km </t>
  </si>
  <si>
    <t>979093111</t>
  </si>
  <si>
    <t xml:space="preserve">Uložení suti na skládku bez zhutnění </t>
  </si>
  <si>
    <t>979990001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</si>
  <si>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</si>
  <si>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</si>
  <si>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</si>
  <si>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</si>
  <si>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</si>
  <si>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</si>
  <si>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</si>
  <si>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</si>
  <si>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</si>
  <si>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02</t>
  </si>
  <si>
    <t>Ostatní bourací práce</t>
  </si>
  <si>
    <t>02 Ostatní bourací práce</t>
  </si>
  <si>
    <t>111101111</t>
  </si>
  <si>
    <t xml:space="preserve">Odstranění ruderálního porostu v rovině </t>
  </si>
  <si>
    <t>50</t>
  </si>
  <si>
    <t>767911812</t>
  </si>
  <si>
    <t xml:space="preserve">Dmtž drát pletivo v -2,0m </t>
  </si>
  <si>
    <t>27,9*+6,1+6,0</t>
  </si>
  <si>
    <t>767916811</t>
  </si>
  <si>
    <t xml:space="preserve">Dmtž plot vlnitý plech -30kg/m </t>
  </si>
  <si>
    <t>21,2+45,3+8,9+12,6+16,2+2+22,3+2</t>
  </si>
  <si>
    <t>767920860</t>
  </si>
  <si>
    <t xml:space="preserve">Demontáž vrat k oplocení plochy do 20 m2 </t>
  </si>
  <si>
    <t>0,2*0,5*(21,2+45,3+8,9+12,6+16,2+2+22,3+2)</t>
  </si>
  <si>
    <t>0,3*0,8*(21,2+45,3+8,9+12,6+16,2+2+22,3+2)</t>
  </si>
  <si>
    <t>0,4*0,4*0,8*15</t>
  </si>
  <si>
    <t>966006251</t>
  </si>
  <si>
    <t xml:space="preserve">Dmtž ocel. sloupku oplocení </t>
  </si>
  <si>
    <t>70</t>
  </si>
  <si>
    <t>969990001</t>
  </si>
  <si>
    <t xml:space="preserve">Odvoz a likvidace Unimo buněk </t>
  </si>
  <si>
    <t>3</t>
  </si>
  <si>
    <t>969990002</t>
  </si>
  <si>
    <t xml:space="preserve">Demontáž el,lampy </t>
  </si>
  <si>
    <t>03</t>
  </si>
  <si>
    <t>SO 01 Provozní objekt</t>
  </si>
  <si>
    <t>03 SO 01 Provozní objekt</t>
  </si>
  <si>
    <t>132301101</t>
  </si>
  <si>
    <t xml:space="preserve">Hloubení rýh šířky do 60 cm v hor.4 do 100 m3 </t>
  </si>
  <si>
    <t>výpočet viz příloha VV 01 CHRSD:</t>
  </si>
  <si>
    <t>32,24</t>
  </si>
  <si>
    <t>132301109</t>
  </si>
  <si>
    <t xml:space="preserve">Příplatek za lepivost - hloubení rýh 60 cm v hor.4 </t>
  </si>
  <si>
    <t>133301101</t>
  </si>
  <si>
    <t xml:space="preserve">Hloubení šachet v hor.4 do 100 m3 </t>
  </si>
  <si>
    <t>výpočet viz příloha WW 01 CHRSD:</t>
  </si>
  <si>
    <t>133301109</t>
  </si>
  <si>
    <t xml:space="preserve">Příplatek za lepivost - hloubení šachet v hor.4 </t>
  </si>
  <si>
    <t>0,6*4,125*(5,52+3,2+4,32+4,37+4,4+4,5)+0,6*1,5*28,2</t>
  </si>
  <si>
    <t>175101201</t>
  </si>
  <si>
    <t>Obsyp objektu ornicí bez prohození sypaniny vč.dod.ornice</t>
  </si>
  <si>
    <t>2,0*(28,1+6,45)*0,7</t>
  </si>
  <si>
    <t>175101209</t>
  </si>
  <si>
    <t xml:space="preserve">Příplatek za prohození sypaniny pro obsyp objektu </t>
  </si>
  <si>
    <t>2</t>
  </si>
  <si>
    <t>Základy a zvláštní zakládání</t>
  </si>
  <si>
    <t>2 Základy a zvláštní zakládání</t>
  </si>
  <si>
    <t>274272130</t>
  </si>
  <si>
    <t>Zdivo základové z bednicích tvárnic, tl. 25 cm výplň tvárnic betonem C 25/30-XC2, XF1-S3</t>
  </si>
  <si>
    <t>0,75*14,5+0,75*4,8*3+1*(13,87+6,45+4,52+4,52+3,2+1,4+4,2)</t>
  </si>
  <si>
    <t>274272140</t>
  </si>
  <si>
    <t>Zdivo základové z bednicích tvárnic, tl. 30 cm výplň tvárnic betonem C 25/30-XC2, XF1-S3</t>
  </si>
  <si>
    <t>0,75*2*5+0,75*2*14,05</t>
  </si>
  <si>
    <t>274313611</t>
  </si>
  <si>
    <t xml:space="preserve">Beton základových pasů prostý C 16/20 (B 20) </t>
  </si>
  <si>
    <t>26,49</t>
  </si>
  <si>
    <t>274361112</t>
  </si>
  <si>
    <t xml:space="preserve">Výztuž základových pásů, ocel 10425 (BSt 500 S) </t>
  </si>
  <si>
    <t>viz statický posudek, tabulka výztuže, str.10:</t>
  </si>
  <si>
    <t>0,3</t>
  </si>
  <si>
    <t>275313611</t>
  </si>
  <si>
    <t>Beton základových patek prostý C 16/20-XCO-S3 (B 20)</t>
  </si>
  <si>
    <t>0,95</t>
  </si>
  <si>
    <t>275351215</t>
  </si>
  <si>
    <t xml:space="preserve">Bednění stěn základových patek - zřízení </t>
  </si>
  <si>
    <t>0,6*0,8*4*3</t>
  </si>
  <si>
    <t>275351216</t>
  </si>
  <si>
    <t xml:space="preserve">Bednění stěn základových patek - odstranění </t>
  </si>
  <si>
    <t>Svislé a kompletní konstrukce</t>
  </si>
  <si>
    <t>3 Svislé a kompletní konstrukce</t>
  </si>
  <si>
    <t>311113132</t>
  </si>
  <si>
    <t>3,6*28+2*4*3+6,2*3+0,8*3*3+0,4*3</t>
  </si>
  <si>
    <t>311271175</t>
  </si>
  <si>
    <t>Zdivo z tvárnic probetonových hladkých tl.20cm na lepidlo</t>
  </si>
  <si>
    <t xml:space="preserve"> m2</t>
  </si>
  <si>
    <t>(4,05*2+2,35+2,05+1)*2,75-2*1,6</t>
  </si>
  <si>
    <t>311271177</t>
  </si>
  <si>
    <t>Zdivo z tvárnic porobetonových hladkých tl.30cm na lepidlo</t>
  </si>
  <si>
    <t>0,75*14,2+0,5*14,2+2*0,5*4,8</t>
  </si>
  <si>
    <t>311271178</t>
  </si>
  <si>
    <t>Zdivo z tvárnic porobetonových hladkých tl.37,5cm na lepidlo</t>
  </si>
  <si>
    <t>(4,8*2+14,2*2)*2,5-0,75*1,5-2*1,5-1*2,6-1,1*2-1,5*1-1*1-0,9*1-1*2,35</t>
  </si>
  <si>
    <t>311361112</t>
  </si>
  <si>
    <t xml:space="preserve">Vyztuz zdi z oceli 10425 (BSt 500 S) </t>
  </si>
  <si>
    <t>viz statický posudek,tabulka výztuže,str.9:</t>
  </si>
  <si>
    <t>0,3773+1,6546</t>
  </si>
  <si>
    <t>317143722</t>
  </si>
  <si>
    <t xml:space="preserve">Překlad nosný 375/249 délka 1,3m porobeton.syst. </t>
  </si>
  <si>
    <t>317143724</t>
  </si>
  <si>
    <t xml:space="preserve">Překlad nosný 375/249 délka 1,5m porobeton.syst. </t>
  </si>
  <si>
    <t>317143725</t>
  </si>
  <si>
    <t xml:space="preserve">Překlad nosný 375/249 délka 2,0m pororbeton.syst. </t>
  </si>
  <si>
    <t>342255024</t>
  </si>
  <si>
    <t xml:space="preserve">Příčky z desek porobetonových tl.10cm na lepidlo </t>
  </si>
  <si>
    <t>(2,27+1,7)*2,75-2*1,6</t>
  </si>
  <si>
    <t>342255028</t>
  </si>
  <si>
    <t xml:space="preserve">Příčky z desek porobetonových tl.15cm na lepidlo </t>
  </si>
  <si>
    <t>0,7*14,2+0,7*4,8</t>
  </si>
  <si>
    <t>4</t>
  </si>
  <si>
    <t>Vodorovné konstrukce</t>
  </si>
  <si>
    <t>4 Vodorovné konstrukce</t>
  </si>
  <si>
    <t>417321414</t>
  </si>
  <si>
    <t>Ztužující pásy a věnce z betonu železového C 25/30-XC1-S3</t>
  </si>
  <si>
    <t>0,25*0,23*(14,2+2*4,8)+0,25*0,325*14,2+0,25*0,2*2*4,05</t>
  </si>
  <si>
    <t>417351115</t>
  </si>
  <si>
    <t xml:space="preserve">Bednění ztužujících pásů a věnců - zřízení </t>
  </si>
  <si>
    <t>2*0,25*(14,2+2*4,8)+1*0,25*14,2+2*0,25*2*4,05</t>
  </si>
  <si>
    <t>417351116</t>
  </si>
  <si>
    <t xml:space="preserve">Bednění ztužujících pásů a věnců - odstranění </t>
  </si>
  <si>
    <t>417361721</t>
  </si>
  <si>
    <t xml:space="preserve">Výztuž ztuž. pásů a věnců, ocel 10425 (BSt 500 S) </t>
  </si>
  <si>
    <t>viz statický posudek,tabulka výztuže,str.10:</t>
  </si>
  <si>
    <t>0,4</t>
  </si>
  <si>
    <t>Úpravy povrchu, podlahy</t>
  </si>
  <si>
    <t>6 Úpravy povrchu, podlahy</t>
  </si>
  <si>
    <t>602011112</t>
  </si>
  <si>
    <t>(4,8*2+14,2)*2,8-(0,75*1,25+2*1,25+3,9*1,9+3,2*0,75+4*1+1,3*0,7)+6,23+(4,8+14,2)*1,5</t>
  </si>
  <si>
    <t>602011188</t>
  </si>
  <si>
    <t>Omítka stěn šlechtěná silikonová světle šedá rýhovaná, tloušťka vrstvy 2,0 mm</t>
  </si>
  <si>
    <t>(4,8*2+14,2)*2,8-(0,75*1,25+2*1,25+3,9*1,9+3,2*0,75+4*1+1,3*0,7)+6,23</t>
  </si>
  <si>
    <t>(4,8+14,2)*1,5</t>
  </si>
  <si>
    <t>612475211</t>
  </si>
  <si>
    <t>Omítka vnii stěn jednovrstvá sádrová s hlaz.povrch bez použití kontakt.můstku pro porobet.syst.př.zd</t>
  </si>
  <si>
    <t>2*(5,53+3,2+2,27+2,27+1,85+1,85+1+4*4,05)*2,6</t>
  </si>
  <si>
    <t>-(0,75*1,25+2*1,25+1*2,35+1,1*1,75+1,5*0,75+1*0,75+0,9*0,75+0,96*2,1)</t>
  </si>
  <si>
    <t>0,2*(0,75+2*1,25+2+2*1,25+1+2*2,35+1,1+2*1,75+1,5+2*0,75+1+2*0,75+0,9+2*0,75+1+2*2,1)</t>
  </si>
  <si>
    <t>622712115</t>
  </si>
  <si>
    <t>KZS desky XPS 5cm+hmoždinky plast tepelná izolace základů polystyren XPS tl.50mm</t>
  </si>
  <si>
    <t>(2*4,8+14,2)*0,9</t>
  </si>
  <si>
    <t>622751315</t>
  </si>
  <si>
    <t xml:space="preserve">KZS lišta soklová Al tl 1mm š 53mm </t>
  </si>
  <si>
    <t>ukončovací profil - přechod omítka sokl:</t>
  </si>
  <si>
    <t>2*4,8+14,2</t>
  </si>
  <si>
    <t>622752211</t>
  </si>
  <si>
    <t xml:space="preserve">KZS lišta roh Al+prolis </t>
  </si>
  <si>
    <t>rohový profil výztužný:</t>
  </si>
  <si>
    <t>2*1,25+0,75+2*2+1,25+1+2*2,35+1,1+2*1,75+1,5+2*0,75+1+2*0,75+0,9+2*0,75+0,96+2*2,1+2*4,7</t>
  </si>
  <si>
    <t>631312611</t>
  </si>
  <si>
    <t xml:space="preserve">Mazanina betonová tl. 5 - 8 cm C 16/20  (B 20) </t>
  </si>
  <si>
    <t>0,06*(30,56+15,94+7,49+4,89+5,4+6,47)</t>
  </si>
  <si>
    <t>631315611</t>
  </si>
  <si>
    <t xml:space="preserve">Mazanina betonová tl. 12 - 24 cm C 16/20  (B 20) </t>
  </si>
  <si>
    <t>0,15*14,1*5,0</t>
  </si>
  <si>
    <t>631361921</t>
  </si>
  <si>
    <t>Výztuž mazanin svařovanou sítí z drátů tažených svařovaná síť - drát 4,0  mm, oka 150/150 mm</t>
  </si>
  <si>
    <t>12,8*4,05*1,2*1,35/1000</t>
  </si>
  <si>
    <t>Výztuž mazanin svařovanou sítí z drátů tažených svařovaná síť - drát 6,0 mm, oka 150/150 mm</t>
  </si>
  <si>
    <t>14,1*5*1,2*3,03/1000</t>
  </si>
  <si>
    <t>631571004</t>
  </si>
  <si>
    <t xml:space="preserve">Násyp ze štěrkopísku 0 - 32, tř. I </t>
  </si>
  <si>
    <t>0,1*4,1*13,35</t>
  </si>
  <si>
    <t>642942111</t>
  </si>
  <si>
    <t>Osazení zárubní dveřních ocelových, pl. do 2,5 m2 včetně dodávky zárubně CgH  80 x 197 x 11 cm</t>
  </si>
  <si>
    <t>648951411</t>
  </si>
  <si>
    <t>0,75+2+1,1+1,5+1+0,9</t>
  </si>
  <si>
    <t>622759991</t>
  </si>
  <si>
    <t xml:space="preserve">Zavlíkací ukončovací profil oplechování římsy </t>
  </si>
  <si>
    <t>62</t>
  </si>
  <si>
    <t>Úpravy povrchů vnější</t>
  </si>
  <si>
    <t>62 Úpravy povrchů vnější</t>
  </si>
  <si>
    <t>620471831</t>
  </si>
  <si>
    <t xml:space="preserve">Nátěr vně stěn penetrační </t>
  </si>
  <si>
    <t>99</t>
  </si>
  <si>
    <t>Staveništní přesun hmot</t>
  </si>
  <si>
    <t>99 Staveništní přesun hmot</t>
  </si>
  <si>
    <t>998011001</t>
  </si>
  <si>
    <t xml:space="preserve">Přesun hmot pro budovy zděné výšky do 6 m </t>
  </si>
  <si>
    <t>711</t>
  </si>
  <si>
    <t>Izolace proti vodě</t>
  </si>
  <si>
    <t>711 Izolace proti vodě</t>
  </si>
  <si>
    <t>711111001</t>
  </si>
  <si>
    <t>Izolace proti vlhkosti vodor. nátěr ALP za studena 1x nátěr - včetně dodávky penetračního laku ALP</t>
  </si>
  <si>
    <t>2*(14,1*5,0+0,2*13,8+0,2*4,6*3)</t>
  </si>
  <si>
    <t>711141559</t>
  </si>
  <si>
    <t>Izolace proti vlhk. vodorovná pásy přitavením 2 vrstvy - materiál ve specifikaci</t>
  </si>
  <si>
    <t>14,1*5,0+0,2*13,8+0,2*4,6*3</t>
  </si>
  <si>
    <t>711212001</t>
  </si>
  <si>
    <t xml:space="preserve">Nátěr hydroizolační těsnicí hmotou </t>
  </si>
  <si>
    <t>SPRCHA:2,278*1,4+2*1,4*2+2,275*2+1,5*2</t>
  </si>
  <si>
    <t>711482001</t>
  </si>
  <si>
    <t>Izolační systém nopovou folií 1,0m svisle včetně dodávky nopové fólie,ukončovací lišty a doplňků</t>
  </si>
  <si>
    <t>28 b.m.:28</t>
  </si>
  <si>
    <t>62833159</t>
  </si>
  <si>
    <t>Pás asfaltovaný těžký se skleněnou tkaninou</t>
  </si>
  <si>
    <t>76,02*1,15</t>
  </si>
  <si>
    <t>62856000</t>
  </si>
  <si>
    <t>Pás asfalt. modifikovaný</t>
  </si>
  <si>
    <t>998711201</t>
  </si>
  <si>
    <t xml:space="preserve">Přesun hmot pro izolace proti vodě, výšky do 6 m </t>
  </si>
  <si>
    <t>713</t>
  </si>
  <si>
    <t>Izolace tepelné</t>
  </si>
  <si>
    <t>713 Izolace tepelné</t>
  </si>
  <si>
    <t>713111121</t>
  </si>
  <si>
    <t>Izolace tepelné stropů rovných spodem, drátem 2 vrstvy - materiál ve specifikaci</t>
  </si>
  <si>
    <t>30,56+15,94+7,49+4,89+5,4+6,47</t>
  </si>
  <si>
    <t>713111221</t>
  </si>
  <si>
    <t>Montáž parozábrany, zavěšené podhl., přelep. spojů včetně dodávky folie</t>
  </si>
  <si>
    <t>713121111</t>
  </si>
  <si>
    <t xml:space="preserve">Izolace tepelná podlah na sucho, jednovrstvá </t>
  </si>
  <si>
    <t>713191100</t>
  </si>
  <si>
    <t>Položení izolační fólie včetně dodávky fólie PE</t>
  </si>
  <si>
    <t>28375857</t>
  </si>
  <si>
    <t>Deska polystyren. 150 S Stabil tl. 70 mm</t>
  </si>
  <si>
    <t>(30,56+15,94+7,49+4,89+5,4+6,47)*1,02</t>
  </si>
  <si>
    <t>63151410</t>
  </si>
  <si>
    <t>Deska z minerální plsti tl. 140 mm</t>
  </si>
  <si>
    <t>70,75*1,2*2</t>
  </si>
  <si>
    <t>998713201</t>
  </si>
  <si>
    <t xml:space="preserve">Přesun hmot pro izolace tepelné, výšky do 6 m </t>
  </si>
  <si>
    <t>725</t>
  </si>
  <si>
    <t>Zařizovací předměty</t>
  </si>
  <si>
    <t>725 Zařizovací předměty</t>
  </si>
  <si>
    <t>725990001</t>
  </si>
  <si>
    <t>725990002</t>
  </si>
  <si>
    <t xml:space="preserve">M+D věšák na WC na odložení kabátu </t>
  </si>
  <si>
    <t>725990003</t>
  </si>
  <si>
    <t xml:space="preserve">M+D hasící přístroj práškový PG6LE, 6kg </t>
  </si>
  <si>
    <t>763</t>
  </si>
  <si>
    <t>Dřevostavby</t>
  </si>
  <si>
    <t>763 Dřevostavby</t>
  </si>
  <si>
    <t>763131411</t>
  </si>
  <si>
    <t>998763201</t>
  </si>
  <si>
    <t xml:space="preserve">Přesun hmot pro dřevostavby, výšky do 12 m </t>
  </si>
  <si>
    <t>764</t>
  </si>
  <si>
    <t>Konstrukce klempířské</t>
  </si>
  <si>
    <t>764 Konstrukce klempířské</t>
  </si>
  <si>
    <t>712371801</t>
  </si>
  <si>
    <t>Povlaková krytina střech do 10°, fólií PVC včetně dod. fólie tl.1,5mm</t>
  </si>
  <si>
    <t>14,2*(5,8+0,3)</t>
  </si>
  <si>
    <t>712391171</t>
  </si>
  <si>
    <t>Povlaková krytina střech do 10°, podklad. textilie včetně dodávky geotextilie 200g/m2</t>
  </si>
  <si>
    <t>762341017</t>
  </si>
  <si>
    <t xml:space="preserve">Bednění střech OSB 25 mm </t>
  </si>
  <si>
    <t>764352203</t>
  </si>
  <si>
    <t xml:space="preserve">Žlaby z Pz plechu podokapní půlkruhové, rš 330 mm </t>
  </si>
  <si>
    <t>13,8</t>
  </si>
  <si>
    <t>764410440</t>
  </si>
  <si>
    <t>,75+2+1,1+1,5+1+0,9</t>
  </si>
  <si>
    <t>764430210</t>
  </si>
  <si>
    <t>764430220</t>
  </si>
  <si>
    <t xml:space="preserve">Oplechování zdí (atiky) z Pz plechu, rš 330 mm </t>
  </si>
  <si>
    <t>28+6,2+2*4</t>
  </si>
  <si>
    <t>764454203</t>
  </si>
  <si>
    <t xml:space="preserve">Odpadní trouby z Pz plechu, kruhové, D 120 mm </t>
  </si>
  <si>
    <t>3,5+2,5</t>
  </si>
  <si>
    <t>767392112</t>
  </si>
  <si>
    <t>5,7*13,8</t>
  </si>
  <si>
    <t>764990001</t>
  </si>
  <si>
    <t>kpl</t>
  </si>
  <si>
    <t>764990002</t>
  </si>
  <si>
    <t xml:space="preserve">M+D cementovláknitých desek s povrchovou úpravou </t>
  </si>
  <si>
    <t>14,2*0,95</t>
  </si>
  <si>
    <t>998764201</t>
  </si>
  <si>
    <t xml:space="preserve">Přesun hmot pro klempířské konstr., výšky do 6 m </t>
  </si>
  <si>
    <t>766</t>
  </si>
  <si>
    <t>Konstrukce truhlářské</t>
  </si>
  <si>
    <t>766 Konstrukce truhlářské</t>
  </si>
  <si>
    <t>766660001</t>
  </si>
  <si>
    <t xml:space="preserve">Mtž dveře -80cm 1kř oc zárubeň </t>
  </si>
  <si>
    <t>766990001</t>
  </si>
  <si>
    <t>M+D kuchyňská linka dl.3,2m vč.nerez dřezu a obkl. zadní stěny výšky 0,6m laminodeskou</t>
  </si>
  <si>
    <t>766990002</t>
  </si>
  <si>
    <t>5,525+2,2+1+0,2+1</t>
  </si>
  <si>
    <t>766990003</t>
  </si>
  <si>
    <t>M+D vestavěná skříň lamino 1500x400x2000mm z 5 dílů</t>
  </si>
  <si>
    <t>766990004</t>
  </si>
  <si>
    <t>M+D vestavěný stůl lamino 2900x800x720mm se zamykatelnou skříňkou</t>
  </si>
  <si>
    <t>61160186</t>
  </si>
  <si>
    <t>998766201</t>
  </si>
  <si>
    <t xml:space="preserve">Přesun hmot pro truhlářské konstr., výšky do 6 m </t>
  </si>
  <si>
    <t>767</t>
  </si>
  <si>
    <t>Konstrukce zámečnické</t>
  </si>
  <si>
    <t>767 Konstrukce zámečnické</t>
  </si>
  <si>
    <t>767990001</t>
  </si>
  <si>
    <t>767990002</t>
  </si>
  <si>
    <t xml:space="preserve">M+D Al vstupní dveře plné 1000/2350mm </t>
  </si>
  <si>
    <t>767990003</t>
  </si>
  <si>
    <t xml:space="preserve">M+D Al vstupní dveře plné 960/2100mm </t>
  </si>
  <si>
    <t>767990004</t>
  </si>
  <si>
    <t>767990005</t>
  </si>
  <si>
    <t>M+D Al okno 2000/1250mm,dělené,horní díl fix a dolní díl fix a otevíravé,izolační dvojsklo</t>
  </si>
  <si>
    <t>767990006</t>
  </si>
  <si>
    <t>M+D Al okno 1100/1750mm,spodní díl fiy,horní díl otevíravý a sklopný,izolační dvojsklo</t>
  </si>
  <si>
    <t>767990007</t>
  </si>
  <si>
    <t xml:space="preserve">M+D Al okno 1500/750mm,sklopné,izolační dvojsklo </t>
  </si>
  <si>
    <t>767990008</t>
  </si>
  <si>
    <t xml:space="preserve">M+D Al okno 1000/750mm,sklopné,izolační dvojsklo </t>
  </si>
  <si>
    <t>76799009</t>
  </si>
  <si>
    <t xml:space="preserve">M+D Al okno 900/750mm,sklopné,izolační dvojsklo </t>
  </si>
  <si>
    <t>998767201</t>
  </si>
  <si>
    <t xml:space="preserve">Přesun hmot pro zámečnické konstr., výšky do 6 m </t>
  </si>
  <si>
    <t>771</t>
  </si>
  <si>
    <t>Podlahy z dlaždic a obklady</t>
  </si>
  <si>
    <t>771 Podlahy z dlaždic a obklady</t>
  </si>
  <si>
    <t>771475014</t>
  </si>
  <si>
    <t xml:space="preserve">Obklad soklíků keram.rovných, tmel, výška 80mm </t>
  </si>
  <si>
    <t>15,14-1,6+10,4-1,6+9,65-1,6</t>
  </si>
  <si>
    <t>771575109</t>
  </si>
  <si>
    <t xml:space="preserve">Montáž podlah keram.,hladké, tmel, nad 25x25 cm </t>
  </si>
  <si>
    <t>59764203</t>
  </si>
  <si>
    <t>Dlažba keramická 300x600mm probarvený střep - sokl</t>
  </si>
  <si>
    <t>30,39*0,08*1,1</t>
  </si>
  <si>
    <t>59764207</t>
  </si>
  <si>
    <t>Dlažba keramická 300x600mm probarvený střep</t>
  </si>
  <si>
    <t>70,75*1,1</t>
  </si>
  <si>
    <t>998771201</t>
  </si>
  <si>
    <t xml:space="preserve">Přesun hmot pro podlahy z dlaždic, výšky do 6 m </t>
  </si>
  <si>
    <t>781</t>
  </si>
  <si>
    <t>Obklady keramické</t>
  </si>
  <si>
    <t>781 Obklady keramické</t>
  </si>
  <si>
    <t>781415016</t>
  </si>
  <si>
    <t xml:space="preserve">Montáž obkladů stěn, porovin.,tmel, nad 20x25 cm </t>
  </si>
  <si>
    <t>6,55*2+4,7*2+5,05*2</t>
  </si>
  <si>
    <t>59781345</t>
  </si>
  <si>
    <t>Obkládačka keramický 200x600mm</t>
  </si>
  <si>
    <t>32,6*1,1</t>
  </si>
  <si>
    <t>998781201</t>
  </si>
  <si>
    <t xml:space="preserve">Přesun hmot pro obklady keramické, výšky do 6 m </t>
  </si>
  <si>
    <t>784</t>
  </si>
  <si>
    <t>Malby</t>
  </si>
  <si>
    <t>784 Malby</t>
  </si>
  <si>
    <t>784452271</t>
  </si>
  <si>
    <t xml:space="preserve">Malba směsí tekutou 2x, 1barva, místnost do 3,8 m </t>
  </si>
  <si>
    <t>2*(5,53+3,2+2,27+2,27+1,85+1+2*4,05)*2,6</t>
  </si>
  <si>
    <t>M43</t>
  </si>
  <si>
    <t>Montáže ocelových konstrukcí</t>
  </si>
  <si>
    <t>M43 Montáže ocelových konstrukcí</t>
  </si>
  <si>
    <t>430990001</t>
  </si>
  <si>
    <t>Montáž-nosná ocel.kce střechy vč.sloupů,šroubovaná vč.spoj.a kotev.materiálu,žárově zinkováno</t>
  </si>
  <si>
    <t>kg</t>
  </si>
  <si>
    <t>dle výkazu výměr - statika ocelových kcí:</t>
  </si>
  <si>
    <t>430990002</t>
  </si>
  <si>
    <t>Dodávka-nosná ocel kce střechy vč,sloupů šroubovan á vč.spoj.a kotev.materiálu,žárově zinkováno</t>
  </si>
  <si>
    <t>dle výkazu výměr-statika ocelových kcí:</t>
  </si>
  <si>
    <t>04</t>
  </si>
  <si>
    <t>SO 02, SO 04 Kontejnerová stání a oplocení</t>
  </si>
  <si>
    <t>04 SO 02, SO 04 Kontejnerová stání a oplocení</t>
  </si>
  <si>
    <t>130,61</t>
  </si>
  <si>
    <t>výpočet vi příloha VV 01 CHRSD:</t>
  </si>
  <si>
    <t>4,6</t>
  </si>
  <si>
    <t>274272120</t>
  </si>
  <si>
    <t>Zdivo základové z bednicích tvárnic, tl. 20 cm výplň tvárnic betonem C 25/30-XC2, XF1-S3</t>
  </si>
  <si>
    <t>34,11</t>
  </si>
  <si>
    <t xml:space="preserve">Beton základových pasů prostý C 16/20-XCO-S3 </t>
  </si>
  <si>
    <t>90,23</t>
  </si>
  <si>
    <t xml:space="preserve">Beton základových patek prostý C 16/20-XCO-S3 </t>
  </si>
  <si>
    <t>3,74</t>
  </si>
  <si>
    <t>výpočet viz VV 01 CHRSD:</t>
  </si>
  <si>
    <t>484,5</t>
  </si>
  <si>
    <t>viz statický posudek,tabulka výztužr,str.9:</t>
  </si>
  <si>
    <t>8,01</t>
  </si>
  <si>
    <t>338171122</t>
  </si>
  <si>
    <t xml:space="preserve">Osazení sloupků plot.ocel. do 2,6 m, zabet.C 25/30 </t>
  </si>
  <si>
    <t>4+5+6</t>
  </si>
  <si>
    <t>55346444</t>
  </si>
  <si>
    <t>Sloupky z ocelových trubek SL 7 H 255 cm</t>
  </si>
  <si>
    <t>9</t>
  </si>
  <si>
    <t>Ostatní konstrukce, bourání</t>
  </si>
  <si>
    <t>9 Ostatní konstrukce, bourání</t>
  </si>
  <si>
    <t>931961115</t>
  </si>
  <si>
    <t xml:space="preserve">Vložky do dilatačních spár, polystyren, tl 20 mm </t>
  </si>
  <si>
    <t>2*0,62+0,6*3,4+0,6*4,8+0,2*4,8</t>
  </si>
  <si>
    <t>931990001</t>
  </si>
  <si>
    <t>Trny dilatační pozink.s plastovým pouzdrem (prům.20, d.300)</t>
  </si>
  <si>
    <t>4*3</t>
  </si>
  <si>
    <t>140,6*0,2</t>
  </si>
  <si>
    <t>výpočet viz příloha VV 01 CHRSD b.m:</t>
  </si>
  <si>
    <t>2*140,6+24,5</t>
  </si>
  <si>
    <t>60,5</t>
  </si>
  <si>
    <t>5,8+60,4+19,8+9,4+19,3+1,6+24,3</t>
  </si>
  <si>
    <t>3,5*4</t>
  </si>
  <si>
    <t>63,34*6,0</t>
  </si>
  <si>
    <t>767911130</t>
  </si>
  <si>
    <t xml:space="preserve">Montáž oplocení strojového pletiva H do 2,0 m </t>
  </si>
  <si>
    <t>6,4+0,7+6,9+1,4+6,53+6,6</t>
  </si>
  <si>
    <t>M+D vstupní brána pozinkovaná dvoukřídlá 5910/1640mm dle spec.v.č.D.1.1B-05</t>
  </si>
  <si>
    <t>M+D brána kont.stání č.13 dvoukřídlá s výpletem 3000/2000mm dle spec.v.č.D.1.1A-07</t>
  </si>
  <si>
    <t xml:space="preserve">M+D branka jednokřídlá s výpletem 900/1600mm </t>
  </si>
  <si>
    <t>M+D informační tabule,žárově zinkováno 600/1000mm s celoplošným polepem folií</t>
  </si>
  <si>
    <t>M+D informační tabule,žárově zinkováno,1200/300mm s celoplošným polepem folií-16 ks</t>
  </si>
  <si>
    <t>31327103</t>
  </si>
  <si>
    <t>Pletivo pozink.4-hr drátěné, výška  2000 mm</t>
  </si>
  <si>
    <t>bm</t>
  </si>
  <si>
    <t>5,4+0,7+0,7+6,9+1,4+6,53+6,6</t>
  </si>
  <si>
    <t>Dodávka-nosná ocel.kce střechy,vč.sloupů,šroubovan á vč.spoj.a kotev.materiálu,žárově zinkováno</t>
  </si>
  <si>
    <t>05</t>
  </si>
  <si>
    <t>SO 03 Sklad nebezpečného odpadu</t>
  </si>
  <si>
    <t>05 SO 03 Sklad nebezpečného odpadu</t>
  </si>
  <si>
    <t>18,8*6,2*2+37,2*6,2*2-3,5*3,2*6-5,4*1,5*6</t>
  </si>
  <si>
    <t>622471312</t>
  </si>
  <si>
    <t xml:space="preserve">Nátěr stěn barvou disperzní složitost 1, 2 </t>
  </si>
  <si>
    <t>622903110</t>
  </si>
  <si>
    <t xml:space="preserve">Mytí vně omítek slož 1-2 tlak.vodou </t>
  </si>
  <si>
    <t>622990001</t>
  </si>
  <si>
    <t>7*2</t>
  </si>
  <si>
    <t>622990002</t>
  </si>
  <si>
    <t>dle v.č.D.1.1-09:</t>
  </si>
  <si>
    <t>63</t>
  </si>
  <si>
    <t>Podlahy a podlahové konstrukce</t>
  </si>
  <si>
    <t>63 Podlahy a podlahové konstrukce</t>
  </si>
  <si>
    <t>457621411</t>
  </si>
  <si>
    <t xml:space="preserve">Těsnění z asfaltobet. úprava spár zálivkou 1 kg/m </t>
  </si>
  <si>
    <t>19*2</t>
  </si>
  <si>
    <t>1,25*19*0,2</t>
  </si>
  <si>
    <t>1,25*19*1,2*3,03/1000</t>
  </si>
  <si>
    <t>1,25*19*0,15</t>
  </si>
  <si>
    <t xml:space="preserve">Vložky do dilatačních spár, polystyren, tl 10 mm </t>
  </si>
  <si>
    <t>19*2*0,4</t>
  </si>
  <si>
    <t>919735124</t>
  </si>
  <si>
    <t xml:space="preserve">Řezání stávajícího betonového krytu tl. 15 - 20 cm </t>
  </si>
  <si>
    <t>řezání betonu uvnitř objektu tl.200-300mm:</t>
  </si>
  <si>
    <t>961055111</t>
  </si>
  <si>
    <t>Bourání základů železobetonových železobetonová deska tl.250mm</t>
  </si>
  <si>
    <t>1,25*19*0,25</t>
  </si>
  <si>
    <t>999281111</t>
  </si>
  <si>
    <t xml:space="preserve">Přesun hmot pro opravy a údržbu do výšky 25 m </t>
  </si>
  <si>
    <t>4*6,4</t>
  </si>
  <si>
    <t>Vytvoření průchodu atikou 4x pro odpadní potrubí, včetně oprav hydroizolace střechy</t>
  </si>
  <si>
    <t>M+D třídveřová ocel,vrata 3300x3650mm v replice stávajících včetně ocelých zárubní</t>
  </si>
  <si>
    <t>5</t>
  </si>
  <si>
    <t>M+D třídveřová ocel.vrata 3300x4250mm v replice stávajících včetně ocelových zárubní</t>
  </si>
  <si>
    <t xml:space="preserve">M+D polep vrat, 6x číslo v.800mm </t>
  </si>
  <si>
    <t>784452273</t>
  </si>
  <si>
    <t xml:space="preserve">Malba směsí tekutou 2x, 1barva, místnost do 8 m </t>
  </si>
  <si>
    <t>18,8*6,2*2+37,2*6,2*2-3,5*3,2*6-5,4*1,5*6+6*18,8*6,2</t>
  </si>
  <si>
    <t>06</t>
  </si>
  <si>
    <t>SO 04 Manipulační plocha</t>
  </si>
  <si>
    <t>06 SO 04 Manipulační plocha</t>
  </si>
  <si>
    <t>113107132</t>
  </si>
  <si>
    <t xml:space="preserve">Odstranění podkladu pl.200 m2, bet.prostý tl.30 cm </t>
  </si>
  <si>
    <t>1,9*5,3+2*3,8*5</t>
  </si>
  <si>
    <t>113107242</t>
  </si>
  <si>
    <t xml:space="preserve">Odstranění podkladu nad 200 m2, živičného tl.10 cm </t>
  </si>
  <si>
    <t>výpočet viz příloha VV 03 CHRSD:</t>
  </si>
  <si>
    <t>235,6</t>
  </si>
  <si>
    <t>121101101</t>
  </si>
  <si>
    <t xml:space="preserve">Sejmutí ornice s přemístěním do 50 m </t>
  </si>
  <si>
    <t>447,4*0,2</t>
  </si>
  <si>
    <t>122301102</t>
  </si>
  <si>
    <t xml:space="preserve">Odkopávky nezapažené v hor. 4 do 1000 m3 </t>
  </si>
  <si>
    <t>133,02</t>
  </si>
  <si>
    <t>122301109</t>
  </si>
  <si>
    <t xml:space="preserve">Příplatek za lepivost - odkopávky v hor. 4 </t>
  </si>
  <si>
    <t>80,94</t>
  </si>
  <si>
    <t>132301201</t>
  </si>
  <si>
    <t xml:space="preserve">Hloubení rýh šířky do 200 cm v hor.4 do 100 m3 </t>
  </si>
  <si>
    <t>výpočet viz příloha VV 02 CHRSD:</t>
  </si>
  <si>
    <t>0,5</t>
  </si>
  <si>
    <t>132301202</t>
  </si>
  <si>
    <t xml:space="preserve">Hloubení rýh šířky do 200 cm v hor.4 do 1000 m3 </t>
  </si>
  <si>
    <t>527,89</t>
  </si>
  <si>
    <t>132301209</t>
  </si>
  <si>
    <t xml:space="preserve">Příplatek za lepivost - hloubení rýh 200cm v hor.4 </t>
  </si>
  <si>
    <t>151101101</t>
  </si>
  <si>
    <t xml:space="preserve">Pažení a rozepření stěn rýh - příložné - hl. do 2m </t>
  </si>
  <si>
    <t>528,39</t>
  </si>
  <si>
    <t>151101102</t>
  </si>
  <si>
    <t xml:space="preserve">Pažení a rozepření stěn rýh - příložné - hl. do 4m </t>
  </si>
  <si>
    <t>342,59</t>
  </si>
  <si>
    <t>151101111</t>
  </si>
  <si>
    <t xml:space="preserve">Odstranění paženi stěn rýh - příložné - hl. do 2 m </t>
  </si>
  <si>
    <t>151101112</t>
  </si>
  <si>
    <t xml:space="preserve">Odstranění paženi stěn rýh - příložné - hl. do 4 m </t>
  </si>
  <si>
    <t>162601102</t>
  </si>
  <si>
    <t xml:space="preserve">Vodorovné přemístění výkopku z hor.1-4 do 5000 m </t>
  </si>
  <si>
    <t>133,02+80,94+527,89+0,5-38,94-324,04</t>
  </si>
  <si>
    <t>171201201</t>
  </si>
  <si>
    <t>Uložení sypaniny na skládku včetně poplatku za skládku</t>
  </si>
  <si>
    <t>38,94</t>
  </si>
  <si>
    <t>kanalizace:</t>
  </si>
  <si>
    <t>324,04</t>
  </si>
  <si>
    <t>175101101</t>
  </si>
  <si>
    <t>Obsyp potrubí bez prohození sypaniny s dodáním štěrkopísku frakce 0 - 22 mm</t>
  </si>
  <si>
    <t>NN a voda:</t>
  </si>
  <si>
    <t>11,18</t>
  </si>
  <si>
    <t>124,95</t>
  </si>
  <si>
    <t>451572111</t>
  </si>
  <si>
    <t xml:space="preserve">Lože pod potrubí z kameniva těženého 0 - 4 mm </t>
  </si>
  <si>
    <t>32,02</t>
  </si>
  <si>
    <t>459961113</t>
  </si>
  <si>
    <t xml:space="preserve">Krytí výstražná fólie 33cm </t>
  </si>
  <si>
    <t>117,5</t>
  </si>
  <si>
    <t>Komunikace</t>
  </si>
  <si>
    <t>5 Komunikace</t>
  </si>
  <si>
    <t>viz VV příloha 010:</t>
  </si>
  <si>
    <t>34,96</t>
  </si>
  <si>
    <t>564861111</t>
  </si>
  <si>
    <t xml:space="preserve">Podklad ze štěrkodrti po zhutnění tloušťky 20 cm </t>
  </si>
  <si>
    <t>výpočet viz VV příloha 005:936,6</t>
  </si>
  <si>
    <t>výpočet viz VV příloha 009:45,1</t>
  </si>
  <si>
    <t>564871111</t>
  </si>
  <si>
    <t xml:space="preserve">Podklad ze štěrkodrti po zhutnění tloušťky 25 cm </t>
  </si>
  <si>
    <t>výpočet viz VV příloha 008:</t>
  </si>
  <si>
    <t>102,1+27,0</t>
  </si>
  <si>
    <t>565145111</t>
  </si>
  <si>
    <t xml:space="preserve">Asf beton podkl ACP16 tl60mm -3m </t>
  </si>
  <si>
    <t>výpočet viz VV příloha 005:</t>
  </si>
  <si>
    <t>936,6</t>
  </si>
  <si>
    <t>567122111</t>
  </si>
  <si>
    <t xml:space="preserve">Podklad z kameniva zpev.cementem KZC 1 tl.12 cm </t>
  </si>
  <si>
    <t>567132111</t>
  </si>
  <si>
    <t xml:space="preserve">Podklad z kameniva zpev.cementem KZC 1 tl.16 cm </t>
  </si>
  <si>
    <t>výpočet viz VV příloha 009:</t>
  </si>
  <si>
    <t>45,1</t>
  </si>
  <si>
    <t>573211111</t>
  </si>
  <si>
    <t xml:space="preserve">Postřik živičný spojovací z asfaltu 0,5-0,7 kg/m2 </t>
  </si>
  <si>
    <t>577113113</t>
  </si>
  <si>
    <t xml:space="preserve">Beton asf.ACO 16+ (ABS), modif.obrus.do 3 m,4 cm </t>
  </si>
  <si>
    <t>596811122</t>
  </si>
  <si>
    <t xml:space="preserve">Klad dlaž pěší kam vel 0,09m2-300m2 </t>
  </si>
  <si>
    <t>viz VV příloha 008:</t>
  </si>
  <si>
    <t>129,1</t>
  </si>
  <si>
    <t>596841120</t>
  </si>
  <si>
    <t>viz VV příloha 009:</t>
  </si>
  <si>
    <t>59299001</t>
  </si>
  <si>
    <t xml:space="preserve">dlažba zámková 20x10x8cm hnědá dle specifikace </t>
  </si>
  <si>
    <t>27*1,1</t>
  </si>
  <si>
    <t>59299002</t>
  </si>
  <si>
    <t xml:space="preserve">dlažba zámková 20x10x8cm přírodní dle specifikace </t>
  </si>
  <si>
    <t>102,1*1,1</t>
  </si>
  <si>
    <t>59299003</t>
  </si>
  <si>
    <t xml:space="preserve">dlažba zámková 20x10x10cm přírodní dle specifikace </t>
  </si>
  <si>
    <t>45,1*1,1</t>
  </si>
  <si>
    <t>915211112</t>
  </si>
  <si>
    <t xml:space="preserve">Souvis čára -125 reflex bílý plast </t>
  </si>
  <si>
    <t>V1a-0,125 podélná čára souvislá:</t>
  </si>
  <si>
    <t>44,1</t>
  </si>
  <si>
    <t>915211122</t>
  </si>
  <si>
    <t xml:space="preserve">Přeruš čára -125 reflex bílý plast </t>
  </si>
  <si>
    <t>V2b-3,0/1,5/0,125 podélná čára přerušovaná:</t>
  </si>
  <si>
    <t>41,9</t>
  </si>
  <si>
    <t>915231112</t>
  </si>
  <si>
    <t xml:space="preserve">Plošné značení bílý plast reflex </t>
  </si>
  <si>
    <t>V9a/1 ( 5,0m ) směrové šipky přímý směr 6ks:</t>
  </si>
  <si>
    <t>6*1,1</t>
  </si>
  <si>
    <t>V9a/2 ( 5,0m ) směrové šipky přímý směr/odbočení vpravo 3ks:</t>
  </si>
  <si>
    <t>3*1,51</t>
  </si>
  <si>
    <t>915611111</t>
  </si>
  <si>
    <t xml:space="preserve">Předznačení VDZ liniové </t>
  </si>
  <si>
    <t>V1a-0,125m podélná čára souvislá:</t>
  </si>
  <si>
    <t>915621111</t>
  </si>
  <si>
    <t xml:space="preserve">Předznačení VDZ plošné </t>
  </si>
  <si>
    <t>V9a/2 ( 5,02 ) směrové šipky přímý směr/odbočení vpravo 3ks:</t>
  </si>
  <si>
    <t>917862111</t>
  </si>
  <si>
    <t xml:space="preserve">Osazení stojat. obrub. bet. s opěrou,lože z B 12,5 </t>
  </si>
  <si>
    <t>viz VV příloha 007:</t>
  </si>
  <si>
    <t>164,96</t>
  </si>
  <si>
    <t>919735113</t>
  </si>
  <si>
    <t xml:space="preserve">Řezání stávajícího živičného krytu tl. 10 - 15 cm </t>
  </si>
  <si>
    <t>35+47,4+26,5+18,3+13,2+12,9+39,2</t>
  </si>
  <si>
    <t>59217460</t>
  </si>
  <si>
    <t>Obrubník silniční dvouvrstvý ABO 2-15  100x15x25cm</t>
  </si>
  <si>
    <t>viz VV příloha 001:</t>
  </si>
  <si>
    <t>142*1,01</t>
  </si>
  <si>
    <t>59217476</t>
  </si>
  <si>
    <t>Obrubník silniční nájezdový 1000/150/150 šedý</t>
  </si>
  <si>
    <t>19*1,01</t>
  </si>
  <si>
    <t>59217480</t>
  </si>
  <si>
    <t>Obrubník silniční přechodový L 1000/150/150-250</t>
  </si>
  <si>
    <t>3*1,01</t>
  </si>
  <si>
    <t>59217497</t>
  </si>
  <si>
    <t>Obrubník silniční oblouk. vnější ABO 2-15 VO R 2</t>
  </si>
  <si>
    <t>4*1,01</t>
  </si>
  <si>
    <t>998225111</t>
  </si>
  <si>
    <t xml:space="preserve">Přesun hmot, pozemní komunikace, kryt živičný </t>
  </si>
  <si>
    <t>07</t>
  </si>
  <si>
    <t>Elektro a veřejné osvětlení</t>
  </si>
  <si>
    <t>07 Elektro a veřejné osvětlení</t>
  </si>
  <si>
    <t>M21</t>
  </si>
  <si>
    <t>Elektromontáže</t>
  </si>
  <si>
    <t>M21 Elektromontáže</t>
  </si>
  <si>
    <t>210990001</t>
  </si>
  <si>
    <t xml:space="preserve">Elektroinstalace -viz polož.rozpočet </t>
  </si>
  <si>
    <t>210990002</t>
  </si>
  <si>
    <t xml:space="preserve">Kabely -viz polož.rozpočet </t>
  </si>
  <si>
    <t>210990003</t>
  </si>
  <si>
    <t xml:space="preserve">Svítidla -viz polož.rozpočet </t>
  </si>
  <si>
    <t>210990004</t>
  </si>
  <si>
    <t xml:space="preserve">Rozvaděče -viz polož.rozpočet </t>
  </si>
  <si>
    <t>210990005</t>
  </si>
  <si>
    <t>Svítidla,stožáry,výložníky,svorkovnice -viz polož.rozpočet</t>
  </si>
  <si>
    <t>210990006</t>
  </si>
  <si>
    <t>Uzemnění sloupů,osvětlení a skříně HOP -viz polož.rozpočet</t>
  </si>
  <si>
    <t>210990007</t>
  </si>
  <si>
    <t xml:space="preserve">Zemní práce -viz polož.rozpočet </t>
  </si>
  <si>
    <t>08</t>
  </si>
  <si>
    <t>Bleskosvod</t>
  </si>
  <si>
    <t>08 Bleskosvod</t>
  </si>
  <si>
    <t xml:space="preserve">Montážní práce bleskosvodu </t>
  </si>
  <si>
    <t>hod</t>
  </si>
  <si>
    <t xml:space="preserve">Výchozí revize </t>
  </si>
  <si>
    <t xml:space="preserve">Protikorozní nátěe podzemních spojů bleskosvodu </t>
  </si>
  <si>
    <t>15615225</t>
  </si>
  <si>
    <t>Drát tažený pozinkovaný 11343  D 8,00 mm</t>
  </si>
  <si>
    <t>110*1,05</t>
  </si>
  <si>
    <t>15615235</t>
  </si>
  <si>
    <t>Drát tažený pozinkovaný 11343  D 10,00 mm</t>
  </si>
  <si>
    <t>40*1,05</t>
  </si>
  <si>
    <t>35441120</t>
  </si>
  <si>
    <t>Pásek uzemňovací pozinkovaný 30 x 4 mm</t>
  </si>
  <si>
    <t>220*1,0</t>
  </si>
  <si>
    <t>35441540</t>
  </si>
  <si>
    <t>Podpěra vedení na ploché střechy PV 21-b 100 mm</t>
  </si>
  <si>
    <t>35441830</t>
  </si>
  <si>
    <t>Úhelník ochranný OU-2 pro vodič d 6-12 mm</t>
  </si>
  <si>
    <t>35441875</t>
  </si>
  <si>
    <t>Svorka křížová SK pro vodič d 6-10 mm</t>
  </si>
  <si>
    <t>35441885</t>
  </si>
  <si>
    <t>Svorka spojovací SS pro lano d 8-10 mm</t>
  </si>
  <si>
    <t>35441895</t>
  </si>
  <si>
    <t>Svorka připojovací SP  kovových částí d 6-12 mm</t>
  </si>
  <si>
    <t>35441925</t>
  </si>
  <si>
    <t>Svorka zkušební SZ pro lano d 6-12 mm</t>
  </si>
  <si>
    <t>35441986</t>
  </si>
  <si>
    <t>Svorka SR 2b pro pásek 30 x 4 mm</t>
  </si>
  <si>
    <t>35441996</t>
  </si>
  <si>
    <t>Svorka SR 3a</t>
  </si>
  <si>
    <t>35443140</t>
  </si>
  <si>
    <t>Podpěra vedení na hmoždinku Cu   PV 1h Cu</t>
  </si>
  <si>
    <t>09</t>
  </si>
  <si>
    <t>TZB</t>
  </si>
  <si>
    <t>09 TZB</t>
  </si>
  <si>
    <t>720</t>
  </si>
  <si>
    <t>Zdravotechnická instalace</t>
  </si>
  <si>
    <t>720 Zdravotechnická instalace</t>
  </si>
  <si>
    <t>720990001</t>
  </si>
  <si>
    <t xml:space="preserve">Venkovní kanalizace -viz příloha polož.rozpočet </t>
  </si>
  <si>
    <t>720990002</t>
  </si>
  <si>
    <t xml:space="preserve">Venkovní vodovod -viz příloha polož.rozpočet </t>
  </si>
  <si>
    <t>720990003</t>
  </si>
  <si>
    <t xml:space="preserve">ZTI -viz příloha polož.rozpočet </t>
  </si>
  <si>
    <t>720990004</t>
  </si>
  <si>
    <t xml:space="preserve">Sanace DN 300 Compact Pipe -viz.polož.rozpočet </t>
  </si>
  <si>
    <t>kpů</t>
  </si>
  <si>
    <t>10</t>
  </si>
  <si>
    <t>SO 05 Váha</t>
  </si>
  <si>
    <t>10 SO 05 Váha</t>
  </si>
  <si>
    <t>564201111</t>
  </si>
  <si>
    <t>Podklad ze štěrkopísku po zhutnění tloušťky 4 cm frakce 0-4mm</t>
  </si>
  <si>
    <t>11,5*5,5</t>
  </si>
  <si>
    <t>Podklad ze štěrkodrti po zhutnění tloušťky 20 cm ŠD 0/32mm</t>
  </si>
  <si>
    <t>2*11,5*5,5</t>
  </si>
  <si>
    <t>998222012</t>
  </si>
  <si>
    <t xml:space="preserve">Přesun hmot, zpevněné plochy, kryt z kameniva </t>
  </si>
  <si>
    <t>M33</t>
  </si>
  <si>
    <t>Montáže dopravních zařízení a vah-výtahy</t>
  </si>
  <si>
    <t>M33 Montáže dopravních zařízení a vah-výtahy</t>
  </si>
  <si>
    <t>330990001</t>
  </si>
  <si>
    <t>330990002</t>
  </si>
  <si>
    <t>330990003</t>
  </si>
  <si>
    <t>330990004</t>
  </si>
  <si>
    <t>330990005</t>
  </si>
  <si>
    <t>330990006</t>
  </si>
  <si>
    <t>330990007</t>
  </si>
  <si>
    <t>TECHNICKÉ SLUŽBY CHRUDIM 2000 spol. s r.o.</t>
  </si>
  <si>
    <t>Sečská 809, 537 01 Chrudim</t>
  </si>
  <si>
    <t>Ing. Arch. Věra Junová</t>
  </si>
  <si>
    <t>Libušina 137</t>
  </si>
  <si>
    <t>592 02 Svratka</t>
  </si>
  <si>
    <t>Rekonstrukce - Sběrný dvůr Chrudim</t>
  </si>
  <si>
    <t>Koeficient mont.:</t>
  </si>
  <si>
    <t>Koeficient mat.:</t>
  </si>
  <si>
    <t>Elektroinstalace</t>
  </si>
  <si>
    <t>Specifikace</t>
  </si>
  <si>
    <t>množ.</t>
  </si>
  <si>
    <t>jed. mon.</t>
  </si>
  <si>
    <t>celk. mont.</t>
  </si>
  <si>
    <t>jedn. mat.</t>
  </si>
  <si>
    <t>celk. mat.</t>
  </si>
  <si>
    <t>celkem MJ</t>
  </si>
  <si>
    <t>celkem mat.+mont.</t>
  </si>
  <si>
    <t>Cena s DPH</t>
  </si>
  <si>
    <t>mont.</t>
  </si>
  <si>
    <t>koef.mont.</t>
  </si>
  <si>
    <t>mat.</t>
  </si>
  <si>
    <t>koef.mat.</t>
  </si>
  <si>
    <t>nákup.c.</t>
  </si>
  <si>
    <t>Krabice přístrojová KP 67/2 - referenční výrobek</t>
  </si>
  <si>
    <t>ks</t>
  </si>
  <si>
    <t>Krabice univerzální rozvodná KU 68 -1902 - referenční výrobek</t>
  </si>
  <si>
    <t>Krabice odbočná KO 97/5 - referenční výrobek</t>
  </si>
  <si>
    <t>Krabice rozvodná s vyšším kritím IP54</t>
  </si>
  <si>
    <t xml:space="preserve">Spinač jednopolový  ř.1  kryt  </t>
  </si>
  <si>
    <t xml:space="preserve">Spinač  jednopolový  ř.1  přístroj  </t>
  </si>
  <si>
    <t xml:space="preserve">Přepínač  ř. 5  kryt  </t>
  </si>
  <si>
    <t>Přepínač  ř. 5  přístroj</t>
  </si>
  <si>
    <t xml:space="preserve">Přepínač ř. 6  kryt  </t>
  </si>
  <si>
    <t xml:space="preserve">Přepínač   ř. 6  přístroj  </t>
  </si>
  <si>
    <t xml:space="preserve">Ovladač zapínací ř. 1/0  kryt  </t>
  </si>
  <si>
    <t xml:space="preserve">Ovladač zapínací  ř. 1/0  přístroj  </t>
  </si>
  <si>
    <t xml:space="preserve">Spinač   jednopolový  ř.6  se zvýšeným krytím  IP44  </t>
  </si>
  <si>
    <t xml:space="preserve">Spinač   jednopolový  ř.6+1  se zvýšeným krytím  IP44  </t>
  </si>
  <si>
    <t>Zásuvka dvojnásobná  zapustěná krytí  IP20</t>
  </si>
  <si>
    <t>Zásuvka dvojnásobná  zapustěná s ochranou proti přepětí krytí  IP20</t>
  </si>
  <si>
    <t>Zásuvka jednásobná  s víčkem zapuštěná z krytím IP44</t>
  </si>
  <si>
    <t>Zásuvka nástěnná  32A/400V IP54</t>
  </si>
  <si>
    <t xml:space="preserve">Rámeček jednonásobný  pro spínače a jednozásuvky </t>
  </si>
  <si>
    <t xml:space="preserve">Rámeček vodorovný dvojnásobný  pro spínače a jednozásuvky </t>
  </si>
  <si>
    <t xml:space="preserve">Rámeček vodorovný trojnásobný  pro spínače a jednozásuvky </t>
  </si>
  <si>
    <t xml:space="preserve">Parapetní kanál dutý PK-140x70 D  délka 2m </t>
  </si>
  <si>
    <t xml:space="preserve">Roh vnítřní 8465 k parapetnímu kanálu PK-140x70 D </t>
  </si>
  <si>
    <t xml:space="preserve">Kryt spojovací 8462 k parapetnímu kanálu PK-140x70 D </t>
  </si>
  <si>
    <t xml:space="preserve">Krabice přístrojová k parapetnímu kanálu PK-140x70 D </t>
  </si>
  <si>
    <t xml:space="preserve">Přístrojová podložka 8440-11 k parapetnímu kanálu PK-140x70 D </t>
  </si>
  <si>
    <t>Příčka stínící PKS-70/60 k parapetnímu kanálu PK-140x70 D</t>
  </si>
  <si>
    <t>Drátěný žlab  DZ 110x200  délka 3m</t>
  </si>
  <si>
    <t>Rychlospojka  DZRS/B</t>
  </si>
  <si>
    <t>Podpěra na stěnu  DZDS 100/B</t>
  </si>
  <si>
    <t>Montážní deska  DZMD/B</t>
  </si>
  <si>
    <t>Upevňovací kotva  KPO 8x97</t>
  </si>
  <si>
    <t>Tuhá hrdlová trubka  8025  délka 2m</t>
  </si>
  <si>
    <t>Spojka pro tuhé hrdlové trubky  0225HF</t>
  </si>
  <si>
    <t>Příchytka pro tuhé hrdlové trubky  5325HF</t>
  </si>
  <si>
    <t>Lišta elektroinstalační 20x20  délka 2m</t>
  </si>
  <si>
    <t>Lišta elektroinstalační 40x40  délka 2m</t>
  </si>
  <si>
    <t>elektroinstalační kanál 60x40  délka 2m</t>
  </si>
  <si>
    <t>Kabelová chráníčka KPPOFLEX KF 09040</t>
  </si>
  <si>
    <t>Kabelová chráníčka KPPOFLEX KF 09110</t>
  </si>
  <si>
    <t>Elektroinstalační trubka ohebná  prům.  25</t>
  </si>
  <si>
    <t>Dopravní návěstidlo ZEL-210/2 červená/zelená</t>
  </si>
  <si>
    <t>Montážní souprava rameno 105mm</t>
  </si>
  <si>
    <t>Žárovka SIG 230V/75W E27</t>
  </si>
  <si>
    <t>Nástěnný konvektor  0,5kW   230V</t>
  </si>
  <si>
    <t>Nástěnný konvektor  0,75kW   230V</t>
  </si>
  <si>
    <t>Nástěnný konvektor  1kW   230V</t>
  </si>
  <si>
    <t>Nástěnný konvektor  1,5kW   230V</t>
  </si>
  <si>
    <t xml:space="preserve">Malý axiální ventilátor  POLO 4 pr. 100 Až,WC  1NPE/230V  15W  </t>
  </si>
  <si>
    <t xml:space="preserve">Svorka Bernard ZS 16 + měděný pásek </t>
  </si>
  <si>
    <t>Jistič  25B/3</t>
  </si>
  <si>
    <t xml:space="preserve">Demontáž stávající elektroinstalace </t>
  </si>
  <si>
    <t>Rozvodnice hlavního ochranného pospojování - HOP</t>
  </si>
  <si>
    <t xml:space="preserve">Ekvipotenciální svorkovnice  EPS 2 </t>
  </si>
  <si>
    <t xml:space="preserve">Montáž rozvodnic + zapojení </t>
  </si>
  <si>
    <t xml:space="preserve">Sádra stavební </t>
  </si>
  <si>
    <t>Ostatní pomocný materiál</t>
  </si>
  <si>
    <t>Krabicová svorka  WAGO  3/2,5 - referenční výrobek</t>
  </si>
  <si>
    <t>Krabicová svorka  WAGO  4/2,5 - referenční výrobek</t>
  </si>
  <si>
    <t>Krabicová svorka  WAGO  5/2,5 - referenční výrobek</t>
  </si>
  <si>
    <t>Vysekání ve zdi a otvoru do zdi</t>
  </si>
  <si>
    <t>Výchozí revize</t>
  </si>
  <si>
    <t>nákup celk.</t>
  </si>
  <si>
    <t>CENA  CELKEM</t>
  </si>
  <si>
    <t>na podr. materiál</t>
  </si>
  <si>
    <t>CELKEM MATERIÁL A MONTÁŽ</t>
  </si>
  <si>
    <t>GPV</t>
  </si>
  <si>
    <t>Hrubý ziskna mat.</t>
  </si>
  <si>
    <t>Sleva</t>
  </si>
  <si>
    <t>Kabely</t>
  </si>
  <si>
    <t>Kabel CYKY-0 3x1,5</t>
  </si>
  <si>
    <t>Kabel CYKY-J 3x1,5</t>
  </si>
  <si>
    <t>Kabel CYKY-J 3x2,5</t>
  </si>
  <si>
    <t>Kabel CYKY-J 5x1,5</t>
  </si>
  <si>
    <t>Kabel CYKY-J 5x2,5</t>
  </si>
  <si>
    <t>Kabel CYKY-J 5x4</t>
  </si>
  <si>
    <t>Kabel CYKY-J 5x6</t>
  </si>
  <si>
    <t xml:space="preserve">Kabel CYKY-J 5x10 </t>
  </si>
  <si>
    <t>Kabel CYKY-J 4x16</t>
  </si>
  <si>
    <t>Vodič CY 4 ZeZl</t>
  </si>
  <si>
    <t xml:space="preserve">Vodič CYA  6 ZeZl </t>
  </si>
  <si>
    <t xml:space="preserve">Vodič CYA 16 ZeZl </t>
  </si>
  <si>
    <t>Vodič CYA 25 ZeZl</t>
  </si>
  <si>
    <t>Svítidla</t>
  </si>
  <si>
    <t>A - Svítidlo zářivkové přisazené  2x58W, IP20</t>
  </si>
  <si>
    <t xml:space="preserve">s leštěnou parabolickou AL mřížkou </t>
  </si>
  <si>
    <t>A - Svítidlo zářivkové přisazené  2x58W, IP20  mont.</t>
  </si>
  <si>
    <t>s leštěnou parabolickou AL mřížkou</t>
  </si>
  <si>
    <t>B - Svítidlo LED vestavné 17W  IP20</t>
  </si>
  <si>
    <t>B - Svítidlo LED vestavné 17W  IP20  mont.</t>
  </si>
  <si>
    <t>C - Svítidlo závěsné LED 1x10W/230V  IP20</t>
  </si>
  <si>
    <t>C - Svítidlo závěsné LED 1x10W/230V  IP20  mont.</t>
  </si>
  <si>
    <t>D - Svítidlo nástěnné a stropní LED 1x11W/230V  IP41</t>
  </si>
  <si>
    <t>D - Svítidlo nástěnné a stropní LED 1x11W/230V  IP41  mont.</t>
  </si>
  <si>
    <t>E - Svítidlo nástěnné a stropní LED 1x20W/230V  IP44</t>
  </si>
  <si>
    <t>E - Svítidlo nástěnné a stropní LED 1x20W/230V  IP44  mont.</t>
  </si>
  <si>
    <t>F - Svítidlo venkovní diodové 230V/50Hz IP54</t>
  </si>
  <si>
    <t>F - Svítidlo venkovní diodové 230V/50Hz IP54  mont</t>
  </si>
  <si>
    <t>G - Svítidlo zářivkové přisazené s kompenzací 2x58W  IP65</t>
  </si>
  <si>
    <t>G - Svítidlo zářivkové přisazené  s kompenzací 2x58W  IP65  mont.</t>
  </si>
  <si>
    <t>Výložník MINI</t>
  </si>
  <si>
    <t>Zářivková trubice 58W/840</t>
  </si>
  <si>
    <t>Žárovka LED  10W</t>
  </si>
  <si>
    <t>Žárovka LED  11W</t>
  </si>
  <si>
    <t>Žárovka LED  17W</t>
  </si>
  <si>
    <t>Žárovka LED  20W</t>
  </si>
  <si>
    <t>Startér  4 - 80W</t>
  </si>
  <si>
    <t>Rozvaděče</t>
  </si>
  <si>
    <t>Rozvaděč RE</t>
  </si>
  <si>
    <t>Rozvaděč elektroměrový RE 101NOCPZ - kompletně vydrátovaný</t>
  </si>
  <si>
    <t>o rozměrech š. 450, v. 650, hl. 250</t>
  </si>
  <si>
    <t>Rozvaděč RH</t>
  </si>
  <si>
    <t>Rozvodnice  oceloplechová 72 modulů zapuštěná IP 44</t>
  </si>
  <si>
    <t>o rozměrech š. 588, v. 620, hl. 161</t>
  </si>
  <si>
    <t>Vypínač třípólový na DIN lištu 63/3  63A</t>
  </si>
  <si>
    <t xml:space="preserve">Přepěťová ochrana  třídy B+C </t>
  </si>
  <si>
    <t>Jistič  6B/1</t>
  </si>
  <si>
    <t>Jistič  10B/1</t>
  </si>
  <si>
    <t>Jistič  16B/1</t>
  </si>
  <si>
    <t>Jistič  16B/3</t>
  </si>
  <si>
    <t>Jistič  20B/3</t>
  </si>
  <si>
    <t>Proudový chránič  25/4/0.03  25A</t>
  </si>
  <si>
    <t>Instalační stykač zatížitelnost kontaktů 25A při 250V AC 4x spínací kontakt</t>
  </si>
  <si>
    <t xml:space="preserve">Zásuvka vestavná do rozvaděče 16A/230V na DIN lištu </t>
  </si>
  <si>
    <t>Přijímač HDO FMX 591 pro veřejné osvětlení</t>
  </si>
  <si>
    <t>Řadová svorkovnice  RSA 4</t>
  </si>
  <si>
    <t>Propojovací lišta pro jističe jmenovitý proud 80A 3fázová</t>
  </si>
  <si>
    <t xml:space="preserve">Přípojnice  N  modrá  </t>
  </si>
  <si>
    <t>Záslepka do rozvaděče</t>
  </si>
  <si>
    <t>Rozvaděč RP</t>
  </si>
  <si>
    <t>Rozvodnice  oceloplechová 72 modulů zapuštěná IP 40</t>
  </si>
  <si>
    <t>o rozměrech š. 588, v. 620, hl. 136</t>
  </si>
  <si>
    <t>Jistič  1C/1</t>
  </si>
  <si>
    <t>Jistič  6B/1N</t>
  </si>
  <si>
    <t>Instalační stykač (relé) zatížitelnost kontaktů 20A při 250V AC 2x spínací kontakt</t>
  </si>
  <si>
    <t xml:space="preserve">Časové relé pro ovládání ventilátorů </t>
  </si>
  <si>
    <t>Svítidla,stožáry,výložníky,svorkovnice</t>
  </si>
  <si>
    <t>Svítidlo Stela Square SRN IP66 vč. Stmívání  43W</t>
  </si>
  <si>
    <t>Svítidlo Stela Long IP66 vč. Stmívání  63W</t>
  </si>
  <si>
    <t>Svítidlo UniStreet IP66 vč. Stmívání  72W</t>
  </si>
  <si>
    <t xml:space="preserve">Silniční stožár bezpaticový třístupňový typ JB8ST </t>
  </si>
  <si>
    <t xml:space="preserve">povrchová úprava - žárový zinek </t>
  </si>
  <si>
    <t>Obloukový výložník typ V1C1020 - 1m</t>
  </si>
  <si>
    <t>Obloukový výložník typ V1C20 - 2m</t>
  </si>
  <si>
    <t>Stožárová rozvodnice SR 481-27 Z/A/  1poj.</t>
  </si>
  <si>
    <t>Uzemnění sloupů osvětlení a skříně HOP</t>
  </si>
  <si>
    <t>Páska FeZn 30x4</t>
  </si>
  <si>
    <t>Drát FeZn d. 10mm v zemi</t>
  </si>
  <si>
    <t>Svorka pásek - pásek SR02</t>
  </si>
  <si>
    <t>Svorka pásek - drát SR03</t>
  </si>
  <si>
    <t xml:space="preserve">Antikorozní nátěr </t>
  </si>
  <si>
    <t xml:space="preserve">Položení FeZn pásku a drátu </t>
  </si>
  <si>
    <t>Písek</t>
  </si>
  <si>
    <t>Beton</t>
  </si>
  <si>
    <t>Trubka PVC DN 315  délky 1m</t>
  </si>
  <si>
    <t>452 31-2151.R00</t>
  </si>
  <si>
    <t>Sedlové lože pod potrubí z betonu C 20/25 liniový odvodňovací žlab</t>
  </si>
  <si>
    <t>0,2*0,2*(8,5+0,2+0,2)</t>
  </si>
  <si>
    <t>899 64-3111.R00</t>
  </si>
  <si>
    <t>Bednění pro obetonování potrubí v otevřeném výkopu liniový odvodňovací žlab</t>
  </si>
  <si>
    <t>2*(0,2*(8,5+0,2+0,2))</t>
  </si>
  <si>
    <t>žlab-1</t>
  </si>
  <si>
    <t>Liniový odvodňovací žlab, šířka žlabu 200 mm litinová hrana, nosnost D400</t>
  </si>
  <si>
    <t>žlab-2</t>
  </si>
  <si>
    <t>Liniový odvodňovací žlab, šířka 200 mm vpust s kalovým košem, odtok DN 150, nosnost D400</t>
  </si>
  <si>
    <t>žlab-3</t>
  </si>
  <si>
    <t>Liniový odvodňovací žlab, šířka 200 mm čelní stěna plná</t>
  </si>
  <si>
    <t>žlab-4</t>
  </si>
  <si>
    <t>Liniový odvodňovací žlab, šířka 200 mm litinový rošt nosnosti D400, délka 0,5 m</t>
  </si>
  <si>
    <t>žlab-5</t>
  </si>
  <si>
    <t xml:space="preserve">Montáž a osazení žlabu </t>
  </si>
  <si>
    <t>8</t>
  </si>
  <si>
    <t>Trubní vedení</t>
  </si>
  <si>
    <t>894 41-1111.R00</t>
  </si>
  <si>
    <t>Zřízení šachet z dílců,dno C 25/30 vč. dodávky šacht. dna TZZ-Q 1000/600-DN 150</t>
  </si>
  <si>
    <t>Zřízení šachet z dílců,dno C 25/30 vč. dodávky šacht. dna TZZ-Q 1000/600-DN 200</t>
  </si>
  <si>
    <t>894 41-1121.R00</t>
  </si>
  <si>
    <t>Zřízení šachet z dílců, dno C25/30 vč. dodávky šacht. dna TZZ-Q 1000/600-DN 250</t>
  </si>
  <si>
    <t>Zřízení šachet z dílců, dno C25/30 vč. dodávky šacht. dna TZZ-Q 1000/600-DN 300</t>
  </si>
  <si>
    <t>592-24126</t>
  </si>
  <si>
    <t xml:space="preserve">Skruž přechodová TBR-Q 600/100x625/120/SPK (SLK) </t>
  </si>
  <si>
    <t>592-24106</t>
  </si>
  <si>
    <t xml:space="preserve">Skruž se stupadly TBS-Q 1000/250/120 SP (SP) </t>
  </si>
  <si>
    <t>592-24350.2</t>
  </si>
  <si>
    <t xml:space="preserve">Deska přechodová zákrytová tl. 200 mm </t>
  </si>
  <si>
    <t>592-24176</t>
  </si>
  <si>
    <t xml:space="preserve">Prstenec vyrovnávací TBW-Q 625/80/120 </t>
  </si>
  <si>
    <t>592-24177</t>
  </si>
  <si>
    <t xml:space="preserve">Prstenec vyrovnávací TBW-Q 625/100/120 </t>
  </si>
  <si>
    <t>552-43442</t>
  </si>
  <si>
    <t>Poklop na vstupní šachtu 600 D 400 plast</t>
  </si>
  <si>
    <t>899 10-3111.R00</t>
  </si>
  <si>
    <t xml:space="preserve">Osazení poklopu s rámem do 150 kg </t>
  </si>
  <si>
    <t>895 94-1111.R00</t>
  </si>
  <si>
    <t xml:space="preserve">Zřízení vpusti uliční z dílců typ UV - 50 normální </t>
  </si>
  <si>
    <t>592-24321</t>
  </si>
  <si>
    <t>Díl spodní uliční vpusti TBV-Q 450/940/ZK-V odtok DN 200</t>
  </si>
  <si>
    <t>592-24304</t>
  </si>
  <si>
    <t xml:space="preserve">Skruž středová TBV-Q 450/295/6a betonová </t>
  </si>
  <si>
    <t>592-24307</t>
  </si>
  <si>
    <t xml:space="preserve">Skruž horní TBV-Q 450/295/5b betonová </t>
  </si>
  <si>
    <t>552-43090</t>
  </si>
  <si>
    <t xml:space="preserve">Mříž vtoková s rámem, plast, D400, 505x505 mm </t>
  </si>
  <si>
    <t>899 20-1111.R00</t>
  </si>
  <si>
    <t xml:space="preserve">Osazení mříží litinových s rámem do 50 kg </t>
  </si>
  <si>
    <t>871 35-3121.R00</t>
  </si>
  <si>
    <t xml:space="preserve">Montáž trub z plastu, gumový kroužek, do DN 200 </t>
  </si>
  <si>
    <t>;d125mm:1,2+1,3+1,6+1,1+1,4+1,3+1,5+1,3+1,2+1,3</t>
  </si>
  <si>
    <t>;d160mm:34,4+29,7+14,4+2,7+11,5+1+14,1+0,9+2,8+7,8+1,4</t>
  </si>
  <si>
    <t>;d200mm:15,9+16,9+6,1+6,2+1,8+3,5</t>
  </si>
  <si>
    <t>871 37-3121.R00</t>
  </si>
  <si>
    <t xml:space="preserve">Montáž trub z plastu, gumový kroužek, do DN 300 </t>
  </si>
  <si>
    <t>;d250mm:13,8+34,5</t>
  </si>
  <si>
    <t>;d315mm:73,1</t>
  </si>
  <si>
    <t>721 17-6243.R00</t>
  </si>
  <si>
    <t>Potrubí KG dešťové (svislé) D 125 x 3,2 mm vč. dodávky potrubí</t>
  </si>
  <si>
    <t>(1,2+1,3+1,6+1,1+1,4+1,3+1,5+1,3+1,2+1,3)*1,015</t>
  </si>
  <si>
    <t>286-11260.A</t>
  </si>
  <si>
    <t xml:space="preserve">Trubka kanalizační KGEM SN 8 PVC 160x4,7x1000 </t>
  </si>
  <si>
    <t>286-11261.A</t>
  </si>
  <si>
    <t xml:space="preserve">Trubka kanalizační KGEM SN 8 PVC 160x4,7x3000 </t>
  </si>
  <si>
    <t>286-11262.A</t>
  </si>
  <si>
    <t xml:space="preserve">Trubka kanalizační KGEM SN 8 PVC 160x4,7x5000 </t>
  </si>
  <si>
    <t>286-11263.A</t>
  </si>
  <si>
    <t xml:space="preserve">Trubka kanalizační KGEM SN 8 PVC 200x5,9x1000 </t>
  </si>
  <si>
    <t>286-11264.A</t>
  </si>
  <si>
    <t xml:space="preserve">Trubka kanalizační KGEM SN 8 PVC 200x5,9x3000 </t>
  </si>
  <si>
    <t>286-11265.A</t>
  </si>
  <si>
    <t xml:space="preserve">Trubka kanalizační KGEM SN 8 PVC 200x5,9x5000 </t>
  </si>
  <si>
    <t>286-11266.A</t>
  </si>
  <si>
    <t xml:space="preserve">Trubka kanalizační KGEM SN 8 PVC 250x7,3x1000 </t>
  </si>
  <si>
    <t>286-11267.A</t>
  </si>
  <si>
    <t xml:space="preserve">Trubka kanalizační KGEM SN 8 PVC 250x7,3x3000 </t>
  </si>
  <si>
    <t>286-11268.A</t>
  </si>
  <si>
    <t xml:space="preserve">Trubka kanalizační KGEM SN 8 PVC 250x7,3x5000 </t>
  </si>
  <si>
    <t>286-11270.A</t>
  </si>
  <si>
    <t xml:space="preserve">Trubka kanalizační KGEM SN 8 PVC 315x9,2x1000 </t>
  </si>
  <si>
    <t>286-11272.A</t>
  </si>
  <si>
    <t xml:space="preserve">Trubka kanalizační KGEM SN 8 PVC 315x9,2x5000 </t>
  </si>
  <si>
    <t>877 35-3123.R00</t>
  </si>
  <si>
    <t xml:space="preserve">Montáž tvarovek jednoos. plast. gum.kroužek DN 200 </t>
  </si>
  <si>
    <t>877 35-3121.R00</t>
  </si>
  <si>
    <t xml:space="preserve">Montáž tvarovek odboč. plast. gum. kroužek DN 200 </t>
  </si>
  <si>
    <t>877 36-3121.R00</t>
  </si>
  <si>
    <t xml:space="preserve">Montáž tvarovek odboč. plast. gum. kroužek DN 250 </t>
  </si>
  <si>
    <t>286-51662.A</t>
  </si>
  <si>
    <t xml:space="preserve">Koleno kanalizační KGB 160/ 45° PVC </t>
  </si>
  <si>
    <t>286-51664.A</t>
  </si>
  <si>
    <t xml:space="preserve">Koleno kanalizační KGB 160/ 87° PVC </t>
  </si>
  <si>
    <t>286-51667.A</t>
  </si>
  <si>
    <t xml:space="preserve">Koleno kanalizační KGB 200/ 45° PVC </t>
  </si>
  <si>
    <t>286-51692.A</t>
  </si>
  <si>
    <t xml:space="preserve">Redukce kanalizační KGR 160/ 125 PVC </t>
  </si>
  <si>
    <t>286-51705.A</t>
  </si>
  <si>
    <t xml:space="preserve">Odbočka kanalizační KGEA 160/ 160/45° PVC </t>
  </si>
  <si>
    <t>286-51709.A</t>
  </si>
  <si>
    <t xml:space="preserve">Odbočka kanalizační KGEA 200/ 200/45° PVC </t>
  </si>
  <si>
    <t>286-51712.A</t>
  </si>
  <si>
    <t xml:space="preserve">Odbočka kanalizační KGEA 250/ 160/45° PVC </t>
  </si>
  <si>
    <t>286-51713.A</t>
  </si>
  <si>
    <t xml:space="preserve">Odbočka kanalizační KGEA 250/ 200/45° PVC </t>
  </si>
  <si>
    <t>721 24-2116.R00</t>
  </si>
  <si>
    <t>Lapač střešních splavenin litinový DN 125 D+M</t>
  </si>
  <si>
    <t>89</t>
  </si>
  <si>
    <t>Ostatní konstrukce na trub.ved</t>
  </si>
  <si>
    <t>geodet-1</t>
  </si>
  <si>
    <t xml:space="preserve">Vytyčení trasy geodetem, RŠ, UV </t>
  </si>
  <si>
    <t>9+4+10</t>
  </si>
  <si>
    <t>geodet-2</t>
  </si>
  <si>
    <t>Zaměření a zakreslení trasy kanalizace skutečné provedení</t>
  </si>
  <si>
    <t>184,3+121,4</t>
  </si>
  <si>
    <t>998 27-6101.R00</t>
  </si>
  <si>
    <t xml:space="preserve">Přesun hmot, trubní vedení plastová, otevř. výkop </t>
  </si>
  <si>
    <t>1,16078+32,34909</t>
  </si>
  <si>
    <t>Celkem bez DPH</t>
  </si>
  <si>
    <t>871 16-1121.R00</t>
  </si>
  <si>
    <t xml:space="preserve">Montáž trubek polyetylenových ve výkopu d 32 mm </t>
  </si>
  <si>
    <t>871 18-1121.R00</t>
  </si>
  <si>
    <t xml:space="preserve">Montáž trubek polyetylenových ve výkopu d 50 mm </t>
  </si>
  <si>
    <t>286-13742</t>
  </si>
  <si>
    <t xml:space="preserve">Trubka tlaková PE HD (PE 80) D 32 x 3,0 mm PN 10 </t>
  </si>
  <si>
    <t xml:space="preserve">m     </t>
  </si>
  <si>
    <t>286-13744</t>
  </si>
  <si>
    <t xml:space="preserve">Trubka tlaková PE HD (PE 80) D 50 x 4,6 mm PN 10 </t>
  </si>
  <si>
    <t>286-53322.A</t>
  </si>
  <si>
    <t xml:space="preserve">Koleno 90° elektrosvařovací ELGEF Plus d 32 mm </t>
  </si>
  <si>
    <t>283-14149.1</t>
  </si>
  <si>
    <t xml:space="preserve">Fólie signalizační š. 220 mm </t>
  </si>
  <si>
    <t>341-40925</t>
  </si>
  <si>
    <t>Vodič silový CY hnědý 4,00 mm2 - drát signalizační vč. uchycení k potrubí</t>
  </si>
  <si>
    <t>892 24-1111.R00</t>
  </si>
  <si>
    <t xml:space="preserve">Tlaková zkouška vodovodního potrubí DN 80 </t>
  </si>
  <si>
    <t>18+20</t>
  </si>
  <si>
    <t>721</t>
  </si>
  <si>
    <t>Vnitřní kanalizace</t>
  </si>
  <si>
    <t>721 17-6102.R00</t>
  </si>
  <si>
    <t xml:space="preserve">Potrubí HT připojovací D 40 x 1,8 mm </t>
  </si>
  <si>
    <t>2*1,09</t>
  </si>
  <si>
    <t>721 17-6103.R00</t>
  </si>
  <si>
    <t xml:space="preserve">Potrubí HT připojovací DN 50 x 1,8 mm </t>
  </si>
  <si>
    <t>(3+0,9+0,9+1,4)*1,09</t>
  </si>
  <si>
    <t>721 17-6105.R00</t>
  </si>
  <si>
    <t xml:space="preserve">Potrubí HT připojovací DN 100 x 2,7 mm </t>
  </si>
  <si>
    <t>721 17-6115.R00</t>
  </si>
  <si>
    <t xml:space="preserve">Potrubí HT odpadní svislé DN 100 x 2,7 mm </t>
  </si>
  <si>
    <t>(4,2+1,6+1,5)*1,09</t>
  </si>
  <si>
    <t>721 17-6222.R00</t>
  </si>
  <si>
    <t xml:space="preserve">Potrubí KG svodné (ležaté) v zemi DN 100 x 3,2 mm </t>
  </si>
  <si>
    <t>(9,15+4,1)*1,09</t>
  </si>
  <si>
    <t>721 17-6223.R00</t>
  </si>
  <si>
    <t xml:space="preserve">Potrubí KG svodné (ležaté) v zemi DN 125 x 3,2 mm </t>
  </si>
  <si>
    <t>2,52*1,09</t>
  </si>
  <si>
    <t>721 19-4104.R00</t>
  </si>
  <si>
    <t xml:space="preserve">Vyvedení odpadních výpustek D 40 x 1,8 </t>
  </si>
  <si>
    <t>721 19-4105.R00</t>
  </si>
  <si>
    <t xml:space="preserve">Vyvedení odpadních výpustek D 50 x 1,8 </t>
  </si>
  <si>
    <t>721 19-4109.R00</t>
  </si>
  <si>
    <t xml:space="preserve">Vyvedení odpadních výpustek D 110 x 2,3 </t>
  </si>
  <si>
    <t>721 27-3145.R00</t>
  </si>
  <si>
    <t xml:space="preserve">Hlavice ventilační z PVC  DN 100/930 </t>
  </si>
  <si>
    <t>721 29-0111.R00</t>
  </si>
  <si>
    <t xml:space="preserve">Zkouška těsnosti kanalizace vodou DN 125 </t>
  </si>
  <si>
    <t>9,2+4,1+2,5</t>
  </si>
  <si>
    <t>2+3+0,9+0,9+1,4+0,3+0,3+4,2+1,6+1,5</t>
  </si>
  <si>
    <t>998 72-1101.R00</t>
  </si>
  <si>
    <t xml:space="preserve">Přesun hmot pro vnitřní kanalizaci, výšky do 6 m </t>
  </si>
  <si>
    <t>722</t>
  </si>
  <si>
    <t>Vnitřní vodovod</t>
  </si>
  <si>
    <t>722 17-2311.R00</t>
  </si>
  <si>
    <t xml:space="preserve">Potrubí z PPR studená, D 20/2,3 mm </t>
  </si>
  <si>
    <t>4,8*1,09</t>
  </si>
  <si>
    <t>722 17-2312.R00</t>
  </si>
  <si>
    <t xml:space="preserve">Potrubí z PPR studená, D 25/2,5 mm </t>
  </si>
  <si>
    <t>8,8*1,09</t>
  </si>
  <si>
    <t>722 17-2331.R00</t>
  </si>
  <si>
    <t xml:space="preserve">Potrubí z PPR teplá, D 20/2,8 mm </t>
  </si>
  <si>
    <t>4,4*1,09</t>
  </si>
  <si>
    <t>722 17-2332.R00</t>
  </si>
  <si>
    <t xml:space="preserve">Potrubí z PPR teplá, D 25/3,5 mm </t>
  </si>
  <si>
    <t>7,2*1,09</t>
  </si>
  <si>
    <t>722 19-0401.R00</t>
  </si>
  <si>
    <t xml:space="preserve">Vyvedení a upevnění výpustek DN 15 </t>
  </si>
  <si>
    <t>722 19-0402.R00</t>
  </si>
  <si>
    <t xml:space="preserve">Vyvedení a upevnění výpustek DN 20 </t>
  </si>
  <si>
    <t>722 19-0403.R00</t>
  </si>
  <si>
    <t xml:space="preserve">Vyvedení a upevnění výpustek DN 25 </t>
  </si>
  <si>
    <t>722 22-0111.R00</t>
  </si>
  <si>
    <t xml:space="preserve">Nástěnka K 247, pro výtokový ventil G 1/2 </t>
  </si>
  <si>
    <t>722 22-0121.R00</t>
  </si>
  <si>
    <t xml:space="preserve">Nástěnka K 247, pro baterii G 1/2 </t>
  </si>
  <si>
    <t>pár</t>
  </si>
  <si>
    <t>722 23-7122.R00</t>
  </si>
  <si>
    <t xml:space="preserve">Kohout kulový,2xvnitřní záv. DN 20 </t>
  </si>
  <si>
    <t>722 23-7123.R00</t>
  </si>
  <si>
    <t xml:space="preserve">Kohout kulový,2xvnitřní záv. DN 25 </t>
  </si>
  <si>
    <t>722 23-7622.R00</t>
  </si>
  <si>
    <t xml:space="preserve">Ventil zpětný,2xvnitřní závit DN 20 </t>
  </si>
  <si>
    <t>722 23-7623.R00</t>
  </si>
  <si>
    <t xml:space="preserve">Ventil zpětný,2xvnitřní závit DN 25 </t>
  </si>
  <si>
    <t>734 25-5115.R00</t>
  </si>
  <si>
    <t>Ventil pojistný 1/2'' x 3/4'' pro TV,závitový 0,6 MPa</t>
  </si>
  <si>
    <t>734 42-1130.R00</t>
  </si>
  <si>
    <t xml:space="preserve">Tlakoměr deformační 0-10 MPa </t>
  </si>
  <si>
    <t>722 28-0106.R00</t>
  </si>
  <si>
    <t xml:space="preserve">Tlaková zkouška vodovodního potrubí do DN 32 </t>
  </si>
  <si>
    <t>4,8+8,8+4,4+7,2</t>
  </si>
  <si>
    <t>722 29-0234.R00</t>
  </si>
  <si>
    <t xml:space="preserve">Proplach a dezinfekce vodovod.potrubí DN 80 </t>
  </si>
  <si>
    <t>998 72-2101.R00</t>
  </si>
  <si>
    <t xml:space="preserve">Přesun hmot pro vnitřní vodovod, výšky do 6 m </t>
  </si>
  <si>
    <t>725 01-4131.R00</t>
  </si>
  <si>
    <t>Klozet závěsný keramický + sedátko, bílý D+M</t>
  </si>
  <si>
    <t>soubor</t>
  </si>
  <si>
    <t>725 01-4172.R00</t>
  </si>
  <si>
    <t>Klozet závěsný nerezový D+M</t>
  </si>
  <si>
    <t>725 01-7122.R00</t>
  </si>
  <si>
    <t>Umyvadlo na šrouby keramické 55 x 42 cm, bílé D+M</t>
  </si>
  <si>
    <t>725 01-7125.R00</t>
  </si>
  <si>
    <t>Umyvadlo na šrouby nerezové 55 x 42 cm, bílé D+M</t>
  </si>
  <si>
    <t>725 24-9102.R00</t>
  </si>
  <si>
    <t xml:space="preserve">Montáž sprchových žlabů </t>
  </si>
  <si>
    <t>725 31-9101.R00</t>
  </si>
  <si>
    <t xml:space="preserve">Montáž dřezů jednoduchých </t>
  </si>
  <si>
    <t>725 33-4301.R00</t>
  </si>
  <si>
    <t>Nálevka se sifonem PP DN 32 D+M</t>
  </si>
  <si>
    <t>725 81-0401.R00</t>
  </si>
  <si>
    <t>Ventil rohový bez přípoj. trubičky T 66 G 1/2 D+M</t>
  </si>
  <si>
    <t>725 81-9201.R00</t>
  </si>
  <si>
    <t xml:space="preserve">Montáž ventilu nástěnného  G 1/2 </t>
  </si>
  <si>
    <t>725 82-3121.RT1</t>
  </si>
  <si>
    <t>Baterie umyvadlová stoján. ruční, vč. otvír.odpadu standardní, D+M</t>
  </si>
  <si>
    <t>725 82-3114.RT0</t>
  </si>
  <si>
    <t>Stojánkový pákový ventil pouze pro studenou vodu D+M</t>
  </si>
  <si>
    <t>725 82-3134.R00</t>
  </si>
  <si>
    <t>Baterie dřezová stojánková ruční s výsuv. sprchou D+M</t>
  </si>
  <si>
    <t>725 84-5111.RT1</t>
  </si>
  <si>
    <t>Baterie sprchová nástěnná ruční, vč. příslušenství standardní, D+M</t>
  </si>
  <si>
    <t>725 86-0107.R00</t>
  </si>
  <si>
    <t xml:space="preserve">Uzávěrka zápachová umyvadlová,D 40 </t>
  </si>
  <si>
    <t>726 21-1121.R00</t>
  </si>
  <si>
    <t>Modul-WC k zazdění a obezdění vč. splach. tlačítka, D+M</t>
  </si>
  <si>
    <t>726 21-1122.R00</t>
  </si>
  <si>
    <t>Modul-WC předstěnový instalační systém pro suchou instalaci, vč. splach. tlačítka, D+M</t>
  </si>
  <si>
    <t>zah. vent.</t>
  </si>
  <si>
    <t xml:space="preserve">Zahradní ventil nezámrzný DN15 </t>
  </si>
  <si>
    <t>sprch žlab</t>
  </si>
  <si>
    <t>Sprchový žlab s límcelm ke stěna a zápach uzáv L=600 mm, perforovaný nerez rošt</t>
  </si>
  <si>
    <t>725 53-4226.R00</t>
  </si>
  <si>
    <t>Ohřívač elek. zásob. závěsný objem 160 l D+M</t>
  </si>
  <si>
    <t>998 72-5101.R00</t>
  </si>
  <si>
    <t xml:space="preserve">Přesun hmot pro zařizovací předměty, výšky do 6 m </t>
  </si>
  <si>
    <t>713-1</t>
  </si>
  <si>
    <t>Izolace ZTI</t>
  </si>
  <si>
    <t>722 18-1211.RT7</t>
  </si>
  <si>
    <t>Izolace návleková MIRELON PRO tl. stěny 6 mm vnitřní průměr 22 mm</t>
  </si>
  <si>
    <t>722 18-1211.RT8</t>
  </si>
  <si>
    <t>Izolace návleková MIRELON PRO tl. stěny 6 mm vnitřní průměr 25 mm</t>
  </si>
  <si>
    <t>722 18-1214.RT6</t>
  </si>
  <si>
    <t>Izolace návleková MIRELON PRO tl. stěny 20 mm vnitřní průměr 18 mm</t>
  </si>
  <si>
    <t>722 18-1214.RT7</t>
  </si>
  <si>
    <t>Izolace návleková MIRELON PRO tl. stěny 20 mm vnitřní průměr 22 mm</t>
  </si>
  <si>
    <t>722 18-1214.RT8</t>
  </si>
  <si>
    <t>Izolace návleková MIRELON PRO tl. stěny 20 mm vnitřní průměr 25 mm</t>
  </si>
  <si>
    <t>998 71-3101.R00</t>
  </si>
  <si>
    <t>SANACE Chrudim DN 300 Compact Pipe</t>
  </si>
  <si>
    <t>Položka</t>
  </si>
  <si>
    <t>Počet MJ</t>
  </si>
  <si>
    <t>Cena za MJ v Kč</t>
  </si>
  <si>
    <t>Celkem na položku v Kč</t>
  </si>
  <si>
    <t>Náklady na umístění stavby, dokumentace průběhu prací</t>
  </si>
  <si>
    <t>Čištění sacotlakovým vozem</t>
  </si>
  <si>
    <t>Frézovací a přípravné práce kanalizační frézou</t>
  </si>
  <si>
    <t>Sanace kanalizace technologií Compact Pipe SDR 17 DN 300</t>
  </si>
  <si>
    <t>Otevření přípojek</t>
  </si>
  <si>
    <t>Zapravení přípojek kloboukem Compact</t>
  </si>
  <si>
    <t>Napojení v šachtě kanalizační maltou</t>
  </si>
  <si>
    <t>Kamerové prohlídky a DVD dokumentace</t>
  </si>
  <si>
    <t>Tlaková zkouška vzduchem</t>
  </si>
  <si>
    <t>Přečerpávání splašků</t>
  </si>
  <si>
    <t>hod.</t>
  </si>
  <si>
    <t>Zajištění DIR a DIO</t>
  </si>
  <si>
    <t>Sanace šachet zednickým způsobem, hl. 4 m, doplnění či výměna stupaček</t>
  </si>
  <si>
    <t>CELKEM bez DPH</t>
  </si>
  <si>
    <t>Omítka stěn vně šlechtěná silikonová antracit zatíraná, tloušťka vrstvy 1,0 mm</t>
  </si>
  <si>
    <t>(1,5*2)+(0,65*1,15)</t>
  </si>
  <si>
    <t>M+D obklad deskami lamino v.1,4m odstín sv.šedý vč.3 ks háčků na kabáty</t>
  </si>
  <si>
    <t>Dveře vnitřní hladké plné 1 kříd. 80x197 povrch HPL světle šedý včetně kování a zámků FAB</t>
  </si>
  <si>
    <t>587,06</t>
  </si>
  <si>
    <t>719,33</t>
  </si>
  <si>
    <t>344,63</t>
  </si>
  <si>
    <t>125,8</t>
  </si>
  <si>
    <t xml:space="preserve">Prefabrikovaný základ váhy </t>
  </si>
  <si>
    <t xml:space="preserve">Automobilová váha 8m/30t </t>
  </si>
  <si>
    <t xml:space="preserve">Doprava váhy po území ČR </t>
  </si>
  <si>
    <t xml:space="preserve">Instalace váhy </t>
  </si>
  <si>
    <t>ES ověření váhy</t>
  </si>
  <si>
    <t xml:space="preserve">Přídavný displey </t>
  </si>
  <si>
    <t xml:space="preserve">Krycí "T" guma </t>
  </si>
  <si>
    <t>TV-inspekce ( již provedeno investorem, neoceňovat )</t>
  </si>
  <si>
    <t>317143726</t>
  </si>
  <si>
    <t>Omítka jemná jádrová vápenocementová tloušťka vrstvy 20 mm</t>
  </si>
  <si>
    <t>602011189</t>
  </si>
  <si>
    <t>317143422</t>
  </si>
  <si>
    <t>Překlad nosný 200/249 délka 1,3m porobeton.syst.</t>
  </si>
  <si>
    <t>622754111</t>
  </si>
  <si>
    <t>KZS lišta začišťovací+tkanina</t>
  </si>
  <si>
    <t>2*(2*1,25+0,75+2*2+1,25+1+2*2,35+1,1+2*1,75+1,5+2*0,75+1+2*0,75+0,9+2*0,75+0,96+2*2,1+2*4,7)</t>
  </si>
  <si>
    <t>začišťující okenní profil bez tkaniny APU lišta</t>
  </si>
  <si>
    <t>622432111</t>
  </si>
  <si>
    <t>4,8*0,3+4,8*0,6+1*2,9+13,9*0,6</t>
  </si>
  <si>
    <t xml:space="preserve">Omítka stěn dekorativní -marmolit </t>
  </si>
  <si>
    <t xml:space="preserve">Překlad nosný 375/249 délka 2,5m pororbeton.syst. </t>
  </si>
  <si>
    <t xml:space="preserve">M+D zásobník NEREZ na toaletní papír </t>
  </si>
  <si>
    <t>Žlaby z Pz plechu podokapní půlkruhové, rš 330 mm, kotveno háky po 0,5m</t>
  </si>
  <si>
    <t>Oplechování parapetů z taženého hliníku rš 250 mm s nosem 25mm vč.bočních hliník.krytů, před omítku</t>
  </si>
  <si>
    <t>Oplechování zdí (atiky) z Pz plechu, rš 150 mm s polyester.povrchem 30 mikronů</t>
  </si>
  <si>
    <t xml:space="preserve">Odpadní trouby z Pz plechu, kruhové, D 125 mm </t>
  </si>
  <si>
    <t>Montáž krytiny střech, krytina lehká profilovaná včetně dodávky plechové krytiny včetně ukončovacích profilů - maska rš 280mm</t>
  </si>
  <si>
    <t xml:space="preserve">M+D plechový vstupní portál rš 660mm </t>
  </si>
  <si>
    <t>764990003</t>
  </si>
  <si>
    <t>M+D větracího pásu okapního, hliník, barva antracit š.100mm</t>
  </si>
  <si>
    <t>2*4,8+14,2*2</t>
  </si>
  <si>
    <t>M+D nerez větrací mřížka 160x165mm se síťkou</t>
  </si>
  <si>
    <t xml:space="preserve">M+D Al okno 750/1250 otevíravé a sklopné, izolační dvojsklo </t>
  </si>
  <si>
    <t xml:space="preserve">Omítka stěn vně šlechtěná silikonová tmavě šedá zatíraná  tloušťka vrstvy 1,0 mm </t>
  </si>
  <si>
    <t>32a</t>
  </si>
  <si>
    <t>80a</t>
  </si>
  <si>
    <t>výpočet viz příloha VV 01 CHRSD, list 2</t>
  </si>
  <si>
    <t>výpočet viz příloha VV 01 CHRSD, list 3</t>
  </si>
  <si>
    <t>výpočet viz VV 01 CHRSD, list 3</t>
  </si>
  <si>
    <t>Zeď nosná -20cm beton C25/30-XC2,XF1-S3 vč. tvárnic (specifikace pohledových tvárnic D.1.1A-09)</t>
  </si>
  <si>
    <t>Oplechování zdí (atiky) z Pz plechu, rš 330 mm s povrchem polyester 30 mikronů</t>
  </si>
  <si>
    <t>Montáž krytiny střech, krytina lehká profilovaná včetně dodávky plechové krytiny včetně ukončovacích profilů - maska rš. 280mm</t>
  </si>
  <si>
    <t>M+D ochranná mříž na okna 5400x1500mm-tahokov do rámu z L profilů (vel.oko 22/v,12/tl.2,0), povrch.úprava Komaxit</t>
  </si>
  <si>
    <t>M+D polep vrat folií 6x na ploše 800/1200mm</t>
  </si>
  <si>
    <t>236,5</t>
  </si>
  <si>
    <t xml:space="preserve">Obsyp potrubí bez prohození sypaniny s dodáním písku </t>
  </si>
  <si>
    <t xml:space="preserve">Lože pod potrubí z písku </t>
  </si>
  <si>
    <t>výpočet viz příloha VV 01 CHRSD, list 1</t>
  </si>
  <si>
    <t>výpočet viz příloha WW 01 CHRSD, list 2</t>
  </si>
  <si>
    <t xml:space="preserve">Klad dlaž komunikací do lože cem malty vel 0,09m2-50 m2 </t>
  </si>
  <si>
    <t>Zemnění ( viz 08 bleskovod )</t>
  </si>
  <si>
    <t>130*1,05</t>
  </si>
  <si>
    <t>60*1,05</t>
  </si>
  <si>
    <t>15a</t>
  </si>
  <si>
    <t>1,35+4,4</t>
  </si>
  <si>
    <t>Zeď nosná -20cm,beton C25/30-XC2, XF1-S3 vč. tvárnic (specifikace pohledových tvárnic D.1.1A-09)</t>
  </si>
  <si>
    <t>622481211</t>
  </si>
  <si>
    <t>Montáž výztužné sítě, včetně výztužné sítě</t>
  </si>
  <si>
    <t>345232122</t>
  </si>
  <si>
    <t>M+D zákrytových desek 300x400x60mm</t>
  </si>
  <si>
    <t>SDK podhled A 12,5 -TI 2xCD+UD - SDK a izolace, desky z ninerální plsti, zavěšené na konstrukci střechy</t>
  </si>
  <si>
    <t>105a</t>
  </si>
  <si>
    <t>791990001</t>
  </si>
  <si>
    <t>M+D zrcadlo vlepené do obkladu 600x800mm</t>
  </si>
  <si>
    <t>107a</t>
  </si>
  <si>
    <t>783990001</t>
  </si>
  <si>
    <t>Nátěr vnitřních zárubní</t>
  </si>
  <si>
    <t>Osazení parapetních desek dřevotřískových š. do 25 cm včetně dodávky parapetní desky š. 25 cm</t>
  </si>
  <si>
    <t>Položkový rozpočet stavby (VÝKAZ VÝMĚR)</t>
  </si>
  <si>
    <t>Předkreslení šipek a písma na fasádě dle výkresu d.1.1A-10, výška písma 650mm</t>
  </si>
  <si>
    <t>dle v.č.D.1.1A-10:</t>
  </si>
  <si>
    <t>Malba na fasádu - zelená</t>
  </si>
  <si>
    <t>16</t>
  </si>
  <si>
    <t>21+1,4+6*1,1+2*2,2+2*1,2+16*0,7</t>
  </si>
  <si>
    <t>59299004</t>
  </si>
  <si>
    <t>34a</t>
  </si>
  <si>
    <t>34b</t>
  </si>
  <si>
    <t>596841220</t>
  </si>
  <si>
    <t>37a</t>
  </si>
  <si>
    <t>37b</t>
  </si>
  <si>
    <t>viz VV příloha 006</t>
  </si>
  <si>
    <t>92,2-8,7=83,5</t>
  </si>
  <si>
    <t>8,7</t>
  </si>
  <si>
    <t>montáž silniční betonové přídlažby 250x500x100 v šíři 0,25m, délka přídlažby 334 m</t>
  </si>
  <si>
    <t>montáž silniční betonové přídlažby 250x500x100 pod sloupky plošně</t>
  </si>
  <si>
    <t>přídlažba silniční vysoká 50/25/10 přírodní</t>
  </si>
  <si>
    <t>59299005</t>
  </si>
  <si>
    <t>83,50m2/0,25=334,0m x2 =668 ks</t>
  </si>
  <si>
    <t>8,70m2/0,25=34,8mx2 =70 ks</t>
  </si>
  <si>
    <t>44a</t>
  </si>
  <si>
    <t>918101111</t>
  </si>
  <si>
    <t>Lože pod obrubníky nebo obruby dlažeb z B 12,5</t>
  </si>
  <si>
    <t>betonové lože v. 0,15m pod přídlažbu</t>
  </si>
  <si>
    <t>83,50m2x0,15m=12,52m3</t>
  </si>
  <si>
    <t>44b</t>
  </si>
  <si>
    <t>8,70m2x0,15m=1,30m3</t>
  </si>
  <si>
    <t>0,5+34,8</t>
  </si>
  <si>
    <t>133,02+55,7</t>
  </si>
  <si>
    <t>133,02+55,7 (výkop pro váhu)</t>
  </si>
  <si>
    <t>0,5+34,8 (výkop pro startovací jámu)</t>
  </si>
  <si>
    <t>381,46+34,8</t>
  </si>
  <si>
    <t>133,02+80,94+587,06+0,5-38,94-381,46+34,8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</si>
</sst>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.00\ &quot;Kč&quot;"/>
    <numFmt numFmtId="170" formatCode="#,##0.00\ &quot;Kč&quot;;[Red]#,##0.00\ &quot;Kč&quot;"/>
    <numFmt numFmtId="171" formatCode="_-* #,##0\ [$Kč-405]_-;\-* #,##0\ [$Kč-405]_-;_-* &quot;-&quot;??\ [$Kč-405]_-;_-@_-"/>
    <numFmt numFmtId="172" formatCode="#,##0.00000"/>
  </numFmts>
  <fonts count="5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b/>
      <sz val="12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indexed="3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39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 CE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charset val="238"/>
    </font>
    <font>
      <sz val="10"/>
      <color indexed="10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18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0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9" fillId="0" borderId="0"/>
    <xf numFmtId="0" fontId="21" fillId="0" borderId="0"/>
    <xf numFmtId="0" fontId="21" fillId="0" borderId="0"/>
  </cellStyleXfs>
  <cellXfs count="66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0" fontId="22" fillId="0" borderId="0" xfId="2" applyFont="1" applyBorder="1"/>
    <xf numFmtId="0" fontId="20" fillId="0" borderId="0" xfId="3" applyFont="1" applyAlignment="1" applyProtection="1">
      <alignment horizontal="center"/>
    </xf>
    <xf numFmtId="1" fontId="20" fillId="0" borderId="0" xfId="3" applyNumberFormat="1" applyFont="1" applyProtection="1"/>
    <xf numFmtId="169" fontId="20" fillId="0" borderId="0" xfId="3" applyNumberFormat="1" applyFont="1" applyProtection="1"/>
    <xf numFmtId="9" fontId="20" fillId="0" borderId="0" xfId="3" applyNumberFormat="1" applyFont="1" applyProtection="1"/>
    <xf numFmtId="2" fontId="23" fillId="7" borderId="0" xfId="3" applyNumberFormat="1" applyFont="1" applyFill="1" applyProtection="1">
      <protection locked="0"/>
    </xf>
    <xf numFmtId="2" fontId="24" fillId="7" borderId="0" xfId="3" applyNumberFormat="1" applyFont="1" applyFill="1" applyProtection="1">
      <protection locked="0"/>
    </xf>
    <xf numFmtId="0" fontId="20" fillId="0" borderId="0" xfId="3" applyFont="1"/>
    <xf numFmtId="0" fontId="20" fillId="0" borderId="0" xfId="3" applyFont="1" applyProtection="1"/>
    <xf numFmtId="2" fontId="20" fillId="0" borderId="0" xfId="3" applyNumberFormat="1" applyFont="1" applyProtection="1"/>
    <xf numFmtId="0" fontId="25" fillId="0" borderId="0" xfId="3" applyFont="1" applyProtection="1">
      <protection locked="0"/>
    </xf>
    <xf numFmtId="0" fontId="26" fillId="0" borderId="0" xfId="3" applyFont="1" applyAlignment="1" applyProtection="1">
      <alignment horizontal="center"/>
    </xf>
    <xf numFmtId="1" fontId="27" fillId="0" borderId="0" xfId="3" applyNumberFormat="1" applyFont="1" applyProtection="1"/>
    <xf numFmtId="169" fontId="27" fillId="0" borderId="0" xfId="3" applyNumberFormat="1" applyFont="1" applyProtection="1"/>
    <xf numFmtId="9" fontId="27" fillId="0" borderId="0" xfId="3" applyNumberFormat="1" applyFont="1" applyProtection="1"/>
    <xf numFmtId="2" fontId="27" fillId="0" borderId="0" xfId="3" applyNumberFormat="1" applyFont="1" applyProtection="1"/>
    <xf numFmtId="0" fontId="27" fillId="0" borderId="15" xfId="3" applyFont="1" applyBorder="1" applyProtection="1"/>
    <xf numFmtId="0" fontId="27" fillId="0" borderId="15" xfId="3" applyFont="1" applyBorder="1" applyAlignment="1" applyProtection="1">
      <alignment horizontal="center"/>
    </xf>
    <xf numFmtId="1" fontId="27" fillId="0" borderId="15" xfId="3" applyNumberFormat="1" applyFont="1" applyBorder="1" applyAlignment="1" applyProtection="1">
      <alignment horizontal="center"/>
    </xf>
    <xf numFmtId="169" fontId="27" fillId="0" borderId="15" xfId="3" applyNumberFormat="1" applyFont="1" applyBorder="1" applyAlignment="1" applyProtection="1">
      <alignment horizontal="center"/>
    </xf>
    <xf numFmtId="169" fontId="27" fillId="0" borderId="1" xfId="3" applyNumberFormat="1" applyFont="1" applyBorder="1" applyAlignment="1" applyProtection="1">
      <alignment horizontal="center"/>
    </xf>
    <xf numFmtId="9" fontId="27" fillId="0" borderId="1" xfId="3" applyNumberFormat="1" applyFont="1" applyBorder="1" applyAlignment="1" applyProtection="1">
      <alignment horizontal="centerContinuous"/>
    </xf>
    <xf numFmtId="169" fontId="27" fillId="0" borderId="3" xfId="3" applyNumberFormat="1" applyFont="1" applyBorder="1" applyAlignment="1" applyProtection="1">
      <alignment horizontal="centerContinuous"/>
    </xf>
    <xf numFmtId="169" fontId="27" fillId="2" borderId="15" xfId="3" applyNumberFormat="1" applyFont="1" applyFill="1" applyBorder="1" applyAlignment="1" applyProtection="1">
      <alignment horizontal="center"/>
    </xf>
    <xf numFmtId="2" fontId="27" fillId="2" borderId="15" xfId="3" applyNumberFormat="1" applyFont="1" applyFill="1" applyBorder="1" applyAlignment="1" applyProtection="1">
      <alignment horizontal="center"/>
    </xf>
    <xf numFmtId="0" fontId="28" fillId="0" borderId="0" xfId="3" applyFont="1" applyProtection="1"/>
    <xf numFmtId="0" fontId="28" fillId="0" borderId="0" xfId="3" applyFont="1" applyAlignment="1" applyProtection="1">
      <alignment horizontal="center"/>
    </xf>
    <xf numFmtId="1" fontId="28" fillId="0" borderId="0" xfId="3" applyNumberFormat="1" applyFont="1" applyProtection="1"/>
    <xf numFmtId="169" fontId="27" fillId="0" borderId="0" xfId="3" applyNumberFormat="1" applyFont="1" applyBorder="1" applyProtection="1"/>
    <xf numFmtId="2" fontId="27" fillId="0" borderId="0" xfId="3" applyNumberFormat="1" applyFont="1" applyBorder="1" applyProtection="1"/>
    <xf numFmtId="0" fontId="29" fillId="0" borderId="0" xfId="3" applyFont="1" applyFill="1" applyProtection="1">
      <protection locked="0"/>
    </xf>
    <xf numFmtId="0" fontId="29" fillId="0" borderId="0" xfId="3" applyFont="1" applyFill="1" applyAlignment="1" applyProtection="1">
      <alignment horizontal="center"/>
      <protection locked="0"/>
    </xf>
    <xf numFmtId="1" fontId="29" fillId="0" borderId="0" xfId="3" applyNumberFormat="1" applyFont="1" applyFill="1" applyProtection="1">
      <protection locked="0"/>
    </xf>
    <xf numFmtId="9" fontId="28" fillId="0" borderId="0" xfId="3" applyNumberFormat="1" applyFont="1" applyProtection="1">
      <protection locked="0"/>
    </xf>
    <xf numFmtId="169" fontId="28" fillId="0" borderId="0" xfId="3" applyNumberFormat="1" applyFont="1" applyProtection="1">
      <protection locked="0"/>
    </xf>
    <xf numFmtId="169" fontId="29" fillId="0" borderId="0" xfId="3" applyNumberFormat="1" applyFont="1" applyProtection="1">
      <protection locked="0"/>
    </xf>
    <xf numFmtId="0" fontId="21" fillId="0" borderId="0" xfId="3"/>
    <xf numFmtId="169" fontId="27" fillId="0" borderId="0" xfId="3" applyNumberFormat="1" applyFont="1" applyFill="1" applyProtection="1"/>
    <xf numFmtId="9" fontId="28" fillId="0" borderId="0" xfId="3" applyNumberFormat="1" applyFont="1" applyFill="1" applyProtection="1">
      <protection locked="0"/>
    </xf>
    <xf numFmtId="169" fontId="28" fillId="0" borderId="0" xfId="3" applyNumberFormat="1" applyFont="1" applyFill="1" applyProtection="1">
      <protection locked="0"/>
    </xf>
    <xf numFmtId="2" fontId="27" fillId="0" borderId="0" xfId="3" applyNumberFormat="1" applyFont="1" applyFill="1" applyProtection="1"/>
    <xf numFmtId="169" fontId="29" fillId="0" borderId="0" xfId="3" applyNumberFormat="1" applyFont="1" applyFill="1" applyProtection="1">
      <protection locked="0"/>
    </xf>
    <xf numFmtId="0" fontId="20" fillId="0" borderId="0" xfId="3" applyFont="1" applyFill="1"/>
    <xf numFmtId="0" fontId="28" fillId="0" borderId="0" xfId="3" applyFont="1" applyFill="1" applyProtection="1">
      <protection locked="0"/>
    </xf>
    <xf numFmtId="0" fontId="21" fillId="0" borderId="0" xfId="3" applyFill="1"/>
    <xf numFmtId="0" fontId="29" fillId="0" borderId="0" xfId="3" applyFont="1" applyAlignment="1" applyProtection="1">
      <alignment horizontal="center"/>
      <protection locked="0"/>
    </xf>
    <xf numFmtId="0" fontId="29" fillId="0" borderId="0" xfId="3" applyFont="1" applyProtection="1">
      <protection locked="0"/>
    </xf>
    <xf numFmtId="0" fontId="28" fillId="0" borderId="0" xfId="3" applyFont="1" applyProtection="1">
      <protection locked="0"/>
    </xf>
    <xf numFmtId="0" fontId="28" fillId="0" borderId="0" xfId="3" applyFont="1" applyAlignment="1" applyProtection="1">
      <alignment horizontal="center"/>
      <protection locked="0"/>
    </xf>
    <xf numFmtId="1" fontId="28" fillId="0" borderId="0" xfId="3" applyNumberFormat="1" applyFont="1" applyFill="1" applyProtection="1">
      <protection locked="0"/>
    </xf>
    <xf numFmtId="0" fontId="28" fillId="0" borderId="10" xfId="3" applyFont="1" applyBorder="1" applyProtection="1"/>
    <xf numFmtId="0" fontId="28" fillId="0" borderId="10" xfId="3" applyFont="1" applyBorder="1" applyAlignment="1" applyProtection="1">
      <alignment horizontal="center"/>
    </xf>
    <xf numFmtId="1" fontId="28" fillId="0" borderId="10" xfId="3" applyNumberFormat="1" applyFont="1" applyBorder="1" applyProtection="1"/>
    <xf numFmtId="169" fontId="27" fillId="0" borderId="10" xfId="3" applyNumberFormat="1" applyFont="1" applyBorder="1" applyProtection="1"/>
    <xf numFmtId="9" fontId="27" fillId="0" borderId="10" xfId="3" applyNumberFormat="1" applyFont="1" applyBorder="1" applyProtection="1"/>
    <xf numFmtId="0" fontId="27" fillId="0" borderId="0" xfId="3" applyFont="1" applyProtection="1"/>
    <xf numFmtId="0" fontId="27" fillId="0" borderId="0" xfId="3" applyFont="1" applyAlignment="1" applyProtection="1">
      <alignment horizontal="center"/>
    </xf>
    <xf numFmtId="169" fontId="27" fillId="0" borderId="0" xfId="3" applyNumberFormat="1" applyFont="1" applyAlignment="1" applyProtection="1">
      <alignment horizontal="center"/>
    </xf>
    <xf numFmtId="1" fontId="26" fillId="0" borderId="0" xfId="3" applyNumberFormat="1" applyFont="1" applyProtection="1"/>
    <xf numFmtId="169" fontId="26" fillId="0" borderId="0" xfId="3" applyNumberFormat="1" applyFont="1" applyProtection="1"/>
    <xf numFmtId="169" fontId="30" fillId="0" borderId="0" xfId="3" applyNumberFormat="1" applyFont="1" applyProtection="1"/>
    <xf numFmtId="9" fontId="30" fillId="0" borderId="0" xfId="3" applyNumberFormat="1" applyFont="1" applyProtection="1"/>
    <xf numFmtId="1" fontId="28" fillId="0" borderId="0" xfId="3" applyNumberFormat="1" applyFont="1" applyProtection="1">
      <protection locked="0"/>
    </xf>
    <xf numFmtId="0" fontId="27" fillId="2" borderId="1" xfId="3" applyFont="1" applyFill="1" applyBorder="1" applyProtection="1"/>
    <xf numFmtId="0" fontId="27" fillId="2" borderId="2" xfId="3" applyFont="1" applyFill="1" applyBorder="1" applyAlignment="1" applyProtection="1">
      <alignment horizontal="center"/>
    </xf>
    <xf numFmtId="1" fontId="28" fillId="2" borderId="2" xfId="3" applyNumberFormat="1" applyFont="1" applyFill="1" applyBorder="1" applyProtection="1"/>
    <xf numFmtId="169" fontId="27" fillId="2" borderId="2" xfId="3" applyNumberFormat="1" applyFont="1" applyFill="1" applyBorder="1" applyProtection="1"/>
    <xf numFmtId="170" fontId="27" fillId="2" borderId="2" xfId="3" applyNumberFormat="1" applyFont="1" applyFill="1" applyBorder="1" applyProtection="1"/>
    <xf numFmtId="9" fontId="26" fillId="2" borderId="2" xfId="3" applyNumberFormat="1" applyFont="1" applyFill="1" applyBorder="1" applyProtection="1"/>
    <xf numFmtId="169" fontId="26" fillId="2" borderId="2" xfId="3" applyNumberFormat="1" applyFont="1" applyFill="1" applyBorder="1" applyProtection="1"/>
    <xf numFmtId="169" fontId="30" fillId="2" borderId="3" xfId="3" applyNumberFormat="1" applyFont="1" applyFill="1" applyBorder="1" applyProtection="1"/>
    <xf numFmtId="0" fontId="27" fillId="0" borderId="10" xfId="3" applyFont="1" applyBorder="1" applyProtection="1"/>
    <xf numFmtId="0" fontId="27" fillId="0" borderId="10" xfId="3" applyFont="1" applyBorder="1" applyAlignment="1" applyProtection="1">
      <alignment horizontal="center"/>
    </xf>
    <xf numFmtId="1" fontId="28" fillId="0" borderId="10" xfId="3" applyNumberFormat="1" applyFont="1" applyBorder="1" applyProtection="1">
      <protection locked="0"/>
    </xf>
    <xf numFmtId="170" fontId="20" fillId="0" borderId="10" xfId="3" applyNumberFormat="1" applyFont="1" applyBorder="1" applyProtection="1"/>
    <xf numFmtId="169" fontId="20" fillId="0" borderId="10" xfId="3" applyNumberFormat="1" applyFont="1" applyBorder="1" applyProtection="1"/>
    <xf numFmtId="9" fontId="20" fillId="0" borderId="10" xfId="3" applyNumberFormat="1" applyFont="1" applyBorder="1" applyProtection="1"/>
    <xf numFmtId="169" fontId="20" fillId="0" borderId="42" xfId="3" applyNumberFormat="1" applyFont="1" applyFill="1" applyBorder="1" applyProtection="1"/>
    <xf numFmtId="2" fontId="27" fillId="0" borderId="10" xfId="3" applyNumberFormat="1" applyFont="1" applyBorder="1" applyProtection="1"/>
    <xf numFmtId="170" fontId="27" fillId="0" borderId="0" xfId="3" applyNumberFormat="1" applyFont="1" applyProtection="1"/>
    <xf numFmtId="9" fontId="26" fillId="0" borderId="0" xfId="3" applyNumberFormat="1" applyFont="1" applyProtection="1"/>
    <xf numFmtId="169" fontId="26" fillId="0" borderId="2" xfId="3" applyNumberFormat="1" applyFont="1" applyFill="1" applyBorder="1" applyProtection="1"/>
    <xf numFmtId="0" fontId="30" fillId="2" borderId="12" xfId="3" applyFont="1" applyFill="1" applyBorder="1" applyProtection="1"/>
    <xf numFmtId="0" fontId="30" fillId="2" borderId="13" xfId="3" applyFont="1" applyFill="1" applyBorder="1" applyAlignment="1" applyProtection="1">
      <alignment horizontal="center"/>
    </xf>
    <xf numFmtId="1" fontId="30" fillId="2" borderId="13" xfId="3" applyNumberFormat="1" applyFont="1" applyFill="1" applyBorder="1" applyProtection="1"/>
    <xf numFmtId="169" fontId="30" fillId="2" borderId="13" xfId="3" applyNumberFormat="1" applyFont="1" applyFill="1" applyBorder="1" applyProtection="1"/>
    <xf numFmtId="170" fontId="30" fillId="2" borderId="13" xfId="3" applyNumberFormat="1" applyFont="1" applyFill="1" applyBorder="1" applyProtection="1"/>
    <xf numFmtId="9" fontId="30" fillId="2" borderId="13" xfId="3" applyNumberFormat="1" applyFont="1" applyFill="1" applyBorder="1" applyProtection="1"/>
    <xf numFmtId="169" fontId="26" fillId="2" borderId="13" xfId="3" applyNumberFormat="1" applyFont="1" applyFill="1" applyBorder="1" applyProtection="1"/>
    <xf numFmtId="169" fontId="30" fillId="2" borderId="35" xfId="3" applyNumberFormat="1" applyFont="1" applyFill="1" applyBorder="1" applyProtection="1"/>
    <xf numFmtId="170" fontId="20" fillId="0" borderId="0" xfId="3" applyNumberFormat="1" applyFont="1" applyProtection="1"/>
    <xf numFmtId="0" fontId="31" fillId="7" borderId="0" xfId="3" applyFont="1" applyFill="1" applyBorder="1" applyProtection="1"/>
    <xf numFmtId="0" fontId="32" fillId="7" borderId="0" xfId="3" applyFont="1" applyFill="1" applyAlignment="1" applyProtection="1">
      <alignment horizontal="center"/>
    </xf>
    <xf numFmtId="1" fontId="32" fillId="7" borderId="0" xfId="3" applyNumberFormat="1" applyFont="1" applyFill="1" applyProtection="1">
      <protection locked="0"/>
    </xf>
    <xf numFmtId="169" fontId="33" fillId="7" borderId="0" xfId="3" applyNumberFormat="1" applyFont="1" applyFill="1" applyProtection="1"/>
    <xf numFmtId="170" fontId="33" fillId="7" borderId="0" xfId="3" applyNumberFormat="1" applyFont="1" applyFill="1" applyProtection="1"/>
    <xf numFmtId="9" fontId="33" fillId="7" borderId="0" xfId="3" applyNumberFormat="1" applyFont="1" applyFill="1" applyProtection="1"/>
    <xf numFmtId="2" fontId="30" fillId="0" borderId="0" xfId="3" applyNumberFormat="1" applyFont="1" applyProtection="1"/>
    <xf numFmtId="0" fontId="20" fillId="0" borderId="0" xfId="3" applyFont="1" applyProtection="1">
      <protection locked="0"/>
    </xf>
    <xf numFmtId="0" fontId="20" fillId="0" borderId="0" xfId="3" applyFont="1" applyAlignment="1" applyProtection="1">
      <alignment horizontal="center"/>
      <protection locked="0"/>
    </xf>
    <xf numFmtId="1" fontId="20" fillId="0" borderId="0" xfId="3" applyNumberFormat="1" applyFont="1" applyProtection="1">
      <protection locked="0"/>
    </xf>
    <xf numFmtId="169" fontId="20" fillId="0" borderId="0" xfId="3" applyNumberFormat="1" applyFont="1" applyProtection="1">
      <protection locked="0"/>
    </xf>
    <xf numFmtId="9" fontId="20" fillId="0" borderId="0" xfId="3" applyNumberFormat="1" applyFont="1" applyProtection="1">
      <protection locked="0"/>
    </xf>
    <xf numFmtId="2" fontId="20" fillId="0" borderId="0" xfId="3" applyNumberFormat="1" applyFont="1" applyProtection="1">
      <protection locked="0"/>
    </xf>
    <xf numFmtId="0" fontId="20" fillId="0" borderId="0" xfId="3" applyFont="1" applyAlignment="1">
      <alignment horizontal="center"/>
    </xf>
    <xf numFmtId="1" fontId="20" fillId="0" borderId="0" xfId="3" applyNumberFormat="1" applyFont="1"/>
    <xf numFmtId="169" fontId="20" fillId="0" borderId="0" xfId="3" applyNumberFormat="1" applyFont="1"/>
    <xf numFmtId="9" fontId="20" fillId="0" borderId="0" xfId="3" applyNumberFormat="1" applyFont="1"/>
    <xf numFmtId="2" fontId="20" fillId="0" borderId="0" xfId="3" applyNumberFormat="1" applyFont="1"/>
    <xf numFmtId="1" fontId="28" fillId="0" borderId="0" xfId="3" applyNumberFormat="1" applyFont="1" applyFill="1" applyProtection="1"/>
    <xf numFmtId="0" fontId="34" fillId="0" borderId="0" xfId="3" applyFont="1" applyProtection="1">
      <protection locked="0"/>
    </xf>
    <xf numFmtId="0" fontId="34" fillId="0" borderId="0" xfId="3" applyFont="1" applyAlignment="1" applyProtection="1">
      <alignment horizontal="center"/>
      <protection locked="0"/>
    </xf>
    <xf numFmtId="1" fontId="34" fillId="0" borderId="0" xfId="3" applyNumberFormat="1" applyFont="1" applyFill="1" applyProtection="1">
      <protection locked="0"/>
    </xf>
    <xf numFmtId="165" fontId="28" fillId="0" borderId="0" xfId="3" applyNumberFormat="1" applyFont="1" applyFill="1" applyProtection="1">
      <protection locked="0"/>
    </xf>
    <xf numFmtId="169" fontId="34" fillId="0" borderId="0" xfId="3" applyNumberFormat="1" applyFont="1" applyProtection="1">
      <protection locked="0"/>
    </xf>
    <xf numFmtId="165" fontId="29" fillId="0" borderId="0" xfId="3" applyNumberFormat="1" applyFont="1" applyFill="1" applyProtection="1">
      <protection locked="0"/>
    </xf>
    <xf numFmtId="0" fontId="27" fillId="0" borderId="0" xfId="1" applyFont="1" applyAlignment="1">
      <alignment vertical="center"/>
    </xf>
    <xf numFmtId="0" fontId="27" fillId="0" borderId="0" xfId="1" applyFont="1" applyFill="1" applyAlignment="1">
      <alignment vertical="center"/>
    </xf>
    <xf numFmtId="0" fontId="36" fillId="0" borderId="0" xfId="1" applyFont="1" applyFill="1" applyAlignment="1">
      <alignment horizontal="centerContinuous" vertical="center"/>
    </xf>
    <xf numFmtId="0" fontId="37" fillId="0" borderId="0" xfId="1" applyFont="1" applyFill="1" applyAlignment="1">
      <alignment horizontal="centerContinuous" vertical="center"/>
    </xf>
    <xf numFmtId="0" fontId="37" fillId="0" borderId="0" xfId="1" applyFont="1" applyFill="1" applyAlignment="1">
      <alignment horizontal="right" vertical="center"/>
    </xf>
    <xf numFmtId="0" fontId="38" fillId="0" borderId="51" xfId="1" applyFont="1" applyFill="1" applyBorder="1" applyAlignment="1">
      <alignment vertical="center"/>
    </xf>
    <xf numFmtId="0" fontId="27" fillId="0" borderId="51" xfId="1" applyFont="1" applyFill="1" applyBorder="1" applyAlignment="1">
      <alignment vertical="center"/>
    </xf>
    <xf numFmtId="0" fontId="39" fillId="0" borderId="51" xfId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horizontal="left" vertical="center"/>
    </xf>
    <xf numFmtId="0" fontId="27" fillId="0" borderId="53" xfId="1" applyFont="1" applyFill="1" applyBorder="1" applyAlignment="1">
      <alignment vertical="center"/>
    </xf>
    <xf numFmtId="0" fontId="38" fillId="0" borderId="56" xfId="1" applyFont="1" applyFill="1" applyBorder="1" applyAlignment="1">
      <alignment vertical="center"/>
    </xf>
    <xf numFmtId="0" fontId="27" fillId="0" borderId="56" xfId="1" applyFont="1" applyFill="1" applyBorder="1" applyAlignment="1">
      <alignment vertical="center"/>
    </xf>
    <xf numFmtId="0" fontId="39" fillId="0" borderId="0" xfId="1" applyFont="1" applyFill="1" applyAlignment="1">
      <alignment vertical="center"/>
    </xf>
    <xf numFmtId="0" fontId="27" fillId="0" borderId="0" xfId="1" applyFont="1" applyFill="1" applyAlignment="1">
      <alignment horizontal="right" vertical="center"/>
    </xf>
    <xf numFmtId="49" fontId="40" fillId="0" borderId="15" xfId="1" applyNumberFormat="1" applyFont="1" applyFill="1" applyBorder="1" applyAlignment="1">
      <alignment vertical="center"/>
    </xf>
    <xf numFmtId="0" fontId="40" fillId="0" borderId="3" xfId="1" applyFont="1" applyFill="1" applyBorder="1" applyAlignment="1">
      <alignment horizontal="center" vertical="center"/>
    </xf>
    <xf numFmtId="0" fontId="40" fillId="0" borderId="3" xfId="1" applyNumberFormat="1" applyFont="1" applyFill="1" applyBorder="1" applyAlignment="1">
      <alignment horizontal="center" vertical="center"/>
    </xf>
    <xf numFmtId="0" fontId="40" fillId="0" borderId="15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left" vertical="center"/>
    </xf>
    <xf numFmtId="0" fontId="26" fillId="0" borderId="17" xfId="1" applyFont="1" applyFill="1" applyBorder="1" applyAlignment="1">
      <alignment vertical="center"/>
    </xf>
    <xf numFmtId="0" fontId="27" fillId="0" borderId="17" xfId="1" applyFont="1" applyFill="1" applyBorder="1" applyAlignment="1">
      <alignment horizontal="center" vertical="center"/>
    </xf>
    <xf numFmtId="0" fontId="27" fillId="0" borderId="17" xfId="1" applyNumberFormat="1" applyFont="1" applyFill="1" applyBorder="1" applyAlignment="1">
      <alignment horizontal="right" vertical="center"/>
    </xf>
    <xf numFmtId="0" fontId="27" fillId="0" borderId="17" xfId="1" applyNumberFormat="1" applyFont="1" applyFill="1" applyBorder="1" applyAlignment="1">
      <alignment vertical="center"/>
    </xf>
    <xf numFmtId="0" fontId="27" fillId="0" borderId="0" xfId="1" applyNumberFormat="1" applyFont="1" applyAlignment="1">
      <alignment vertical="center"/>
    </xf>
    <xf numFmtId="0" fontId="32" fillId="0" borderId="0" xfId="1" applyFont="1" applyAlignment="1">
      <alignment vertical="center"/>
    </xf>
    <xf numFmtId="49" fontId="41" fillId="0" borderId="17" xfId="1" applyNumberFormat="1" applyFont="1" applyFill="1" applyBorder="1" applyAlignment="1">
      <alignment horizontal="left" vertical="center"/>
    </xf>
    <xf numFmtId="0" fontId="41" fillId="0" borderId="17" xfId="1" applyFont="1" applyFill="1" applyBorder="1" applyAlignment="1">
      <alignment vertical="center" wrapText="1"/>
    </xf>
    <xf numFmtId="49" fontId="41" fillId="0" borderId="17" xfId="1" applyNumberFormat="1" applyFont="1" applyFill="1" applyBorder="1" applyAlignment="1">
      <alignment horizontal="center" vertical="center" shrinkToFit="1"/>
    </xf>
    <xf numFmtId="4" fontId="41" fillId="0" borderId="17" xfId="1" applyNumberFormat="1" applyFont="1" applyFill="1" applyBorder="1" applyAlignment="1">
      <alignment horizontal="right" vertical="center"/>
    </xf>
    <xf numFmtId="4" fontId="41" fillId="0" borderId="17" xfId="1" applyNumberFormat="1" applyFont="1" applyFill="1" applyBorder="1" applyAlignment="1">
      <alignment vertical="center"/>
    </xf>
    <xf numFmtId="0" fontId="39" fillId="0" borderId="17" xfId="1" applyFont="1" applyFill="1" applyBorder="1" applyAlignment="1">
      <alignment horizontal="center" vertical="center"/>
    </xf>
    <xf numFmtId="49" fontId="39" fillId="0" borderId="17" xfId="1" applyNumberFormat="1" applyFont="1" applyFill="1" applyBorder="1" applyAlignment="1">
      <alignment horizontal="left" vertical="center"/>
    </xf>
    <xf numFmtId="4" fontId="42" fillId="0" borderId="17" xfId="1" applyNumberFormat="1" applyFont="1" applyFill="1" applyBorder="1" applyAlignment="1">
      <alignment horizontal="right" vertical="center" wrapText="1"/>
    </xf>
    <xf numFmtId="0" fontId="42" fillId="0" borderId="17" xfId="1" applyFont="1" applyFill="1" applyBorder="1" applyAlignment="1">
      <alignment horizontal="left" vertical="center" wrapText="1"/>
    </xf>
    <xf numFmtId="0" fontId="42" fillId="0" borderId="17" xfId="0" applyFont="1" applyFill="1" applyBorder="1" applyAlignment="1">
      <alignment horizontal="right" vertical="center"/>
    </xf>
    <xf numFmtId="0" fontId="27" fillId="0" borderId="19" xfId="1" applyFont="1" applyFill="1" applyBorder="1" applyAlignment="1">
      <alignment horizontal="center" vertical="center"/>
    </xf>
    <xf numFmtId="49" fontId="38" fillId="0" borderId="19" xfId="1" applyNumberFormat="1" applyFont="1" applyFill="1" applyBorder="1" applyAlignment="1">
      <alignment horizontal="left" vertical="center"/>
    </xf>
    <xf numFmtId="0" fontId="38" fillId="0" borderId="19" xfId="1" applyFont="1" applyFill="1" applyBorder="1" applyAlignment="1">
      <alignment vertical="center"/>
    </xf>
    <xf numFmtId="4" fontId="27" fillId="0" borderId="19" xfId="1" applyNumberFormat="1" applyFont="1" applyFill="1" applyBorder="1" applyAlignment="1">
      <alignment horizontal="right" vertical="center"/>
    </xf>
    <xf numFmtId="4" fontId="26" fillId="0" borderId="19" xfId="1" applyNumberFormat="1" applyFont="1" applyFill="1" applyBorder="1" applyAlignment="1">
      <alignment vertical="center"/>
    </xf>
    <xf numFmtId="3" fontId="27" fillId="0" borderId="0" xfId="1" applyNumberFormat="1" applyFont="1" applyAlignment="1">
      <alignment vertical="center"/>
    </xf>
    <xf numFmtId="0" fontId="30" fillId="0" borderId="0" xfId="1" applyFont="1" applyAlignment="1">
      <alignment vertical="center"/>
    </xf>
    <xf numFmtId="4" fontId="30" fillId="0" borderId="0" xfId="1" applyNumberFormat="1" applyFont="1" applyAlignment="1">
      <alignment vertical="center"/>
    </xf>
    <xf numFmtId="0" fontId="27" fillId="0" borderId="0" xfId="1" applyFont="1" applyBorder="1" applyAlignment="1">
      <alignment vertical="center"/>
    </xf>
    <xf numFmtId="0" fontId="43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44" fillId="0" borderId="0" xfId="1" applyFont="1" applyBorder="1" applyAlignment="1">
      <alignment vertical="center"/>
    </xf>
    <xf numFmtId="3" fontId="44" fillId="0" borderId="0" xfId="1" applyNumberFormat="1" applyFont="1" applyBorder="1" applyAlignment="1">
      <alignment horizontal="right" vertical="center"/>
    </xf>
    <xf numFmtId="4" fontId="44" fillId="0" borderId="0" xfId="1" applyNumberFormat="1" applyFont="1" applyBorder="1" applyAlignment="1">
      <alignment vertical="center"/>
    </xf>
    <xf numFmtId="0" fontId="43" fillId="0" borderId="0" xfId="1" applyFont="1" applyBorder="1" applyAlignment="1">
      <alignment vertical="center"/>
    </xf>
    <xf numFmtId="0" fontId="27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36" fillId="0" borderId="0" xfId="1" applyFont="1" applyFill="1" applyAlignment="1">
      <alignment horizontal="centerContinuous"/>
    </xf>
    <xf numFmtId="0" fontId="37" fillId="0" borderId="0" xfId="1" applyFont="1" applyFill="1" applyAlignment="1">
      <alignment horizontal="centerContinuous"/>
    </xf>
    <xf numFmtId="0" fontId="37" fillId="0" borderId="0" xfId="1" applyFont="1" applyFill="1" applyAlignment="1">
      <alignment horizontal="right"/>
    </xf>
    <xf numFmtId="0" fontId="38" fillId="0" borderId="51" xfId="1" applyFont="1" applyFill="1" applyBorder="1"/>
    <xf numFmtId="0" fontId="27" fillId="0" borderId="51" xfId="1" applyFont="1" applyFill="1" applyBorder="1"/>
    <xf numFmtId="0" fontId="39" fillId="0" borderId="51" xfId="1" applyFont="1" applyFill="1" applyBorder="1" applyAlignment="1">
      <alignment horizontal="right"/>
    </xf>
    <xf numFmtId="0" fontId="27" fillId="0" borderId="51" xfId="1" applyFont="1" applyFill="1" applyBorder="1" applyAlignment="1">
      <alignment horizontal="left"/>
    </xf>
    <xf numFmtId="0" fontId="27" fillId="0" borderId="53" xfId="1" applyFont="1" applyFill="1" applyBorder="1"/>
    <xf numFmtId="0" fontId="38" fillId="0" borderId="56" xfId="1" applyFont="1" applyFill="1" applyBorder="1"/>
    <xf numFmtId="0" fontId="27" fillId="0" borderId="56" xfId="1" applyFont="1" applyFill="1" applyBorder="1"/>
    <xf numFmtId="0" fontId="39" fillId="0" borderId="0" xfId="1" applyFont="1" applyFill="1"/>
    <xf numFmtId="0" fontId="27" fillId="0" borderId="0" xfId="1" applyFont="1" applyFill="1" applyAlignment="1">
      <alignment horizontal="right"/>
    </xf>
    <xf numFmtId="0" fontId="27" fillId="0" borderId="0" xfId="1" applyFont="1" applyFill="1" applyAlignment="1"/>
    <xf numFmtId="49" fontId="40" fillId="0" borderId="15" xfId="1" applyNumberFormat="1" applyFont="1" applyFill="1" applyBorder="1"/>
    <xf numFmtId="0" fontId="40" fillId="0" borderId="3" xfId="1" applyFont="1" applyFill="1" applyBorder="1" applyAlignment="1">
      <alignment horizontal="center"/>
    </xf>
    <xf numFmtId="0" fontId="40" fillId="0" borderId="3" xfId="1" applyNumberFormat="1" applyFont="1" applyFill="1" applyBorder="1" applyAlignment="1">
      <alignment horizontal="center"/>
    </xf>
    <xf numFmtId="0" fontId="40" fillId="0" borderId="15" xfId="1" applyFont="1" applyFill="1" applyBorder="1" applyAlignment="1">
      <alignment horizontal="center"/>
    </xf>
    <xf numFmtId="0" fontId="26" fillId="0" borderId="17" xfId="1" applyFont="1" applyFill="1" applyBorder="1" applyAlignment="1">
      <alignment horizontal="center"/>
    </xf>
    <xf numFmtId="49" fontId="26" fillId="0" borderId="17" xfId="1" applyNumberFormat="1" applyFont="1" applyFill="1" applyBorder="1" applyAlignment="1">
      <alignment horizontal="left"/>
    </xf>
    <xf numFmtId="0" fontId="26" fillId="0" borderId="17" xfId="1" applyFont="1" applyFill="1" applyBorder="1"/>
    <xf numFmtId="0" fontId="27" fillId="0" borderId="17" xfId="1" applyFont="1" applyFill="1" applyBorder="1" applyAlignment="1">
      <alignment horizontal="center"/>
    </xf>
    <xf numFmtId="0" fontId="27" fillId="0" borderId="17" xfId="1" applyNumberFormat="1" applyFont="1" applyFill="1" applyBorder="1" applyAlignment="1">
      <alignment horizontal="right"/>
    </xf>
    <xf numFmtId="0" fontId="27" fillId="0" borderId="17" xfId="1" applyNumberFormat="1" applyFont="1" applyFill="1" applyBorder="1"/>
    <xf numFmtId="0" fontId="27" fillId="0" borderId="0" xfId="1" applyNumberFormat="1" applyFont="1"/>
    <xf numFmtId="0" fontId="32" fillId="0" borderId="0" xfId="1" applyFont="1"/>
    <xf numFmtId="49" fontId="41" fillId="0" borderId="17" xfId="1" applyNumberFormat="1" applyFont="1" applyFill="1" applyBorder="1" applyAlignment="1">
      <alignment horizontal="left"/>
    </xf>
    <xf numFmtId="0" fontId="41" fillId="0" borderId="17" xfId="1" applyFont="1" applyFill="1" applyBorder="1" applyAlignment="1">
      <alignment wrapText="1"/>
    </xf>
    <xf numFmtId="49" fontId="41" fillId="0" borderId="17" xfId="1" applyNumberFormat="1" applyFont="1" applyFill="1" applyBorder="1" applyAlignment="1">
      <alignment horizontal="center" shrinkToFit="1"/>
    </xf>
    <xf numFmtId="4" fontId="41" fillId="0" borderId="17" xfId="1" applyNumberFormat="1" applyFont="1" applyFill="1" applyBorder="1" applyAlignment="1">
      <alignment horizontal="right"/>
    </xf>
    <xf numFmtId="4" fontId="41" fillId="0" borderId="17" xfId="1" applyNumberFormat="1" applyFont="1" applyFill="1" applyBorder="1"/>
    <xf numFmtId="0" fontId="39" fillId="0" borderId="17" xfId="1" applyFont="1" applyFill="1" applyBorder="1" applyAlignment="1">
      <alignment horizontal="center"/>
    </xf>
    <xf numFmtId="49" fontId="39" fillId="0" borderId="17" xfId="1" applyNumberFormat="1" applyFont="1" applyFill="1" applyBorder="1" applyAlignment="1">
      <alignment horizontal="left"/>
    </xf>
    <xf numFmtId="4" fontId="42" fillId="0" borderId="17" xfId="1" applyNumberFormat="1" applyFont="1" applyFill="1" applyBorder="1" applyAlignment="1">
      <alignment horizontal="right" wrapText="1"/>
    </xf>
    <xf numFmtId="0" fontId="42" fillId="0" borderId="17" xfId="1" applyFont="1" applyFill="1" applyBorder="1" applyAlignment="1">
      <alignment horizontal="left" wrapText="1"/>
    </xf>
    <xf numFmtId="0" fontId="42" fillId="0" borderId="17" xfId="0" applyFont="1" applyFill="1" applyBorder="1" applyAlignment="1">
      <alignment horizontal="right"/>
    </xf>
    <xf numFmtId="0" fontId="27" fillId="0" borderId="19" xfId="1" applyFont="1" applyFill="1" applyBorder="1" applyAlignment="1">
      <alignment horizontal="center"/>
    </xf>
    <xf numFmtId="49" fontId="38" fillId="0" borderId="19" xfId="1" applyNumberFormat="1" applyFont="1" applyFill="1" applyBorder="1" applyAlignment="1">
      <alignment horizontal="left"/>
    </xf>
    <xf numFmtId="0" fontId="38" fillId="0" borderId="19" xfId="1" applyFont="1" applyFill="1" applyBorder="1"/>
    <xf numFmtId="4" fontId="27" fillId="0" borderId="19" xfId="1" applyNumberFormat="1" applyFont="1" applyFill="1" applyBorder="1" applyAlignment="1">
      <alignment horizontal="right"/>
    </xf>
    <xf numFmtId="4" fontId="26" fillId="0" borderId="19" xfId="1" applyNumberFormat="1" applyFont="1" applyFill="1" applyBorder="1"/>
    <xf numFmtId="3" fontId="27" fillId="0" borderId="0" xfId="1" applyNumberFormat="1" applyFont="1"/>
    <xf numFmtId="0" fontId="30" fillId="0" borderId="0" xfId="1" applyFont="1"/>
    <xf numFmtId="4" fontId="30" fillId="0" borderId="0" xfId="1" applyNumberFormat="1" applyFont="1"/>
    <xf numFmtId="0" fontId="27" fillId="0" borderId="0" xfId="1" applyFont="1" applyBorder="1"/>
    <xf numFmtId="0" fontId="43" fillId="0" borderId="0" xfId="1" applyFont="1" applyAlignment="1"/>
    <xf numFmtId="0" fontId="27" fillId="0" borderId="0" xfId="1" applyFont="1" applyAlignment="1">
      <alignment horizontal="right"/>
    </xf>
    <xf numFmtId="0" fontId="44" fillId="0" borderId="0" xfId="1" applyFont="1" applyBorder="1"/>
    <xf numFmtId="3" fontId="44" fillId="0" borderId="0" xfId="1" applyNumberFormat="1" applyFont="1" applyBorder="1" applyAlignment="1">
      <alignment horizontal="right"/>
    </xf>
    <xf numFmtId="4" fontId="44" fillId="0" borderId="0" xfId="1" applyNumberFormat="1" applyFont="1" applyBorder="1"/>
    <xf numFmtId="0" fontId="43" fillId="0" borderId="0" xfId="1" applyFont="1" applyBorder="1" applyAlignment="1"/>
    <xf numFmtId="0" fontId="27" fillId="0" borderId="0" xfId="1" applyFont="1" applyBorder="1" applyAlignment="1">
      <alignment horizontal="right"/>
    </xf>
    <xf numFmtId="0" fontId="45" fillId="0" borderId="28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1" fontId="0" fillId="0" borderId="0" xfId="0" applyNumberFormat="1"/>
    <xf numFmtId="0" fontId="26" fillId="0" borderId="66" xfId="0" applyFont="1" applyBorder="1" applyAlignment="1">
      <alignment horizont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wrapText="1"/>
    </xf>
    <xf numFmtId="171" fontId="26" fillId="0" borderId="68" xfId="0" applyNumberFormat="1" applyFont="1" applyBorder="1" applyAlignment="1">
      <alignment horizontal="center" wrapText="1"/>
    </xf>
    <xf numFmtId="0" fontId="26" fillId="0" borderId="69" xfId="0" applyFont="1" applyBorder="1" applyAlignment="1">
      <alignment horizontal="center" wrapText="1"/>
    </xf>
    <xf numFmtId="0" fontId="0" fillId="0" borderId="22" xfId="0" applyBorder="1"/>
    <xf numFmtId="0" fontId="0" fillId="0" borderId="70" xfId="0" applyBorder="1" applyAlignment="1">
      <alignment horizontal="center" vertical="center"/>
    </xf>
    <xf numFmtId="0" fontId="0" fillId="0" borderId="70" xfId="0" applyBorder="1" applyAlignment="1">
      <alignment horizontal="center"/>
    </xf>
    <xf numFmtId="171" fontId="0" fillId="0" borderId="24" xfId="0" applyNumberFormat="1" applyBorder="1"/>
    <xf numFmtId="167" fontId="46" fillId="0" borderId="71" xfId="0" applyNumberFormat="1" applyFont="1" applyBorder="1"/>
    <xf numFmtId="0" fontId="0" fillId="0" borderId="26" xfId="0" applyBorder="1"/>
    <xf numFmtId="0" fontId="0" fillId="0" borderId="72" xfId="0" applyBorder="1" applyAlignment="1">
      <alignment horizontal="center" vertical="center"/>
    </xf>
    <xf numFmtId="0" fontId="0" fillId="0" borderId="72" xfId="0" applyBorder="1" applyAlignment="1">
      <alignment horizontal="center"/>
    </xf>
    <xf numFmtId="171" fontId="0" fillId="0" borderId="2" xfId="0" applyNumberFormat="1" applyBorder="1"/>
    <xf numFmtId="167" fontId="46" fillId="0" borderId="72" xfId="0" applyNumberFormat="1" applyFont="1" applyBorder="1"/>
    <xf numFmtId="0" fontId="0" fillId="0" borderId="73" xfId="0" applyBorder="1" applyAlignment="1">
      <alignment horizontal="center" vertical="center"/>
    </xf>
    <xf numFmtId="0" fontId="0" fillId="0" borderId="73" xfId="0" applyBorder="1" applyAlignment="1">
      <alignment horizontal="center"/>
    </xf>
    <xf numFmtId="167" fontId="46" fillId="0" borderId="74" xfId="0" applyNumberFormat="1" applyFont="1" applyBorder="1"/>
    <xf numFmtId="0" fontId="0" fillId="0" borderId="75" xfId="0" applyBorder="1" applyAlignment="1">
      <alignment horizontal="center" vertical="center"/>
    </xf>
    <xf numFmtId="0" fontId="0" fillId="0" borderId="75" xfId="0" applyBorder="1" applyAlignment="1">
      <alignment horizontal="center"/>
    </xf>
    <xf numFmtId="167" fontId="46" fillId="0" borderId="76" xfId="0" applyNumberFormat="1" applyFont="1" applyBorder="1"/>
    <xf numFmtId="0" fontId="48" fillId="0" borderId="77" xfId="0" applyFont="1" applyBorder="1"/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171" fontId="0" fillId="0" borderId="59" xfId="0" applyNumberFormat="1" applyBorder="1"/>
    <xf numFmtId="167" fontId="48" fillId="0" borderId="60" xfId="0" applyNumberFormat="1" applyFont="1" applyBorder="1"/>
    <xf numFmtId="0" fontId="49" fillId="0" borderId="0" xfId="1" applyFont="1"/>
    <xf numFmtId="4" fontId="15" fillId="6" borderId="17" xfId="1" applyNumberFormat="1" applyFont="1" applyFill="1" applyBorder="1" applyAlignment="1">
      <alignment horizontal="right" wrapText="1"/>
    </xf>
    <xf numFmtId="172" fontId="8" fillId="0" borderId="16" xfId="1" applyNumberFormat="1" applyFont="1" applyBorder="1"/>
    <xf numFmtId="0" fontId="8" fillId="0" borderId="0" xfId="1" applyFont="1" applyAlignment="1">
      <alignment wrapText="1"/>
    </xf>
    <xf numFmtId="4" fontId="8" fillId="0" borderId="7" xfId="1" applyNumberFormat="1" applyFont="1" applyBorder="1" applyAlignment="1">
      <alignment horizontal="right"/>
    </xf>
    <xf numFmtId="4" fontId="8" fillId="0" borderId="8" xfId="1" applyNumberFormat="1" applyFont="1" applyBorder="1" applyAlignment="1">
      <alignment horizontal="right"/>
    </xf>
    <xf numFmtId="168" fontId="8" fillId="0" borderId="7" xfId="1" applyNumberFormat="1" applyFont="1" applyBorder="1"/>
    <xf numFmtId="0" fontId="52" fillId="0" borderId="0" xfId="1" applyFont="1" applyAlignment="1">
      <alignment wrapText="1"/>
    </xf>
    <xf numFmtId="0" fontId="53" fillId="0" borderId="17" xfId="1" applyFont="1" applyBorder="1" applyAlignment="1">
      <alignment horizontal="center"/>
    </xf>
    <xf numFmtId="49" fontId="53" fillId="0" borderId="17" xfId="1" applyNumberFormat="1" applyFont="1" applyBorder="1" applyAlignment="1">
      <alignment horizontal="right"/>
    </xf>
    <xf numFmtId="0" fontId="52" fillId="6" borderId="4" xfId="1" applyFont="1" applyFill="1" applyBorder="1" applyAlignment="1">
      <alignment horizontal="left" wrapText="1"/>
    </xf>
    <xf numFmtId="0" fontId="52" fillId="0" borderId="5" xfId="0" applyFont="1" applyBorder="1" applyAlignment="1">
      <alignment horizontal="right"/>
    </xf>
    <xf numFmtId="0" fontId="49" fillId="0" borderId="4" xfId="1" applyFont="1" applyBorder="1"/>
    <xf numFmtId="4" fontId="49" fillId="0" borderId="5" xfId="1" applyNumberFormat="1" applyFont="1" applyBorder="1"/>
    <xf numFmtId="0" fontId="49" fillId="0" borderId="0" xfId="1" applyFont="1" applyBorder="1"/>
    <xf numFmtId="4" fontId="50" fillId="6" borderId="65" xfId="1" applyNumberFormat="1" applyFont="1" applyFill="1" applyBorder="1" applyAlignment="1">
      <alignment horizontal="right" wrapText="1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8" fillId="0" borderId="16" xfId="1" applyFont="1" applyFill="1" applyBorder="1" applyAlignment="1">
      <alignment horizontal="center" vertical="top"/>
    </xf>
    <xf numFmtId="49" fontId="8" fillId="0" borderId="16" xfId="1" applyNumberFormat="1" applyFont="1" applyFill="1" applyBorder="1" applyAlignment="1">
      <alignment horizontal="left" vertical="top"/>
    </xf>
    <xf numFmtId="0" fontId="8" fillId="0" borderId="16" xfId="1" applyFont="1" applyFill="1" applyBorder="1" applyAlignment="1">
      <alignment vertical="top" wrapText="1"/>
    </xf>
    <xf numFmtId="49" fontId="8" fillId="0" borderId="16" xfId="1" applyNumberFormat="1" applyFont="1" applyFill="1" applyBorder="1" applyAlignment="1">
      <alignment horizontal="center" shrinkToFit="1"/>
    </xf>
    <xf numFmtId="4" fontId="8" fillId="0" borderId="16" xfId="1" applyNumberFormat="1" applyFont="1" applyFill="1" applyBorder="1" applyAlignment="1">
      <alignment horizontal="right"/>
    </xf>
    <xf numFmtId="4" fontId="8" fillId="0" borderId="16" xfId="1" applyNumberFormat="1" applyFont="1" applyFill="1" applyBorder="1"/>
    <xf numFmtId="168" fontId="8" fillId="0" borderId="16" xfId="1" applyNumberFormat="1" applyFont="1" applyFill="1" applyBorder="1"/>
    <xf numFmtId="4" fontId="8" fillId="0" borderId="8" xfId="1" applyNumberFormat="1" applyFont="1" applyFill="1" applyBorder="1"/>
    <xf numFmtId="0" fontId="8" fillId="0" borderId="17" xfId="1" applyFont="1" applyFill="1" applyBorder="1" applyAlignment="1">
      <alignment horizontal="center" vertical="top"/>
    </xf>
    <xf numFmtId="49" fontId="8" fillId="0" borderId="17" xfId="1" applyNumberFormat="1" applyFont="1" applyFill="1" applyBorder="1" applyAlignment="1">
      <alignment horizontal="left" vertical="top"/>
    </xf>
    <xf numFmtId="0" fontId="50" fillId="0" borderId="4" xfId="1" applyFont="1" applyFill="1" applyBorder="1" applyAlignment="1">
      <alignment vertical="top" wrapText="1"/>
    </xf>
    <xf numFmtId="49" fontId="8" fillId="0" borderId="5" xfId="1" applyNumberFormat="1" applyFont="1" applyFill="1" applyBorder="1" applyAlignment="1">
      <alignment horizontal="center" shrinkToFit="1"/>
    </xf>
    <xf numFmtId="4" fontId="8" fillId="0" borderId="17" xfId="1" applyNumberFormat="1" applyFont="1" applyFill="1" applyBorder="1" applyAlignment="1">
      <alignment horizontal="right"/>
    </xf>
    <xf numFmtId="4" fontId="8" fillId="0" borderId="4" xfId="1" applyNumberFormat="1" applyFont="1" applyFill="1" applyBorder="1" applyAlignment="1">
      <alignment horizontal="right"/>
    </xf>
    <xf numFmtId="4" fontId="8" fillId="0" borderId="5" xfId="1" applyNumberFormat="1" applyFont="1" applyFill="1" applyBorder="1"/>
    <xf numFmtId="168" fontId="8" fillId="0" borderId="4" xfId="1" applyNumberFormat="1" applyFont="1" applyFill="1" applyBorder="1"/>
    <xf numFmtId="168" fontId="8" fillId="0" borderId="0" xfId="1" applyNumberFormat="1" applyFont="1" applyFill="1" applyBorder="1"/>
    <xf numFmtId="0" fontId="3" fillId="0" borderId="17" xfId="1" applyFont="1" applyFill="1" applyBorder="1" applyAlignment="1">
      <alignment horizontal="center"/>
    </xf>
    <xf numFmtId="49" fontId="3" fillId="0" borderId="17" xfId="1" applyNumberFormat="1" applyFont="1" applyFill="1" applyBorder="1" applyAlignment="1">
      <alignment horizontal="right"/>
    </xf>
    <xf numFmtId="4" fontId="15" fillId="0" borderId="65" xfId="1" applyNumberFormat="1" applyFont="1" applyFill="1" applyBorder="1" applyAlignment="1">
      <alignment horizontal="right" wrapText="1"/>
    </xf>
    <xf numFmtId="0" fontId="15" fillId="0" borderId="4" xfId="1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right"/>
    </xf>
    <xf numFmtId="0" fontId="1" fillId="0" borderId="4" xfId="1" applyFont="1" applyFill="1" applyBorder="1"/>
    <xf numFmtId="4" fontId="1" fillId="0" borderId="5" xfId="1" applyNumberFormat="1" applyFont="1" applyFill="1" applyBorder="1"/>
    <xf numFmtId="0" fontId="1" fillId="0" borderId="0" xfId="1" applyFont="1" applyFill="1" applyBorder="1"/>
    <xf numFmtId="49" fontId="15" fillId="0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Fill="1" applyBorder="1" applyAlignment="1">
      <alignment horizontal="left" wrapText="1"/>
    </xf>
    <xf numFmtId="0" fontId="8" fillId="8" borderId="16" xfId="1" applyFont="1" applyFill="1" applyBorder="1" applyAlignment="1">
      <alignment horizontal="center" vertical="top"/>
    </xf>
    <xf numFmtId="49" fontId="8" fillId="8" borderId="16" xfId="1" applyNumberFormat="1" applyFont="1" applyFill="1" applyBorder="1" applyAlignment="1">
      <alignment horizontal="left" vertical="top"/>
    </xf>
    <xf numFmtId="0" fontId="8" fillId="8" borderId="16" xfId="1" applyFont="1" applyFill="1" applyBorder="1" applyAlignment="1">
      <alignment vertical="top" wrapText="1"/>
    </xf>
    <xf numFmtId="49" fontId="8" fillId="8" borderId="16" xfId="1" applyNumberFormat="1" applyFont="1" applyFill="1" applyBorder="1" applyAlignment="1">
      <alignment horizontal="center" shrinkToFit="1"/>
    </xf>
    <xf numFmtId="4" fontId="8" fillId="8" borderId="16" xfId="1" applyNumberFormat="1" applyFont="1" applyFill="1" applyBorder="1" applyAlignment="1">
      <alignment horizontal="right"/>
    </xf>
    <xf numFmtId="4" fontId="8" fillId="8" borderId="16" xfId="1" applyNumberFormat="1" applyFont="1" applyFill="1" applyBorder="1"/>
    <xf numFmtId="168" fontId="8" fillId="8" borderId="16" xfId="1" applyNumberFormat="1" applyFont="1" applyFill="1" applyBorder="1"/>
    <xf numFmtId="4" fontId="8" fillId="8" borderId="8" xfId="1" applyNumberFormat="1" applyFont="1" applyFill="1" applyBorder="1"/>
    <xf numFmtId="0" fontId="3" fillId="8" borderId="17" xfId="1" applyFont="1" applyFill="1" applyBorder="1" applyAlignment="1">
      <alignment horizontal="center"/>
    </xf>
    <xf numFmtId="49" fontId="3" fillId="8" borderId="17" xfId="1" applyNumberFormat="1" applyFont="1" applyFill="1" applyBorder="1" applyAlignment="1">
      <alignment horizontal="right"/>
    </xf>
    <xf numFmtId="4" fontId="15" fillId="9" borderId="65" xfId="1" applyNumberFormat="1" applyFont="1" applyFill="1" applyBorder="1" applyAlignment="1">
      <alignment horizontal="right" wrapText="1"/>
    </xf>
    <xf numFmtId="0" fontId="15" fillId="9" borderId="4" xfId="1" applyFont="1" applyFill="1" applyBorder="1" applyAlignment="1">
      <alignment horizontal="left" wrapText="1"/>
    </xf>
    <xf numFmtId="0" fontId="15" fillId="8" borderId="5" xfId="0" applyFont="1" applyFill="1" applyBorder="1" applyAlignment="1">
      <alignment horizontal="right"/>
    </xf>
    <xf numFmtId="0" fontId="1" fillId="8" borderId="4" xfId="1" applyFont="1" applyFill="1" applyBorder="1"/>
    <xf numFmtId="4" fontId="1" fillId="8" borderId="5" xfId="1" applyNumberFormat="1" applyFont="1" applyFill="1" applyBorder="1"/>
    <xf numFmtId="0" fontId="1" fillId="8" borderId="0" xfId="1" applyFont="1" applyFill="1" applyBorder="1"/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49" fontId="16" fillId="0" borderId="78" xfId="0" applyNumberFormat="1" applyFont="1" applyBorder="1" applyAlignment="1">
      <alignment horizontal="left" wrapText="1"/>
    </xf>
    <xf numFmtId="49" fontId="50" fillId="6" borderId="63" xfId="1" applyNumberFormat="1" applyFont="1" applyFill="1" applyBorder="1" applyAlignment="1">
      <alignment horizontal="left" wrapText="1"/>
    </xf>
    <xf numFmtId="49" fontId="51" fillId="0" borderId="64" xfId="0" applyNumberFormat="1" applyFont="1" applyBorder="1" applyAlignment="1">
      <alignment horizontal="left" wrapText="1"/>
    </xf>
    <xf numFmtId="49" fontId="15" fillId="0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Fill="1" applyBorder="1" applyAlignment="1">
      <alignment horizontal="left" wrapText="1"/>
    </xf>
    <xf numFmtId="49" fontId="50" fillId="0" borderId="63" xfId="1" applyNumberFormat="1" applyFont="1" applyFill="1" applyBorder="1" applyAlignment="1">
      <alignment horizontal="left" wrapText="1"/>
    </xf>
    <xf numFmtId="49" fontId="51" fillId="0" borderId="64" xfId="0" applyNumberFormat="1" applyFont="1" applyFill="1" applyBorder="1" applyAlignment="1">
      <alignment horizontal="left" wrapText="1"/>
    </xf>
    <xf numFmtId="49" fontId="15" fillId="0" borderId="79" xfId="1" applyNumberFormat="1" applyFont="1" applyFill="1" applyBorder="1" applyAlignment="1">
      <alignment horizontal="left" wrapText="1"/>
    </xf>
    <xf numFmtId="49" fontId="15" fillId="0" borderId="80" xfId="1" applyNumberFormat="1" applyFont="1" applyFill="1" applyBorder="1" applyAlignment="1">
      <alignment horizontal="left" wrapText="1"/>
    </xf>
    <xf numFmtId="49" fontId="15" fillId="9" borderId="63" xfId="1" applyNumberFormat="1" applyFont="1" applyFill="1" applyBorder="1" applyAlignment="1">
      <alignment horizontal="left" wrapText="1"/>
    </xf>
    <xf numFmtId="49" fontId="16" fillId="8" borderId="64" xfId="0" applyNumberFormat="1" applyFont="1" applyFill="1" applyBorder="1" applyAlignment="1">
      <alignment horizontal="left" wrapText="1"/>
    </xf>
    <xf numFmtId="49" fontId="50" fillId="9" borderId="63" xfId="1" applyNumberFormat="1" applyFont="1" applyFill="1" applyBorder="1" applyAlignment="1">
      <alignment horizontal="left" wrapText="1"/>
    </xf>
    <xf numFmtId="49" fontId="51" fillId="8" borderId="64" xfId="0" applyNumberFormat="1" applyFont="1" applyFill="1" applyBorder="1" applyAlignment="1">
      <alignment horizontal="left" wrapText="1"/>
    </xf>
    <xf numFmtId="0" fontId="42" fillId="0" borderId="4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5" fillId="0" borderId="0" xfId="1" applyFont="1" applyAlignment="1">
      <alignment horizontal="center" vertical="center"/>
    </xf>
    <xf numFmtId="0" fontId="27" fillId="0" borderId="49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49" fontId="27" fillId="0" borderId="54" xfId="1" applyNumberFormat="1" applyFont="1" applyFill="1" applyBorder="1" applyAlignment="1">
      <alignment horizontal="center" vertical="center"/>
    </xf>
    <xf numFmtId="0" fontId="27" fillId="0" borderId="55" xfId="1" applyFont="1" applyFill="1" applyBorder="1" applyAlignment="1">
      <alignment horizontal="center" vertical="center"/>
    </xf>
    <xf numFmtId="0" fontId="27" fillId="0" borderId="56" xfId="1" applyFont="1" applyFill="1" applyBorder="1" applyAlignment="1">
      <alignment horizontal="center" vertical="center" shrinkToFit="1"/>
    </xf>
    <xf numFmtId="0" fontId="27" fillId="0" borderId="58" xfId="1" applyFont="1" applyFill="1" applyBorder="1" applyAlignment="1">
      <alignment horizontal="center" vertical="center" shrinkToFit="1"/>
    </xf>
    <xf numFmtId="0" fontId="35" fillId="0" borderId="0" xfId="1" applyFont="1" applyAlignment="1">
      <alignment horizontal="center"/>
    </xf>
    <xf numFmtId="0" fontId="27" fillId="0" borderId="49" xfId="1" applyFont="1" applyFill="1" applyBorder="1" applyAlignment="1">
      <alignment horizontal="center"/>
    </xf>
    <xf numFmtId="0" fontId="27" fillId="0" borderId="50" xfId="1" applyFont="1" applyFill="1" applyBorder="1" applyAlignment="1">
      <alignment horizontal="center"/>
    </xf>
    <xf numFmtId="49" fontId="27" fillId="0" borderId="54" xfId="1" applyNumberFormat="1" applyFont="1" applyFill="1" applyBorder="1" applyAlignment="1">
      <alignment horizontal="center"/>
    </xf>
    <xf numFmtId="0" fontId="27" fillId="0" borderId="55" xfId="1" applyFont="1" applyFill="1" applyBorder="1" applyAlignment="1">
      <alignment horizontal="center"/>
    </xf>
    <xf numFmtId="0" fontId="27" fillId="0" borderId="56" xfId="1" applyFont="1" applyFill="1" applyBorder="1" applyAlignment="1">
      <alignment horizontal="center" shrinkToFit="1"/>
    </xf>
    <xf numFmtId="0" fontId="27" fillId="0" borderId="58" xfId="1" applyFont="1" applyFill="1" applyBorder="1" applyAlignment="1">
      <alignment horizontal="center" shrinkToFit="1"/>
    </xf>
    <xf numFmtId="0" fontId="42" fillId="0" borderId="4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47" fillId="0" borderId="28" xfId="0" applyFont="1" applyBorder="1" applyAlignment="1">
      <alignment wrapText="1"/>
    </xf>
    <xf numFmtId="0" fontId="0" fillId="0" borderId="0" xfId="0" applyAlignment="1">
      <alignment wrapText="1"/>
    </xf>
  </cellXfs>
  <cellStyles count="4">
    <cellStyle name="Normální" xfId="0" builtinId="0"/>
    <cellStyle name="normální_POL.XLS" xfId="1"/>
    <cellStyle name="normální_Rekapitulace" xfId="2"/>
    <cellStyle name="normální_SK I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&#225;ra\Desktop\Rozpo&#269;ty%20V&#283;ra%20J&#367;nov&#225;\SB&#282;RN&#221;%20DV&#366;R%20CHRUDIM\kv&#283;ten%202016\rozpo&#269;ty%20od%20specialist&#367;\Chrudim%20-%20sb&#283;rn&#253;%20dv&#367;r%20-%20venkovn&#237;%20kanalizace%20-%20polo&#382;kov&#253;%20rozpo&#269;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&#225;ra\Desktop\Rozpo&#269;ty%20V&#283;ra%20J&#367;nov&#225;\SB&#282;RN&#221;%20DV&#366;R%20CHRUDIM\kv&#283;ten%202016\rozpo&#269;ty%20od%20specialist&#367;\Chrudim%20-%20sb&#283;rn&#253;%20dv&#367;r%20-%20vnit&#345;n&#237;%20ZTI%20-%20polo&#382;kov&#253;%20rozpo&#269;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&#225;ra\Desktop\Rozpo&#269;ty%20V&#283;ra%20J&#367;nov&#225;\SB&#282;RN&#221;%20DV&#366;R%20CHRUDIM\kv&#283;ten%202016\rozpo&#269;ty%20od%20specialist&#367;\Chrudim%20-%20sb&#283;rn&#253;%20dv&#367;r%20-%20venkovn&#237;%20vodovod%20-%20polo&#382;kov&#253;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>
            <v>0</v>
          </cell>
          <cell r="C4" t="str">
            <v>Venkovní kanalizace</v>
          </cell>
        </row>
        <row r="6">
          <cell r="A6">
            <v>0</v>
          </cell>
          <cell r="C6" t="str">
            <v>Sběrný dvůr Chrudim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6">
          <cell r="C6" t="str">
            <v>Chrudim sběrný dvůr - ZTI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Venkovní vodovod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80"/>
  <sheetViews>
    <sheetView showGridLines="0" topLeftCell="B25" zoomScaleNormal="100" zoomScaleSheetLayoutView="75" workbookViewId="0">
      <selection activeCell="G35" sqref="G35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1376</v>
      </c>
      <c r="E2" s="5"/>
      <c r="F2" s="4"/>
      <c r="G2" s="6"/>
      <c r="H2" s="7" t="s">
        <v>0</v>
      </c>
      <c r="I2" s="8"/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100</v>
      </c>
      <c r="E5" s="12"/>
      <c r="F5" s="13"/>
      <c r="G5" s="14"/>
      <c r="H5" s="13"/>
      <c r="I5" s="14"/>
      <c r="O5" s="8"/>
    </row>
    <row r="7" spans="2:15" x14ac:dyDescent="0.2">
      <c r="C7" s="15" t="s">
        <v>3</v>
      </c>
      <c r="D7" s="16" t="s">
        <v>833</v>
      </c>
      <c r="H7" s="17" t="s">
        <v>4</v>
      </c>
      <c r="I7" s="2">
        <v>25292081</v>
      </c>
      <c r="J7" s="16"/>
      <c r="K7" s="16"/>
    </row>
    <row r="8" spans="2:15" x14ac:dyDescent="0.2">
      <c r="D8" s="16" t="s">
        <v>834</v>
      </c>
      <c r="H8" s="17" t="s">
        <v>5</v>
      </c>
      <c r="J8" s="16"/>
      <c r="K8" s="16"/>
    </row>
    <row r="9" spans="2:15" x14ac:dyDescent="0.2">
      <c r="C9" s="17"/>
      <c r="D9" s="16"/>
      <c r="H9" s="17"/>
      <c r="J9" s="16"/>
    </row>
    <row r="10" spans="2:15" x14ac:dyDescent="0.2">
      <c r="H10" s="17"/>
      <c r="J10" s="16"/>
    </row>
    <row r="11" spans="2:15" x14ac:dyDescent="0.2">
      <c r="C11" s="15" t="s">
        <v>6</v>
      </c>
      <c r="D11" s="16" t="s">
        <v>835</v>
      </c>
      <c r="H11" s="17" t="s">
        <v>4</v>
      </c>
      <c r="I11" s="2">
        <v>72464615</v>
      </c>
      <c r="J11" s="16"/>
      <c r="K11" s="16"/>
    </row>
    <row r="12" spans="2:15" x14ac:dyDescent="0.2">
      <c r="D12" s="16" t="s">
        <v>836</v>
      </c>
      <c r="H12" s="17" t="s">
        <v>5</v>
      </c>
      <c r="J12" s="16"/>
      <c r="K12" s="16"/>
    </row>
    <row r="13" spans="2:15" ht="12" customHeight="1" x14ac:dyDescent="0.2">
      <c r="C13" s="17"/>
      <c r="D13" s="16" t="s">
        <v>837</v>
      </c>
      <c r="J13" s="17"/>
    </row>
    <row r="14" spans="2:15" ht="24.75" customHeight="1" x14ac:dyDescent="0.2">
      <c r="C14" s="18" t="s">
        <v>7</v>
      </c>
      <c r="H14" s="18" t="s">
        <v>8</v>
      </c>
      <c r="J14" s="17"/>
    </row>
    <row r="15" spans="2:15" ht="12.75" customHeight="1" x14ac:dyDescent="0.2">
      <c r="J15" s="17"/>
    </row>
    <row r="16" spans="2:15" ht="28.5" customHeight="1" x14ac:dyDescent="0.2">
      <c r="C16" s="18"/>
      <c r="H16" s="18" t="s">
        <v>9</v>
      </c>
    </row>
    <row r="17" spans="2:12" ht="25.5" customHeight="1" x14ac:dyDescent="0.2"/>
    <row r="18" spans="2:12" ht="13.5" customHeight="1" x14ac:dyDescent="0.2">
      <c r="B18" s="19"/>
      <c r="C18" s="20"/>
      <c r="D18" s="20"/>
      <c r="E18" s="21"/>
      <c r="F18" s="22"/>
      <c r="G18" s="23"/>
      <c r="H18" s="24"/>
      <c r="I18" s="23"/>
      <c r="J18" s="25" t="s">
        <v>10</v>
      </c>
      <c r="K18" s="26"/>
    </row>
    <row r="19" spans="2:12" ht="15" customHeight="1" x14ac:dyDescent="0.2">
      <c r="B19" s="27" t="s">
        <v>11</v>
      </c>
      <c r="C19" s="28"/>
      <c r="D19" s="29">
        <v>21</v>
      </c>
      <c r="E19" s="30" t="s">
        <v>12</v>
      </c>
      <c r="F19" s="31"/>
      <c r="G19" s="32"/>
      <c r="H19" s="32"/>
      <c r="I19" s="601">
        <f>ROUND(G40,0)</f>
        <v>0</v>
      </c>
      <c r="J19" s="602"/>
      <c r="K19" s="33"/>
    </row>
    <row r="20" spans="2:12" x14ac:dyDescent="0.2">
      <c r="B20" s="27" t="s">
        <v>13</v>
      </c>
      <c r="C20" s="28"/>
      <c r="D20" s="29">
        <f>SazbaDPH1</f>
        <v>21</v>
      </c>
      <c r="E20" s="30" t="s">
        <v>12</v>
      </c>
      <c r="F20" s="34"/>
      <c r="G20" s="35"/>
      <c r="H20" s="35"/>
      <c r="I20" s="603">
        <f>ROUND(I19*D20/100,0)</f>
        <v>0</v>
      </c>
      <c r="J20" s="604"/>
      <c r="K20" s="33"/>
    </row>
    <row r="21" spans="2:12" x14ac:dyDescent="0.2">
      <c r="B21" s="27" t="s">
        <v>11</v>
      </c>
      <c r="C21" s="28"/>
      <c r="D21" s="29">
        <v>0</v>
      </c>
      <c r="E21" s="30" t="s">
        <v>12</v>
      </c>
      <c r="F21" s="34"/>
      <c r="G21" s="35"/>
      <c r="H21" s="35"/>
      <c r="I21" s="603">
        <f>ROUND(H40,0)</f>
        <v>0</v>
      </c>
      <c r="J21" s="604"/>
      <c r="K21" s="33"/>
    </row>
    <row r="22" spans="2:12" ht="13.5" thickBot="1" x14ac:dyDescent="0.25">
      <c r="B22" s="27" t="s">
        <v>13</v>
      </c>
      <c r="C22" s="28"/>
      <c r="D22" s="29">
        <v>0</v>
      </c>
      <c r="E22" s="30" t="s">
        <v>12</v>
      </c>
      <c r="F22" s="36"/>
      <c r="G22" s="37"/>
      <c r="H22" s="37"/>
      <c r="I22" s="605">
        <f>ROUND(I21*D21/100,0)</f>
        <v>0</v>
      </c>
      <c r="J22" s="606"/>
      <c r="K22" s="33"/>
    </row>
    <row r="23" spans="2:12" ht="16.5" thickBot="1" x14ac:dyDescent="0.25">
      <c r="B23" s="38" t="s">
        <v>14</v>
      </c>
      <c r="C23" s="39"/>
      <c r="D23" s="39"/>
      <c r="E23" s="40"/>
      <c r="F23" s="41"/>
      <c r="G23" s="42"/>
      <c r="H23" s="42"/>
      <c r="I23" s="607">
        <f>SUM(I19:I22)</f>
        <v>0</v>
      </c>
      <c r="J23" s="608"/>
      <c r="K23" s="43"/>
    </row>
    <row r="26" spans="2:12" ht="1.5" customHeight="1" x14ac:dyDescent="0.2"/>
    <row r="27" spans="2:12" ht="15.75" customHeight="1" x14ac:dyDescent="0.25">
      <c r="B27" s="12" t="s">
        <v>15</v>
      </c>
      <c r="C27" s="44"/>
      <c r="D27" s="44"/>
      <c r="E27" s="44"/>
      <c r="F27" s="44"/>
      <c r="G27" s="44"/>
      <c r="H27" s="44"/>
      <c r="I27" s="44"/>
      <c r="J27" s="44"/>
      <c r="K27" s="44"/>
      <c r="L27" s="45"/>
    </row>
    <row r="28" spans="2:12" ht="5.25" customHeight="1" x14ac:dyDescent="0.2">
      <c r="L28" s="45"/>
    </row>
    <row r="29" spans="2:12" ht="24" customHeight="1" x14ac:dyDescent="0.2">
      <c r="B29" s="46" t="s">
        <v>16</v>
      </c>
      <c r="C29" s="47"/>
      <c r="D29" s="47"/>
      <c r="E29" s="48"/>
      <c r="F29" s="49" t="s">
        <v>17</v>
      </c>
      <c r="G29" s="50" t="str">
        <f>CONCATENATE("Základ DPH ",SazbaDPH1," %")</f>
        <v>Základ DPH 21 %</v>
      </c>
      <c r="H29" s="49" t="str">
        <f>CONCATENATE("Základ DPH ",SazbaDPH2," %")</f>
        <v>Základ DPH 0 %</v>
      </c>
      <c r="I29" s="49" t="s">
        <v>18</v>
      </c>
      <c r="J29" s="49" t="s">
        <v>12</v>
      </c>
    </row>
    <row r="30" spans="2:12" x14ac:dyDescent="0.2">
      <c r="B30" s="51" t="s">
        <v>102</v>
      </c>
      <c r="C30" s="52" t="s">
        <v>103</v>
      </c>
      <c r="D30" s="53"/>
      <c r="E30" s="54"/>
      <c r="F30" s="55">
        <f>G30+H30+I30</f>
        <v>0</v>
      </c>
      <c r="G30" s="56">
        <f t="shared" ref="G30:G39" si="0">G47</f>
        <v>0</v>
      </c>
      <c r="H30" s="57">
        <v>0</v>
      </c>
      <c r="I30" s="57">
        <f t="shared" ref="I30:I39" si="1">(G30*SazbaDPH1)/100+(H30*SazbaDPH2)/100</f>
        <v>0</v>
      </c>
      <c r="J30" s="58" t="str">
        <f t="shared" ref="J30:J39" si="2">IF(CelkemObjekty=0,"",F30/CelkemObjekty*100)</f>
        <v/>
      </c>
    </row>
    <row r="31" spans="2:12" x14ac:dyDescent="0.2">
      <c r="B31" s="59" t="s">
        <v>178</v>
      </c>
      <c r="C31" s="60" t="s">
        <v>179</v>
      </c>
      <c r="D31" s="61"/>
      <c r="E31" s="62"/>
      <c r="F31" s="63">
        <f t="shared" ref="F31:F39" si="3">G31+H31+I31</f>
        <v>0</v>
      </c>
      <c r="G31" s="64">
        <f t="shared" si="0"/>
        <v>0</v>
      </c>
      <c r="H31" s="65">
        <v>0</v>
      </c>
      <c r="I31" s="65">
        <f t="shared" si="1"/>
        <v>0</v>
      </c>
      <c r="J31" s="58" t="str">
        <f t="shared" si="2"/>
        <v/>
      </c>
    </row>
    <row r="32" spans="2:12" x14ac:dyDescent="0.2">
      <c r="B32" s="59" t="s">
        <v>203</v>
      </c>
      <c r="C32" s="60" t="s">
        <v>204</v>
      </c>
      <c r="D32" s="61"/>
      <c r="E32" s="62"/>
      <c r="F32" s="63">
        <f t="shared" si="3"/>
        <v>0</v>
      </c>
      <c r="G32" s="64">
        <f t="shared" si="0"/>
        <v>0</v>
      </c>
      <c r="H32" s="65">
        <v>0</v>
      </c>
      <c r="I32" s="65">
        <f t="shared" si="1"/>
        <v>0</v>
      </c>
      <c r="J32" s="58" t="str">
        <f t="shared" si="2"/>
        <v/>
      </c>
    </row>
    <row r="33" spans="2:11" x14ac:dyDescent="0.2">
      <c r="B33" s="59" t="s">
        <v>513</v>
      </c>
      <c r="C33" s="60" t="s">
        <v>514</v>
      </c>
      <c r="D33" s="61"/>
      <c r="E33" s="62"/>
      <c r="F33" s="63">
        <f t="shared" si="3"/>
        <v>0</v>
      </c>
      <c r="G33" s="64">
        <f t="shared" si="0"/>
        <v>0</v>
      </c>
      <c r="H33" s="65">
        <v>0</v>
      </c>
      <c r="I33" s="65">
        <f t="shared" si="1"/>
        <v>0</v>
      </c>
      <c r="J33" s="58" t="str">
        <f t="shared" si="2"/>
        <v/>
      </c>
    </row>
    <row r="34" spans="2:11" x14ac:dyDescent="0.2">
      <c r="B34" s="59" t="s">
        <v>564</v>
      </c>
      <c r="C34" s="60" t="s">
        <v>565</v>
      </c>
      <c r="D34" s="61"/>
      <c r="E34" s="62"/>
      <c r="F34" s="63">
        <f t="shared" si="3"/>
        <v>0</v>
      </c>
      <c r="G34" s="64">
        <f t="shared" si="0"/>
        <v>0</v>
      </c>
      <c r="H34" s="65">
        <v>0</v>
      </c>
      <c r="I34" s="65">
        <f t="shared" si="1"/>
        <v>0</v>
      </c>
      <c r="J34" s="58" t="str">
        <f t="shared" si="2"/>
        <v/>
      </c>
    </row>
    <row r="35" spans="2:11" x14ac:dyDescent="0.2">
      <c r="B35" s="59" t="s">
        <v>604</v>
      </c>
      <c r="C35" s="60" t="s">
        <v>605</v>
      </c>
      <c r="D35" s="61"/>
      <c r="E35" s="62"/>
      <c r="F35" s="63">
        <f t="shared" si="3"/>
        <v>0</v>
      </c>
      <c r="G35" s="64">
        <f t="shared" si="0"/>
        <v>0</v>
      </c>
      <c r="H35" s="65">
        <v>0</v>
      </c>
      <c r="I35" s="65">
        <f t="shared" si="1"/>
        <v>0</v>
      </c>
      <c r="J35" s="58" t="str">
        <f t="shared" si="2"/>
        <v/>
      </c>
    </row>
    <row r="36" spans="2:11" x14ac:dyDescent="0.2">
      <c r="B36" s="59" t="s">
        <v>744</v>
      </c>
      <c r="C36" s="60" t="s">
        <v>745</v>
      </c>
      <c r="D36" s="61"/>
      <c r="E36" s="62"/>
      <c r="F36" s="63">
        <f t="shared" si="3"/>
        <v>0</v>
      </c>
      <c r="G36" s="64">
        <f t="shared" si="0"/>
        <v>0</v>
      </c>
      <c r="H36" s="65">
        <v>0</v>
      </c>
      <c r="I36" s="65">
        <f t="shared" si="1"/>
        <v>0</v>
      </c>
      <c r="J36" s="58" t="str">
        <f t="shared" si="2"/>
        <v/>
      </c>
    </row>
    <row r="37" spans="2:11" x14ac:dyDescent="0.2">
      <c r="B37" s="59" t="s">
        <v>764</v>
      </c>
      <c r="C37" s="60" t="s">
        <v>765</v>
      </c>
      <c r="D37" s="61"/>
      <c r="E37" s="62"/>
      <c r="F37" s="63">
        <f t="shared" si="3"/>
        <v>0</v>
      </c>
      <c r="G37" s="64">
        <f t="shared" si="0"/>
        <v>0</v>
      </c>
      <c r="H37" s="65">
        <v>0</v>
      </c>
      <c r="I37" s="65">
        <f t="shared" si="1"/>
        <v>0</v>
      </c>
      <c r="J37" s="58" t="str">
        <f t="shared" si="2"/>
        <v/>
      </c>
    </row>
    <row r="38" spans="2:11" x14ac:dyDescent="0.2">
      <c r="B38" s="59" t="s">
        <v>798</v>
      </c>
      <c r="C38" s="60" t="s">
        <v>799</v>
      </c>
      <c r="D38" s="61"/>
      <c r="E38" s="62"/>
      <c r="F38" s="63">
        <f t="shared" si="3"/>
        <v>0</v>
      </c>
      <c r="G38" s="64">
        <f t="shared" si="0"/>
        <v>0</v>
      </c>
      <c r="H38" s="65">
        <v>0</v>
      </c>
      <c r="I38" s="65">
        <f t="shared" si="1"/>
        <v>0</v>
      </c>
      <c r="J38" s="58" t="str">
        <f t="shared" si="2"/>
        <v/>
      </c>
    </row>
    <row r="39" spans="2:11" x14ac:dyDescent="0.2">
      <c r="B39" s="59" t="s">
        <v>813</v>
      </c>
      <c r="C39" s="60" t="s">
        <v>814</v>
      </c>
      <c r="D39" s="61"/>
      <c r="E39" s="62"/>
      <c r="F39" s="63">
        <f t="shared" si="3"/>
        <v>0</v>
      </c>
      <c r="G39" s="64">
        <f t="shared" si="0"/>
        <v>0</v>
      </c>
      <c r="H39" s="65">
        <v>0</v>
      </c>
      <c r="I39" s="65">
        <f t="shared" si="1"/>
        <v>0</v>
      </c>
      <c r="J39" s="58" t="str">
        <f t="shared" si="2"/>
        <v/>
      </c>
    </row>
    <row r="40" spans="2:11" ht="17.25" customHeight="1" x14ac:dyDescent="0.2">
      <c r="B40" s="66" t="s">
        <v>19</v>
      </c>
      <c r="C40" s="67"/>
      <c r="D40" s="68"/>
      <c r="E40" s="69"/>
      <c r="F40" s="70">
        <f>SUM(F30:F39)</f>
        <v>0</v>
      </c>
      <c r="G40" s="70">
        <f>SUM(G30:G39)</f>
        <v>0</v>
      </c>
      <c r="H40" s="70">
        <f>SUM(H30:H39)</f>
        <v>0</v>
      </c>
      <c r="I40" s="70">
        <f>SUM(I30:I39)</f>
        <v>0</v>
      </c>
      <c r="J40" s="71" t="str">
        <f t="shared" ref="J40" si="4">IF(CelkemObjekty=0,"",F40/CelkemObjekty*100)</f>
        <v/>
      </c>
    </row>
    <row r="41" spans="2:11" x14ac:dyDescent="0.2"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2:11" ht="9.75" customHeight="1" x14ac:dyDescent="0.2"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2:11" ht="7.5" customHeight="1" x14ac:dyDescent="0.2"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2:11" ht="18" x14ac:dyDescent="0.25">
      <c r="B44" s="12" t="s">
        <v>20</v>
      </c>
      <c r="C44" s="44"/>
      <c r="D44" s="44"/>
      <c r="E44" s="44"/>
      <c r="F44" s="44"/>
      <c r="G44" s="44"/>
      <c r="H44" s="44"/>
      <c r="I44" s="44"/>
      <c r="J44" s="44"/>
      <c r="K44" s="72"/>
    </row>
    <row r="45" spans="2:11" x14ac:dyDescent="0.2">
      <c r="K45" s="72"/>
    </row>
    <row r="46" spans="2:11" ht="25.5" x14ac:dyDescent="0.2">
      <c r="B46" s="73" t="s">
        <v>21</v>
      </c>
      <c r="C46" s="74" t="s">
        <v>22</v>
      </c>
      <c r="D46" s="47"/>
      <c r="E46" s="48"/>
      <c r="F46" s="49" t="s">
        <v>17</v>
      </c>
      <c r="G46" s="50" t="str">
        <f>CONCATENATE("Základ DPH ",SazbaDPH1," %")</f>
        <v>Základ DPH 21 %</v>
      </c>
      <c r="H46" s="49" t="str">
        <f>CONCATENATE("Základ DPH ",SazbaDPH2," %")</f>
        <v>Základ DPH 0 %</v>
      </c>
      <c r="I46" s="50" t="s">
        <v>18</v>
      </c>
      <c r="J46" s="49" t="s">
        <v>12</v>
      </c>
    </row>
    <row r="47" spans="2:11" x14ac:dyDescent="0.2">
      <c r="B47" s="75" t="s">
        <v>102</v>
      </c>
      <c r="C47" s="76" t="str">
        <f t="shared" ref="C47:C56" si="5">C30</f>
        <v>Demolice objektu přízemních garáží</v>
      </c>
      <c r="D47" s="53"/>
      <c r="E47" s="54"/>
      <c r="F47" s="55">
        <f>G47+H47+I47</f>
        <v>0</v>
      </c>
      <c r="G47" s="56">
        <f>'01  KL'!C23</f>
        <v>0</v>
      </c>
      <c r="H47" s="57">
        <v>0</v>
      </c>
      <c r="I47" s="64">
        <f t="shared" ref="I47:I56" si="6">(G47*SazbaDPH1)/100+(H47*SazbaDPH2)/100</f>
        <v>0</v>
      </c>
      <c r="J47" s="58" t="str">
        <f t="shared" ref="J47:J56" si="7">IF(CelkemObjekty=0,"",F47/CelkemObjekty*100)</f>
        <v/>
      </c>
    </row>
    <row r="48" spans="2:11" x14ac:dyDescent="0.2">
      <c r="B48" s="77" t="s">
        <v>178</v>
      </c>
      <c r="C48" s="78" t="str">
        <f t="shared" si="5"/>
        <v>Ostatní bourací práce</v>
      </c>
      <c r="D48" s="61"/>
      <c r="E48" s="62"/>
      <c r="F48" s="63">
        <f t="shared" ref="F48:F56" si="8">G48+H48+I48</f>
        <v>0</v>
      </c>
      <c r="G48" s="64">
        <f>'02  KL'!C23</f>
        <v>0</v>
      </c>
      <c r="H48" s="65">
        <v>0</v>
      </c>
      <c r="I48" s="64">
        <f t="shared" si="6"/>
        <v>0</v>
      </c>
      <c r="J48" s="58" t="str">
        <f t="shared" si="7"/>
        <v/>
      </c>
    </row>
    <row r="49" spans="2:10" x14ac:dyDescent="0.2">
      <c r="B49" s="77" t="s">
        <v>203</v>
      </c>
      <c r="C49" s="78" t="str">
        <f t="shared" si="5"/>
        <v>SO 01 Provozní objekt</v>
      </c>
      <c r="D49" s="61"/>
      <c r="E49" s="62"/>
      <c r="F49" s="63">
        <f t="shared" si="8"/>
        <v>0</v>
      </c>
      <c r="G49" s="64">
        <f>'03  KL'!C23</f>
        <v>0</v>
      </c>
      <c r="H49" s="65">
        <v>0</v>
      </c>
      <c r="I49" s="64">
        <f t="shared" si="6"/>
        <v>0</v>
      </c>
      <c r="J49" s="58" t="str">
        <f t="shared" si="7"/>
        <v/>
      </c>
    </row>
    <row r="50" spans="2:10" x14ac:dyDescent="0.2">
      <c r="B50" s="77" t="s">
        <v>513</v>
      </c>
      <c r="C50" s="78" t="str">
        <f t="shared" si="5"/>
        <v>SO 02, SO 04 Kontejnerová stání a oplocení</v>
      </c>
      <c r="D50" s="61"/>
      <c r="E50" s="62"/>
      <c r="F50" s="63">
        <f t="shared" si="8"/>
        <v>0</v>
      </c>
      <c r="G50" s="64">
        <f>'04  KL'!C23</f>
        <v>0</v>
      </c>
      <c r="H50" s="65">
        <v>0</v>
      </c>
      <c r="I50" s="64">
        <f t="shared" si="6"/>
        <v>0</v>
      </c>
      <c r="J50" s="58" t="str">
        <f t="shared" si="7"/>
        <v/>
      </c>
    </row>
    <row r="51" spans="2:10" x14ac:dyDescent="0.2">
      <c r="B51" s="77" t="s">
        <v>564</v>
      </c>
      <c r="C51" s="78" t="str">
        <f t="shared" si="5"/>
        <v>SO 03 Sklad nebezpečného odpadu</v>
      </c>
      <c r="D51" s="61"/>
      <c r="E51" s="62"/>
      <c r="F51" s="63">
        <f t="shared" si="8"/>
        <v>0</v>
      </c>
      <c r="G51" s="64">
        <f>'05  KL'!C23</f>
        <v>0</v>
      </c>
      <c r="H51" s="65">
        <v>0</v>
      </c>
      <c r="I51" s="64">
        <f t="shared" si="6"/>
        <v>0</v>
      </c>
      <c r="J51" s="58" t="str">
        <f t="shared" si="7"/>
        <v/>
      </c>
    </row>
    <row r="52" spans="2:10" x14ac:dyDescent="0.2">
      <c r="B52" s="77" t="s">
        <v>604</v>
      </c>
      <c r="C52" s="78" t="str">
        <f t="shared" si="5"/>
        <v>SO 04 Manipulační plocha</v>
      </c>
      <c r="D52" s="61"/>
      <c r="E52" s="62"/>
      <c r="F52" s="63">
        <f t="shared" si="8"/>
        <v>0</v>
      </c>
      <c r="G52" s="64">
        <f>'06  KL'!C23</f>
        <v>0</v>
      </c>
      <c r="H52" s="65">
        <v>0</v>
      </c>
      <c r="I52" s="64">
        <f t="shared" si="6"/>
        <v>0</v>
      </c>
      <c r="J52" s="58" t="str">
        <f t="shared" si="7"/>
        <v/>
      </c>
    </row>
    <row r="53" spans="2:10" x14ac:dyDescent="0.2">
      <c r="B53" s="77" t="s">
        <v>744</v>
      </c>
      <c r="C53" s="78" t="str">
        <f t="shared" si="5"/>
        <v>Elektro a veřejné osvětlení</v>
      </c>
      <c r="D53" s="61"/>
      <c r="E53" s="62"/>
      <c r="F53" s="63">
        <f t="shared" si="8"/>
        <v>0</v>
      </c>
      <c r="G53" s="64">
        <f>'07  KL'!C23</f>
        <v>0</v>
      </c>
      <c r="H53" s="65">
        <v>0</v>
      </c>
      <c r="I53" s="64">
        <f t="shared" si="6"/>
        <v>0</v>
      </c>
      <c r="J53" s="58" t="str">
        <f t="shared" si="7"/>
        <v/>
      </c>
    </row>
    <row r="54" spans="2:10" x14ac:dyDescent="0.2">
      <c r="B54" s="77" t="s">
        <v>764</v>
      </c>
      <c r="C54" s="78" t="str">
        <f t="shared" si="5"/>
        <v>Bleskosvod</v>
      </c>
      <c r="D54" s="61"/>
      <c r="E54" s="62"/>
      <c r="F54" s="63">
        <f t="shared" si="8"/>
        <v>0</v>
      </c>
      <c r="G54" s="64">
        <f>'08  KL'!C23</f>
        <v>0</v>
      </c>
      <c r="H54" s="65">
        <v>0</v>
      </c>
      <c r="I54" s="64">
        <f t="shared" si="6"/>
        <v>0</v>
      </c>
      <c r="J54" s="58" t="str">
        <f t="shared" si="7"/>
        <v/>
      </c>
    </row>
    <row r="55" spans="2:10" x14ac:dyDescent="0.2">
      <c r="B55" s="77" t="s">
        <v>798</v>
      </c>
      <c r="C55" s="78" t="str">
        <f t="shared" si="5"/>
        <v>TZB</v>
      </c>
      <c r="D55" s="61"/>
      <c r="E55" s="62"/>
      <c r="F55" s="63">
        <f t="shared" si="8"/>
        <v>0</v>
      </c>
      <c r="G55" s="64">
        <f>'09  KL'!C23</f>
        <v>0</v>
      </c>
      <c r="H55" s="65">
        <v>0</v>
      </c>
      <c r="I55" s="64">
        <f t="shared" si="6"/>
        <v>0</v>
      </c>
      <c r="J55" s="58" t="str">
        <f t="shared" si="7"/>
        <v/>
      </c>
    </row>
    <row r="56" spans="2:10" x14ac:dyDescent="0.2">
      <c r="B56" s="77" t="s">
        <v>813</v>
      </c>
      <c r="C56" s="78" t="str">
        <f t="shared" si="5"/>
        <v>SO 05 Váha</v>
      </c>
      <c r="D56" s="61"/>
      <c r="E56" s="62"/>
      <c r="F56" s="63">
        <f t="shared" si="8"/>
        <v>0</v>
      </c>
      <c r="G56" s="64">
        <f>'10  KL'!C23</f>
        <v>0</v>
      </c>
      <c r="H56" s="65">
        <v>0</v>
      </c>
      <c r="I56" s="64">
        <f t="shared" si="6"/>
        <v>0</v>
      </c>
      <c r="J56" s="58" t="str">
        <f t="shared" si="7"/>
        <v/>
      </c>
    </row>
    <row r="57" spans="2:10" x14ac:dyDescent="0.2">
      <c r="B57" s="66" t="s">
        <v>19</v>
      </c>
      <c r="C57" s="67"/>
      <c r="D57" s="68"/>
      <c r="E57" s="69"/>
      <c r="F57" s="70">
        <f>SUM(F47:F56)</f>
        <v>0</v>
      </c>
      <c r="G57" s="79">
        <f>SUM(G47:G56)</f>
        <v>0</v>
      </c>
      <c r="H57" s="70">
        <f>SUM(H47:H56)</f>
        <v>0</v>
      </c>
      <c r="I57" s="79">
        <f>SUM(I47:I56)</f>
        <v>0</v>
      </c>
      <c r="J57" s="71" t="str">
        <f t="shared" ref="J57" si="9">IF(CelkemObjekty=0,"",F57/CelkemObjekty*100)</f>
        <v/>
      </c>
    </row>
    <row r="58" spans="2:10" ht="9" customHeight="1" x14ac:dyDescent="0.2"/>
    <row r="59" spans="2:10" ht="6" customHeight="1" x14ac:dyDescent="0.2"/>
    <row r="60" spans="2:10" ht="3" customHeight="1" x14ac:dyDescent="0.2"/>
    <row r="61" spans="2:10" ht="6.75" customHeight="1" x14ac:dyDescent="0.2"/>
    <row r="63" spans="2:10" ht="2.25" customHeight="1" x14ac:dyDescent="0.2"/>
    <row r="64" spans="2:10" ht="1.5" customHeight="1" x14ac:dyDescent="0.2"/>
    <row r="65" spans="2:10" ht="0.75" customHeight="1" x14ac:dyDescent="0.2"/>
    <row r="66" spans="2:10" ht="0.75" customHeight="1" x14ac:dyDescent="0.2"/>
    <row r="67" spans="2:10" ht="0.75" customHeight="1" x14ac:dyDescent="0.2"/>
    <row r="68" spans="2:10" ht="18" x14ac:dyDescent="0.25">
      <c r="B68" s="12" t="s">
        <v>28</v>
      </c>
      <c r="C68" s="44"/>
      <c r="D68" s="44"/>
      <c r="E68" s="44"/>
      <c r="F68" s="44"/>
      <c r="G68" s="44"/>
      <c r="H68" s="44"/>
      <c r="I68" s="44"/>
      <c r="J68" s="44"/>
    </row>
    <row r="70" spans="2:10" x14ac:dyDescent="0.2">
      <c r="B70" s="46" t="s">
        <v>29</v>
      </c>
      <c r="C70" s="47"/>
      <c r="D70" s="47"/>
      <c r="E70" s="80"/>
      <c r="F70" s="81"/>
      <c r="G70" s="50"/>
      <c r="H70" s="49" t="s">
        <v>17</v>
      </c>
      <c r="I70" s="1"/>
      <c r="J70" s="1"/>
    </row>
    <row r="71" spans="2:10" x14ac:dyDescent="0.2">
      <c r="B71" s="51" t="s">
        <v>170</v>
      </c>
      <c r="C71" s="52"/>
      <c r="D71" s="53"/>
      <c r="E71" s="82"/>
      <c r="F71" s="83"/>
      <c r="G71" s="56"/>
      <c r="H71" s="57">
        <v>0</v>
      </c>
      <c r="I71" s="1"/>
      <c r="J71" s="1"/>
    </row>
    <row r="72" spans="2:10" x14ac:dyDescent="0.2">
      <c r="B72" s="59" t="s">
        <v>171</v>
      </c>
      <c r="C72" s="60"/>
      <c r="D72" s="61"/>
      <c r="E72" s="84"/>
      <c r="F72" s="85"/>
      <c r="G72" s="64"/>
      <c r="H72" s="65">
        <v>0</v>
      </c>
      <c r="I72" s="1"/>
      <c r="J72" s="1"/>
    </row>
    <row r="73" spans="2:10" x14ac:dyDescent="0.2">
      <c r="B73" s="59" t="s">
        <v>172</v>
      </c>
      <c r="C73" s="60"/>
      <c r="D73" s="61"/>
      <c r="E73" s="84"/>
      <c r="F73" s="85"/>
      <c r="G73" s="64"/>
      <c r="H73" s="65">
        <v>0</v>
      </c>
      <c r="I73" s="1"/>
      <c r="J73" s="1"/>
    </row>
    <row r="74" spans="2:10" x14ac:dyDescent="0.2">
      <c r="B74" s="59" t="s">
        <v>173</v>
      </c>
      <c r="C74" s="60"/>
      <c r="D74" s="61"/>
      <c r="E74" s="84"/>
      <c r="F74" s="85"/>
      <c r="G74" s="64"/>
      <c r="H74" s="65">
        <v>0</v>
      </c>
      <c r="I74" s="1"/>
      <c r="J74" s="1"/>
    </row>
    <row r="75" spans="2:10" x14ac:dyDescent="0.2">
      <c r="B75" s="59" t="s">
        <v>174</v>
      </c>
      <c r="C75" s="60"/>
      <c r="D75" s="61"/>
      <c r="E75" s="84"/>
      <c r="F75" s="85"/>
      <c r="G75" s="64"/>
      <c r="H75" s="65">
        <v>0</v>
      </c>
      <c r="I75" s="1"/>
      <c r="J75" s="1"/>
    </row>
    <row r="76" spans="2:10" x14ac:dyDescent="0.2">
      <c r="B76" s="59" t="s">
        <v>175</v>
      </c>
      <c r="C76" s="60"/>
      <c r="D76" s="61"/>
      <c r="E76" s="84"/>
      <c r="F76" s="85"/>
      <c r="G76" s="64"/>
      <c r="H76" s="65">
        <v>0</v>
      </c>
      <c r="I76" s="1"/>
      <c r="J76" s="1"/>
    </row>
    <row r="77" spans="2:10" x14ac:dyDescent="0.2">
      <c r="B77" s="59" t="s">
        <v>176</v>
      </c>
      <c r="C77" s="60"/>
      <c r="D77" s="61"/>
      <c r="E77" s="84"/>
      <c r="F77" s="85"/>
      <c r="G77" s="64"/>
      <c r="H77" s="65">
        <v>0</v>
      </c>
      <c r="I77" s="1"/>
      <c r="J77" s="1"/>
    </row>
    <row r="78" spans="2:10" x14ac:dyDescent="0.2">
      <c r="B78" s="59" t="s">
        <v>177</v>
      </c>
      <c r="C78" s="60"/>
      <c r="D78" s="61"/>
      <c r="E78" s="84"/>
      <c r="F78" s="85"/>
      <c r="G78" s="64"/>
      <c r="H78" s="65">
        <v>0</v>
      </c>
      <c r="I78" s="1"/>
      <c r="J78" s="1"/>
    </row>
    <row r="79" spans="2:10" x14ac:dyDescent="0.2">
      <c r="B79" s="66" t="s">
        <v>19</v>
      </c>
      <c r="C79" s="67"/>
      <c r="D79" s="68"/>
      <c r="E79" s="86"/>
      <c r="F79" s="87"/>
      <c r="G79" s="79"/>
      <c r="H79" s="70">
        <f>SUM(H71:H78)</f>
        <v>0</v>
      </c>
      <c r="I79" s="1"/>
      <c r="J79" s="1"/>
    </row>
    <row r="80" spans="2:10" x14ac:dyDescent="0.2">
      <c r="I80" s="1"/>
      <c r="J80" s="1"/>
    </row>
  </sheetData>
  <sortState ref="B831:K856">
    <sortCondition ref="B831"/>
  </sortState>
  <mergeCells count="5">
    <mergeCell ref="I19:J19"/>
    <mergeCell ref="I20:J20"/>
    <mergeCell ref="I21:J21"/>
    <mergeCell ref="I22:J22"/>
    <mergeCell ref="I23:J23"/>
  </mergeCells>
  <pageMargins left="0.78740157480314965" right="0" top="0.78740157480314965" bottom="0.78740157480314965" header="0" footer="0.19685039370078741"/>
  <pageSetup paperSize="9" scale="94" fitToHeight="9999" orientation="portrait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3" zoomScaleNormal="100" workbookViewId="0">
      <selection activeCell="A6" sqref="A6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102</v>
      </c>
      <c r="B5" s="103"/>
      <c r="C5" s="104" t="s">
        <v>103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/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/>
    </row>
    <row r="8" spans="1:57" x14ac:dyDescent="0.2">
      <c r="A8" s="115" t="s">
        <v>38</v>
      </c>
      <c r="B8" s="98"/>
      <c r="C8" s="611"/>
      <c r="D8" s="611"/>
      <c r="E8" s="612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611"/>
      <c r="D9" s="611"/>
      <c r="E9" s="612"/>
      <c r="F9" s="98"/>
      <c r="G9" s="120"/>
      <c r="H9" s="121"/>
    </row>
    <row r="10" spans="1:57" x14ac:dyDescent="0.2">
      <c r="A10" s="115" t="s">
        <v>41</v>
      </c>
      <c r="B10" s="98"/>
      <c r="C10" s="611"/>
      <c r="D10" s="611"/>
      <c r="E10" s="611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611"/>
      <c r="D11" s="611"/>
      <c r="E11" s="611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613"/>
      <c r="D12" s="613"/>
      <c r="E12" s="613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'01  Rek'!E10</f>
        <v>0</v>
      </c>
      <c r="D15" s="143" t="str">
        <f>'01  Rek'!A15</f>
        <v>Ztížené výrobní podmínky</v>
      </c>
      <c r="E15" s="144"/>
      <c r="F15" s="145"/>
      <c r="G15" s="142">
        <f>'01  Rek'!I15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'01  Rek'!F10</f>
        <v>0</v>
      </c>
      <c r="D16" s="95" t="str">
        <f>'01  Rek'!A16</f>
        <v>Oborová přirážka</v>
      </c>
      <c r="E16" s="146"/>
      <c r="F16" s="147"/>
      <c r="G16" s="142">
        <f>'01  Rek'!I16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'01  Rek'!H10</f>
        <v>0</v>
      </c>
      <c r="D17" s="95" t="str">
        <f>'01  Rek'!A17</f>
        <v>Přesun stavebních kapacit</v>
      </c>
      <c r="E17" s="146"/>
      <c r="F17" s="147"/>
      <c r="G17" s="142">
        <f>'01  Rek'!I17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'01  Rek'!G10</f>
        <v>0</v>
      </c>
      <c r="D18" s="95" t="str">
        <f>'01  Rek'!A18</f>
        <v>Mimostaveništní doprava</v>
      </c>
      <c r="E18" s="146"/>
      <c r="F18" s="147"/>
      <c r="G18" s="142">
        <f>'01  Rek'!I18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'01  Rek'!A19</f>
        <v>Zařízení staveniště</v>
      </c>
      <c r="E19" s="146"/>
      <c r="F19" s="147"/>
      <c r="G19" s="142">
        <f>'01  Rek'!I19</f>
        <v>0</v>
      </c>
    </row>
    <row r="20" spans="1:7" ht="15.95" customHeight="1" x14ac:dyDescent="0.2">
      <c r="A20" s="150"/>
      <c r="B20" s="141"/>
      <c r="C20" s="142"/>
      <c r="D20" s="95" t="str">
        <f>'01  Rek'!A20</f>
        <v>Provoz investora</v>
      </c>
      <c r="E20" s="146"/>
      <c r="F20" s="147"/>
      <c r="G20" s="142">
        <f>'01  Rek'!I20</f>
        <v>0</v>
      </c>
    </row>
    <row r="21" spans="1:7" ht="15.95" customHeight="1" x14ac:dyDescent="0.2">
      <c r="A21" s="150" t="s">
        <v>27</v>
      </c>
      <c r="B21" s="141"/>
      <c r="C21" s="142">
        <f>'01  Rek'!I10</f>
        <v>0</v>
      </c>
      <c r="D21" s="95" t="str">
        <f>'01  Rek'!A21</f>
        <v>Kompletační činnost (IČD)</v>
      </c>
      <c r="E21" s="146"/>
      <c r="F21" s="147"/>
      <c r="G21" s="142">
        <f>'01  Rek'!I21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614" t="s">
        <v>59</v>
      </c>
      <c r="B23" s="615"/>
      <c r="C23" s="152">
        <f>C22+G23</f>
        <v>0</v>
      </c>
      <c r="D23" s="153" t="s">
        <v>60</v>
      </c>
      <c r="E23" s="154"/>
      <c r="F23" s="155"/>
      <c r="G23" s="142">
        <f>'01  Rek'!H23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16">
        <f>ROUND(C23-F32,0)</f>
        <v>0</v>
      </c>
      <c r="G30" s="617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16">
        <f>ROUND(PRODUCT(F30,C31/100),1)</f>
        <v>0</v>
      </c>
      <c r="G31" s="617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16">
        <v>0</v>
      </c>
      <c r="G32" s="617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16">
        <f>ROUND(PRODUCT(F32,C33/100),1)</f>
        <v>0</v>
      </c>
      <c r="G33" s="617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18">
        <f>CEILING(SUM(F30:F33),IF(SUM(F30:F33)&gt;=0,1,-1))</f>
        <v>0</v>
      </c>
      <c r="G34" s="619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10"/>
      <c r="C37" s="610"/>
      <c r="D37" s="610"/>
      <c r="E37" s="610"/>
      <c r="F37" s="610"/>
      <c r="G37" s="610"/>
      <c r="H37" s="1" t="s">
        <v>1</v>
      </c>
    </row>
    <row r="38" spans="1:8" ht="12.75" customHeight="1" x14ac:dyDescent="0.2">
      <c r="A38" s="179"/>
      <c r="B38" s="610"/>
      <c r="C38" s="610"/>
      <c r="D38" s="610"/>
      <c r="E38" s="610"/>
      <c r="F38" s="610"/>
      <c r="G38" s="610"/>
      <c r="H38" s="1" t="s">
        <v>1</v>
      </c>
    </row>
    <row r="39" spans="1:8" x14ac:dyDescent="0.2">
      <c r="A39" s="179"/>
      <c r="B39" s="610"/>
      <c r="C39" s="610"/>
      <c r="D39" s="610"/>
      <c r="E39" s="610"/>
      <c r="F39" s="610"/>
      <c r="G39" s="610"/>
      <c r="H39" s="1" t="s">
        <v>1</v>
      </c>
    </row>
    <row r="40" spans="1:8" x14ac:dyDescent="0.2">
      <c r="A40" s="179"/>
      <c r="B40" s="610"/>
      <c r="C40" s="610"/>
      <c r="D40" s="610"/>
      <c r="E40" s="610"/>
      <c r="F40" s="610"/>
      <c r="G40" s="610"/>
      <c r="H40" s="1" t="s">
        <v>1</v>
      </c>
    </row>
    <row r="41" spans="1:8" x14ac:dyDescent="0.2">
      <c r="A41" s="179"/>
      <c r="B41" s="610"/>
      <c r="C41" s="610"/>
      <c r="D41" s="610"/>
      <c r="E41" s="610"/>
      <c r="F41" s="610"/>
      <c r="G41" s="610"/>
      <c r="H41" s="1" t="s">
        <v>1</v>
      </c>
    </row>
    <row r="42" spans="1:8" x14ac:dyDescent="0.2">
      <c r="A42" s="179"/>
      <c r="B42" s="610"/>
      <c r="C42" s="610"/>
      <c r="D42" s="610"/>
      <c r="E42" s="610"/>
      <c r="F42" s="610"/>
      <c r="G42" s="610"/>
      <c r="H42" s="1" t="s">
        <v>1</v>
      </c>
    </row>
    <row r="43" spans="1:8" x14ac:dyDescent="0.2">
      <c r="A43" s="179"/>
      <c r="B43" s="610"/>
      <c r="C43" s="610"/>
      <c r="D43" s="610"/>
      <c r="E43" s="610"/>
      <c r="F43" s="610"/>
      <c r="G43" s="610"/>
      <c r="H43" s="1" t="s">
        <v>1</v>
      </c>
    </row>
    <row r="44" spans="1:8" x14ac:dyDescent="0.2">
      <c r="A44" s="179"/>
      <c r="B44" s="610"/>
      <c r="C44" s="610"/>
      <c r="D44" s="610"/>
      <c r="E44" s="610"/>
      <c r="F44" s="610"/>
      <c r="G44" s="610"/>
      <c r="H44" s="1" t="s">
        <v>1</v>
      </c>
    </row>
    <row r="45" spans="1:8" ht="0.75" customHeight="1" x14ac:dyDescent="0.2">
      <c r="A45" s="179"/>
      <c r="B45" s="610"/>
      <c r="C45" s="610"/>
      <c r="D45" s="610"/>
      <c r="E45" s="610"/>
      <c r="F45" s="610"/>
      <c r="G45" s="610"/>
      <c r="H45" s="1" t="s">
        <v>1</v>
      </c>
    </row>
    <row r="46" spans="1:8" x14ac:dyDescent="0.2">
      <c r="B46" s="609"/>
      <c r="C46" s="609"/>
      <c r="D46" s="609"/>
      <c r="E46" s="609"/>
      <c r="F46" s="609"/>
      <c r="G46" s="609"/>
    </row>
    <row r="47" spans="1:8" x14ac:dyDescent="0.2">
      <c r="B47" s="609"/>
      <c r="C47" s="609"/>
      <c r="D47" s="609"/>
      <c r="E47" s="609"/>
      <c r="F47" s="609"/>
      <c r="G47" s="609"/>
    </row>
    <row r="48" spans="1:8" x14ac:dyDescent="0.2">
      <c r="B48" s="609"/>
      <c r="C48" s="609"/>
      <c r="D48" s="609"/>
      <c r="E48" s="609"/>
      <c r="F48" s="609"/>
      <c r="G48" s="609"/>
    </row>
    <row r="49" spans="2:7" x14ac:dyDescent="0.2">
      <c r="B49" s="609"/>
      <c r="C49" s="609"/>
      <c r="D49" s="609"/>
      <c r="E49" s="609"/>
      <c r="F49" s="609"/>
      <c r="G49" s="609"/>
    </row>
    <row r="50" spans="2:7" x14ac:dyDescent="0.2">
      <c r="B50" s="609"/>
      <c r="C50" s="609"/>
      <c r="D50" s="609"/>
      <c r="E50" s="609"/>
      <c r="F50" s="609"/>
      <c r="G50" s="609"/>
    </row>
    <row r="51" spans="2:7" x14ac:dyDescent="0.2">
      <c r="B51" s="609"/>
      <c r="C51" s="609"/>
      <c r="D51" s="609"/>
      <c r="E51" s="609"/>
      <c r="F51" s="609"/>
      <c r="G51" s="609"/>
    </row>
    <row r="52" spans="2:7" x14ac:dyDescent="0.2">
      <c r="B52" s="609"/>
      <c r="C52" s="609"/>
      <c r="D52" s="609"/>
      <c r="E52" s="609"/>
      <c r="F52" s="609"/>
      <c r="G52" s="609"/>
    </row>
    <row r="53" spans="2:7" x14ac:dyDescent="0.2">
      <c r="B53" s="609"/>
      <c r="C53" s="609"/>
      <c r="D53" s="609"/>
      <c r="E53" s="609"/>
      <c r="F53" s="609"/>
      <c r="G53" s="609"/>
    </row>
    <row r="54" spans="2:7" x14ac:dyDescent="0.2">
      <c r="B54" s="609"/>
      <c r="C54" s="609"/>
      <c r="D54" s="609"/>
      <c r="E54" s="609"/>
      <c r="F54" s="609"/>
      <c r="G54" s="609"/>
    </row>
    <row r="55" spans="2:7" x14ac:dyDescent="0.2">
      <c r="B55" s="609"/>
      <c r="C55" s="609"/>
      <c r="D55" s="609"/>
      <c r="E55" s="609"/>
      <c r="F55" s="609"/>
      <c r="G55" s="60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activeCell="G15" sqref="G15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20" t="s">
        <v>2</v>
      </c>
      <c r="B1" s="621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22" t="s">
        <v>74</v>
      </c>
      <c r="B2" s="623"/>
      <c r="C2" s="186" t="s">
        <v>104</v>
      </c>
      <c r="D2" s="187"/>
      <c r="E2" s="188"/>
      <c r="F2" s="187"/>
      <c r="G2" s="624"/>
      <c r="H2" s="625"/>
      <c r="I2" s="626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'01  Pol'!B7</f>
        <v>1</v>
      </c>
      <c r="B7" s="61" t="str">
        <f>'01  Pol'!C7</f>
        <v>Zemní práce</v>
      </c>
      <c r="D7" s="198"/>
      <c r="E7" s="286">
        <f>'01  Pol'!BA10</f>
        <v>0</v>
      </c>
      <c r="F7" s="287">
        <f>'01  Pol'!BB10</f>
        <v>0</v>
      </c>
      <c r="G7" s="287">
        <f>'01  Pol'!BC10</f>
        <v>0</v>
      </c>
      <c r="H7" s="287">
        <f>'01  Pol'!BD10</f>
        <v>0</v>
      </c>
      <c r="I7" s="288">
        <f>'01  Pol'!BE10</f>
        <v>0</v>
      </c>
    </row>
    <row r="8" spans="1:57" s="121" customFormat="1" x14ac:dyDescent="0.2">
      <c r="A8" s="285" t="str">
        <f>'01  Pol'!B11</f>
        <v>96</v>
      </c>
      <c r="B8" s="61" t="str">
        <f>'01  Pol'!C11</f>
        <v>Bourání konstrukcí</v>
      </c>
      <c r="D8" s="198"/>
      <c r="E8" s="286">
        <f>'01  Pol'!BA44</f>
        <v>0</v>
      </c>
      <c r="F8" s="287">
        <f>'01  Pol'!BB44</f>
        <v>0</v>
      </c>
      <c r="G8" s="287">
        <f>'01  Pol'!BC44</f>
        <v>0</v>
      </c>
      <c r="H8" s="287">
        <f>'01  Pol'!BD44</f>
        <v>0</v>
      </c>
      <c r="I8" s="288">
        <f>'01  Pol'!BE44</f>
        <v>0</v>
      </c>
    </row>
    <row r="9" spans="1:57" s="121" customFormat="1" ht="13.5" thickBot="1" x14ac:dyDescent="0.25">
      <c r="A9" s="285" t="str">
        <f>'01  Pol'!B45</f>
        <v>D96</v>
      </c>
      <c r="B9" s="61" t="str">
        <f>'01  Pol'!C45</f>
        <v>Přesuny suti a vybouraných hmot</v>
      </c>
      <c r="D9" s="198"/>
      <c r="E9" s="286">
        <f>'01  Pol'!BA50</f>
        <v>0</v>
      </c>
      <c r="F9" s="287">
        <f>'01  Pol'!BB50</f>
        <v>0</v>
      </c>
      <c r="G9" s="287">
        <f>'01  Pol'!BC50</f>
        <v>0</v>
      </c>
      <c r="H9" s="287">
        <f>'01  Pol'!BD50</f>
        <v>0</v>
      </c>
      <c r="I9" s="288">
        <f>'01  Pol'!BE50</f>
        <v>0</v>
      </c>
    </row>
    <row r="10" spans="1:57" s="13" customFormat="1" ht="13.5" thickBot="1" x14ac:dyDescent="0.25">
      <c r="A10" s="199"/>
      <c r="B10" s="200" t="s">
        <v>77</v>
      </c>
      <c r="C10" s="200"/>
      <c r="D10" s="201"/>
      <c r="E10" s="202">
        <f>SUM(E7:E9)</f>
        <v>0</v>
      </c>
      <c r="F10" s="203">
        <f>SUM(F7:F9)</f>
        <v>0</v>
      </c>
      <c r="G10" s="203">
        <f>SUM(G7:G9)</f>
        <v>0</v>
      </c>
      <c r="H10" s="203">
        <f>SUM(H7:H9)</f>
        <v>0</v>
      </c>
      <c r="I10" s="204">
        <f>SUM(I7:I9)</f>
        <v>0</v>
      </c>
    </row>
    <row r="11" spans="1:57" x14ac:dyDescent="0.2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57" ht="19.5" customHeight="1" x14ac:dyDescent="0.25">
      <c r="A12" s="190" t="s">
        <v>78</v>
      </c>
      <c r="B12" s="190"/>
      <c r="C12" s="190"/>
      <c r="D12" s="190"/>
      <c r="E12" s="190"/>
      <c r="F12" s="190"/>
      <c r="G12" s="205"/>
      <c r="H12" s="190"/>
      <c r="I12" s="190"/>
      <c r="BA12" s="127"/>
      <c r="BB12" s="127"/>
      <c r="BC12" s="127"/>
      <c r="BD12" s="127"/>
      <c r="BE12" s="127"/>
    </row>
    <row r="13" spans="1:57" ht="13.5" thickBot="1" x14ac:dyDescent="0.25"/>
    <row r="14" spans="1:57" x14ac:dyDescent="0.2">
      <c r="A14" s="156" t="s">
        <v>79</v>
      </c>
      <c r="B14" s="157"/>
      <c r="C14" s="157"/>
      <c r="D14" s="206"/>
      <c r="E14" s="207" t="s">
        <v>80</v>
      </c>
      <c r="F14" s="208" t="s">
        <v>12</v>
      </c>
      <c r="G14" s="209" t="s">
        <v>81</v>
      </c>
      <c r="H14" s="210"/>
      <c r="I14" s="211" t="s">
        <v>80</v>
      </c>
    </row>
    <row r="15" spans="1:57" x14ac:dyDescent="0.2">
      <c r="A15" s="150" t="s">
        <v>170</v>
      </c>
      <c r="B15" s="141"/>
      <c r="C15" s="141"/>
      <c r="D15" s="212"/>
      <c r="E15" s="213">
        <v>0</v>
      </c>
      <c r="F15" s="214">
        <v>0</v>
      </c>
      <c r="G15" s="215">
        <f>E10+F10+G10+H10+I10</f>
        <v>0</v>
      </c>
      <c r="H15" s="216"/>
      <c r="I15" s="217">
        <f t="shared" ref="I15:I22" si="0">E15+F15*G15/100</f>
        <v>0</v>
      </c>
      <c r="BA15" s="1">
        <v>0</v>
      </c>
    </row>
    <row r="16" spans="1:57" x14ac:dyDescent="0.2">
      <c r="A16" s="150" t="s">
        <v>171</v>
      </c>
      <c r="B16" s="141"/>
      <c r="C16" s="141"/>
      <c r="D16" s="212"/>
      <c r="E16" s="213">
        <v>0</v>
      </c>
      <c r="F16" s="214">
        <v>0</v>
      </c>
      <c r="G16" s="215">
        <f>G15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172</v>
      </c>
      <c r="B17" s="141"/>
      <c r="C17" s="141"/>
      <c r="D17" s="212"/>
      <c r="E17" s="213">
        <v>0</v>
      </c>
      <c r="F17" s="214">
        <v>0</v>
      </c>
      <c r="G17" s="215">
        <f>G15</f>
        <v>0</v>
      </c>
      <c r="H17" s="216"/>
      <c r="I17" s="217">
        <f t="shared" si="0"/>
        <v>0</v>
      </c>
      <c r="BA17" s="1">
        <v>0</v>
      </c>
    </row>
    <row r="18" spans="1:53" x14ac:dyDescent="0.2">
      <c r="A18" s="150" t="s">
        <v>173</v>
      </c>
      <c r="B18" s="141"/>
      <c r="C18" s="141"/>
      <c r="D18" s="212"/>
      <c r="E18" s="213">
        <v>0</v>
      </c>
      <c r="F18" s="214">
        <v>0</v>
      </c>
      <c r="G18" s="215">
        <f>G15</f>
        <v>0</v>
      </c>
      <c r="H18" s="216"/>
      <c r="I18" s="217">
        <f t="shared" si="0"/>
        <v>0</v>
      </c>
      <c r="BA18" s="1">
        <v>0</v>
      </c>
    </row>
    <row r="19" spans="1:53" x14ac:dyDescent="0.2">
      <c r="A19" s="150" t="s">
        <v>174</v>
      </c>
      <c r="B19" s="141"/>
      <c r="C19" s="141"/>
      <c r="D19" s="212"/>
      <c r="E19" s="213">
        <v>0</v>
      </c>
      <c r="F19" s="214">
        <v>0</v>
      </c>
      <c r="G19" s="215">
        <f>G15</f>
        <v>0</v>
      </c>
      <c r="H19" s="216"/>
      <c r="I19" s="217">
        <f t="shared" si="0"/>
        <v>0</v>
      </c>
      <c r="BA19" s="1">
        <v>1</v>
      </c>
    </row>
    <row r="20" spans="1:53" x14ac:dyDescent="0.2">
      <c r="A20" s="150" t="s">
        <v>175</v>
      </c>
      <c r="B20" s="141"/>
      <c r="C20" s="141"/>
      <c r="D20" s="212"/>
      <c r="E20" s="213">
        <v>0</v>
      </c>
      <c r="F20" s="214">
        <v>0</v>
      </c>
      <c r="G20" s="215">
        <f>G15</f>
        <v>0</v>
      </c>
      <c r="H20" s="216"/>
      <c r="I20" s="217">
        <f t="shared" si="0"/>
        <v>0</v>
      </c>
      <c r="BA20" s="1">
        <v>1</v>
      </c>
    </row>
    <row r="21" spans="1:53" x14ac:dyDescent="0.2">
      <c r="A21" s="150" t="s">
        <v>176</v>
      </c>
      <c r="B21" s="141"/>
      <c r="C21" s="141"/>
      <c r="D21" s="212"/>
      <c r="E21" s="213">
        <v>0</v>
      </c>
      <c r="F21" s="214">
        <v>0</v>
      </c>
      <c r="G21" s="215">
        <f>G15</f>
        <v>0</v>
      </c>
      <c r="H21" s="216"/>
      <c r="I21" s="217">
        <f t="shared" si="0"/>
        <v>0</v>
      </c>
      <c r="BA21" s="1">
        <v>2</v>
      </c>
    </row>
    <row r="22" spans="1:53" x14ac:dyDescent="0.2">
      <c r="A22" s="150" t="s">
        <v>177</v>
      </c>
      <c r="B22" s="141"/>
      <c r="C22" s="141"/>
      <c r="D22" s="212"/>
      <c r="E22" s="213">
        <v>0</v>
      </c>
      <c r="F22" s="214">
        <v>0</v>
      </c>
      <c r="G22" s="215">
        <f>G15</f>
        <v>0</v>
      </c>
      <c r="H22" s="216"/>
      <c r="I22" s="217">
        <f t="shared" si="0"/>
        <v>0</v>
      </c>
      <c r="BA22" s="1">
        <v>2</v>
      </c>
    </row>
    <row r="23" spans="1:53" ht="13.5" thickBot="1" x14ac:dyDescent="0.25">
      <c r="A23" s="218"/>
      <c r="B23" s="219" t="s">
        <v>82</v>
      </c>
      <c r="C23" s="220"/>
      <c r="D23" s="221"/>
      <c r="E23" s="222"/>
      <c r="F23" s="223"/>
      <c r="G23" s="223"/>
      <c r="H23" s="627">
        <f>SUM(I15:I22)</f>
        <v>0</v>
      </c>
      <c r="I23" s="628"/>
    </row>
    <row r="25" spans="1:53" x14ac:dyDescent="0.2">
      <c r="B25" s="13"/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</sheetData>
  <mergeCells count="4">
    <mergeCell ref="A1:B1"/>
    <mergeCell ref="A2:B2"/>
    <mergeCell ref="G2:I2"/>
    <mergeCell ref="H23:I23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23"/>
  <sheetViews>
    <sheetView showGridLines="0" showZeros="0" zoomScaleNormal="100" zoomScaleSheetLayoutView="100" workbookViewId="0">
      <selection activeCell="F46" sqref="F46:F49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31" t="s">
        <v>83</v>
      </c>
      <c r="B1" s="631"/>
      <c r="C1" s="631"/>
      <c r="D1" s="631"/>
      <c r="E1" s="631"/>
      <c r="F1" s="631"/>
      <c r="G1" s="631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20" t="s">
        <v>2</v>
      </c>
      <c r="B3" s="621"/>
      <c r="C3" s="180" t="s">
        <v>101</v>
      </c>
      <c r="D3" s="181"/>
      <c r="E3" s="230" t="s">
        <v>84</v>
      </c>
      <c r="F3" s="231">
        <f>'01  Rek'!H1</f>
        <v>0</v>
      </c>
      <c r="G3" s="232"/>
    </row>
    <row r="4" spans="1:80" ht="13.5" thickBot="1" x14ac:dyDescent="0.25">
      <c r="A4" s="632" t="s">
        <v>74</v>
      </c>
      <c r="B4" s="623"/>
      <c r="C4" s="186" t="s">
        <v>104</v>
      </c>
      <c r="D4" s="187"/>
      <c r="E4" s="633">
        <f>'01  Rek'!G2</f>
        <v>0</v>
      </c>
      <c r="F4" s="634"/>
      <c r="G4" s="635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106</v>
      </c>
      <c r="C8" s="254" t="s">
        <v>107</v>
      </c>
      <c r="D8" s="255" t="s">
        <v>108</v>
      </c>
      <c r="E8" s="256">
        <v>52.415999999999997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29" t="s">
        <v>109</v>
      </c>
      <c r="D9" s="630"/>
      <c r="E9" s="264"/>
      <c r="F9" s="265"/>
      <c r="G9" s="266"/>
      <c r="H9" s="267"/>
      <c r="I9" s="261"/>
      <c r="J9" s="268"/>
      <c r="K9" s="261"/>
      <c r="M9" s="262" t="s">
        <v>109</v>
      </c>
      <c r="O9" s="251"/>
    </row>
    <row r="10" spans="1:80" x14ac:dyDescent="0.2">
      <c r="A10" s="269"/>
      <c r="B10" s="270" t="s">
        <v>99</v>
      </c>
      <c r="C10" s="271" t="s">
        <v>105</v>
      </c>
      <c r="D10" s="272"/>
      <c r="E10" s="273"/>
      <c r="F10" s="274"/>
      <c r="G10" s="275">
        <f>SUM(G7:G9)</f>
        <v>0</v>
      </c>
      <c r="H10" s="276"/>
      <c r="I10" s="277">
        <f>SUM(I7:I9)</f>
        <v>0</v>
      </c>
      <c r="J10" s="276"/>
      <c r="K10" s="277">
        <f>SUM(K7:K9)</f>
        <v>0</v>
      </c>
      <c r="O10" s="251">
        <v>4</v>
      </c>
      <c r="BA10" s="278">
        <f>SUM(BA7:BA9)</f>
        <v>0</v>
      </c>
      <c r="BB10" s="278">
        <f>SUM(BB7:BB9)</f>
        <v>0</v>
      </c>
      <c r="BC10" s="278">
        <f>SUM(BC7:BC9)</f>
        <v>0</v>
      </c>
      <c r="BD10" s="278">
        <f>SUM(BD7:BD9)</f>
        <v>0</v>
      </c>
      <c r="BE10" s="278">
        <f>SUM(BE7:BE9)</f>
        <v>0</v>
      </c>
    </row>
    <row r="11" spans="1:80" x14ac:dyDescent="0.2">
      <c r="A11" s="241" t="s">
        <v>96</v>
      </c>
      <c r="B11" s="242" t="s">
        <v>110</v>
      </c>
      <c r="C11" s="243" t="s">
        <v>111</v>
      </c>
      <c r="D11" s="244"/>
      <c r="E11" s="245"/>
      <c r="F11" s="245"/>
      <c r="G11" s="246"/>
      <c r="H11" s="247"/>
      <c r="I11" s="248"/>
      <c r="J11" s="249"/>
      <c r="K11" s="250"/>
      <c r="O11" s="251">
        <v>1</v>
      </c>
    </row>
    <row r="12" spans="1:80" x14ac:dyDescent="0.2">
      <c r="A12" s="252">
        <v>2</v>
      </c>
      <c r="B12" s="253" t="s">
        <v>113</v>
      </c>
      <c r="C12" s="254" t="s">
        <v>114</v>
      </c>
      <c r="D12" s="255" t="s">
        <v>115</v>
      </c>
      <c r="E12" s="256">
        <v>56.8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-4.2600000000021501E-3</v>
      </c>
      <c r="K12" s="259">
        <f>E12*J12</f>
        <v>-0.24196800000012211</v>
      </c>
      <c r="O12" s="251">
        <v>2</v>
      </c>
      <c r="AA12" s="226">
        <v>1</v>
      </c>
      <c r="AB12" s="226">
        <v>7</v>
      </c>
      <c r="AC12" s="226">
        <v>7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7</v>
      </c>
    </row>
    <row r="13" spans="1:80" x14ac:dyDescent="0.2">
      <c r="A13" s="260"/>
      <c r="B13" s="263"/>
      <c r="C13" s="629" t="s">
        <v>116</v>
      </c>
      <c r="D13" s="630"/>
      <c r="E13" s="264"/>
      <c r="F13" s="265"/>
      <c r="G13" s="266"/>
      <c r="H13" s="267"/>
      <c r="I13" s="261"/>
      <c r="J13" s="268"/>
      <c r="K13" s="261"/>
      <c r="M13" s="262" t="s">
        <v>116</v>
      </c>
      <c r="O13" s="251"/>
    </row>
    <row r="14" spans="1:80" x14ac:dyDescent="0.2">
      <c r="A14" s="252">
        <v>3</v>
      </c>
      <c r="B14" s="253" t="s">
        <v>117</v>
      </c>
      <c r="C14" s="254" t="s">
        <v>118</v>
      </c>
      <c r="D14" s="255" t="s">
        <v>115</v>
      </c>
      <c r="E14" s="256">
        <v>73.2</v>
      </c>
      <c r="F14" s="256"/>
      <c r="G14" s="257">
        <f>E14*F14</f>
        <v>0</v>
      </c>
      <c r="H14" s="258">
        <v>0</v>
      </c>
      <c r="I14" s="259">
        <f>E14*H14</f>
        <v>0</v>
      </c>
      <c r="J14" s="258">
        <v>-3.3600000000007001E-3</v>
      </c>
      <c r="K14" s="259">
        <f>E14*J14</f>
        <v>-0.24595200000005127</v>
      </c>
      <c r="O14" s="251">
        <v>2</v>
      </c>
      <c r="AA14" s="226">
        <v>1</v>
      </c>
      <c r="AB14" s="226">
        <v>7</v>
      </c>
      <c r="AC14" s="226">
        <v>7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1</v>
      </c>
      <c r="CB14" s="251">
        <v>7</v>
      </c>
    </row>
    <row r="15" spans="1:80" x14ac:dyDescent="0.2">
      <c r="A15" s="260"/>
      <c r="B15" s="263"/>
      <c r="C15" s="629" t="s">
        <v>119</v>
      </c>
      <c r="D15" s="630"/>
      <c r="E15" s="264"/>
      <c r="F15" s="265"/>
      <c r="G15" s="266"/>
      <c r="H15" s="267"/>
      <c r="I15" s="261"/>
      <c r="J15" s="268"/>
      <c r="K15" s="261"/>
      <c r="M15" s="262" t="s">
        <v>119</v>
      </c>
      <c r="O15" s="251"/>
    </row>
    <row r="16" spans="1:80" ht="22.5" x14ac:dyDescent="0.2">
      <c r="A16" s="252">
        <v>4</v>
      </c>
      <c r="B16" s="253" t="s">
        <v>120</v>
      </c>
      <c r="C16" s="254" t="s">
        <v>121</v>
      </c>
      <c r="D16" s="255" t="s">
        <v>122</v>
      </c>
      <c r="E16" s="256">
        <v>208.38399999999999</v>
      </c>
      <c r="F16" s="256"/>
      <c r="G16" s="257">
        <f>E16*F16</f>
        <v>0</v>
      </c>
      <c r="H16" s="258">
        <v>0</v>
      </c>
      <c r="I16" s="259">
        <f>E16*H16</f>
        <v>0</v>
      </c>
      <c r="J16" s="258">
        <v>-1.3999999999995801E-2</v>
      </c>
      <c r="K16" s="259">
        <f>E16*J16</f>
        <v>-2.9173759999991247</v>
      </c>
      <c r="O16" s="251">
        <v>2</v>
      </c>
      <c r="AA16" s="226">
        <v>1</v>
      </c>
      <c r="AB16" s="226">
        <v>7</v>
      </c>
      <c r="AC16" s="226">
        <v>7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</v>
      </c>
      <c r="CB16" s="251">
        <v>7</v>
      </c>
    </row>
    <row r="17" spans="1:80" x14ac:dyDescent="0.2">
      <c r="A17" s="260"/>
      <c r="B17" s="263"/>
      <c r="C17" s="629" t="s">
        <v>123</v>
      </c>
      <c r="D17" s="630"/>
      <c r="E17" s="264"/>
      <c r="F17" s="265"/>
      <c r="G17" s="266"/>
      <c r="H17" s="267"/>
      <c r="I17" s="261"/>
      <c r="J17" s="268"/>
      <c r="K17" s="261"/>
      <c r="M17" s="262" t="s">
        <v>123</v>
      </c>
      <c r="O17" s="251"/>
    </row>
    <row r="18" spans="1:80" x14ac:dyDescent="0.2">
      <c r="A18" s="252">
        <v>5</v>
      </c>
      <c r="B18" s="253" t="s">
        <v>124</v>
      </c>
      <c r="C18" s="254" t="s">
        <v>125</v>
      </c>
      <c r="D18" s="255" t="s">
        <v>108</v>
      </c>
      <c r="E18" s="256">
        <v>52.415999999999997</v>
      </c>
      <c r="F18" s="256"/>
      <c r="G18" s="257">
        <f>E18*F18</f>
        <v>0</v>
      </c>
      <c r="H18" s="258">
        <v>0</v>
      </c>
      <c r="I18" s="259">
        <f>E18*H18</f>
        <v>0</v>
      </c>
      <c r="J18" s="258">
        <v>-2</v>
      </c>
      <c r="K18" s="259">
        <f>E18*J18</f>
        <v>-104.83199999999999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260"/>
      <c r="B19" s="263"/>
      <c r="C19" s="629" t="s">
        <v>109</v>
      </c>
      <c r="D19" s="630"/>
      <c r="E19" s="264"/>
      <c r="F19" s="265"/>
      <c r="G19" s="266"/>
      <c r="H19" s="267"/>
      <c r="I19" s="261"/>
      <c r="J19" s="268"/>
      <c r="K19" s="261"/>
      <c r="M19" s="262" t="s">
        <v>109</v>
      </c>
      <c r="O19" s="251"/>
    </row>
    <row r="20" spans="1:80" x14ac:dyDescent="0.2">
      <c r="A20" s="252">
        <v>6</v>
      </c>
      <c r="B20" s="253" t="s">
        <v>126</v>
      </c>
      <c r="C20" s="254" t="s">
        <v>127</v>
      </c>
      <c r="D20" s="255" t="s">
        <v>122</v>
      </c>
      <c r="E20" s="256">
        <v>14.14</v>
      </c>
      <c r="F20" s="256"/>
      <c r="G20" s="257">
        <f>E20*F20</f>
        <v>0</v>
      </c>
      <c r="H20" s="258">
        <v>6.7000000000039305E-4</v>
      </c>
      <c r="I20" s="259">
        <f>E20*H20</f>
        <v>9.4738000000055573E-3</v>
      </c>
      <c r="J20" s="258">
        <v>-0.26099999999996698</v>
      </c>
      <c r="K20" s="259">
        <f>E20*J20</f>
        <v>-3.6905399999995332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0"/>
      <c r="B21" s="263"/>
      <c r="C21" s="629" t="s">
        <v>128</v>
      </c>
      <c r="D21" s="630"/>
      <c r="E21" s="264"/>
      <c r="F21" s="265"/>
      <c r="G21" s="266"/>
      <c r="H21" s="267"/>
      <c r="I21" s="261"/>
      <c r="J21" s="268"/>
      <c r="K21" s="261"/>
      <c r="M21" s="262" t="s">
        <v>128</v>
      </c>
      <c r="O21" s="251"/>
    </row>
    <row r="22" spans="1:80" x14ac:dyDescent="0.2">
      <c r="A22" s="252">
        <v>7</v>
      </c>
      <c r="B22" s="253" t="s">
        <v>129</v>
      </c>
      <c r="C22" s="254" t="s">
        <v>130</v>
      </c>
      <c r="D22" s="255" t="s">
        <v>108</v>
      </c>
      <c r="E22" s="256">
        <v>6.1007999999999996</v>
      </c>
      <c r="F22" s="256"/>
      <c r="G22" s="257">
        <f>E22*F22</f>
        <v>0</v>
      </c>
      <c r="H22" s="258">
        <v>1.2799999999995001E-3</v>
      </c>
      <c r="I22" s="259">
        <f>E22*H22</f>
        <v>7.8090239999969498E-3</v>
      </c>
      <c r="J22" s="258">
        <v>-1.79999999999927</v>
      </c>
      <c r="K22" s="259">
        <f>E22*J22</f>
        <v>-10.981439999995546</v>
      </c>
      <c r="O22" s="251">
        <v>2</v>
      </c>
      <c r="AA22" s="226">
        <v>1</v>
      </c>
      <c r="AB22" s="226">
        <v>1</v>
      </c>
      <c r="AC22" s="226">
        <v>1</v>
      </c>
      <c r="AZ22" s="226">
        <v>1</v>
      </c>
      <c r="BA22" s="226">
        <f>IF(AZ22=1,G22,0)</f>
        <v>0</v>
      </c>
      <c r="BB22" s="226">
        <f>IF(AZ22=2,G22,0)</f>
        <v>0</v>
      </c>
      <c r="BC22" s="226">
        <f>IF(AZ22=3,G22,0)</f>
        <v>0</v>
      </c>
      <c r="BD22" s="226">
        <f>IF(AZ22=4,G22,0)</f>
        <v>0</v>
      </c>
      <c r="BE22" s="226">
        <f>IF(AZ22=5,G22,0)</f>
        <v>0</v>
      </c>
      <c r="CA22" s="251">
        <v>1</v>
      </c>
      <c r="CB22" s="251">
        <v>1</v>
      </c>
    </row>
    <row r="23" spans="1:80" x14ac:dyDescent="0.2">
      <c r="A23" s="260"/>
      <c r="B23" s="263"/>
      <c r="C23" s="629" t="s">
        <v>131</v>
      </c>
      <c r="D23" s="630"/>
      <c r="E23" s="264"/>
      <c r="F23" s="265"/>
      <c r="G23" s="266"/>
      <c r="H23" s="267"/>
      <c r="I23" s="261"/>
      <c r="J23" s="268"/>
      <c r="K23" s="261"/>
      <c r="M23" s="262" t="s">
        <v>131</v>
      </c>
      <c r="O23" s="251"/>
    </row>
    <row r="24" spans="1:80" x14ac:dyDescent="0.2">
      <c r="A24" s="252">
        <v>8</v>
      </c>
      <c r="B24" s="253" t="s">
        <v>129</v>
      </c>
      <c r="C24" s="254" t="s">
        <v>130</v>
      </c>
      <c r="D24" s="255" t="s">
        <v>108</v>
      </c>
      <c r="E24" s="256">
        <v>42.6648</v>
      </c>
      <c r="F24" s="256"/>
      <c r="G24" s="257">
        <f>E24*F24</f>
        <v>0</v>
      </c>
      <c r="H24" s="258">
        <v>1.2799999999995001E-3</v>
      </c>
      <c r="I24" s="259">
        <f>E24*H24</f>
        <v>5.4610943999978671E-2</v>
      </c>
      <c r="J24" s="258">
        <v>-1.79999999999927</v>
      </c>
      <c r="K24" s="259">
        <f>E24*J24</f>
        <v>-76.796639999968846</v>
      </c>
      <c r="O24" s="251">
        <v>2</v>
      </c>
      <c r="AA24" s="226">
        <v>1</v>
      </c>
      <c r="AB24" s="226">
        <v>1</v>
      </c>
      <c r="AC24" s="226">
        <v>1</v>
      </c>
      <c r="AZ24" s="226">
        <v>1</v>
      </c>
      <c r="BA24" s="226">
        <f>IF(AZ24=1,G24,0)</f>
        <v>0</v>
      </c>
      <c r="BB24" s="226">
        <f>IF(AZ24=2,G24,0)</f>
        <v>0</v>
      </c>
      <c r="BC24" s="226">
        <f>IF(AZ24=3,G24,0)</f>
        <v>0</v>
      </c>
      <c r="BD24" s="226">
        <f>IF(AZ24=4,G24,0)</f>
        <v>0</v>
      </c>
      <c r="BE24" s="226">
        <f>IF(AZ24=5,G24,0)</f>
        <v>0</v>
      </c>
      <c r="CA24" s="251">
        <v>1</v>
      </c>
      <c r="CB24" s="251">
        <v>1</v>
      </c>
    </row>
    <row r="25" spans="1:80" x14ac:dyDescent="0.2">
      <c r="A25" s="260"/>
      <c r="B25" s="263"/>
      <c r="C25" s="629" t="s">
        <v>132</v>
      </c>
      <c r="D25" s="630"/>
      <c r="E25" s="264"/>
      <c r="F25" s="265"/>
      <c r="G25" s="266"/>
      <c r="H25" s="267"/>
      <c r="I25" s="261"/>
      <c r="J25" s="268"/>
      <c r="K25" s="261"/>
      <c r="M25" s="262" t="s">
        <v>132</v>
      </c>
      <c r="O25" s="251"/>
    </row>
    <row r="26" spans="1:80" x14ac:dyDescent="0.2">
      <c r="A26" s="260"/>
      <c r="B26" s="263"/>
      <c r="C26" s="629" t="s">
        <v>133</v>
      </c>
      <c r="D26" s="630"/>
      <c r="E26" s="264"/>
      <c r="F26" s="265"/>
      <c r="G26" s="266"/>
      <c r="H26" s="267"/>
      <c r="I26" s="261"/>
      <c r="J26" s="268"/>
      <c r="K26" s="261"/>
      <c r="M26" s="262" t="s">
        <v>133</v>
      </c>
      <c r="O26" s="251"/>
    </row>
    <row r="27" spans="1:80" x14ac:dyDescent="0.2">
      <c r="A27" s="260"/>
      <c r="B27" s="263"/>
      <c r="C27" s="629" t="s">
        <v>134</v>
      </c>
      <c r="D27" s="630"/>
      <c r="E27" s="264">
        <v>0</v>
      </c>
      <c r="F27" s="265"/>
      <c r="G27" s="266"/>
      <c r="H27" s="267"/>
      <c r="I27" s="261"/>
      <c r="J27" s="268"/>
      <c r="K27" s="261"/>
      <c r="M27" s="262">
        <v>0</v>
      </c>
      <c r="O27" s="251"/>
    </row>
    <row r="28" spans="1:80" x14ac:dyDescent="0.2">
      <c r="A28" s="252">
        <v>9</v>
      </c>
      <c r="B28" s="253" t="s">
        <v>135</v>
      </c>
      <c r="C28" s="254" t="s">
        <v>136</v>
      </c>
      <c r="D28" s="255" t="s">
        <v>108</v>
      </c>
      <c r="E28" s="256">
        <v>9.84</v>
      </c>
      <c r="F28" s="256"/>
      <c r="G28" s="257">
        <f>E28*F28</f>
        <v>0</v>
      </c>
      <c r="H28" s="258">
        <v>1.2489999999999699E-2</v>
      </c>
      <c r="I28" s="259">
        <f>E28*H28</f>
        <v>0.12290159999999704</v>
      </c>
      <c r="J28" s="258">
        <v>-2.4000000000014601</v>
      </c>
      <c r="K28" s="259">
        <f>E28*J28</f>
        <v>-23.616000000014367</v>
      </c>
      <c r="O28" s="251">
        <v>2</v>
      </c>
      <c r="AA28" s="226">
        <v>1</v>
      </c>
      <c r="AB28" s="226">
        <v>1</v>
      </c>
      <c r="AC28" s="226">
        <v>1</v>
      </c>
      <c r="AZ28" s="226">
        <v>1</v>
      </c>
      <c r="BA28" s="226">
        <f>IF(AZ28=1,G28,0)</f>
        <v>0</v>
      </c>
      <c r="BB28" s="226">
        <f>IF(AZ28=2,G28,0)</f>
        <v>0</v>
      </c>
      <c r="BC28" s="226">
        <f>IF(AZ28=3,G28,0)</f>
        <v>0</v>
      </c>
      <c r="BD28" s="226">
        <f>IF(AZ28=4,G28,0)</f>
        <v>0</v>
      </c>
      <c r="BE28" s="226">
        <f>IF(AZ28=5,G28,0)</f>
        <v>0</v>
      </c>
      <c r="CA28" s="251">
        <v>1</v>
      </c>
      <c r="CB28" s="251">
        <v>1</v>
      </c>
    </row>
    <row r="29" spans="1:80" x14ac:dyDescent="0.2">
      <c r="A29" s="260"/>
      <c r="B29" s="263"/>
      <c r="C29" s="629" t="s">
        <v>137</v>
      </c>
      <c r="D29" s="630"/>
      <c r="E29" s="264"/>
      <c r="F29" s="265"/>
      <c r="G29" s="266"/>
      <c r="H29" s="267"/>
      <c r="I29" s="261"/>
      <c r="J29" s="268"/>
      <c r="K29" s="261"/>
      <c r="M29" s="262" t="s">
        <v>137</v>
      </c>
      <c r="O29" s="251"/>
    </row>
    <row r="30" spans="1:80" x14ac:dyDescent="0.2">
      <c r="A30" s="252">
        <v>10</v>
      </c>
      <c r="B30" s="253" t="s">
        <v>138</v>
      </c>
      <c r="C30" s="254" t="s">
        <v>139</v>
      </c>
      <c r="D30" s="255" t="s">
        <v>108</v>
      </c>
      <c r="E30" s="256">
        <v>52.095999999999997</v>
      </c>
      <c r="F30" s="256"/>
      <c r="G30" s="257">
        <f>E30*F30</f>
        <v>0</v>
      </c>
      <c r="H30" s="258">
        <v>3.0999999999998802E-3</v>
      </c>
      <c r="I30" s="259">
        <f>E30*H30</f>
        <v>0.16149759999999375</v>
      </c>
      <c r="J30" s="258">
        <v>-1.60000000000036</v>
      </c>
      <c r="K30" s="259">
        <f>E30*J30</f>
        <v>-83.353600000018744</v>
      </c>
      <c r="O30" s="251">
        <v>2</v>
      </c>
      <c r="AA30" s="226">
        <v>1</v>
      </c>
      <c r="AB30" s="226">
        <v>1</v>
      </c>
      <c r="AC30" s="226">
        <v>1</v>
      </c>
      <c r="AZ30" s="226">
        <v>1</v>
      </c>
      <c r="BA30" s="226">
        <f>IF(AZ30=1,G30,0)</f>
        <v>0</v>
      </c>
      <c r="BB30" s="226">
        <f>IF(AZ30=2,G30,0)</f>
        <v>0</v>
      </c>
      <c r="BC30" s="226">
        <f>IF(AZ30=3,G30,0)</f>
        <v>0</v>
      </c>
      <c r="BD30" s="226">
        <f>IF(AZ30=4,G30,0)</f>
        <v>0</v>
      </c>
      <c r="BE30" s="226">
        <f>IF(AZ30=5,G30,0)</f>
        <v>0</v>
      </c>
      <c r="CA30" s="251">
        <v>1</v>
      </c>
      <c r="CB30" s="251">
        <v>1</v>
      </c>
    </row>
    <row r="31" spans="1:80" x14ac:dyDescent="0.2">
      <c r="A31" s="260"/>
      <c r="B31" s="263"/>
      <c r="C31" s="629" t="s">
        <v>140</v>
      </c>
      <c r="D31" s="630"/>
      <c r="E31" s="264"/>
      <c r="F31" s="265"/>
      <c r="G31" s="266"/>
      <c r="H31" s="267"/>
      <c r="I31" s="261"/>
      <c r="J31" s="268"/>
      <c r="K31" s="261"/>
      <c r="M31" s="262" t="s">
        <v>140</v>
      </c>
      <c r="O31" s="251"/>
    </row>
    <row r="32" spans="1:80" x14ac:dyDescent="0.2">
      <c r="A32" s="252">
        <v>11</v>
      </c>
      <c r="B32" s="253" t="s">
        <v>141</v>
      </c>
      <c r="C32" s="254" t="s">
        <v>142</v>
      </c>
      <c r="D32" s="255" t="s">
        <v>108</v>
      </c>
      <c r="E32" s="256">
        <v>2.4849999999999999</v>
      </c>
      <c r="F32" s="256"/>
      <c r="G32" s="257">
        <f>E32*F32</f>
        <v>0</v>
      </c>
      <c r="H32" s="258">
        <v>7.7100000000029896E-3</v>
      </c>
      <c r="I32" s="259">
        <f>E32*H32</f>
        <v>1.9159350000007427E-2</v>
      </c>
      <c r="J32" s="258">
        <v>-2.4000000000014601</v>
      </c>
      <c r="K32" s="259">
        <f>E32*J32</f>
        <v>-5.9640000000036277</v>
      </c>
      <c r="O32" s="251">
        <v>2</v>
      </c>
      <c r="AA32" s="226">
        <v>1</v>
      </c>
      <c r="AB32" s="226">
        <v>1</v>
      </c>
      <c r="AC32" s="226">
        <v>1</v>
      </c>
      <c r="AZ32" s="226">
        <v>1</v>
      </c>
      <c r="BA32" s="226">
        <f>IF(AZ32=1,G32,0)</f>
        <v>0</v>
      </c>
      <c r="BB32" s="226">
        <f>IF(AZ32=2,G32,0)</f>
        <v>0</v>
      </c>
      <c r="BC32" s="226">
        <f>IF(AZ32=3,G32,0)</f>
        <v>0</v>
      </c>
      <c r="BD32" s="226">
        <f>IF(AZ32=4,G32,0)</f>
        <v>0</v>
      </c>
      <c r="BE32" s="226">
        <f>IF(AZ32=5,G32,0)</f>
        <v>0</v>
      </c>
      <c r="CA32" s="251">
        <v>1</v>
      </c>
      <c r="CB32" s="251">
        <v>1</v>
      </c>
    </row>
    <row r="33" spans="1:80" x14ac:dyDescent="0.2">
      <c r="A33" s="260"/>
      <c r="B33" s="263"/>
      <c r="C33" s="629" t="s">
        <v>143</v>
      </c>
      <c r="D33" s="630"/>
      <c r="E33" s="264"/>
      <c r="F33" s="265"/>
      <c r="G33" s="266"/>
      <c r="H33" s="267"/>
      <c r="I33" s="261"/>
      <c r="J33" s="268"/>
      <c r="K33" s="261"/>
      <c r="M33" s="262" t="s">
        <v>143</v>
      </c>
      <c r="O33" s="251"/>
    </row>
    <row r="34" spans="1:80" x14ac:dyDescent="0.2">
      <c r="A34" s="252">
        <v>12</v>
      </c>
      <c r="B34" s="253" t="s">
        <v>144</v>
      </c>
      <c r="C34" s="254" t="s">
        <v>145</v>
      </c>
      <c r="D34" s="255" t="s">
        <v>108</v>
      </c>
      <c r="E34" s="256">
        <v>40.256</v>
      </c>
      <c r="F34" s="256"/>
      <c r="G34" s="257">
        <f>E34*F34</f>
        <v>0</v>
      </c>
      <c r="H34" s="258">
        <v>0</v>
      </c>
      <c r="I34" s="259">
        <f>E34*H34</f>
        <v>0</v>
      </c>
      <c r="J34" s="258">
        <v>-2.2000000000007298</v>
      </c>
      <c r="K34" s="259">
        <f>E34*J34</f>
        <v>-88.563200000029383</v>
      </c>
      <c r="O34" s="251">
        <v>2</v>
      </c>
      <c r="AA34" s="226">
        <v>1</v>
      </c>
      <c r="AB34" s="226">
        <v>1</v>
      </c>
      <c r="AC34" s="226">
        <v>1</v>
      </c>
      <c r="AZ34" s="226">
        <v>1</v>
      </c>
      <c r="BA34" s="226">
        <f>IF(AZ34=1,G34,0)</f>
        <v>0</v>
      </c>
      <c r="BB34" s="226">
        <f>IF(AZ34=2,G34,0)</f>
        <v>0</v>
      </c>
      <c r="BC34" s="226">
        <f>IF(AZ34=3,G34,0)</f>
        <v>0</v>
      </c>
      <c r="BD34" s="226">
        <f>IF(AZ34=4,G34,0)</f>
        <v>0</v>
      </c>
      <c r="BE34" s="226">
        <f>IF(AZ34=5,G34,0)</f>
        <v>0</v>
      </c>
      <c r="CA34" s="251">
        <v>1</v>
      </c>
      <c r="CB34" s="251">
        <v>1</v>
      </c>
    </row>
    <row r="35" spans="1:80" x14ac:dyDescent="0.2">
      <c r="A35" s="260"/>
      <c r="B35" s="263"/>
      <c r="C35" s="629" t="s">
        <v>146</v>
      </c>
      <c r="D35" s="630"/>
      <c r="E35" s="264"/>
      <c r="F35" s="265"/>
      <c r="G35" s="266"/>
      <c r="H35" s="267"/>
      <c r="I35" s="261"/>
      <c r="J35" s="268"/>
      <c r="K35" s="261"/>
      <c r="M35" s="262" t="s">
        <v>146</v>
      </c>
      <c r="O35" s="251"/>
    </row>
    <row r="36" spans="1:80" x14ac:dyDescent="0.2">
      <c r="A36" s="252">
        <v>13</v>
      </c>
      <c r="B36" s="253" t="s">
        <v>147</v>
      </c>
      <c r="C36" s="254" t="s">
        <v>148</v>
      </c>
      <c r="D36" s="255" t="s">
        <v>149</v>
      </c>
      <c r="E36" s="256">
        <v>6</v>
      </c>
      <c r="F36" s="256"/>
      <c r="G36" s="257">
        <f>E36*F36</f>
        <v>0</v>
      </c>
      <c r="H36" s="258">
        <v>0</v>
      </c>
      <c r="I36" s="259">
        <f>E36*H36</f>
        <v>0</v>
      </c>
      <c r="J36" s="258">
        <v>0</v>
      </c>
      <c r="K36" s="259">
        <f>E36*J36</f>
        <v>0</v>
      </c>
      <c r="O36" s="251">
        <v>2</v>
      </c>
      <c r="AA36" s="226">
        <v>1</v>
      </c>
      <c r="AB36" s="226">
        <v>1</v>
      </c>
      <c r="AC36" s="226">
        <v>1</v>
      </c>
      <c r="AZ36" s="226">
        <v>1</v>
      </c>
      <c r="BA36" s="226">
        <f>IF(AZ36=1,G36,0)</f>
        <v>0</v>
      </c>
      <c r="BB36" s="226">
        <f>IF(AZ36=2,G36,0)</f>
        <v>0</v>
      </c>
      <c r="BC36" s="226">
        <f>IF(AZ36=3,G36,0)</f>
        <v>0</v>
      </c>
      <c r="BD36" s="226">
        <f>IF(AZ36=4,G36,0)</f>
        <v>0</v>
      </c>
      <c r="BE36" s="226">
        <f>IF(AZ36=5,G36,0)</f>
        <v>0</v>
      </c>
      <c r="CA36" s="251">
        <v>1</v>
      </c>
      <c r="CB36" s="251">
        <v>1</v>
      </c>
    </row>
    <row r="37" spans="1:80" x14ac:dyDescent="0.2">
      <c r="A37" s="260"/>
      <c r="B37" s="263"/>
      <c r="C37" s="629" t="s">
        <v>150</v>
      </c>
      <c r="D37" s="630"/>
      <c r="E37" s="264"/>
      <c r="F37" s="265"/>
      <c r="G37" s="266"/>
      <c r="H37" s="267"/>
      <c r="I37" s="261"/>
      <c r="J37" s="268"/>
      <c r="K37" s="261"/>
      <c r="M37" s="262">
        <v>6</v>
      </c>
      <c r="O37" s="251"/>
    </row>
    <row r="38" spans="1:80" x14ac:dyDescent="0.2">
      <c r="A38" s="252">
        <v>14</v>
      </c>
      <c r="B38" s="253" t="s">
        <v>151</v>
      </c>
      <c r="C38" s="254" t="s">
        <v>152</v>
      </c>
      <c r="D38" s="255" t="s">
        <v>122</v>
      </c>
      <c r="E38" s="256">
        <v>4.32</v>
      </c>
      <c r="F38" s="256"/>
      <c r="G38" s="257">
        <f>E38*F38</f>
        <v>0</v>
      </c>
      <c r="H38" s="258">
        <v>3.0399999999985998E-3</v>
      </c>
      <c r="I38" s="259">
        <f>E38*H38</f>
        <v>1.3132799999993953E-2</v>
      </c>
      <c r="J38" s="258">
        <v>-6.5000000000054597E-2</v>
      </c>
      <c r="K38" s="259">
        <f>E38*J38</f>
        <v>-0.28080000000023586</v>
      </c>
      <c r="O38" s="251">
        <v>2</v>
      </c>
      <c r="AA38" s="226">
        <v>1</v>
      </c>
      <c r="AB38" s="226">
        <v>1</v>
      </c>
      <c r="AC38" s="226">
        <v>1</v>
      </c>
      <c r="AZ38" s="226">
        <v>1</v>
      </c>
      <c r="BA38" s="226">
        <f>IF(AZ38=1,G38,0)</f>
        <v>0</v>
      </c>
      <c r="BB38" s="226">
        <f>IF(AZ38=2,G38,0)</f>
        <v>0</v>
      </c>
      <c r="BC38" s="226">
        <f>IF(AZ38=3,G38,0)</f>
        <v>0</v>
      </c>
      <c r="BD38" s="226">
        <f>IF(AZ38=4,G38,0)</f>
        <v>0</v>
      </c>
      <c r="BE38" s="226">
        <f>IF(AZ38=5,G38,0)</f>
        <v>0</v>
      </c>
      <c r="CA38" s="251">
        <v>1</v>
      </c>
      <c r="CB38" s="251">
        <v>1</v>
      </c>
    </row>
    <row r="39" spans="1:80" x14ac:dyDescent="0.2">
      <c r="A39" s="260"/>
      <c r="B39" s="263"/>
      <c r="C39" s="629" t="s">
        <v>153</v>
      </c>
      <c r="D39" s="630"/>
      <c r="E39" s="264"/>
      <c r="F39" s="265"/>
      <c r="G39" s="266"/>
      <c r="H39" s="267"/>
      <c r="I39" s="261"/>
      <c r="J39" s="268"/>
      <c r="K39" s="261"/>
      <c r="M39" s="262" t="s">
        <v>153</v>
      </c>
      <c r="O39" s="251"/>
    </row>
    <row r="40" spans="1:80" x14ac:dyDescent="0.2">
      <c r="A40" s="252">
        <v>15</v>
      </c>
      <c r="B40" s="253" t="s">
        <v>154</v>
      </c>
      <c r="C40" s="254" t="s">
        <v>155</v>
      </c>
      <c r="D40" s="255" t="s">
        <v>122</v>
      </c>
      <c r="E40" s="256">
        <v>13.2</v>
      </c>
      <c r="F40" s="256"/>
      <c r="G40" s="257">
        <f>E40*F40</f>
        <v>0</v>
      </c>
      <c r="H40" s="258">
        <v>8.2999999999966401E-4</v>
      </c>
      <c r="I40" s="259">
        <f>E40*H40</f>
        <v>1.0955999999995565E-2</v>
      </c>
      <c r="J40" s="258">
        <v>-6.0000000000002301E-2</v>
      </c>
      <c r="K40" s="259">
        <f>E40*J40</f>
        <v>-0.79200000000003035</v>
      </c>
      <c r="O40" s="251">
        <v>2</v>
      </c>
      <c r="AA40" s="226">
        <v>1</v>
      </c>
      <c r="AB40" s="226">
        <v>1</v>
      </c>
      <c r="AC40" s="226">
        <v>1</v>
      </c>
      <c r="AZ40" s="226">
        <v>1</v>
      </c>
      <c r="BA40" s="226">
        <f>IF(AZ40=1,G40,0)</f>
        <v>0</v>
      </c>
      <c r="BB40" s="226">
        <f>IF(AZ40=2,G40,0)</f>
        <v>0</v>
      </c>
      <c r="BC40" s="226">
        <f>IF(AZ40=3,G40,0)</f>
        <v>0</v>
      </c>
      <c r="BD40" s="226">
        <f>IF(AZ40=4,G40,0)</f>
        <v>0</v>
      </c>
      <c r="BE40" s="226">
        <f>IF(AZ40=5,G40,0)</f>
        <v>0</v>
      </c>
      <c r="CA40" s="251">
        <v>1</v>
      </c>
      <c r="CB40" s="251">
        <v>1</v>
      </c>
    </row>
    <row r="41" spans="1:80" x14ac:dyDescent="0.2">
      <c r="A41" s="260"/>
      <c r="B41" s="263"/>
      <c r="C41" s="629" t="s">
        <v>156</v>
      </c>
      <c r="D41" s="630"/>
      <c r="E41" s="264"/>
      <c r="F41" s="265"/>
      <c r="G41" s="266"/>
      <c r="H41" s="267"/>
      <c r="I41" s="261"/>
      <c r="J41" s="268"/>
      <c r="K41" s="261"/>
      <c r="M41" s="262" t="s">
        <v>156</v>
      </c>
      <c r="O41" s="251"/>
    </row>
    <row r="42" spans="1:80" x14ac:dyDescent="0.2">
      <c r="A42" s="252">
        <v>16</v>
      </c>
      <c r="B42" s="253" t="s">
        <v>154</v>
      </c>
      <c r="C42" s="254" t="s">
        <v>155</v>
      </c>
      <c r="D42" s="255" t="s">
        <v>122</v>
      </c>
      <c r="E42" s="256">
        <v>19.36</v>
      </c>
      <c r="F42" s="256"/>
      <c r="G42" s="257">
        <f>E42*F42</f>
        <v>0</v>
      </c>
      <c r="H42" s="258">
        <v>8.2999999999966401E-4</v>
      </c>
      <c r="I42" s="259">
        <f>E42*H42</f>
        <v>1.6068799999993496E-2</v>
      </c>
      <c r="J42" s="258">
        <v>-6.0000000000002301E-2</v>
      </c>
      <c r="K42" s="259">
        <f>E42*J42</f>
        <v>-1.1616000000000446</v>
      </c>
      <c r="O42" s="251">
        <v>2</v>
      </c>
      <c r="AA42" s="226">
        <v>1</v>
      </c>
      <c r="AB42" s="226">
        <v>1</v>
      </c>
      <c r="AC42" s="226">
        <v>1</v>
      </c>
      <c r="AZ42" s="226">
        <v>1</v>
      </c>
      <c r="BA42" s="226">
        <f>IF(AZ42=1,G42,0)</f>
        <v>0</v>
      </c>
      <c r="BB42" s="226">
        <f>IF(AZ42=2,G42,0)</f>
        <v>0</v>
      </c>
      <c r="BC42" s="226">
        <f>IF(AZ42=3,G42,0)</f>
        <v>0</v>
      </c>
      <c r="BD42" s="226">
        <f>IF(AZ42=4,G42,0)</f>
        <v>0</v>
      </c>
      <c r="BE42" s="226">
        <f>IF(AZ42=5,G42,0)</f>
        <v>0</v>
      </c>
      <c r="CA42" s="251">
        <v>1</v>
      </c>
      <c r="CB42" s="251">
        <v>1</v>
      </c>
    </row>
    <row r="43" spans="1:80" x14ac:dyDescent="0.2">
      <c r="A43" s="260"/>
      <c r="B43" s="263"/>
      <c r="C43" s="629" t="s">
        <v>157</v>
      </c>
      <c r="D43" s="630"/>
      <c r="E43" s="264"/>
      <c r="F43" s="265"/>
      <c r="G43" s="266"/>
      <c r="H43" s="267"/>
      <c r="I43" s="261"/>
      <c r="J43" s="268"/>
      <c r="K43" s="261"/>
      <c r="M43" s="262" t="s">
        <v>157</v>
      </c>
      <c r="O43" s="251"/>
    </row>
    <row r="44" spans="1:80" x14ac:dyDescent="0.2">
      <c r="A44" s="269"/>
      <c r="B44" s="270" t="s">
        <v>99</v>
      </c>
      <c r="C44" s="271" t="s">
        <v>112</v>
      </c>
      <c r="D44" s="272"/>
      <c r="E44" s="273"/>
      <c r="F44" s="274"/>
      <c r="G44" s="275">
        <f>SUM(G11:G43)</f>
        <v>0</v>
      </c>
      <c r="H44" s="276"/>
      <c r="I44" s="277">
        <f>SUM(I11:I43)</f>
        <v>0.41560991799996239</v>
      </c>
      <c r="J44" s="276"/>
      <c r="K44" s="277">
        <f>SUM(K11:K43)</f>
        <v>-403.43711600002962</v>
      </c>
      <c r="O44" s="251">
        <v>4</v>
      </c>
      <c r="BA44" s="278">
        <f>SUM(BA11:BA43)</f>
        <v>0</v>
      </c>
      <c r="BB44" s="278">
        <f>SUM(BB11:BB43)</f>
        <v>0</v>
      </c>
      <c r="BC44" s="278">
        <f>SUM(BC11:BC43)</f>
        <v>0</v>
      </c>
      <c r="BD44" s="278">
        <f>SUM(BD11:BD43)</f>
        <v>0</v>
      </c>
      <c r="BE44" s="278">
        <f>SUM(BE11:BE43)</f>
        <v>0</v>
      </c>
    </row>
    <row r="45" spans="1:80" x14ac:dyDescent="0.2">
      <c r="A45" s="241" t="s">
        <v>96</v>
      </c>
      <c r="B45" s="242" t="s">
        <v>158</v>
      </c>
      <c r="C45" s="243" t="s">
        <v>159</v>
      </c>
      <c r="D45" s="244"/>
      <c r="E45" s="245"/>
      <c r="F45" s="245"/>
      <c r="G45" s="246"/>
      <c r="H45" s="247"/>
      <c r="I45" s="248"/>
      <c r="J45" s="249"/>
      <c r="K45" s="250"/>
      <c r="O45" s="251">
        <v>1</v>
      </c>
    </row>
    <row r="46" spans="1:80" x14ac:dyDescent="0.2">
      <c r="A46" s="252">
        <v>17</v>
      </c>
      <c r="B46" s="253" t="s">
        <v>161</v>
      </c>
      <c r="C46" s="254" t="s">
        <v>162</v>
      </c>
      <c r="D46" s="255" t="s">
        <v>163</v>
      </c>
      <c r="E46" s="256">
        <v>403.43711600003002</v>
      </c>
      <c r="F46" s="256"/>
      <c r="G46" s="257">
        <f>E46*F46</f>
        <v>0</v>
      </c>
      <c r="H46" s="258">
        <v>0</v>
      </c>
      <c r="I46" s="259">
        <f>E46*H46</f>
        <v>0</v>
      </c>
      <c r="J46" s="258"/>
      <c r="K46" s="259">
        <f>E46*J46</f>
        <v>0</v>
      </c>
      <c r="O46" s="251">
        <v>2</v>
      </c>
      <c r="AA46" s="226">
        <v>8</v>
      </c>
      <c r="AB46" s="226">
        <v>0</v>
      </c>
      <c r="AC46" s="226">
        <v>3</v>
      </c>
      <c r="AZ46" s="226">
        <v>1</v>
      </c>
      <c r="BA46" s="226">
        <f>IF(AZ46=1,G46,0)</f>
        <v>0</v>
      </c>
      <c r="BB46" s="226">
        <f>IF(AZ46=2,G46,0)</f>
        <v>0</v>
      </c>
      <c r="BC46" s="226">
        <f>IF(AZ46=3,G46,0)</f>
        <v>0</v>
      </c>
      <c r="BD46" s="226">
        <f>IF(AZ46=4,G46,0)</f>
        <v>0</v>
      </c>
      <c r="BE46" s="226">
        <f>IF(AZ46=5,G46,0)</f>
        <v>0</v>
      </c>
      <c r="CA46" s="251">
        <v>8</v>
      </c>
      <c r="CB46" s="251">
        <v>0</v>
      </c>
    </row>
    <row r="47" spans="1:80" x14ac:dyDescent="0.2">
      <c r="A47" s="252">
        <v>18</v>
      </c>
      <c r="B47" s="253" t="s">
        <v>164</v>
      </c>
      <c r="C47" s="254" t="s">
        <v>165</v>
      </c>
      <c r="D47" s="255" t="s">
        <v>163</v>
      </c>
      <c r="E47" s="256">
        <v>1613.7484640001201</v>
      </c>
      <c r="F47" s="256"/>
      <c r="G47" s="257">
        <f>E47*F47</f>
        <v>0</v>
      </c>
      <c r="H47" s="258">
        <v>0</v>
      </c>
      <c r="I47" s="259">
        <f>E47*H47</f>
        <v>0</v>
      </c>
      <c r="J47" s="258"/>
      <c r="K47" s="259">
        <f>E47*J47</f>
        <v>0</v>
      </c>
      <c r="O47" s="251">
        <v>2</v>
      </c>
      <c r="AA47" s="226">
        <v>8</v>
      </c>
      <c r="AB47" s="226">
        <v>0</v>
      </c>
      <c r="AC47" s="226">
        <v>3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8</v>
      </c>
      <c r="CB47" s="251">
        <v>0</v>
      </c>
    </row>
    <row r="48" spans="1:80" x14ac:dyDescent="0.2">
      <c r="A48" s="252">
        <v>19</v>
      </c>
      <c r="B48" s="253" t="s">
        <v>166</v>
      </c>
      <c r="C48" s="254" t="s">
        <v>167</v>
      </c>
      <c r="D48" s="255" t="s">
        <v>163</v>
      </c>
      <c r="E48" s="256">
        <v>403.43711600003002</v>
      </c>
      <c r="F48" s="256"/>
      <c r="G48" s="257">
        <f>E48*F48</f>
        <v>0</v>
      </c>
      <c r="H48" s="258">
        <v>0</v>
      </c>
      <c r="I48" s="259">
        <f>E48*H48</f>
        <v>0</v>
      </c>
      <c r="J48" s="258"/>
      <c r="K48" s="259">
        <f>E48*J48</f>
        <v>0</v>
      </c>
      <c r="O48" s="251">
        <v>2</v>
      </c>
      <c r="AA48" s="226">
        <v>8</v>
      </c>
      <c r="AB48" s="226">
        <v>0</v>
      </c>
      <c r="AC48" s="226">
        <v>3</v>
      </c>
      <c r="AZ48" s="226">
        <v>1</v>
      </c>
      <c r="BA48" s="226">
        <f>IF(AZ48=1,G48,0)</f>
        <v>0</v>
      </c>
      <c r="BB48" s="226">
        <f>IF(AZ48=2,G48,0)</f>
        <v>0</v>
      </c>
      <c r="BC48" s="226">
        <f>IF(AZ48=3,G48,0)</f>
        <v>0</v>
      </c>
      <c r="BD48" s="226">
        <f>IF(AZ48=4,G48,0)</f>
        <v>0</v>
      </c>
      <c r="BE48" s="226">
        <f>IF(AZ48=5,G48,0)</f>
        <v>0</v>
      </c>
      <c r="CA48" s="251">
        <v>8</v>
      </c>
      <c r="CB48" s="251">
        <v>0</v>
      </c>
    </row>
    <row r="49" spans="1:80" x14ac:dyDescent="0.2">
      <c r="A49" s="252">
        <v>20</v>
      </c>
      <c r="B49" s="253" t="s">
        <v>168</v>
      </c>
      <c r="C49" s="254" t="s">
        <v>169</v>
      </c>
      <c r="D49" s="255" t="s">
        <v>163</v>
      </c>
      <c r="E49" s="256">
        <v>403.43711600003002</v>
      </c>
      <c r="F49" s="256"/>
      <c r="G49" s="257">
        <f>E49*F49</f>
        <v>0</v>
      </c>
      <c r="H49" s="258">
        <v>0</v>
      </c>
      <c r="I49" s="259">
        <f>E49*H49</f>
        <v>0</v>
      </c>
      <c r="J49" s="258"/>
      <c r="K49" s="259">
        <f>E49*J49</f>
        <v>0</v>
      </c>
      <c r="O49" s="251">
        <v>2</v>
      </c>
      <c r="AA49" s="226">
        <v>8</v>
      </c>
      <c r="AB49" s="226">
        <v>0</v>
      </c>
      <c r="AC49" s="226">
        <v>3</v>
      </c>
      <c r="AZ49" s="226">
        <v>1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8</v>
      </c>
      <c r="CB49" s="251">
        <v>0</v>
      </c>
    </row>
    <row r="50" spans="1:80" x14ac:dyDescent="0.2">
      <c r="A50" s="269"/>
      <c r="B50" s="270" t="s">
        <v>99</v>
      </c>
      <c r="C50" s="271" t="s">
        <v>160</v>
      </c>
      <c r="D50" s="272"/>
      <c r="E50" s="273"/>
      <c r="F50" s="274"/>
      <c r="G50" s="275">
        <f>SUM(G45:G49)</f>
        <v>0</v>
      </c>
      <c r="H50" s="276"/>
      <c r="I50" s="277">
        <f>SUM(I45:I49)</f>
        <v>0</v>
      </c>
      <c r="J50" s="276"/>
      <c r="K50" s="277">
        <f>SUM(K45:K49)</f>
        <v>0</v>
      </c>
      <c r="O50" s="251">
        <v>4</v>
      </c>
      <c r="BA50" s="278">
        <f>SUM(BA45:BA49)</f>
        <v>0</v>
      </c>
      <c r="BB50" s="278">
        <f>SUM(BB45:BB49)</f>
        <v>0</v>
      </c>
      <c r="BC50" s="278">
        <f>SUM(BC45:BC49)</f>
        <v>0</v>
      </c>
      <c r="BD50" s="278">
        <f>SUM(BD45:BD49)</f>
        <v>0</v>
      </c>
      <c r="BE50" s="278">
        <f>SUM(BE45:BE49)</f>
        <v>0</v>
      </c>
    </row>
    <row r="51" spans="1:80" x14ac:dyDescent="0.2">
      <c r="E51" s="226"/>
    </row>
    <row r="52" spans="1:80" x14ac:dyDescent="0.2">
      <c r="E52" s="226"/>
    </row>
    <row r="53" spans="1:80" x14ac:dyDescent="0.2">
      <c r="E53" s="226"/>
    </row>
    <row r="54" spans="1:80" x14ac:dyDescent="0.2">
      <c r="E54" s="226"/>
    </row>
    <row r="55" spans="1:80" x14ac:dyDescent="0.2">
      <c r="E55" s="226"/>
    </row>
    <row r="56" spans="1:80" x14ac:dyDescent="0.2">
      <c r="E56" s="226"/>
    </row>
    <row r="57" spans="1:80" x14ac:dyDescent="0.2">
      <c r="E57" s="226"/>
    </row>
    <row r="58" spans="1:80" x14ac:dyDescent="0.2">
      <c r="E58" s="226"/>
    </row>
    <row r="59" spans="1:80" x14ac:dyDescent="0.2">
      <c r="E59" s="226"/>
    </row>
    <row r="60" spans="1:80" x14ac:dyDescent="0.2">
      <c r="E60" s="226"/>
    </row>
    <row r="61" spans="1:80" x14ac:dyDescent="0.2">
      <c r="E61" s="226"/>
    </row>
    <row r="62" spans="1:80" x14ac:dyDescent="0.2">
      <c r="E62" s="226"/>
    </row>
    <row r="63" spans="1:80" x14ac:dyDescent="0.2">
      <c r="E63" s="226"/>
    </row>
    <row r="64" spans="1:80" x14ac:dyDescent="0.2">
      <c r="E64" s="226"/>
    </row>
    <row r="65" spans="1:7" x14ac:dyDescent="0.2">
      <c r="E65" s="226"/>
    </row>
    <row r="66" spans="1:7" x14ac:dyDescent="0.2">
      <c r="E66" s="226"/>
    </row>
    <row r="67" spans="1:7" x14ac:dyDescent="0.2">
      <c r="E67" s="226"/>
    </row>
    <row r="68" spans="1:7" x14ac:dyDescent="0.2">
      <c r="E68" s="226"/>
    </row>
    <row r="69" spans="1:7" x14ac:dyDescent="0.2">
      <c r="E69" s="226"/>
    </row>
    <row r="70" spans="1:7" x14ac:dyDescent="0.2">
      <c r="E70" s="226"/>
    </row>
    <row r="71" spans="1:7" x14ac:dyDescent="0.2">
      <c r="E71" s="226"/>
    </row>
    <row r="72" spans="1:7" x14ac:dyDescent="0.2">
      <c r="E72" s="226"/>
    </row>
    <row r="73" spans="1:7" x14ac:dyDescent="0.2">
      <c r="E73" s="226"/>
    </row>
    <row r="74" spans="1:7" x14ac:dyDescent="0.2">
      <c r="A74" s="268"/>
      <c r="B74" s="268"/>
      <c r="C74" s="268"/>
      <c r="D74" s="268"/>
      <c r="E74" s="268"/>
      <c r="F74" s="268"/>
      <c r="G74" s="268"/>
    </row>
    <row r="75" spans="1:7" x14ac:dyDescent="0.2">
      <c r="A75" s="268"/>
      <c r="B75" s="268"/>
      <c r="C75" s="268"/>
      <c r="D75" s="268"/>
      <c r="E75" s="268"/>
      <c r="F75" s="268"/>
      <c r="G75" s="268"/>
    </row>
    <row r="76" spans="1:7" x14ac:dyDescent="0.2">
      <c r="A76" s="268"/>
      <c r="B76" s="268"/>
      <c r="C76" s="268"/>
      <c r="D76" s="268"/>
      <c r="E76" s="268"/>
      <c r="F76" s="268"/>
      <c r="G76" s="268"/>
    </row>
    <row r="77" spans="1:7" x14ac:dyDescent="0.2">
      <c r="A77" s="268"/>
      <c r="B77" s="268"/>
      <c r="C77" s="268"/>
      <c r="D77" s="268"/>
      <c r="E77" s="268"/>
      <c r="F77" s="268"/>
      <c r="G77" s="268"/>
    </row>
    <row r="78" spans="1:7" x14ac:dyDescent="0.2">
      <c r="E78" s="226"/>
    </row>
    <row r="79" spans="1:7" x14ac:dyDescent="0.2">
      <c r="E79" s="226"/>
    </row>
    <row r="80" spans="1:7" x14ac:dyDescent="0.2">
      <c r="E80" s="226"/>
    </row>
    <row r="81" spans="5:5" x14ac:dyDescent="0.2">
      <c r="E81" s="226"/>
    </row>
    <row r="82" spans="5:5" x14ac:dyDescent="0.2">
      <c r="E82" s="226"/>
    </row>
    <row r="83" spans="5:5" x14ac:dyDescent="0.2">
      <c r="E83" s="226"/>
    </row>
    <row r="84" spans="5:5" x14ac:dyDescent="0.2">
      <c r="E84" s="226"/>
    </row>
    <row r="85" spans="5:5" x14ac:dyDescent="0.2">
      <c r="E85" s="226"/>
    </row>
    <row r="86" spans="5:5" x14ac:dyDescent="0.2">
      <c r="E86" s="226"/>
    </row>
    <row r="87" spans="5:5" x14ac:dyDescent="0.2">
      <c r="E87" s="226"/>
    </row>
    <row r="88" spans="5:5" x14ac:dyDescent="0.2">
      <c r="E88" s="226"/>
    </row>
    <row r="89" spans="5:5" x14ac:dyDescent="0.2">
      <c r="E89" s="226"/>
    </row>
    <row r="90" spans="5:5" x14ac:dyDescent="0.2">
      <c r="E90" s="226"/>
    </row>
    <row r="91" spans="5:5" x14ac:dyDescent="0.2">
      <c r="E91" s="226"/>
    </row>
    <row r="92" spans="5:5" x14ac:dyDescent="0.2">
      <c r="E92" s="226"/>
    </row>
    <row r="93" spans="5:5" x14ac:dyDescent="0.2">
      <c r="E93" s="226"/>
    </row>
    <row r="94" spans="5:5" x14ac:dyDescent="0.2">
      <c r="E94" s="226"/>
    </row>
    <row r="95" spans="5:5" x14ac:dyDescent="0.2">
      <c r="E95" s="226"/>
    </row>
    <row r="96" spans="5:5" x14ac:dyDescent="0.2">
      <c r="E96" s="226"/>
    </row>
    <row r="97" spans="1:7" x14ac:dyDescent="0.2">
      <c r="E97" s="226"/>
    </row>
    <row r="98" spans="1:7" x14ac:dyDescent="0.2">
      <c r="E98" s="226"/>
    </row>
    <row r="99" spans="1:7" x14ac:dyDescent="0.2">
      <c r="E99" s="226"/>
    </row>
    <row r="100" spans="1:7" x14ac:dyDescent="0.2">
      <c r="E100" s="226"/>
    </row>
    <row r="101" spans="1:7" x14ac:dyDescent="0.2">
      <c r="E101" s="226"/>
    </row>
    <row r="102" spans="1:7" x14ac:dyDescent="0.2">
      <c r="E102" s="226"/>
    </row>
    <row r="103" spans="1:7" x14ac:dyDescent="0.2">
      <c r="E103" s="226"/>
    </row>
    <row r="104" spans="1:7" x14ac:dyDescent="0.2">
      <c r="E104" s="226"/>
    </row>
    <row r="105" spans="1:7" x14ac:dyDescent="0.2">
      <c r="E105" s="226"/>
    </row>
    <row r="106" spans="1:7" x14ac:dyDescent="0.2">
      <c r="E106" s="226"/>
    </row>
    <row r="107" spans="1:7" x14ac:dyDescent="0.2">
      <c r="E107" s="226"/>
    </row>
    <row r="108" spans="1:7" x14ac:dyDescent="0.2">
      <c r="E108" s="226"/>
    </row>
    <row r="109" spans="1:7" x14ac:dyDescent="0.2">
      <c r="A109" s="279"/>
      <c r="B109" s="279"/>
    </row>
    <row r="110" spans="1:7" x14ac:dyDescent="0.2">
      <c r="A110" s="268"/>
      <c r="B110" s="268"/>
      <c r="C110" s="280"/>
      <c r="D110" s="280"/>
      <c r="E110" s="281"/>
      <c r="F110" s="280"/>
      <c r="G110" s="282"/>
    </row>
    <row r="111" spans="1:7" x14ac:dyDescent="0.2">
      <c r="A111" s="283"/>
      <c r="B111" s="283"/>
      <c r="C111" s="268"/>
      <c r="D111" s="268"/>
      <c r="E111" s="284"/>
      <c r="F111" s="268"/>
      <c r="G111" s="268"/>
    </row>
    <row r="112" spans="1:7" x14ac:dyDescent="0.2">
      <c r="A112" s="268"/>
      <c r="B112" s="268"/>
      <c r="C112" s="268"/>
      <c r="D112" s="268"/>
      <c r="E112" s="284"/>
      <c r="F112" s="268"/>
      <c r="G112" s="268"/>
    </row>
    <row r="113" spans="1:7" x14ac:dyDescent="0.2">
      <c r="A113" s="268"/>
      <c r="B113" s="268"/>
      <c r="C113" s="268"/>
      <c r="D113" s="268"/>
      <c r="E113" s="284"/>
      <c r="F113" s="268"/>
      <c r="G113" s="268"/>
    </row>
    <row r="114" spans="1:7" x14ac:dyDescent="0.2">
      <c r="A114" s="268"/>
      <c r="B114" s="268"/>
      <c r="C114" s="268"/>
      <c r="D114" s="268"/>
      <c r="E114" s="284"/>
      <c r="F114" s="268"/>
      <c r="G114" s="268"/>
    </row>
    <row r="115" spans="1:7" x14ac:dyDescent="0.2">
      <c r="A115" s="268"/>
      <c r="B115" s="268"/>
      <c r="C115" s="268"/>
      <c r="D115" s="268"/>
      <c r="E115" s="284"/>
      <c r="F115" s="268"/>
      <c r="G115" s="268"/>
    </row>
    <row r="116" spans="1:7" x14ac:dyDescent="0.2">
      <c r="A116" s="268"/>
      <c r="B116" s="268"/>
      <c r="C116" s="268"/>
      <c r="D116" s="268"/>
      <c r="E116" s="284"/>
      <c r="F116" s="268"/>
      <c r="G116" s="268"/>
    </row>
    <row r="117" spans="1:7" x14ac:dyDescent="0.2">
      <c r="A117" s="268"/>
      <c r="B117" s="268"/>
      <c r="C117" s="268"/>
      <c r="D117" s="268"/>
      <c r="E117" s="284"/>
      <c r="F117" s="268"/>
      <c r="G117" s="268"/>
    </row>
    <row r="118" spans="1:7" x14ac:dyDescent="0.2">
      <c r="A118" s="268"/>
      <c r="B118" s="268"/>
      <c r="C118" s="268"/>
      <c r="D118" s="268"/>
      <c r="E118" s="284"/>
      <c r="F118" s="268"/>
      <c r="G118" s="268"/>
    </row>
    <row r="119" spans="1:7" x14ac:dyDescent="0.2">
      <c r="A119" s="268"/>
      <c r="B119" s="268"/>
      <c r="C119" s="268"/>
      <c r="D119" s="268"/>
      <c r="E119" s="284"/>
      <c r="F119" s="268"/>
      <c r="G119" s="268"/>
    </row>
    <row r="120" spans="1:7" x14ac:dyDescent="0.2">
      <c r="A120" s="268"/>
      <c r="B120" s="268"/>
      <c r="C120" s="268"/>
      <c r="D120" s="268"/>
      <c r="E120" s="284"/>
      <c r="F120" s="268"/>
      <c r="G120" s="268"/>
    </row>
    <row r="121" spans="1:7" x14ac:dyDescent="0.2">
      <c r="A121" s="268"/>
      <c r="B121" s="268"/>
      <c r="C121" s="268"/>
      <c r="D121" s="268"/>
      <c r="E121" s="284"/>
      <c r="F121" s="268"/>
      <c r="G121" s="268"/>
    </row>
    <row r="122" spans="1:7" x14ac:dyDescent="0.2">
      <c r="A122" s="268"/>
      <c r="B122" s="268"/>
      <c r="C122" s="268"/>
      <c r="D122" s="268"/>
      <c r="E122" s="284"/>
      <c r="F122" s="268"/>
      <c r="G122" s="268"/>
    </row>
    <row r="123" spans="1:7" x14ac:dyDescent="0.2">
      <c r="A123" s="268"/>
      <c r="B123" s="268"/>
      <c r="C123" s="268"/>
      <c r="D123" s="268"/>
      <c r="E123" s="284"/>
      <c r="F123" s="268"/>
      <c r="G123" s="268"/>
    </row>
  </sheetData>
  <mergeCells count="22">
    <mergeCell ref="C23:D23"/>
    <mergeCell ref="C25:D25"/>
    <mergeCell ref="C26:D26"/>
    <mergeCell ref="A1:G1"/>
    <mergeCell ref="A3:B3"/>
    <mergeCell ref="A4:B4"/>
    <mergeCell ref="E4:G4"/>
    <mergeCell ref="C9:D9"/>
    <mergeCell ref="C13:D13"/>
    <mergeCell ref="C15:D15"/>
    <mergeCell ref="C17:D17"/>
    <mergeCell ref="C19:D19"/>
    <mergeCell ref="C21:D21"/>
    <mergeCell ref="C39:D39"/>
    <mergeCell ref="C41:D41"/>
    <mergeCell ref="C43:D43"/>
    <mergeCell ref="C27:D27"/>
    <mergeCell ref="C29:D29"/>
    <mergeCell ref="C31:D31"/>
    <mergeCell ref="C33:D33"/>
    <mergeCell ref="C35:D35"/>
    <mergeCell ref="C37:D37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5"/>
  <sheetViews>
    <sheetView topLeftCell="A19" zoomScaleNormal="100" workbookViewId="0">
      <selection activeCell="F56" sqref="F56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178</v>
      </c>
      <c r="B5" s="103"/>
      <c r="C5" s="104" t="s">
        <v>179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611"/>
      <c r="D8" s="611"/>
      <c r="E8" s="612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611"/>
      <c r="D9" s="611"/>
      <c r="E9" s="612"/>
      <c r="F9" s="98"/>
      <c r="G9" s="120"/>
      <c r="H9" s="121"/>
    </row>
    <row r="10" spans="1:57" x14ac:dyDescent="0.2">
      <c r="A10" s="115" t="s">
        <v>41</v>
      </c>
      <c r="B10" s="98"/>
      <c r="C10" s="611"/>
      <c r="D10" s="611"/>
      <c r="E10" s="611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611"/>
      <c r="D11" s="611"/>
      <c r="E11" s="611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613"/>
      <c r="D12" s="613"/>
      <c r="E12" s="613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'02  Rek'!E9</f>
        <v>0</v>
      </c>
      <c r="D15" s="143" t="str">
        <f>'02  Rek'!A14</f>
        <v>Ztížené výrobní podmínky</v>
      </c>
      <c r="E15" s="144"/>
      <c r="F15" s="145"/>
      <c r="G15" s="142">
        <f>'02  Rek'!I14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'02  Rek'!F9</f>
        <v>0</v>
      </c>
      <c r="D16" s="95" t="str">
        <f>'02  Rek'!A15</f>
        <v>Oborová přirážka</v>
      </c>
      <c r="E16" s="146"/>
      <c r="F16" s="147"/>
      <c r="G16" s="142">
        <f>'02  Rek'!I15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'02  Rek'!H9</f>
        <v>0</v>
      </c>
      <c r="D17" s="95" t="str">
        <f>'02  Rek'!A16</f>
        <v>Přesun stavebních kapacit</v>
      </c>
      <c r="E17" s="146"/>
      <c r="F17" s="147"/>
      <c r="G17" s="142">
        <f>'02  Rek'!I16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'02  Rek'!G9</f>
        <v>0</v>
      </c>
      <c r="D18" s="95" t="str">
        <f>'02  Rek'!A17</f>
        <v>Mimostaveništní doprava</v>
      </c>
      <c r="E18" s="146"/>
      <c r="F18" s="147"/>
      <c r="G18" s="142">
        <f>'02  Rek'!I17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'02  Rek'!A18</f>
        <v>Zařízení staveniště</v>
      </c>
      <c r="E19" s="146"/>
      <c r="F19" s="147"/>
      <c r="G19" s="142">
        <f>'02  Rek'!I18</f>
        <v>0</v>
      </c>
    </row>
    <row r="20" spans="1:7" ht="15.95" customHeight="1" x14ac:dyDescent="0.2">
      <c r="A20" s="150"/>
      <c r="B20" s="141"/>
      <c r="C20" s="142"/>
      <c r="D20" s="95" t="str">
        <f>'02  Rek'!A19</f>
        <v>Provoz investora</v>
      </c>
      <c r="E20" s="146"/>
      <c r="F20" s="147"/>
      <c r="G20" s="142">
        <f>'02  Rek'!I19</f>
        <v>0</v>
      </c>
    </row>
    <row r="21" spans="1:7" ht="15.95" customHeight="1" x14ac:dyDescent="0.2">
      <c r="A21" s="150" t="s">
        <v>27</v>
      </c>
      <c r="B21" s="141"/>
      <c r="C21" s="142">
        <f>'02  Rek'!I9</f>
        <v>0</v>
      </c>
      <c r="D21" s="95" t="str">
        <f>'02  Rek'!A20</f>
        <v>Kompletační činnost (IČD)</v>
      </c>
      <c r="E21" s="146"/>
      <c r="F21" s="147"/>
      <c r="G21" s="142">
        <f>'02  Rek'!I20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614" t="s">
        <v>59</v>
      </c>
      <c r="B23" s="615"/>
      <c r="C23" s="152">
        <f>C22+G23</f>
        <v>0</v>
      </c>
      <c r="D23" s="153" t="s">
        <v>60</v>
      </c>
      <c r="E23" s="154"/>
      <c r="F23" s="155"/>
      <c r="G23" s="142">
        <f>'02  Rek'!H22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16">
        <f>ROUND(C23-F32,0)</f>
        <v>0</v>
      </c>
      <c r="G30" s="617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16">
        <f>ROUND(PRODUCT(F30,C31/100),1)</f>
        <v>0</v>
      </c>
      <c r="G31" s="617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16">
        <v>0</v>
      </c>
      <c r="G32" s="617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16">
        <f>ROUND(PRODUCT(F32,C33/100),1)</f>
        <v>0</v>
      </c>
      <c r="G33" s="617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18">
        <f>CEILING(SUM(F30:F33),IF(SUM(F30:F33)&gt;=0,1,-1))</f>
        <v>0</v>
      </c>
      <c r="G34" s="619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10"/>
      <c r="C37" s="610"/>
      <c r="D37" s="610"/>
      <c r="E37" s="610"/>
      <c r="F37" s="610"/>
      <c r="G37" s="610"/>
      <c r="H37" s="1" t="s">
        <v>1</v>
      </c>
    </row>
    <row r="38" spans="1:8" ht="12.75" customHeight="1" x14ac:dyDescent="0.2">
      <c r="A38" s="179"/>
      <c r="B38" s="610"/>
      <c r="C38" s="610"/>
      <c r="D38" s="610"/>
      <c r="E38" s="610"/>
      <c r="F38" s="610"/>
      <c r="G38" s="610"/>
      <c r="H38" s="1" t="s">
        <v>1</v>
      </c>
    </row>
    <row r="39" spans="1:8" x14ac:dyDescent="0.2">
      <c r="A39" s="179"/>
      <c r="B39" s="610"/>
      <c r="C39" s="610"/>
      <c r="D39" s="610"/>
      <c r="E39" s="610"/>
      <c r="F39" s="610"/>
      <c r="G39" s="610"/>
      <c r="H39" s="1" t="s">
        <v>1</v>
      </c>
    </row>
    <row r="40" spans="1:8" x14ac:dyDescent="0.2">
      <c r="A40" s="179"/>
      <c r="B40" s="610"/>
      <c r="C40" s="610"/>
      <c r="D40" s="610"/>
      <c r="E40" s="610"/>
      <c r="F40" s="610"/>
      <c r="G40" s="610"/>
      <c r="H40" s="1" t="s">
        <v>1</v>
      </c>
    </row>
    <row r="41" spans="1:8" x14ac:dyDescent="0.2">
      <c r="A41" s="179"/>
      <c r="B41" s="610"/>
      <c r="C41" s="610"/>
      <c r="D41" s="610"/>
      <c r="E41" s="610"/>
      <c r="F41" s="610"/>
      <c r="G41" s="610"/>
      <c r="H41" s="1" t="s">
        <v>1</v>
      </c>
    </row>
    <row r="42" spans="1:8" x14ac:dyDescent="0.2">
      <c r="A42" s="179"/>
      <c r="B42" s="610"/>
      <c r="C42" s="610"/>
      <c r="D42" s="610"/>
      <c r="E42" s="610"/>
      <c r="F42" s="610"/>
      <c r="G42" s="610"/>
      <c r="H42" s="1" t="s">
        <v>1</v>
      </c>
    </row>
    <row r="43" spans="1:8" x14ac:dyDescent="0.2">
      <c r="A43" s="179"/>
      <c r="B43" s="610"/>
      <c r="C43" s="610"/>
      <c r="D43" s="610"/>
      <c r="E43" s="610"/>
      <c r="F43" s="610"/>
      <c r="G43" s="610"/>
      <c r="H43" s="1" t="s">
        <v>1</v>
      </c>
    </row>
    <row r="44" spans="1:8" x14ac:dyDescent="0.2">
      <c r="A44" s="179"/>
      <c r="B44" s="610"/>
      <c r="C44" s="610"/>
      <c r="D44" s="610"/>
      <c r="E44" s="610"/>
      <c r="F44" s="610"/>
      <c r="G44" s="610"/>
      <c r="H44" s="1" t="s">
        <v>1</v>
      </c>
    </row>
    <row r="45" spans="1:8" ht="0.75" customHeight="1" x14ac:dyDescent="0.2">
      <c r="A45" s="179"/>
      <c r="B45" s="610"/>
      <c r="C45" s="610"/>
      <c r="D45" s="610"/>
      <c r="E45" s="610"/>
      <c r="F45" s="610"/>
      <c r="G45" s="610"/>
      <c r="H45" s="1" t="s">
        <v>1</v>
      </c>
    </row>
    <row r="46" spans="1:8" x14ac:dyDescent="0.2">
      <c r="B46" s="609"/>
      <c r="C46" s="609"/>
      <c r="D46" s="609"/>
      <c r="E46" s="609"/>
      <c r="F46" s="609"/>
      <c r="G46" s="609"/>
    </row>
    <row r="47" spans="1:8" x14ac:dyDescent="0.2">
      <c r="B47" s="609"/>
      <c r="C47" s="609"/>
      <c r="D47" s="609"/>
      <c r="E47" s="609"/>
      <c r="F47" s="609"/>
      <c r="G47" s="609"/>
    </row>
    <row r="48" spans="1:8" x14ac:dyDescent="0.2">
      <c r="B48" s="609"/>
      <c r="C48" s="609"/>
      <c r="D48" s="609"/>
      <c r="E48" s="609"/>
      <c r="F48" s="609"/>
      <c r="G48" s="609"/>
    </row>
    <row r="49" spans="2:7" x14ac:dyDescent="0.2">
      <c r="B49" s="609"/>
      <c r="C49" s="609"/>
      <c r="D49" s="609"/>
      <c r="E49" s="609"/>
      <c r="F49" s="609"/>
      <c r="G49" s="609"/>
    </row>
    <row r="50" spans="2:7" x14ac:dyDescent="0.2">
      <c r="B50" s="609"/>
      <c r="C50" s="609"/>
      <c r="D50" s="609"/>
      <c r="E50" s="609"/>
      <c r="F50" s="609"/>
      <c r="G50" s="609"/>
    </row>
    <row r="51" spans="2:7" x14ac:dyDescent="0.2">
      <c r="B51" s="609"/>
      <c r="C51" s="609"/>
      <c r="D51" s="609"/>
      <c r="E51" s="609"/>
      <c r="F51" s="609"/>
      <c r="G51" s="609"/>
    </row>
    <row r="52" spans="2:7" x14ac:dyDescent="0.2">
      <c r="B52" s="609"/>
      <c r="C52" s="609"/>
      <c r="D52" s="609"/>
      <c r="E52" s="609"/>
      <c r="F52" s="609"/>
      <c r="G52" s="609"/>
    </row>
    <row r="53" spans="2:7" x14ac:dyDescent="0.2">
      <c r="B53" s="609"/>
      <c r="C53" s="609"/>
      <c r="D53" s="609"/>
      <c r="E53" s="609"/>
      <c r="F53" s="609"/>
      <c r="G53" s="609"/>
    </row>
    <row r="54" spans="2:7" x14ac:dyDescent="0.2">
      <c r="B54" s="609"/>
      <c r="C54" s="609"/>
      <c r="D54" s="609"/>
      <c r="E54" s="609"/>
      <c r="F54" s="609"/>
      <c r="G54" s="609"/>
    </row>
    <row r="55" spans="2:7" x14ac:dyDescent="0.2">
      <c r="B55" s="609"/>
      <c r="C55" s="609"/>
      <c r="D55" s="609"/>
      <c r="E55" s="609"/>
      <c r="F55" s="609"/>
      <c r="G55" s="60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73"/>
  <sheetViews>
    <sheetView workbookViewId="0">
      <selection activeCell="G14" sqref="G14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20" t="s">
        <v>2</v>
      </c>
      <c r="B1" s="621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22" t="s">
        <v>74</v>
      </c>
      <c r="B2" s="623"/>
      <c r="C2" s="186" t="s">
        <v>180</v>
      </c>
      <c r="D2" s="187"/>
      <c r="E2" s="188"/>
      <c r="F2" s="187"/>
      <c r="G2" s="624"/>
      <c r="H2" s="625"/>
      <c r="I2" s="626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'02  Pol'!B7</f>
        <v>96</v>
      </c>
      <c r="B7" s="61" t="str">
        <f>'02  Pol'!C7</f>
        <v>Bourání konstrukcí</v>
      </c>
      <c r="D7" s="198"/>
      <c r="E7" s="286">
        <f>'02  Pol'!BA26</f>
        <v>0</v>
      </c>
      <c r="F7" s="287">
        <f>'02  Pol'!BB26</f>
        <v>0</v>
      </c>
      <c r="G7" s="287">
        <f>'02  Pol'!BC26</f>
        <v>0</v>
      </c>
      <c r="H7" s="287">
        <f>'02  Pol'!BD26</f>
        <v>0</v>
      </c>
      <c r="I7" s="288">
        <f>'02  Pol'!BE26</f>
        <v>0</v>
      </c>
    </row>
    <row r="8" spans="1:57" s="121" customFormat="1" ht="13.5" thickBot="1" x14ac:dyDescent="0.25">
      <c r="A8" s="285" t="str">
        <f>'02  Pol'!B27</f>
        <v>D96</v>
      </c>
      <c r="B8" s="61" t="str">
        <f>'02  Pol'!C27</f>
        <v>Přesuny suti a vybouraných hmot</v>
      </c>
      <c r="D8" s="198"/>
      <c r="E8" s="286">
        <f>'02  Pol'!BA32</f>
        <v>0</v>
      </c>
      <c r="F8" s="287">
        <f>'02  Pol'!BB32</f>
        <v>0</v>
      </c>
      <c r="G8" s="287">
        <f>'02  Pol'!BC32</f>
        <v>0</v>
      </c>
      <c r="H8" s="287">
        <f>'02  Pol'!BD32</f>
        <v>0</v>
      </c>
      <c r="I8" s="288">
        <f>'02  Pol'!BE32</f>
        <v>0</v>
      </c>
    </row>
    <row r="9" spans="1:57" s="13" customFormat="1" ht="13.5" thickBot="1" x14ac:dyDescent="0.25">
      <c r="A9" s="199"/>
      <c r="B9" s="200" t="s">
        <v>77</v>
      </c>
      <c r="C9" s="200"/>
      <c r="D9" s="201"/>
      <c r="E9" s="202">
        <f>SUM(E7:E8)</f>
        <v>0</v>
      </c>
      <c r="F9" s="203">
        <f>SUM(F7:F8)</f>
        <v>0</v>
      </c>
      <c r="G9" s="203">
        <f>SUM(G7:G8)</f>
        <v>0</v>
      </c>
      <c r="H9" s="203">
        <f>SUM(H7:H8)</f>
        <v>0</v>
      </c>
      <c r="I9" s="204">
        <f>SUM(I7:I8)</f>
        <v>0</v>
      </c>
    </row>
    <row r="10" spans="1:57" x14ac:dyDescent="0.2">
      <c r="A10" s="121"/>
      <c r="B10" s="121"/>
      <c r="C10" s="121"/>
      <c r="D10" s="121"/>
      <c r="E10" s="121"/>
      <c r="F10" s="121"/>
      <c r="G10" s="121"/>
      <c r="H10" s="121"/>
      <c r="I10" s="121"/>
    </row>
    <row r="11" spans="1:57" ht="19.5" customHeight="1" x14ac:dyDescent="0.25">
      <c r="A11" s="190" t="s">
        <v>78</v>
      </c>
      <c r="B11" s="190"/>
      <c r="C11" s="190"/>
      <c r="D11" s="190"/>
      <c r="E11" s="190"/>
      <c r="F11" s="190"/>
      <c r="G11" s="205"/>
      <c r="H11" s="190"/>
      <c r="I11" s="190"/>
      <c r="BA11" s="127"/>
      <c r="BB11" s="127"/>
      <c r="BC11" s="127"/>
      <c r="BD11" s="127"/>
      <c r="BE11" s="127"/>
    </row>
    <row r="12" spans="1:57" ht="13.5" thickBot="1" x14ac:dyDescent="0.25"/>
    <row r="13" spans="1:57" x14ac:dyDescent="0.2">
      <c r="A13" s="156" t="s">
        <v>79</v>
      </c>
      <c r="B13" s="157"/>
      <c r="C13" s="157"/>
      <c r="D13" s="206"/>
      <c r="E13" s="207" t="s">
        <v>80</v>
      </c>
      <c r="F13" s="208" t="s">
        <v>12</v>
      </c>
      <c r="G13" s="209" t="s">
        <v>81</v>
      </c>
      <c r="H13" s="210"/>
      <c r="I13" s="211" t="s">
        <v>80</v>
      </c>
    </row>
    <row r="14" spans="1:57" x14ac:dyDescent="0.2">
      <c r="A14" s="150" t="s">
        <v>170</v>
      </c>
      <c r="B14" s="141"/>
      <c r="C14" s="141"/>
      <c r="D14" s="212"/>
      <c r="E14" s="213">
        <v>0</v>
      </c>
      <c r="F14" s="214">
        <v>0</v>
      </c>
      <c r="G14" s="215">
        <f>E9+F9+G9+H9+I9</f>
        <v>0</v>
      </c>
      <c r="H14" s="216"/>
      <c r="I14" s="217">
        <f t="shared" ref="I14:I21" si="0">E14+F14*G14/100</f>
        <v>0</v>
      </c>
      <c r="BA14" s="1">
        <v>0</v>
      </c>
    </row>
    <row r="15" spans="1:57" x14ac:dyDescent="0.2">
      <c r="A15" s="150" t="s">
        <v>171</v>
      </c>
      <c r="B15" s="141"/>
      <c r="C15" s="141"/>
      <c r="D15" s="212"/>
      <c r="E15" s="213">
        <v>0</v>
      </c>
      <c r="F15" s="214">
        <v>0</v>
      </c>
      <c r="G15" s="215">
        <f>G14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172</v>
      </c>
      <c r="B16" s="141"/>
      <c r="C16" s="141"/>
      <c r="D16" s="212"/>
      <c r="E16" s="213">
        <v>0</v>
      </c>
      <c r="F16" s="214">
        <v>0</v>
      </c>
      <c r="G16" s="215">
        <f>G14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173</v>
      </c>
      <c r="B17" s="141"/>
      <c r="C17" s="141"/>
      <c r="D17" s="212"/>
      <c r="E17" s="213">
        <v>0</v>
      </c>
      <c r="F17" s="214">
        <v>0</v>
      </c>
      <c r="G17" s="215">
        <f>G14</f>
        <v>0</v>
      </c>
      <c r="H17" s="216"/>
      <c r="I17" s="217">
        <f t="shared" si="0"/>
        <v>0</v>
      </c>
      <c r="BA17" s="1">
        <v>0</v>
      </c>
    </row>
    <row r="18" spans="1:53" x14ac:dyDescent="0.2">
      <c r="A18" s="150" t="s">
        <v>174</v>
      </c>
      <c r="B18" s="141"/>
      <c r="C18" s="141"/>
      <c r="D18" s="212"/>
      <c r="E18" s="213">
        <v>0</v>
      </c>
      <c r="F18" s="214">
        <v>0</v>
      </c>
      <c r="G18" s="215">
        <f>G14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175</v>
      </c>
      <c r="B19" s="141"/>
      <c r="C19" s="141"/>
      <c r="D19" s="212"/>
      <c r="E19" s="213">
        <v>0</v>
      </c>
      <c r="F19" s="214">
        <v>0</v>
      </c>
      <c r="G19" s="215">
        <f>G14</f>
        <v>0</v>
      </c>
      <c r="H19" s="216"/>
      <c r="I19" s="217">
        <f t="shared" si="0"/>
        <v>0</v>
      </c>
      <c r="BA19" s="1">
        <v>1</v>
      </c>
    </row>
    <row r="20" spans="1:53" x14ac:dyDescent="0.2">
      <c r="A20" s="150" t="s">
        <v>176</v>
      </c>
      <c r="B20" s="141"/>
      <c r="C20" s="141"/>
      <c r="D20" s="212"/>
      <c r="E20" s="213">
        <v>0</v>
      </c>
      <c r="F20" s="214">
        <v>0</v>
      </c>
      <c r="G20" s="215">
        <f>G14</f>
        <v>0</v>
      </c>
      <c r="H20" s="216"/>
      <c r="I20" s="217">
        <f t="shared" si="0"/>
        <v>0</v>
      </c>
      <c r="BA20" s="1">
        <v>2</v>
      </c>
    </row>
    <row r="21" spans="1:53" x14ac:dyDescent="0.2">
      <c r="A21" s="150" t="s">
        <v>177</v>
      </c>
      <c r="B21" s="141"/>
      <c r="C21" s="141"/>
      <c r="D21" s="212"/>
      <c r="E21" s="213">
        <v>0</v>
      </c>
      <c r="F21" s="214">
        <v>0</v>
      </c>
      <c r="G21" s="215">
        <f>G14</f>
        <v>0</v>
      </c>
      <c r="H21" s="216"/>
      <c r="I21" s="217">
        <f t="shared" si="0"/>
        <v>0</v>
      </c>
      <c r="BA21" s="1">
        <v>2</v>
      </c>
    </row>
    <row r="22" spans="1:53" ht="13.5" thickBot="1" x14ac:dyDescent="0.25">
      <c r="A22" s="218"/>
      <c r="B22" s="219" t="s">
        <v>82</v>
      </c>
      <c r="C22" s="220"/>
      <c r="D22" s="221"/>
      <c r="E22" s="222"/>
      <c r="F22" s="223"/>
      <c r="G22" s="223"/>
      <c r="H22" s="627">
        <f>SUM(I14:I21)</f>
        <v>0</v>
      </c>
      <c r="I22" s="628"/>
    </row>
    <row r="24" spans="1:53" x14ac:dyDescent="0.2">
      <c r="B24" s="13"/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</sheetData>
  <mergeCells count="4">
    <mergeCell ref="A1:B1"/>
    <mergeCell ref="A2:B2"/>
    <mergeCell ref="G2:I2"/>
    <mergeCell ref="H22:I22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105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31" t="s">
        <v>83</v>
      </c>
      <c r="B1" s="631"/>
      <c r="C1" s="631"/>
      <c r="D1" s="631"/>
      <c r="E1" s="631"/>
      <c r="F1" s="631"/>
      <c r="G1" s="631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20" t="s">
        <v>2</v>
      </c>
      <c r="B3" s="621"/>
      <c r="C3" s="180" t="s">
        <v>101</v>
      </c>
      <c r="D3" s="181"/>
      <c r="E3" s="230" t="s">
        <v>84</v>
      </c>
      <c r="F3" s="231">
        <f>'02  Rek'!H1</f>
        <v>0</v>
      </c>
      <c r="G3" s="232"/>
    </row>
    <row r="4" spans="1:80" ht="13.5" thickBot="1" x14ac:dyDescent="0.25">
      <c r="A4" s="632" t="s">
        <v>74</v>
      </c>
      <c r="B4" s="623"/>
      <c r="C4" s="186" t="s">
        <v>180</v>
      </c>
      <c r="D4" s="187"/>
      <c r="E4" s="633">
        <f>'02  Rek'!G2</f>
        <v>0</v>
      </c>
      <c r="F4" s="634"/>
      <c r="G4" s="635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110</v>
      </c>
      <c r="C7" s="243" t="s">
        <v>111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181</v>
      </c>
      <c r="C8" s="254" t="s">
        <v>182</v>
      </c>
      <c r="D8" s="255" t="s">
        <v>122</v>
      </c>
      <c r="E8" s="256">
        <v>50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29" t="s">
        <v>183</v>
      </c>
      <c r="D9" s="630"/>
      <c r="E9" s="264"/>
      <c r="F9" s="265"/>
      <c r="G9" s="266"/>
      <c r="H9" s="267"/>
      <c r="I9" s="261"/>
      <c r="J9" s="268"/>
      <c r="K9" s="261"/>
      <c r="M9" s="262">
        <v>50</v>
      </c>
      <c r="O9" s="251"/>
    </row>
    <row r="10" spans="1:80" x14ac:dyDescent="0.2">
      <c r="A10" s="252">
        <v>2</v>
      </c>
      <c r="B10" s="253" t="s">
        <v>184</v>
      </c>
      <c r="C10" s="254" t="s">
        <v>185</v>
      </c>
      <c r="D10" s="255" t="s">
        <v>115</v>
      </c>
      <c r="E10" s="256">
        <v>176.19</v>
      </c>
      <c r="F10" s="256"/>
      <c r="G10" s="257">
        <f>E10*F10</f>
        <v>0</v>
      </c>
      <c r="H10" s="258">
        <v>0</v>
      </c>
      <c r="I10" s="259">
        <f>E10*H10</f>
        <v>0</v>
      </c>
      <c r="J10" s="258">
        <v>-2.4799999999984799E-3</v>
      </c>
      <c r="K10" s="259">
        <f>E10*J10</f>
        <v>-0.4369511999997322</v>
      </c>
      <c r="O10" s="251">
        <v>2</v>
      </c>
      <c r="AA10" s="226">
        <v>1</v>
      </c>
      <c r="AB10" s="226">
        <v>7</v>
      </c>
      <c r="AC10" s="226">
        <v>7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7</v>
      </c>
    </row>
    <row r="11" spans="1:80" x14ac:dyDescent="0.2">
      <c r="A11" s="260"/>
      <c r="B11" s="263"/>
      <c r="C11" s="629" t="s">
        <v>186</v>
      </c>
      <c r="D11" s="630"/>
      <c r="E11" s="264"/>
      <c r="F11" s="265"/>
      <c r="G11" s="266"/>
      <c r="H11" s="267"/>
      <c r="I11" s="261"/>
      <c r="J11" s="268"/>
      <c r="K11" s="261"/>
      <c r="M11" s="262" t="s">
        <v>186</v>
      </c>
      <c r="O11" s="251"/>
    </row>
    <row r="12" spans="1:80" x14ac:dyDescent="0.2">
      <c r="A12" s="252">
        <v>3</v>
      </c>
      <c r="B12" s="253" t="s">
        <v>187</v>
      </c>
      <c r="C12" s="254" t="s">
        <v>188</v>
      </c>
      <c r="D12" s="255" t="s">
        <v>115</v>
      </c>
      <c r="E12" s="256">
        <v>130.5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-2.53999999999905E-2</v>
      </c>
      <c r="K12" s="259">
        <f>E12*J12</f>
        <v>-3.3146999999987603</v>
      </c>
      <c r="O12" s="251">
        <v>2</v>
      </c>
      <c r="AA12" s="226">
        <v>1</v>
      </c>
      <c r="AB12" s="226">
        <v>7</v>
      </c>
      <c r="AC12" s="226">
        <v>7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7</v>
      </c>
    </row>
    <row r="13" spans="1:80" x14ac:dyDescent="0.2">
      <c r="A13" s="260"/>
      <c r="B13" s="263"/>
      <c r="C13" s="629" t="s">
        <v>189</v>
      </c>
      <c r="D13" s="630"/>
      <c r="E13" s="264"/>
      <c r="F13" s="265"/>
      <c r="G13" s="266"/>
      <c r="H13" s="267"/>
      <c r="I13" s="261"/>
      <c r="J13" s="268"/>
      <c r="K13" s="261"/>
      <c r="M13" s="262" t="s">
        <v>189</v>
      </c>
      <c r="O13" s="251"/>
    </row>
    <row r="14" spans="1:80" x14ac:dyDescent="0.2">
      <c r="A14" s="252">
        <v>4</v>
      </c>
      <c r="B14" s="253" t="s">
        <v>190</v>
      </c>
      <c r="C14" s="254" t="s">
        <v>191</v>
      </c>
      <c r="D14" s="255" t="s">
        <v>149</v>
      </c>
      <c r="E14" s="256">
        <v>1</v>
      </c>
      <c r="F14" s="256"/>
      <c r="G14" s="257">
        <f>E14*F14</f>
        <v>0</v>
      </c>
      <c r="H14" s="258">
        <v>0</v>
      </c>
      <c r="I14" s="259">
        <f>E14*H14</f>
        <v>0</v>
      </c>
      <c r="J14" s="258">
        <v>-0.400000000000091</v>
      </c>
      <c r="K14" s="259">
        <f>E14*J14</f>
        <v>-0.400000000000091</v>
      </c>
      <c r="O14" s="251">
        <v>2</v>
      </c>
      <c r="AA14" s="226">
        <v>1</v>
      </c>
      <c r="AB14" s="226">
        <v>7</v>
      </c>
      <c r="AC14" s="226">
        <v>7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1</v>
      </c>
      <c r="CB14" s="251">
        <v>7</v>
      </c>
    </row>
    <row r="15" spans="1:80" x14ac:dyDescent="0.2">
      <c r="A15" s="260"/>
      <c r="B15" s="263"/>
      <c r="C15" s="629" t="s">
        <v>97</v>
      </c>
      <c r="D15" s="630"/>
      <c r="E15" s="264"/>
      <c r="F15" s="265"/>
      <c r="G15" s="266"/>
      <c r="H15" s="267"/>
      <c r="I15" s="261"/>
      <c r="J15" s="268"/>
      <c r="K15" s="261"/>
      <c r="M15" s="262">
        <v>1</v>
      </c>
      <c r="O15" s="251"/>
    </row>
    <row r="16" spans="1:80" x14ac:dyDescent="0.2">
      <c r="A16" s="252">
        <v>5</v>
      </c>
      <c r="B16" s="253" t="s">
        <v>124</v>
      </c>
      <c r="C16" s="254" t="s">
        <v>125</v>
      </c>
      <c r="D16" s="255" t="s">
        <v>108</v>
      </c>
      <c r="E16" s="256">
        <v>46.29</v>
      </c>
      <c r="F16" s="256"/>
      <c r="G16" s="257">
        <f>E16*F16</f>
        <v>0</v>
      </c>
      <c r="H16" s="258">
        <v>0</v>
      </c>
      <c r="I16" s="259">
        <f>E16*H16</f>
        <v>0</v>
      </c>
      <c r="J16" s="258">
        <v>-2</v>
      </c>
      <c r="K16" s="259">
        <f>E16*J16</f>
        <v>-92.58</v>
      </c>
      <c r="O16" s="251">
        <v>2</v>
      </c>
      <c r="AA16" s="226">
        <v>1</v>
      </c>
      <c r="AB16" s="226">
        <v>1</v>
      </c>
      <c r="AC16" s="226">
        <v>1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</v>
      </c>
      <c r="CB16" s="251">
        <v>1</v>
      </c>
    </row>
    <row r="17" spans="1:80" x14ac:dyDescent="0.2">
      <c r="A17" s="260"/>
      <c r="B17" s="263"/>
      <c r="C17" s="629" t="s">
        <v>192</v>
      </c>
      <c r="D17" s="630"/>
      <c r="E17" s="264"/>
      <c r="F17" s="265"/>
      <c r="G17" s="266"/>
      <c r="H17" s="267"/>
      <c r="I17" s="261"/>
      <c r="J17" s="268"/>
      <c r="K17" s="261"/>
      <c r="M17" s="262" t="s">
        <v>192</v>
      </c>
      <c r="O17" s="251"/>
    </row>
    <row r="18" spans="1:80" x14ac:dyDescent="0.2">
      <c r="A18" s="260"/>
      <c r="B18" s="263"/>
      <c r="C18" s="629" t="s">
        <v>193</v>
      </c>
      <c r="D18" s="630"/>
      <c r="E18" s="264"/>
      <c r="F18" s="265"/>
      <c r="G18" s="266"/>
      <c r="H18" s="267"/>
      <c r="I18" s="261"/>
      <c r="J18" s="268"/>
      <c r="K18" s="261"/>
      <c r="M18" s="262" t="s">
        <v>193</v>
      </c>
      <c r="O18" s="251"/>
    </row>
    <row r="19" spans="1:80" x14ac:dyDescent="0.2">
      <c r="A19" s="260"/>
      <c r="B19" s="263"/>
      <c r="C19" s="629" t="s">
        <v>194</v>
      </c>
      <c r="D19" s="630"/>
      <c r="E19" s="264"/>
      <c r="F19" s="265"/>
      <c r="G19" s="266"/>
      <c r="H19" s="267"/>
      <c r="I19" s="261"/>
      <c r="J19" s="268"/>
      <c r="K19" s="261"/>
      <c r="M19" s="262" t="s">
        <v>194</v>
      </c>
      <c r="O19" s="251"/>
    </row>
    <row r="20" spans="1:80" x14ac:dyDescent="0.2">
      <c r="A20" s="252">
        <v>6</v>
      </c>
      <c r="B20" s="253" t="s">
        <v>195</v>
      </c>
      <c r="C20" s="254" t="s">
        <v>196</v>
      </c>
      <c r="D20" s="255" t="s">
        <v>149</v>
      </c>
      <c r="E20" s="256">
        <v>70</v>
      </c>
      <c r="F20" s="256"/>
      <c r="G20" s="257">
        <f>E20*F20</f>
        <v>0</v>
      </c>
      <c r="H20" s="258">
        <v>0</v>
      </c>
      <c r="I20" s="259">
        <f>E20*H20</f>
        <v>0</v>
      </c>
      <c r="J20" s="258">
        <v>-0.107999999999947</v>
      </c>
      <c r="K20" s="259">
        <f>E20*J20</f>
        <v>-7.5599999999962897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0"/>
      <c r="B21" s="263"/>
      <c r="C21" s="629" t="s">
        <v>197</v>
      </c>
      <c r="D21" s="630"/>
      <c r="E21" s="264"/>
      <c r="F21" s="265"/>
      <c r="G21" s="266"/>
      <c r="H21" s="267"/>
      <c r="I21" s="261"/>
      <c r="J21" s="268"/>
      <c r="K21" s="261"/>
      <c r="M21" s="262">
        <v>70</v>
      </c>
      <c r="O21" s="251"/>
    </row>
    <row r="22" spans="1:80" x14ac:dyDescent="0.2">
      <c r="A22" s="252">
        <v>7</v>
      </c>
      <c r="B22" s="253" t="s">
        <v>198</v>
      </c>
      <c r="C22" s="254" t="s">
        <v>199</v>
      </c>
      <c r="D22" s="255" t="s">
        <v>149</v>
      </c>
      <c r="E22" s="256">
        <v>3</v>
      </c>
      <c r="F22" s="256"/>
      <c r="G22" s="257">
        <f>E22*F22</f>
        <v>0</v>
      </c>
      <c r="H22" s="258">
        <v>0</v>
      </c>
      <c r="I22" s="259">
        <f>E22*H22</f>
        <v>0</v>
      </c>
      <c r="J22" s="258"/>
      <c r="K22" s="259">
        <f>E22*J22</f>
        <v>0</v>
      </c>
      <c r="O22" s="251">
        <v>2</v>
      </c>
      <c r="AA22" s="226">
        <v>12</v>
      </c>
      <c r="AB22" s="226">
        <v>0</v>
      </c>
      <c r="AC22" s="226">
        <v>11</v>
      </c>
      <c r="AZ22" s="226">
        <v>1</v>
      </c>
      <c r="BA22" s="226">
        <f>IF(AZ22=1,G22,0)</f>
        <v>0</v>
      </c>
      <c r="BB22" s="226">
        <f>IF(AZ22=2,G22,0)</f>
        <v>0</v>
      </c>
      <c r="BC22" s="226">
        <f>IF(AZ22=3,G22,0)</f>
        <v>0</v>
      </c>
      <c r="BD22" s="226">
        <f>IF(AZ22=4,G22,0)</f>
        <v>0</v>
      </c>
      <c r="BE22" s="226">
        <f>IF(AZ22=5,G22,0)</f>
        <v>0</v>
      </c>
      <c r="CA22" s="251">
        <v>12</v>
      </c>
      <c r="CB22" s="251">
        <v>0</v>
      </c>
    </row>
    <row r="23" spans="1:80" x14ac:dyDescent="0.2">
      <c r="A23" s="260"/>
      <c r="B23" s="263"/>
      <c r="C23" s="629" t="s">
        <v>200</v>
      </c>
      <c r="D23" s="630"/>
      <c r="E23" s="264"/>
      <c r="F23" s="265"/>
      <c r="G23" s="266"/>
      <c r="H23" s="267"/>
      <c r="I23" s="261"/>
      <c r="J23" s="268"/>
      <c r="K23" s="261"/>
      <c r="M23" s="262">
        <v>3</v>
      </c>
      <c r="O23" s="251"/>
    </row>
    <row r="24" spans="1:80" x14ac:dyDescent="0.2">
      <c r="A24" s="252">
        <v>8</v>
      </c>
      <c r="B24" s="253" t="s">
        <v>201</v>
      </c>
      <c r="C24" s="254" t="s">
        <v>202</v>
      </c>
      <c r="D24" s="255" t="s">
        <v>149</v>
      </c>
      <c r="E24" s="256">
        <v>1</v>
      </c>
      <c r="F24" s="256"/>
      <c r="G24" s="257">
        <f>E24*F24</f>
        <v>0</v>
      </c>
      <c r="H24" s="258">
        <v>0</v>
      </c>
      <c r="I24" s="259">
        <f>E24*H24</f>
        <v>0</v>
      </c>
      <c r="J24" s="258"/>
      <c r="K24" s="259">
        <f>E24*J24</f>
        <v>0</v>
      </c>
      <c r="O24" s="251">
        <v>2</v>
      </c>
      <c r="AA24" s="226">
        <v>12</v>
      </c>
      <c r="AB24" s="226">
        <v>0</v>
      </c>
      <c r="AC24" s="226">
        <v>12</v>
      </c>
      <c r="AZ24" s="226">
        <v>1</v>
      </c>
      <c r="BA24" s="226">
        <f>IF(AZ24=1,G24,0)</f>
        <v>0</v>
      </c>
      <c r="BB24" s="226">
        <f>IF(AZ24=2,G24,0)</f>
        <v>0</v>
      </c>
      <c r="BC24" s="226">
        <f>IF(AZ24=3,G24,0)</f>
        <v>0</v>
      </c>
      <c r="BD24" s="226">
        <f>IF(AZ24=4,G24,0)</f>
        <v>0</v>
      </c>
      <c r="BE24" s="226">
        <f>IF(AZ24=5,G24,0)</f>
        <v>0</v>
      </c>
      <c r="CA24" s="251">
        <v>12</v>
      </c>
      <c r="CB24" s="251">
        <v>0</v>
      </c>
    </row>
    <row r="25" spans="1:80" x14ac:dyDescent="0.2">
      <c r="A25" s="260"/>
      <c r="B25" s="263"/>
      <c r="C25" s="629" t="s">
        <v>97</v>
      </c>
      <c r="D25" s="630"/>
      <c r="E25" s="264"/>
      <c r="F25" s="265"/>
      <c r="G25" s="266"/>
      <c r="H25" s="267"/>
      <c r="I25" s="261"/>
      <c r="J25" s="268"/>
      <c r="K25" s="261"/>
      <c r="M25" s="262">
        <v>1</v>
      </c>
      <c r="O25" s="251"/>
    </row>
    <row r="26" spans="1:80" x14ac:dyDescent="0.2">
      <c r="A26" s="269"/>
      <c r="B26" s="270" t="s">
        <v>99</v>
      </c>
      <c r="C26" s="271" t="s">
        <v>112</v>
      </c>
      <c r="D26" s="272"/>
      <c r="E26" s="273"/>
      <c r="F26" s="274"/>
      <c r="G26" s="275">
        <f>SUM(G7:G25)</f>
        <v>0</v>
      </c>
      <c r="H26" s="276"/>
      <c r="I26" s="277">
        <f>SUM(I7:I25)</f>
        <v>0</v>
      </c>
      <c r="J26" s="276"/>
      <c r="K26" s="277">
        <f>SUM(K7:K25)</f>
        <v>-104.29165119999487</v>
      </c>
      <c r="O26" s="251">
        <v>4</v>
      </c>
      <c r="BA26" s="278">
        <f>SUM(BA7:BA25)</f>
        <v>0</v>
      </c>
      <c r="BB26" s="278">
        <f>SUM(BB7:BB25)</f>
        <v>0</v>
      </c>
      <c r="BC26" s="278">
        <f>SUM(BC7:BC25)</f>
        <v>0</v>
      </c>
      <c r="BD26" s="278">
        <f>SUM(BD7:BD25)</f>
        <v>0</v>
      </c>
      <c r="BE26" s="278">
        <f>SUM(BE7:BE25)</f>
        <v>0</v>
      </c>
    </row>
    <row r="27" spans="1:80" x14ac:dyDescent="0.2">
      <c r="A27" s="241" t="s">
        <v>96</v>
      </c>
      <c r="B27" s="242" t="s">
        <v>158</v>
      </c>
      <c r="C27" s="243" t="s">
        <v>159</v>
      </c>
      <c r="D27" s="244"/>
      <c r="E27" s="245"/>
      <c r="F27" s="245"/>
      <c r="G27" s="246"/>
      <c r="H27" s="247"/>
      <c r="I27" s="248"/>
      <c r="J27" s="249"/>
      <c r="K27" s="250"/>
      <c r="O27" s="251">
        <v>1</v>
      </c>
    </row>
    <row r="28" spans="1:80" x14ac:dyDescent="0.2">
      <c r="A28" s="252">
        <v>9</v>
      </c>
      <c r="B28" s="253" t="s">
        <v>161</v>
      </c>
      <c r="C28" s="254" t="s">
        <v>162</v>
      </c>
      <c r="D28" s="255" t="s">
        <v>163</v>
      </c>
      <c r="E28" s="256">
        <v>104.291651199995</v>
      </c>
      <c r="F28" s="256"/>
      <c r="G28" s="257">
        <f>E28*F28</f>
        <v>0</v>
      </c>
      <c r="H28" s="258">
        <v>0</v>
      </c>
      <c r="I28" s="259">
        <f>E28*H28</f>
        <v>0</v>
      </c>
      <c r="J28" s="258"/>
      <c r="K28" s="259">
        <f>E28*J28</f>
        <v>0</v>
      </c>
      <c r="O28" s="251">
        <v>2</v>
      </c>
      <c r="AA28" s="226">
        <v>8</v>
      </c>
      <c r="AB28" s="226">
        <v>0</v>
      </c>
      <c r="AC28" s="226">
        <v>3</v>
      </c>
      <c r="AZ28" s="226">
        <v>1</v>
      </c>
      <c r="BA28" s="226">
        <f>IF(AZ28=1,G28,0)</f>
        <v>0</v>
      </c>
      <c r="BB28" s="226">
        <f>IF(AZ28=2,G28,0)</f>
        <v>0</v>
      </c>
      <c r="BC28" s="226">
        <f>IF(AZ28=3,G28,0)</f>
        <v>0</v>
      </c>
      <c r="BD28" s="226">
        <f>IF(AZ28=4,G28,0)</f>
        <v>0</v>
      </c>
      <c r="BE28" s="226">
        <f>IF(AZ28=5,G28,0)</f>
        <v>0</v>
      </c>
      <c r="CA28" s="251">
        <v>8</v>
      </c>
      <c r="CB28" s="251">
        <v>0</v>
      </c>
    </row>
    <row r="29" spans="1:80" x14ac:dyDescent="0.2">
      <c r="A29" s="252">
        <v>10</v>
      </c>
      <c r="B29" s="253" t="s">
        <v>164</v>
      </c>
      <c r="C29" s="254" t="s">
        <v>165</v>
      </c>
      <c r="D29" s="255" t="s">
        <v>163</v>
      </c>
      <c r="E29" s="256">
        <v>417.16660479998001</v>
      </c>
      <c r="F29" s="256"/>
      <c r="G29" s="257">
        <f>E29*F29</f>
        <v>0</v>
      </c>
      <c r="H29" s="258">
        <v>0</v>
      </c>
      <c r="I29" s="259">
        <f>E29*H29</f>
        <v>0</v>
      </c>
      <c r="J29" s="258"/>
      <c r="K29" s="259">
        <f>E29*J29</f>
        <v>0</v>
      </c>
      <c r="O29" s="251">
        <v>2</v>
      </c>
      <c r="AA29" s="226">
        <v>8</v>
      </c>
      <c r="AB29" s="226">
        <v>0</v>
      </c>
      <c r="AC29" s="226">
        <v>3</v>
      </c>
      <c r="AZ29" s="226">
        <v>1</v>
      </c>
      <c r="BA29" s="226">
        <f>IF(AZ29=1,G29,0)</f>
        <v>0</v>
      </c>
      <c r="BB29" s="226">
        <f>IF(AZ29=2,G29,0)</f>
        <v>0</v>
      </c>
      <c r="BC29" s="226">
        <f>IF(AZ29=3,G29,0)</f>
        <v>0</v>
      </c>
      <c r="BD29" s="226">
        <f>IF(AZ29=4,G29,0)</f>
        <v>0</v>
      </c>
      <c r="BE29" s="226">
        <f>IF(AZ29=5,G29,0)</f>
        <v>0</v>
      </c>
      <c r="CA29" s="251">
        <v>8</v>
      </c>
      <c r="CB29" s="251">
        <v>0</v>
      </c>
    </row>
    <row r="30" spans="1:80" x14ac:dyDescent="0.2">
      <c r="A30" s="252">
        <v>11</v>
      </c>
      <c r="B30" s="253" t="s">
        <v>166</v>
      </c>
      <c r="C30" s="254" t="s">
        <v>167</v>
      </c>
      <c r="D30" s="255" t="s">
        <v>163</v>
      </c>
      <c r="E30" s="256">
        <v>104.291651199995</v>
      </c>
      <c r="F30" s="256"/>
      <c r="G30" s="257">
        <f>E30*F30</f>
        <v>0</v>
      </c>
      <c r="H30" s="258">
        <v>0</v>
      </c>
      <c r="I30" s="259">
        <f>E30*H30</f>
        <v>0</v>
      </c>
      <c r="J30" s="258"/>
      <c r="K30" s="259">
        <f>E30*J30</f>
        <v>0</v>
      </c>
      <c r="O30" s="251">
        <v>2</v>
      </c>
      <c r="AA30" s="226">
        <v>8</v>
      </c>
      <c r="AB30" s="226">
        <v>0</v>
      </c>
      <c r="AC30" s="226">
        <v>3</v>
      </c>
      <c r="AZ30" s="226">
        <v>1</v>
      </c>
      <c r="BA30" s="226">
        <f>IF(AZ30=1,G30,0)</f>
        <v>0</v>
      </c>
      <c r="BB30" s="226">
        <f>IF(AZ30=2,G30,0)</f>
        <v>0</v>
      </c>
      <c r="BC30" s="226">
        <f>IF(AZ30=3,G30,0)</f>
        <v>0</v>
      </c>
      <c r="BD30" s="226">
        <f>IF(AZ30=4,G30,0)</f>
        <v>0</v>
      </c>
      <c r="BE30" s="226">
        <f>IF(AZ30=5,G30,0)</f>
        <v>0</v>
      </c>
      <c r="CA30" s="251">
        <v>8</v>
      </c>
      <c r="CB30" s="251">
        <v>0</v>
      </c>
    </row>
    <row r="31" spans="1:80" x14ac:dyDescent="0.2">
      <c r="A31" s="252">
        <v>12</v>
      </c>
      <c r="B31" s="253" t="s">
        <v>168</v>
      </c>
      <c r="C31" s="254" t="s">
        <v>169</v>
      </c>
      <c r="D31" s="255" t="s">
        <v>163</v>
      </c>
      <c r="E31" s="256">
        <v>104.291651199995</v>
      </c>
      <c r="F31" s="256"/>
      <c r="G31" s="257">
        <f>E31*F31</f>
        <v>0</v>
      </c>
      <c r="H31" s="258">
        <v>0</v>
      </c>
      <c r="I31" s="259">
        <f>E31*H31</f>
        <v>0</v>
      </c>
      <c r="J31" s="258"/>
      <c r="K31" s="259">
        <f>E31*J31</f>
        <v>0</v>
      </c>
      <c r="O31" s="251">
        <v>2</v>
      </c>
      <c r="AA31" s="226">
        <v>8</v>
      </c>
      <c r="AB31" s="226">
        <v>0</v>
      </c>
      <c r="AC31" s="226">
        <v>3</v>
      </c>
      <c r="AZ31" s="226">
        <v>1</v>
      </c>
      <c r="BA31" s="226">
        <f>IF(AZ31=1,G31,0)</f>
        <v>0</v>
      </c>
      <c r="BB31" s="226">
        <f>IF(AZ31=2,G31,0)</f>
        <v>0</v>
      </c>
      <c r="BC31" s="226">
        <f>IF(AZ31=3,G31,0)</f>
        <v>0</v>
      </c>
      <c r="BD31" s="226">
        <f>IF(AZ31=4,G31,0)</f>
        <v>0</v>
      </c>
      <c r="BE31" s="226">
        <f>IF(AZ31=5,G31,0)</f>
        <v>0</v>
      </c>
      <c r="CA31" s="251">
        <v>8</v>
      </c>
      <c r="CB31" s="251">
        <v>0</v>
      </c>
    </row>
    <row r="32" spans="1:80" x14ac:dyDescent="0.2">
      <c r="A32" s="269"/>
      <c r="B32" s="270" t="s">
        <v>99</v>
      </c>
      <c r="C32" s="271" t="s">
        <v>160</v>
      </c>
      <c r="D32" s="272"/>
      <c r="E32" s="273"/>
      <c r="F32" s="274"/>
      <c r="G32" s="275">
        <f>SUM(G27:G31)</f>
        <v>0</v>
      </c>
      <c r="H32" s="276"/>
      <c r="I32" s="277">
        <f>SUM(I27:I31)</f>
        <v>0</v>
      </c>
      <c r="J32" s="276"/>
      <c r="K32" s="277">
        <f>SUM(K27:K31)</f>
        <v>0</v>
      </c>
      <c r="O32" s="251">
        <v>4</v>
      </c>
      <c r="BA32" s="278">
        <f>SUM(BA27:BA31)</f>
        <v>0</v>
      </c>
      <c r="BB32" s="278">
        <f>SUM(BB27:BB31)</f>
        <v>0</v>
      </c>
      <c r="BC32" s="278">
        <f>SUM(BC27:BC31)</f>
        <v>0</v>
      </c>
      <c r="BD32" s="278">
        <f>SUM(BD27:BD31)</f>
        <v>0</v>
      </c>
      <c r="BE32" s="278">
        <f>SUM(BE27:BE31)</f>
        <v>0</v>
      </c>
    </row>
    <row r="33" spans="5:5" x14ac:dyDescent="0.2">
      <c r="E33" s="226"/>
    </row>
    <row r="34" spans="5:5" x14ac:dyDescent="0.2">
      <c r="E34" s="226"/>
    </row>
    <row r="35" spans="5:5" x14ac:dyDescent="0.2">
      <c r="E35" s="226"/>
    </row>
    <row r="36" spans="5:5" x14ac:dyDescent="0.2">
      <c r="E36" s="226"/>
    </row>
    <row r="37" spans="5:5" x14ac:dyDescent="0.2">
      <c r="E37" s="226"/>
    </row>
    <row r="38" spans="5:5" x14ac:dyDescent="0.2">
      <c r="E38" s="226"/>
    </row>
    <row r="39" spans="5:5" x14ac:dyDescent="0.2">
      <c r="E39" s="226"/>
    </row>
    <row r="40" spans="5:5" x14ac:dyDescent="0.2">
      <c r="E40" s="226"/>
    </row>
    <row r="41" spans="5:5" x14ac:dyDescent="0.2">
      <c r="E41" s="226"/>
    </row>
    <row r="42" spans="5:5" x14ac:dyDescent="0.2">
      <c r="E42" s="226"/>
    </row>
    <row r="43" spans="5:5" x14ac:dyDescent="0.2">
      <c r="E43" s="226"/>
    </row>
    <row r="44" spans="5:5" x14ac:dyDescent="0.2">
      <c r="E44" s="226"/>
    </row>
    <row r="45" spans="5:5" x14ac:dyDescent="0.2">
      <c r="E45" s="226"/>
    </row>
    <row r="46" spans="5:5" x14ac:dyDescent="0.2">
      <c r="E46" s="226"/>
    </row>
    <row r="47" spans="5:5" x14ac:dyDescent="0.2">
      <c r="E47" s="226"/>
    </row>
    <row r="48" spans="5:5" x14ac:dyDescent="0.2">
      <c r="E48" s="226"/>
    </row>
    <row r="49" spans="1:7" x14ac:dyDescent="0.2">
      <c r="E49" s="226"/>
    </row>
    <row r="50" spans="1:7" x14ac:dyDescent="0.2">
      <c r="E50" s="226"/>
    </row>
    <row r="51" spans="1:7" x14ac:dyDescent="0.2">
      <c r="E51" s="226"/>
    </row>
    <row r="52" spans="1:7" x14ac:dyDescent="0.2">
      <c r="E52" s="226"/>
    </row>
    <row r="53" spans="1:7" x14ac:dyDescent="0.2">
      <c r="E53" s="226"/>
    </row>
    <row r="54" spans="1:7" x14ac:dyDescent="0.2">
      <c r="E54" s="226"/>
    </row>
    <row r="55" spans="1:7" x14ac:dyDescent="0.2">
      <c r="E55" s="226"/>
    </row>
    <row r="56" spans="1:7" x14ac:dyDescent="0.2">
      <c r="A56" s="268"/>
      <c r="B56" s="268"/>
      <c r="C56" s="268"/>
      <c r="D56" s="268"/>
      <c r="E56" s="268"/>
      <c r="F56" s="268"/>
      <c r="G56" s="268"/>
    </row>
    <row r="57" spans="1:7" x14ac:dyDescent="0.2">
      <c r="A57" s="268"/>
      <c r="B57" s="268"/>
      <c r="C57" s="268"/>
      <c r="D57" s="268"/>
      <c r="E57" s="268"/>
      <c r="F57" s="268"/>
      <c r="G57" s="268"/>
    </row>
    <row r="58" spans="1:7" x14ac:dyDescent="0.2">
      <c r="A58" s="268"/>
      <c r="B58" s="268"/>
      <c r="C58" s="268"/>
      <c r="D58" s="268"/>
      <c r="E58" s="268"/>
      <c r="F58" s="268"/>
      <c r="G58" s="268"/>
    </row>
    <row r="59" spans="1:7" x14ac:dyDescent="0.2">
      <c r="A59" s="268"/>
      <c r="B59" s="268"/>
      <c r="C59" s="268"/>
      <c r="D59" s="268"/>
      <c r="E59" s="268"/>
      <c r="F59" s="268"/>
      <c r="G59" s="268"/>
    </row>
    <row r="60" spans="1:7" x14ac:dyDescent="0.2">
      <c r="E60" s="226"/>
    </row>
    <row r="61" spans="1:7" x14ac:dyDescent="0.2">
      <c r="E61" s="226"/>
    </row>
    <row r="62" spans="1:7" x14ac:dyDescent="0.2">
      <c r="E62" s="226"/>
    </row>
    <row r="63" spans="1:7" x14ac:dyDescent="0.2">
      <c r="E63" s="226"/>
    </row>
    <row r="64" spans="1:7" x14ac:dyDescent="0.2">
      <c r="E64" s="226"/>
    </row>
    <row r="65" spans="5:5" x14ac:dyDescent="0.2">
      <c r="E65" s="226"/>
    </row>
    <row r="66" spans="5:5" x14ac:dyDescent="0.2">
      <c r="E66" s="226"/>
    </row>
    <row r="67" spans="5:5" x14ac:dyDescent="0.2">
      <c r="E67" s="226"/>
    </row>
    <row r="68" spans="5:5" x14ac:dyDescent="0.2">
      <c r="E68" s="226"/>
    </row>
    <row r="69" spans="5:5" x14ac:dyDescent="0.2">
      <c r="E69" s="226"/>
    </row>
    <row r="70" spans="5:5" x14ac:dyDescent="0.2">
      <c r="E70" s="226"/>
    </row>
    <row r="71" spans="5:5" x14ac:dyDescent="0.2">
      <c r="E71" s="226"/>
    </row>
    <row r="72" spans="5:5" x14ac:dyDescent="0.2">
      <c r="E72" s="226"/>
    </row>
    <row r="73" spans="5:5" x14ac:dyDescent="0.2">
      <c r="E73" s="226"/>
    </row>
    <row r="74" spans="5:5" x14ac:dyDescent="0.2">
      <c r="E74" s="226"/>
    </row>
    <row r="75" spans="5:5" x14ac:dyDescent="0.2">
      <c r="E75" s="226"/>
    </row>
    <row r="76" spans="5:5" x14ac:dyDescent="0.2">
      <c r="E76" s="226"/>
    </row>
    <row r="77" spans="5:5" x14ac:dyDescent="0.2">
      <c r="E77" s="226"/>
    </row>
    <row r="78" spans="5:5" x14ac:dyDescent="0.2">
      <c r="E78" s="226"/>
    </row>
    <row r="79" spans="5:5" x14ac:dyDescent="0.2">
      <c r="E79" s="226"/>
    </row>
    <row r="80" spans="5:5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E85" s="226"/>
    </row>
    <row r="86" spans="1:7" x14ac:dyDescent="0.2">
      <c r="E86" s="226"/>
    </row>
    <row r="87" spans="1:7" x14ac:dyDescent="0.2">
      <c r="E87" s="226"/>
    </row>
    <row r="88" spans="1:7" x14ac:dyDescent="0.2">
      <c r="E88" s="226"/>
    </row>
    <row r="89" spans="1:7" x14ac:dyDescent="0.2">
      <c r="E89" s="226"/>
    </row>
    <row r="90" spans="1:7" x14ac:dyDescent="0.2">
      <c r="E90" s="226"/>
    </row>
    <row r="91" spans="1:7" x14ac:dyDescent="0.2">
      <c r="A91" s="279"/>
      <c r="B91" s="279"/>
    </row>
    <row r="92" spans="1:7" x14ac:dyDescent="0.2">
      <c r="A92" s="268"/>
      <c r="B92" s="268"/>
      <c r="C92" s="280"/>
      <c r="D92" s="280"/>
      <c r="E92" s="281"/>
      <c r="F92" s="280"/>
      <c r="G92" s="282"/>
    </row>
    <row r="93" spans="1:7" x14ac:dyDescent="0.2">
      <c r="A93" s="283"/>
      <c r="B93" s="283"/>
      <c r="C93" s="268"/>
      <c r="D93" s="268"/>
      <c r="E93" s="284"/>
      <c r="F93" s="268"/>
      <c r="G93" s="268"/>
    </row>
    <row r="94" spans="1:7" x14ac:dyDescent="0.2">
      <c r="A94" s="268"/>
      <c r="B94" s="268"/>
      <c r="C94" s="268"/>
      <c r="D94" s="268"/>
      <c r="E94" s="284"/>
      <c r="F94" s="268"/>
      <c r="G94" s="268"/>
    </row>
    <row r="95" spans="1:7" x14ac:dyDescent="0.2">
      <c r="A95" s="268"/>
      <c r="B95" s="268"/>
      <c r="C95" s="268"/>
      <c r="D95" s="268"/>
      <c r="E95" s="284"/>
      <c r="F95" s="268"/>
      <c r="G95" s="268"/>
    </row>
    <row r="96" spans="1:7" x14ac:dyDescent="0.2">
      <c r="A96" s="268"/>
      <c r="B96" s="268"/>
      <c r="C96" s="268"/>
      <c r="D96" s="268"/>
      <c r="E96" s="284"/>
      <c r="F96" s="268"/>
      <c r="G96" s="268"/>
    </row>
    <row r="97" spans="1:7" x14ac:dyDescent="0.2">
      <c r="A97" s="268"/>
      <c r="B97" s="268"/>
      <c r="C97" s="268"/>
      <c r="D97" s="268"/>
      <c r="E97" s="284"/>
      <c r="F97" s="268"/>
      <c r="G97" s="268"/>
    </row>
    <row r="98" spans="1:7" x14ac:dyDescent="0.2">
      <c r="A98" s="268"/>
      <c r="B98" s="268"/>
      <c r="C98" s="268"/>
      <c r="D98" s="268"/>
      <c r="E98" s="284"/>
      <c r="F98" s="268"/>
      <c r="G98" s="268"/>
    </row>
    <row r="99" spans="1:7" x14ac:dyDescent="0.2">
      <c r="A99" s="268"/>
      <c r="B99" s="268"/>
      <c r="C99" s="268"/>
      <c r="D99" s="268"/>
      <c r="E99" s="284"/>
      <c r="F99" s="268"/>
      <c r="G99" s="268"/>
    </row>
    <row r="100" spans="1:7" x14ac:dyDescent="0.2">
      <c r="A100" s="268"/>
      <c r="B100" s="268"/>
      <c r="C100" s="268"/>
      <c r="D100" s="268"/>
      <c r="E100" s="284"/>
      <c r="F100" s="268"/>
      <c r="G100" s="268"/>
    </row>
    <row r="101" spans="1:7" x14ac:dyDescent="0.2">
      <c r="A101" s="268"/>
      <c r="B101" s="268"/>
      <c r="C101" s="268"/>
      <c r="D101" s="268"/>
      <c r="E101" s="284"/>
      <c r="F101" s="268"/>
      <c r="G101" s="268"/>
    </row>
    <row r="102" spans="1:7" x14ac:dyDescent="0.2">
      <c r="A102" s="268"/>
      <c r="B102" s="268"/>
      <c r="C102" s="268"/>
      <c r="D102" s="268"/>
      <c r="E102" s="284"/>
      <c r="F102" s="268"/>
      <c r="G102" s="268"/>
    </row>
    <row r="103" spans="1:7" x14ac:dyDescent="0.2">
      <c r="A103" s="268"/>
      <c r="B103" s="268"/>
      <c r="C103" s="268"/>
      <c r="D103" s="268"/>
      <c r="E103" s="284"/>
      <c r="F103" s="268"/>
      <c r="G103" s="268"/>
    </row>
    <row r="104" spans="1:7" x14ac:dyDescent="0.2">
      <c r="A104" s="268"/>
      <c r="B104" s="268"/>
      <c r="C104" s="268"/>
      <c r="D104" s="268"/>
      <c r="E104" s="284"/>
      <c r="F104" s="268"/>
      <c r="G104" s="268"/>
    </row>
    <row r="105" spans="1:7" x14ac:dyDescent="0.2">
      <c r="A105" s="268"/>
      <c r="B105" s="268"/>
      <c r="C105" s="268"/>
      <c r="D105" s="268"/>
      <c r="E105" s="284"/>
      <c r="F105" s="268"/>
      <c r="G105" s="268"/>
    </row>
  </sheetData>
  <mergeCells count="14">
    <mergeCell ref="C25:D25"/>
    <mergeCell ref="A1:G1"/>
    <mergeCell ref="A3:B3"/>
    <mergeCell ref="A4:B4"/>
    <mergeCell ref="E4:G4"/>
    <mergeCell ref="C9:D9"/>
    <mergeCell ref="C11:D11"/>
    <mergeCell ref="C13:D13"/>
    <mergeCell ref="C15:D15"/>
    <mergeCell ref="C17:D17"/>
    <mergeCell ref="C18:D18"/>
    <mergeCell ref="C19:D19"/>
    <mergeCell ref="C21:D21"/>
    <mergeCell ref="C23:D23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5"/>
  <sheetViews>
    <sheetView topLeftCell="A22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203</v>
      </c>
      <c r="B5" s="103"/>
      <c r="C5" s="104" t="s">
        <v>204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611"/>
      <c r="D8" s="611"/>
      <c r="E8" s="612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611"/>
      <c r="D9" s="611"/>
      <c r="E9" s="612"/>
      <c r="F9" s="98"/>
      <c r="G9" s="120"/>
      <c r="H9" s="121"/>
    </row>
    <row r="10" spans="1:57" x14ac:dyDescent="0.2">
      <c r="A10" s="115" t="s">
        <v>41</v>
      </c>
      <c r="B10" s="98"/>
      <c r="C10" s="611"/>
      <c r="D10" s="611"/>
      <c r="E10" s="611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611"/>
      <c r="D11" s="611"/>
      <c r="E11" s="611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613"/>
      <c r="D12" s="613"/>
      <c r="E12" s="613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'03  Rek'!E24</f>
        <v>0</v>
      </c>
      <c r="D15" s="143" t="str">
        <f>'03  Rek'!A29</f>
        <v>Ztížené výrobní podmínky</v>
      </c>
      <c r="E15" s="144"/>
      <c r="F15" s="145"/>
      <c r="G15" s="142">
        <f>'03  Rek'!I29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'03  Rek'!F24</f>
        <v>0</v>
      </c>
      <c r="D16" s="95" t="str">
        <f>'03  Rek'!A30</f>
        <v>Oborová přirážka</v>
      </c>
      <c r="E16" s="146"/>
      <c r="F16" s="147"/>
      <c r="G16" s="142">
        <f>'03  Rek'!I30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'03  Rek'!H24</f>
        <v>0</v>
      </c>
      <c r="D17" s="95" t="str">
        <f>'03  Rek'!A31</f>
        <v>Přesun stavebních kapacit</v>
      </c>
      <c r="E17" s="146"/>
      <c r="F17" s="147"/>
      <c r="G17" s="142">
        <f>'03  Rek'!I31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'03  Rek'!G24</f>
        <v>0</v>
      </c>
      <c r="D18" s="95" t="str">
        <f>'03  Rek'!A32</f>
        <v>Mimostaveništní doprava</v>
      </c>
      <c r="E18" s="146"/>
      <c r="F18" s="147"/>
      <c r="G18" s="142">
        <f>'03  Rek'!I32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'03  Rek'!A33</f>
        <v>Zařízení staveniště</v>
      </c>
      <c r="E19" s="146"/>
      <c r="F19" s="147"/>
      <c r="G19" s="142">
        <f>'03  Rek'!I33</f>
        <v>0</v>
      </c>
    </row>
    <row r="20" spans="1:7" ht="15.95" customHeight="1" x14ac:dyDescent="0.2">
      <c r="A20" s="150"/>
      <c r="B20" s="141"/>
      <c r="C20" s="142"/>
      <c r="D20" s="95" t="str">
        <f>'03  Rek'!A34</f>
        <v>Provoz investora</v>
      </c>
      <c r="E20" s="146"/>
      <c r="F20" s="147"/>
      <c r="G20" s="142">
        <f>'03  Rek'!I34</f>
        <v>0</v>
      </c>
    </row>
    <row r="21" spans="1:7" ht="15.95" customHeight="1" x14ac:dyDescent="0.2">
      <c r="A21" s="150" t="s">
        <v>27</v>
      </c>
      <c r="B21" s="141"/>
      <c r="C21" s="142">
        <f>'03  Rek'!I24</f>
        <v>0</v>
      </c>
      <c r="D21" s="95" t="str">
        <f>'03  Rek'!A35</f>
        <v>Kompletační činnost (IČD)</v>
      </c>
      <c r="E21" s="146"/>
      <c r="F21" s="147"/>
      <c r="G21" s="142">
        <f>'03  Rek'!I35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614" t="s">
        <v>59</v>
      </c>
      <c r="B23" s="615"/>
      <c r="C23" s="152">
        <f>C22+G23</f>
        <v>0</v>
      </c>
      <c r="D23" s="153" t="s">
        <v>60</v>
      </c>
      <c r="E23" s="154"/>
      <c r="F23" s="155"/>
      <c r="G23" s="142">
        <f>'03  Rek'!H37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16">
        <f>ROUND(C23-F32,0)</f>
        <v>0</v>
      </c>
      <c r="G30" s="617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16">
        <f>ROUND(PRODUCT(F30,C31/100),1)</f>
        <v>0</v>
      </c>
      <c r="G31" s="617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16">
        <v>0</v>
      </c>
      <c r="G32" s="617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16">
        <f>ROUND(PRODUCT(F32,C33/100),1)</f>
        <v>0</v>
      </c>
      <c r="G33" s="617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18">
        <f>CEILING(SUM(F30:F33),IF(SUM(F30:F33)&gt;=0,1,-1))</f>
        <v>0</v>
      </c>
      <c r="G34" s="619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10"/>
      <c r="C37" s="610"/>
      <c r="D37" s="610"/>
      <c r="E37" s="610"/>
      <c r="F37" s="610"/>
      <c r="G37" s="610"/>
      <c r="H37" s="1" t="s">
        <v>1</v>
      </c>
    </row>
    <row r="38" spans="1:8" ht="12.75" customHeight="1" x14ac:dyDescent="0.2">
      <c r="A38" s="179"/>
      <c r="B38" s="610"/>
      <c r="C38" s="610"/>
      <c r="D38" s="610"/>
      <c r="E38" s="610"/>
      <c r="F38" s="610"/>
      <c r="G38" s="610"/>
      <c r="H38" s="1" t="s">
        <v>1</v>
      </c>
    </row>
    <row r="39" spans="1:8" x14ac:dyDescent="0.2">
      <c r="A39" s="179"/>
      <c r="B39" s="610"/>
      <c r="C39" s="610"/>
      <c r="D39" s="610"/>
      <c r="E39" s="610"/>
      <c r="F39" s="610"/>
      <c r="G39" s="610"/>
      <c r="H39" s="1" t="s">
        <v>1</v>
      </c>
    </row>
    <row r="40" spans="1:8" x14ac:dyDescent="0.2">
      <c r="A40" s="179"/>
      <c r="B40" s="610"/>
      <c r="C40" s="610"/>
      <c r="D40" s="610"/>
      <c r="E40" s="610"/>
      <c r="F40" s="610"/>
      <c r="G40" s="610"/>
      <c r="H40" s="1" t="s">
        <v>1</v>
      </c>
    </row>
    <row r="41" spans="1:8" x14ac:dyDescent="0.2">
      <c r="A41" s="179"/>
      <c r="B41" s="610"/>
      <c r="C41" s="610"/>
      <c r="D41" s="610"/>
      <c r="E41" s="610"/>
      <c r="F41" s="610"/>
      <c r="G41" s="610"/>
      <c r="H41" s="1" t="s">
        <v>1</v>
      </c>
    </row>
    <row r="42" spans="1:8" x14ac:dyDescent="0.2">
      <c r="A42" s="179"/>
      <c r="B42" s="610"/>
      <c r="C42" s="610"/>
      <c r="D42" s="610"/>
      <c r="E42" s="610"/>
      <c r="F42" s="610"/>
      <c r="G42" s="610"/>
      <c r="H42" s="1" t="s">
        <v>1</v>
      </c>
    </row>
    <row r="43" spans="1:8" x14ac:dyDescent="0.2">
      <c r="A43" s="179"/>
      <c r="B43" s="610"/>
      <c r="C43" s="610"/>
      <c r="D43" s="610"/>
      <c r="E43" s="610"/>
      <c r="F43" s="610"/>
      <c r="G43" s="610"/>
      <c r="H43" s="1" t="s">
        <v>1</v>
      </c>
    </row>
    <row r="44" spans="1:8" x14ac:dyDescent="0.2">
      <c r="A44" s="179"/>
      <c r="B44" s="610"/>
      <c r="C44" s="610"/>
      <c r="D44" s="610"/>
      <c r="E44" s="610"/>
      <c r="F44" s="610"/>
      <c r="G44" s="610"/>
      <c r="H44" s="1" t="s">
        <v>1</v>
      </c>
    </row>
    <row r="45" spans="1:8" ht="0.75" customHeight="1" x14ac:dyDescent="0.2">
      <c r="A45" s="179"/>
      <c r="B45" s="610"/>
      <c r="C45" s="610"/>
      <c r="D45" s="610"/>
      <c r="E45" s="610"/>
      <c r="F45" s="610"/>
      <c r="G45" s="610"/>
      <c r="H45" s="1" t="s">
        <v>1</v>
      </c>
    </row>
    <row r="46" spans="1:8" x14ac:dyDescent="0.2">
      <c r="B46" s="609"/>
      <c r="C46" s="609"/>
      <c r="D46" s="609"/>
      <c r="E46" s="609"/>
      <c r="F46" s="609"/>
      <c r="G46" s="609"/>
    </row>
    <row r="47" spans="1:8" x14ac:dyDescent="0.2">
      <c r="B47" s="609"/>
      <c r="C47" s="609"/>
      <c r="D47" s="609"/>
      <c r="E47" s="609"/>
      <c r="F47" s="609"/>
      <c r="G47" s="609"/>
    </row>
    <row r="48" spans="1:8" x14ac:dyDescent="0.2">
      <c r="B48" s="609"/>
      <c r="C48" s="609"/>
      <c r="D48" s="609"/>
      <c r="E48" s="609"/>
      <c r="F48" s="609"/>
      <c r="G48" s="609"/>
    </row>
    <row r="49" spans="2:7" x14ac:dyDescent="0.2">
      <c r="B49" s="609"/>
      <c r="C49" s="609"/>
      <c r="D49" s="609"/>
      <c r="E49" s="609"/>
      <c r="F49" s="609"/>
      <c r="G49" s="609"/>
    </row>
    <row r="50" spans="2:7" x14ac:dyDescent="0.2">
      <c r="B50" s="609"/>
      <c r="C50" s="609"/>
      <c r="D50" s="609"/>
      <c r="E50" s="609"/>
      <c r="F50" s="609"/>
      <c r="G50" s="609"/>
    </row>
    <row r="51" spans="2:7" x14ac:dyDescent="0.2">
      <c r="B51" s="609"/>
      <c r="C51" s="609"/>
      <c r="D51" s="609"/>
      <c r="E51" s="609"/>
      <c r="F51" s="609"/>
      <c r="G51" s="609"/>
    </row>
    <row r="52" spans="2:7" x14ac:dyDescent="0.2">
      <c r="B52" s="609"/>
      <c r="C52" s="609"/>
      <c r="D52" s="609"/>
      <c r="E52" s="609"/>
      <c r="F52" s="609"/>
      <c r="G52" s="609"/>
    </row>
    <row r="53" spans="2:7" x14ac:dyDescent="0.2">
      <c r="B53" s="609"/>
      <c r="C53" s="609"/>
      <c r="D53" s="609"/>
      <c r="E53" s="609"/>
      <c r="F53" s="609"/>
      <c r="G53" s="609"/>
    </row>
    <row r="54" spans="2:7" x14ac:dyDescent="0.2">
      <c r="B54" s="609"/>
      <c r="C54" s="609"/>
      <c r="D54" s="609"/>
      <c r="E54" s="609"/>
      <c r="F54" s="609"/>
      <c r="G54" s="609"/>
    </row>
    <row r="55" spans="2:7" x14ac:dyDescent="0.2">
      <c r="B55" s="609"/>
      <c r="C55" s="609"/>
      <c r="D55" s="609"/>
      <c r="E55" s="609"/>
      <c r="F55" s="609"/>
      <c r="G55" s="60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88"/>
  <sheetViews>
    <sheetView topLeftCell="A13" workbookViewId="0">
      <selection activeCell="G37" sqref="G37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20" t="s">
        <v>2</v>
      </c>
      <c r="B1" s="621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9" ht="13.5" thickBot="1" x14ac:dyDescent="0.25">
      <c r="A2" s="622" t="s">
        <v>74</v>
      </c>
      <c r="B2" s="623"/>
      <c r="C2" s="186" t="s">
        <v>205</v>
      </c>
      <c r="D2" s="187"/>
      <c r="E2" s="188"/>
      <c r="F2" s="187"/>
      <c r="G2" s="624"/>
      <c r="H2" s="625"/>
      <c r="I2" s="626"/>
    </row>
    <row r="3" spans="1:9" ht="13.5" thickTop="1" x14ac:dyDescent="0.2">
      <c r="F3" s="121"/>
    </row>
    <row r="4" spans="1:9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9" ht="13.5" thickBot="1" x14ac:dyDescent="0.25"/>
    <row r="6" spans="1:9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9" s="121" customFormat="1" x14ac:dyDescent="0.2">
      <c r="A7" s="285" t="str">
        <f>'03  Pol'!B7</f>
        <v>1</v>
      </c>
      <c r="B7" s="61" t="str">
        <f>'03  Pol'!C7</f>
        <v>Zemní práce</v>
      </c>
      <c r="D7" s="198"/>
      <c r="E7" s="286">
        <f>'03  Pol'!BA21</f>
        <v>0</v>
      </c>
      <c r="F7" s="287">
        <f>'03  Pol'!BB21</f>
        <v>0</v>
      </c>
      <c r="G7" s="287">
        <f>'03  Pol'!BC21</f>
        <v>0</v>
      </c>
      <c r="H7" s="287">
        <f>'03  Pol'!BD21</f>
        <v>0</v>
      </c>
      <c r="I7" s="288">
        <f>'03  Pol'!BE21</f>
        <v>0</v>
      </c>
    </row>
    <row r="8" spans="1:9" s="121" customFormat="1" x14ac:dyDescent="0.2">
      <c r="A8" s="285" t="str">
        <f>'03  Pol'!B22</f>
        <v>2</v>
      </c>
      <c r="B8" s="61" t="str">
        <f>'03  Pol'!C22</f>
        <v>Základy a zvláštní zakládání</v>
      </c>
      <c r="D8" s="198"/>
      <c r="E8" s="286">
        <f>'03  Pol'!BA39</f>
        <v>0</v>
      </c>
      <c r="F8" s="287">
        <f>'03  Pol'!BB39</f>
        <v>0</v>
      </c>
      <c r="G8" s="287">
        <f>'03  Pol'!BC39</f>
        <v>0</v>
      </c>
      <c r="H8" s="287">
        <f>'03  Pol'!BD39</f>
        <v>0</v>
      </c>
      <c r="I8" s="288">
        <f>'03  Pol'!BE39</f>
        <v>0</v>
      </c>
    </row>
    <row r="9" spans="1:9" s="121" customFormat="1" x14ac:dyDescent="0.2">
      <c r="A9" s="285" t="str">
        <f>'03  Pol'!B40</f>
        <v>3</v>
      </c>
      <c r="B9" s="61" t="str">
        <f>'03  Pol'!C40</f>
        <v>Svislé a kompletní konstrukce</v>
      </c>
      <c r="D9" s="198"/>
      <c r="E9" s="286">
        <f>'03  Pol'!G68</f>
        <v>0</v>
      </c>
      <c r="F9" s="287">
        <f>'03  Pol'!BB68</f>
        <v>0</v>
      </c>
      <c r="G9" s="287">
        <f>'03  Pol'!BC68</f>
        <v>0</v>
      </c>
      <c r="H9" s="287">
        <f>'03  Pol'!BD68</f>
        <v>0</v>
      </c>
      <c r="I9" s="288">
        <f>'03  Pol'!BE68</f>
        <v>0</v>
      </c>
    </row>
    <row r="10" spans="1:9" s="121" customFormat="1" x14ac:dyDescent="0.2">
      <c r="A10" s="285" t="str">
        <f>'03  Pol'!B69</f>
        <v>4</v>
      </c>
      <c r="B10" s="61" t="str">
        <f>'03  Pol'!C69</f>
        <v>Vodorovné konstrukce</v>
      </c>
      <c r="D10" s="198"/>
      <c r="E10" s="286">
        <f>'03  Pol'!G79</f>
        <v>0</v>
      </c>
      <c r="F10" s="287">
        <f>'03  Pol'!BB79</f>
        <v>0</v>
      </c>
      <c r="G10" s="287">
        <f>'03  Pol'!BC79</f>
        <v>0</v>
      </c>
      <c r="H10" s="287">
        <f>'03  Pol'!BD79</f>
        <v>0</v>
      </c>
      <c r="I10" s="288">
        <f>'03  Pol'!BE79</f>
        <v>0</v>
      </c>
    </row>
    <row r="11" spans="1:9" s="121" customFormat="1" x14ac:dyDescent="0.2">
      <c r="A11" s="285" t="str">
        <f>'03  Pol'!B80</f>
        <v>6</v>
      </c>
      <c r="B11" s="61" t="str">
        <f>'03  Pol'!C80</f>
        <v>Úpravy povrchu, podlahy</v>
      </c>
      <c r="D11" s="198"/>
      <c r="E11" s="286">
        <f>'03  Pol'!G126</f>
        <v>0</v>
      </c>
      <c r="F11" s="287">
        <f>'03  Pol'!BB126</f>
        <v>0</v>
      </c>
      <c r="G11" s="287">
        <f>'03  Pol'!BC126</f>
        <v>0</v>
      </c>
      <c r="H11" s="287">
        <f>'03  Pol'!BD126</f>
        <v>0</v>
      </c>
      <c r="I11" s="288">
        <f>'03  Pol'!BE126</f>
        <v>0</v>
      </c>
    </row>
    <row r="12" spans="1:9" s="121" customFormat="1" x14ac:dyDescent="0.2">
      <c r="A12" s="285" t="str">
        <f>'03  Pol'!B127</f>
        <v>99</v>
      </c>
      <c r="B12" s="61" t="str">
        <f>'03  Pol'!C127</f>
        <v>Staveništní přesun hmot</v>
      </c>
      <c r="D12" s="198"/>
      <c r="E12" s="286">
        <f>'03  Pol'!G129</f>
        <v>0</v>
      </c>
      <c r="F12" s="287">
        <f>'03  Pol'!BB129</f>
        <v>0</v>
      </c>
      <c r="G12" s="287">
        <f>'03  Pol'!BC129</f>
        <v>0</v>
      </c>
      <c r="H12" s="287">
        <f>'03  Pol'!BD129</f>
        <v>0</v>
      </c>
      <c r="I12" s="288">
        <f>'03  Pol'!BE129</f>
        <v>0</v>
      </c>
    </row>
    <row r="13" spans="1:9" s="121" customFormat="1" x14ac:dyDescent="0.2">
      <c r="A13" s="285" t="str">
        <f>'03  Pol'!B130</f>
        <v>711</v>
      </c>
      <c r="B13" s="61" t="str">
        <f>'03  Pol'!C130</f>
        <v>Izolace proti vodě</v>
      </c>
      <c r="D13" s="198"/>
      <c r="E13" s="286">
        <f>'03  Pol'!BA144</f>
        <v>0</v>
      </c>
      <c r="F13" s="287">
        <f>'03  Pol'!BB144</f>
        <v>0</v>
      </c>
      <c r="G13" s="287">
        <f>'03  Pol'!BC144</f>
        <v>0</v>
      </c>
      <c r="H13" s="287">
        <f>'03  Pol'!BD144</f>
        <v>0</v>
      </c>
      <c r="I13" s="288">
        <f>'03  Pol'!BE144</f>
        <v>0</v>
      </c>
    </row>
    <row r="14" spans="1:9" s="121" customFormat="1" x14ac:dyDescent="0.2">
      <c r="A14" s="285" t="str">
        <f>'03  Pol'!B145</f>
        <v>713</v>
      </c>
      <c r="B14" s="61" t="str">
        <f>'03  Pol'!C145</f>
        <v>Izolace tepelné</v>
      </c>
      <c r="D14" s="198"/>
      <c r="E14" s="286">
        <f>'03  Pol'!BA159</f>
        <v>0</v>
      </c>
      <c r="F14" s="287">
        <f>'03  Pol'!BB159</f>
        <v>0</v>
      </c>
      <c r="G14" s="287">
        <f>'03  Pol'!BC159</f>
        <v>0</v>
      </c>
      <c r="H14" s="287">
        <f>'03  Pol'!BD159</f>
        <v>0</v>
      </c>
      <c r="I14" s="288">
        <f>'03  Pol'!BE159</f>
        <v>0</v>
      </c>
    </row>
    <row r="15" spans="1:9" s="121" customFormat="1" x14ac:dyDescent="0.2">
      <c r="A15" s="285" t="str">
        <f>'03  Pol'!B160</f>
        <v>725</v>
      </c>
      <c r="B15" s="61" t="str">
        <f>'03  Pol'!C160</f>
        <v>Zařizovací předměty</v>
      </c>
      <c r="D15" s="198"/>
      <c r="E15" s="286">
        <f>'03  Pol'!BA164</f>
        <v>0</v>
      </c>
      <c r="F15" s="287">
        <f>'03  Pol'!BB164</f>
        <v>0</v>
      </c>
      <c r="G15" s="287">
        <f>'03  Pol'!BC164</f>
        <v>0</v>
      </c>
      <c r="H15" s="287">
        <f>'03  Pol'!BD164</f>
        <v>0</v>
      </c>
      <c r="I15" s="288">
        <f>'03  Pol'!BE164</f>
        <v>0</v>
      </c>
    </row>
    <row r="16" spans="1:9" s="121" customFormat="1" x14ac:dyDescent="0.2">
      <c r="A16" s="285" t="str">
        <f>'03  Pol'!B165</f>
        <v>763</v>
      </c>
      <c r="B16" s="61" t="str">
        <f>'03  Pol'!C165</f>
        <v>Dřevostavby</v>
      </c>
      <c r="D16" s="198"/>
      <c r="E16" s="286">
        <f>'03  Pol'!BA169</f>
        <v>0</v>
      </c>
      <c r="F16" s="287">
        <f>'03  Pol'!BB169</f>
        <v>0</v>
      </c>
      <c r="G16" s="287">
        <f>'03  Pol'!BC169</f>
        <v>0</v>
      </c>
      <c r="H16" s="287">
        <f>'03  Pol'!BD169</f>
        <v>0</v>
      </c>
      <c r="I16" s="288">
        <f>'03  Pol'!BE169</f>
        <v>0</v>
      </c>
    </row>
    <row r="17" spans="1:57" s="121" customFormat="1" x14ac:dyDescent="0.2">
      <c r="A17" s="285" t="str">
        <f>'03  Pol'!B170</f>
        <v>764</v>
      </c>
      <c r="B17" s="61" t="str">
        <f>'03  Pol'!C170</f>
        <v>Konstrukce klempířské</v>
      </c>
      <c r="D17" s="198"/>
      <c r="E17" s="286">
        <f>'03  Pol'!BA194</f>
        <v>0</v>
      </c>
      <c r="F17" s="287">
        <f>'03  Pol'!G194</f>
        <v>0</v>
      </c>
      <c r="G17" s="287">
        <f>'03  Pol'!BC194</f>
        <v>0</v>
      </c>
      <c r="H17" s="287">
        <f>'03  Pol'!BD194</f>
        <v>0</v>
      </c>
      <c r="I17" s="288">
        <f>'03  Pol'!BE194</f>
        <v>0</v>
      </c>
    </row>
    <row r="18" spans="1:57" s="121" customFormat="1" x14ac:dyDescent="0.2">
      <c r="A18" s="285" t="str">
        <f>'03  Pol'!B195</f>
        <v>766</v>
      </c>
      <c r="B18" s="61" t="str">
        <f>'03  Pol'!C195</f>
        <v>Konstrukce truhlářské</v>
      </c>
      <c r="D18" s="198"/>
      <c r="E18" s="286">
        <f>'03  Pol'!BA209</f>
        <v>0</v>
      </c>
      <c r="F18" s="287">
        <f>'03  Pol'!BB209</f>
        <v>0</v>
      </c>
      <c r="G18" s="287">
        <f>'03  Pol'!BC209</f>
        <v>0</v>
      </c>
      <c r="H18" s="287">
        <f>'03  Pol'!BD209</f>
        <v>0</v>
      </c>
      <c r="I18" s="288">
        <f>'03  Pol'!BE209</f>
        <v>0</v>
      </c>
    </row>
    <row r="19" spans="1:57" s="121" customFormat="1" x14ac:dyDescent="0.2">
      <c r="A19" s="285" t="str">
        <f>'03  Pol'!B210</f>
        <v>767</v>
      </c>
      <c r="B19" s="61" t="str">
        <f>'03  Pol'!C210</f>
        <v>Konstrukce zámečnické</v>
      </c>
      <c r="D19" s="198"/>
      <c r="E19" s="286">
        <f>'03  Pol'!BA230</f>
        <v>0</v>
      </c>
      <c r="F19" s="287">
        <f>'03  Pol'!BB230</f>
        <v>0</v>
      </c>
      <c r="G19" s="287">
        <f>'03  Pol'!BC230</f>
        <v>0</v>
      </c>
      <c r="H19" s="287">
        <f>'03  Pol'!BD230</f>
        <v>0</v>
      </c>
      <c r="I19" s="288">
        <f>'03  Pol'!BE230</f>
        <v>0</v>
      </c>
    </row>
    <row r="20" spans="1:57" s="121" customFormat="1" x14ac:dyDescent="0.2">
      <c r="A20" s="285" t="str">
        <f>'03  Pol'!B231</f>
        <v>771</v>
      </c>
      <c r="B20" s="61" t="str">
        <f>'03  Pol'!C231</f>
        <v>Podlahy z dlaždic a obklady</v>
      </c>
      <c r="D20" s="198"/>
      <c r="E20" s="286">
        <f>'03  Pol'!BA241</f>
        <v>0</v>
      </c>
      <c r="F20" s="287">
        <f>'03  Pol'!BB241</f>
        <v>0</v>
      </c>
      <c r="G20" s="287">
        <f>'03  Pol'!BC241</f>
        <v>0</v>
      </c>
      <c r="H20" s="287">
        <f>'03  Pol'!BD241</f>
        <v>0</v>
      </c>
      <c r="I20" s="288">
        <f>'03  Pol'!BE241</f>
        <v>0</v>
      </c>
    </row>
    <row r="21" spans="1:57" s="121" customFormat="1" x14ac:dyDescent="0.2">
      <c r="A21" s="285" t="str">
        <f>'03  Pol'!B242</f>
        <v>781</v>
      </c>
      <c r="B21" s="61" t="str">
        <f>'03  Pol'!C242</f>
        <v>Obklady keramické</v>
      </c>
      <c r="D21" s="198"/>
      <c r="E21" s="286">
        <f>'03  Pol'!BA250</f>
        <v>0</v>
      </c>
      <c r="F21" s="287">
        <f>'03  Pol'!G250</f>
        <v>0</v>
      </c>
      <c r="G21" s="287">
        <f>'03  Pol'!BC250</f>
        <v>0</v>
      </c>
      <c r="H21" s="287">
        <f>'03  Pol'!BD250</f>
        <v>0</v>
      </c>
      <c r="I21" s="288">
        <f>'03  Pol'!BE250</f>
        <v>0</v>
      </c>
    </row>
    <row r="22" spans="1:57" s="121" customFormat="1" x14ac:dyDescent="0.2">
      <c r="A22" s="285" t="str">
        <f>'03  Pol'!B251</f>
        <v>784</v>
      </c>
      <c r="B22" s="61" t="str">
        <f>'03  Pol'!C251</f>
        <v>Malby</v>
      </c>
      <c r="D22" s="198"/>
      <c r="E22" s="286">
        <f>'03  Pol'!BA258</f>
        <v>0</v>
      </c>
      <c r="F22" s="287">
        <f>'03  Pol'!G258</f>
        <v>0</v>
      </c>
      <c r="G22" s="287">
        <f>'03  Pol'!BC258</f>
        <v>0</v>
      </c>
      <c r="H22" s="287">
        <f>'03  Pol'!BD258</f>
        <v>0</v>
      </c>
      <c r="I22" s="288">
        <f>'03  Pol'!BE258</f>
        <v>0</v>
      </c>
    </row>
    <row r="23" spans="1:57" s="121" customFormat="1" ht="13.5" thickBot="1" x14ac:dyDescent="0.25">
      <c r="A23" s="285" t="str">
        <f>'03  Pol'!B259</f>
        <v>M43</v>
      </c>
      <c r="B23" s="61" t="str">
        <f>'03  Pol'!C259</f>
        <v>Montáže ocelových konstrukcí</v>
      </c>
      <c r="D23" s="198"/>
      <c r="E23" s="286">
        <f>'03  Pol'!BA264</f>
        <v>0</v>
      </c>
      <c r="F23" s="287">
        <f>'03  Pol'!BB264</f>
        <v>0</v>
      </c>
      <c r="G23" s="287">
        <f>'03  Pol'!BC264</f>
        <v>0</v>
      </c>
      <c r="H23" s="287">
        <f>'03  Pol'!BD264</f>
        <v>0</v>
      </c>
      <c r="I23" s="288">
        <f>'03  Pol'!BE264</f>
        <v>0</v>
      </c>
    </row>
    <row r="24" spans="1:57" s="13" customFormat="1" ht="13.5" thickBot="1" x14ac:dyDescent="0.25">
      <c r="A24" s="199"/>
      <c r="B24" s="200" t="s">
        <v>77</v>
      </c>
      <c r="C24" s="200"/>
      <c r="D24" s="201"/>
      <c r="E24" s="202">
        <f>SUM(E7:E23)</f>
        <v>0</v>
      </c>
      <c r="F24" s="203">
        <f>SUM(F7:F23)</f>
        <v>0</v>
      </c>
      <c r="G24" s="203">
        <f>SUM(G7:G23)</f>
        <v>0</v>
      </c>
      <c r="H24" s="203">
        <f>SUM(H7:H23)</f>
        <v>0</v>
      </c>
      <c r="I24" s="204">
        <f>SUM(I7:I23)</f>
        <v>0</v>
      </c>
    </row>
    <row r="25" spans="1:57" x14ac:dyDescent="0.2">
      <c r="A25" s="121"/>
      <c r="B25" s="121"/>
      <c r="C25" s="121"/>
      <c r="D25" s="121"/>
      <c r="E25" s="121"/>
      <c r="F25" s="121"/>
      <c r="G25" s="121"/>
      <c r="H25" s="121"/>
      <c r="I25" s="121"/>
    </row>
    <row r="26" spans="1:57" ht="19.5" customHeight="1" x14ac:dyDescent="0.25">
      <c r="A26" s="190" t="s">
        <v>78</v>
      </c>
      <c r="B26" s="190"/>
      <c r="C26" s="190"/>
      <c r="D26" s="190"/>
      <c r="E26" s="190"/>
      <c r="F26" s="190"/>
      <c r="G26" s="205"/>
      <c r="H26" s="190"/>
      <c r="I26" s="190"/>
      <c r="BA26" s="127"/>
      <c r="BB26" s="127"/>
      <c r="BC26" s="127"/>
      <c r="BD26" s="127"/>
      <c r="BE26" s="127"/>
    </row>
    <row r="27" spans="1:57" ht="13.5" thickBot="1" x14ac:dyDescent="0.25"/>
    <row r="28" spans="1:57" x14ac:dyDescent="0.2">
      <c r="A28" s="156" t="s">
        <v>79</v>
      </c>
      <c r="B28" s="157"/>
      <c r="C28" s="157"/>
      <c r="D28" s="206"/>
      <c r="E28" s="207" t="s">
        <v>80</v>
      </c>
      <c r="F28" s="208" t="s">
        <v>12</v>
      </c>
      <c r="G28" s="209" t="s">
        <v>81</v>
      </c>
      <c r="H28" s="210"/>
      <c r="I28" s="211" t="s">
        <v>80</v>
      </c>
    </row>
    <row r="29" spans="1:57" x14ac:dyDescent="0.2">
      <c r="A29" s="150" t="s">
        <v>170</v>
      </c>
      <c r="B29" s="141"/>
      <c r="C29" s="141"/>
      <c r="D29" s="212"/>
      <c r="E29" s="213">
        <v>0</v>
      </c>
      <c r="F29" s="214">
        <v>0</v>
      </c>
      <c r="G29" s="215">
        <f>E24+F24+G24+H24+I24</f>
        <v>0</v>
      </c>
      <c r="H29" s="216"/>
      <c r="I29" s="217">
        <f t="shared" ref="I29:I36" si="0">E29+F29*G29/100</f>
        <v>0</v>
      </c>
      <c r="BA29" s="1">
        <v>0</v>
      </c>
    </row>
    <row r="30" spans="1:57" x14ac:dyDescent="0.2">
      <c r="A30" s="150" t="s">
        <v>171</v>
      </c>
      <c r="B30" s="141"/>
      <c r="C30" s="141"/>
      <c r="D30" s="212"/>
      <c r="E30" s="213">
        <v>0</v>
      </c>
      <c r="F30" s="214">
        <v>0</v>
      </c>
      <c r="G30" s="215">
        <f>G29</f>
        <v>0</v>
      </c>
      <c r="H30" s="216"/>
      <c r="I30" s="217">
        <f t="shared" si="0"/>
        <v>0</v>
      </c>
      <c r="BA30" s="1">
        <v>0</v>
      </c>
    </row>
    <row r="31" spans="1:57" x14ac:dyDescent="0.2">
      <c r="A31" s="150" t="s">
        <v>172</v>
      </c>
      <c r="B31" s="141"/>
      <c r="C31" s="141"/>
      <c r="D31" s="212"/>
      <c r="E31" s="213">
        <v>0</v>
      </c>
      <c r="F31" s="214">
        <v>0</v>
      </c>
      <c r="G31" s="215">
        <f>G29</f>
        <v>0</v>
      </c>
      <c r="H31" s="216"/>
      <c r="I31" s="217">
        <f t="shared" si="0"/>
        <v>0</v>
      </c>
      <c r="BA31" s="1">
        <v>0</v>
      </c>
    </row>
    <row r="32" spans="1:57" x14ac:dyDescent="0.2">
      <c r="A32" s="150" t="s">
        <v>173</v>
      </c>
      <c r="B32" s="141"/>
      <c r="C32" s="141"/>
      <c r="D32" s="212"/>
      <c r="E32" s="213">
        <v>0</v>
      </c>
      <c r="F32" s="214">
        <v>0</v>
      </c>
      <c r="G32" s="215">
        <f>G29</f>
        <v>0</v>
      </c>
      <c r="H32" s="216"/>
      <c r="I32" s="217">
        <f t="shared" si="0"/>
        <v>0</v>
      </c>
      <c r="BA32" s="1">
        <v>0</v>
      </c>
    </row>
    <row r="33" spans="1:53" x14ac:dyDescent="0.2">
      <c r="A33" s="150" t="s">
        <v>174</v>
      </c>
      <c r="B33" s="141"/>
      <c r="C33" s="141"/>
      <c r="D33" s="212"/>
      <c r="E33" s="213">
        <v>0</v>
      </c>
      <c r="F33" s="214">
        <v>0</v>
      </c>
      <c r="G33" s="215">
        <f>G29</f>
        <v>0</v>
      </c>
      <c r="H33" s="216"/>
      <c r="I33" s="217">
        <f t="shared" si="0"/>
        <v>0</v>
      </c>
      <c r="BA33" s="1">
        <v>1</v>
      </c>
    </row>
    <row r="34" spans="1:53" x14ac:dyDescent="0.2">
      <c r="A34" s="150" t="s">
        <v>175</v>
      </c>
      <c r="B34" s="141"/>
      <c r="C34" s="141"/>
      <c r="D34" s="212"/>
      <c r="E34" s="213">
        <v>0</v>
      </c>
      <c r="F34" s="214">
        <v>0</v>
      </c>
      <c r="G34" s="215">
        <f>G29</f>
        <v>0</v>
      </c>
      <c r="H34" s="216"/>
      <c r="I34" s="217">
        <f t="shared" si="0"/>
        <v>0</v>
      </c>
      <c r="BA34" s="1">
        <v>1</v>
      </c>
    </row>
    <row r="35" spans="1:53" x14ac:dyDescent="0.2">
      <c r="A35" s="150" t="s">
        <v>176</v>
      </c>
      <c r="B35" s="141"/>
      <c r="C35" s="141"/>
      <c r="D35" s="212"/>
      <c r="E35" s="213">
        <v>0</v>
      </c>
      <c r="F35" s="214">
        <v>0</v>
      </c>
      <c r="G35" s="215">
        <f>G29</f>
        <v>0</v>
      </c>
      <c r="H35" s="216"/>
      <c r="I35" s="217">
        <f t="shared" si="0"/>
        <v>0</v>
      </c>
      <c r="BA35" s="1">
        <v>2</v>
      </c>
    </row>
    <row r="36" spans="1:53" x14ac:dyDescent="0.2">
      <c r="A36" s="150" t="s">
        <v>177</v>
      </c>
      <c r="B36" s="141"/>
      <c r="C36" s="141"/>
      <c r="D36" s="212"/>
      <c r="E36" s="213">
        <v>0</v>
      </c>
      <c r="F36" s="214">
        <v>0</v>
      </c>
      <c r="G36" s="215">
        <f>G29</f>
        <v>0</v>
      </c>
      <c r="H36" s="216"/>
      <c r="I36" s="217">
        <f t="shared" si="0"/>
        <v>0</v>
      </c>
      <c r="BA36" s="1">
        <v>2</v>
      </c>
    </row>
    <row r="37" spans="1:53" ht="13.5" thickBot="1" x14ac:dyDescent="0.25">
      <c r="A37" s="218"/>
      <c r="B37" s="219" t="s">
        <v>82</v>
      </c>
      <c r="C37" s="220"/>
      <c r="D37" s="221"/>
      <c r="E37" s="222"/>
      <c r="F37" s="223"/>
      <c r="G37" s="223"/>
      <c r="H37" s="627">
        <f>SUM(I29:I36)</f>
        <v>0</v>
      </c>
      <c r="I37" s="628"/>
    </row>
    <row r="39" spans="1:53" x14ac:dyDescent="0.2">
      <c r="B39" s="13"/>
      <c r="F39" s="224"/>
      <c r="G39" s="225"/>
      <c r="H39" s="225"/>
      <c r="I39" s="45"/>
    </row>
    <row r="40" spans="1:53" x14ac:dyDescent="0.2">
      <c r="F40" s="224"/>
      <c r="G40" s="225"/>
      <c r="H40" s="225"/>
      <c r="I40" s="45"/>
    </row>
    <row r="41" spans="1:53" x14ac:dyDescent="0.2">
      <c r="F41" s="224"/>
      <c r="G41" s="225"/>
      <c r="H41" s="225"/>
      <c r="I41" s="45"/>
    </row>
    <row r="42" spans="1:53" x14ac:dyDescent="0.2">
      <c r="F42" s="224"/>
      <c r="G42" s="225"/>
      <c r="H42" s="225"/>
      <c r="I42" s="45"/>
    </row>
    <row r="43" spans="1:53" x14ac:dyDescent="0.2">
      <c r="F43" s="224"/>
      <c r="G43" s="225"/>
      <c r="H43" s="225"/>
      <c r="I43" s="45"/>
    </row>
    <row r="44" spans="1:53" x14ac:dyDescent="0.2">
      <c r="F44" s="224"/>
      <c r="G44" s="225"/>
      <c r="H44" s="225"/>
      <c r="I44" s="45"/>
    </row>
    <row r="45" spans="1:53" x14ac:dyDescent="0.2">
      <c r="F45" s="224"/>
      <c r="G45" s="225"/>
      <c r="H45" s="225"/>
      <c r="I45" s="45"/>
    </row>
    <row r="46" spans="1:53" x14ac:dyDescent="0.2">
      <c r="F46" s="224"/>
      <c r="G46" s="225"/>
      <c r="H46" s="225"/>
      <c r="I46" s="45"/>
    </row>
    <row r="47" spans="1:53" x14ac:dyDescent="0.2">
      <c r="F47" s="224"/>
      <c r="G47" s="225"/>
      <c r="H47" s="225"/>
      <c r="I47" s="45"/>
    </row>
    <row r="48" spans="1:53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  <row r="78" spans="6:9" x14ac:dyDescent="0.2">
      <c r="F78" s="224"/>
      <c r="G78" s="225"/>
      <c r="H78" s="225"/>
      <c r="I78" s="45"/>
    </row>
    <row r="79" spans="6:9" x14ac:dyDescent="0.2">
      <c r="F79" s="224"/>
      <c r="G79" s="225"/>
      <c r="H79" s="225"/>
      <c r="I79" s="45"/>
    </row>
    <row r="80" spans="6:9" x14ac:dyDescent="0.2">
      <c r="F80" s="224"/>
      <c r="G80" s="225"/>
      <c r="H80" s="225"/>
      <c r="I80" s="45"/>
    </row>
    <row r="81" spans="6:9" x14ac:dyDescent="0.2">
      <c r="F81" s="224"/>
      <c r="G81" s="225"/>
      <c r="H81" s="225"/>
      <c r="I81" s="45"/>
    </row>
    <row r="82" spans="6:9" x14ac:dyDescent="0.2">
      <c r="F82" s="224"/>
      <c r="G82" s="225"/>
      <c r="H82" s="225"/>
      <c r="I82" s="45"/>
    </row>
    <row r="83" spans="6:9" x14ac:dyDescent="0.2">
      <c r="F83" s="224"/>
      <c r="G83" s="225"/>
      <c r="H83" s="225"/>
      <c r="I83" s="45"/>
    </row>
    <row r="84" spans="6:9" x14ac:dyDescent="0.2">
      <c r="F84" s="224"/>
      <c r="G84" s="225"/>
      <c r="H84" s="225"/>
      <c r="I84" s="45"/>
    </row>
    <row r="85" spans="6:9" x14ac:dyDescent="0.2">
      <c r="F85" s="224"/>
      <c r="G85" s="225"/>
      <c r="H85" s="225"/>
      <c r="I85" s="45"/>
    </row>
    <row r="86" spans="6:9" x14ac:dyDescent="0.2">
      <c r="F86" s="224"/>
      <c r="G86" s="225"/>
      <c r="H86" s="225"/>
      <c r="I86" s="45"/>
    </row>
    <row r="87" spans="6:9" x14ac:dyDescent="0.2">
      <c r="F87" s="224"/>
      <c r="G87" s="225"/>
      <c r="H87" s="225"/>
      <c r="I87" s="45"/>
    </row>
    <row r="88" spans="6:9" x14ac:dyDescent="0.2">
      <c r="F88" s="224"/>
      <c r="G88" s="225"/>
      <c r="H88" s="225"/>
      <c r="I88" s="45"/>
    </row>
  </sheetData>
  <mergeCells count="4">
    <mergeCell ref="A1:B1"/>
    <mergeCell ref="A2:B2"/>
    <mergeCell ref="G2:I2"/>
    <mergeCell ref="H37:I37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337"/>
  <sheetViews>
    <sheetView showGridLines="0" showZeros="0" zoomScaleNormal="100" zoomScaleSheetLayoutView="100" workbookViewId="0">
      <selection activeCell="F260" sqref="F260:F262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31" t="s">
        <v>83</v>
      </c>
      <c r="B1" s="631"/>
      <c r="C1" s="631"/>
      <c r="D1" s="631"/>
      <c r="E1" s="631"/>
      <c r="F1" s="631"/>
      <c r="G1" s="631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20" t="s">
        <v>2</v>
      </c>
      <c r="B3" s="621"/>
      <c r="C3" s="180" t="s">
        <v>101</v>
      </c>
      <c r="D3" s="181"/>
      <c r="E3" s="230" t="s">
        <v>84</v>
      </c>
      <c r="F3" s="231">
        <f>'03  Rek'!H1</f>
        <v>0</v>
      </c>
      <c r="G3" s="232"/>
    </row>
    <row r="4" spans="1:80" ht="13.5" thickBot="1" x14ac:dyDescent="0.25">
      <c r="A4" s="632" t="s">
        <v>74</v>
      </c>
      <c r="B4" s="623"/>
      <c r="C4" s="186" t="s">
        <v>205</v>
      </c>
      <c r="D4" s="187"/>
      <c r="E4" s="633">
        <f>'03  Rek'!G2</f>
        <v>0</v>
      </c>
      <c r="F4" s="634"/>
      <c r="G4" s="635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206</v>
      </c>
      <c r="C8" s="254" t="s">
        <v>207</v>
      </c>
      <c r="D8" s="255" t="s">
        <v>108</v>
      </c>
      <c r="E8" s="256">
        <v>32.24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29" t="s">
        <v>1344</v>
      </c>
      <c r="D9" s="630"/>
      <c r="E9" s="264">
        <v>0</v>
      </c>
      <c r="F9" s="265"/>
      <c r="G9" s="266"/>
      <c r="H9" s="267"/>
      <c r="I9" s="261"/>
      <c r="J9" s="268"/>
      <c r="K9" s="261"/>
      <c r="M9" s="262" t="s">
        <v>208</v>
      </c>
      <c r="O9" s="251"/>
    </row>
    <row r="10" spans="1:80" x14ac:dyDescent="0.2">
      <c r="A10" s="260"/>
      <c r="B10" s="263"/>
      <c r="C10" s="629" t="s">
        <v>209</v>
      </c>
      <c r="D10" s="630"/>
      <c r="E10" s="264"/>
      <c r="F10" s="265"/>
      <c r="G10" s="266"/>
      <c r="H10" s="267"/>
      <c r="I10" s="261"/>
      <c r="J10" s="268"/>
      <c r="K10" s="261"/>
      <c r="M10" s="262" t="s">
        <v>209</v>
      </c>
      <c r="O10" s="251"/>
    </row>
    <row r="11" spans="1:80" x14ac:dyDescent="0.2">
      <c r="A11" s="252">
        <v>2</v>
      </c>
      <c r="B11" s="253" t="s">
        <v>210</v>
      </c>
      <c r="C11" s="254" t="s">
        <v>211</v>
      </c>
      <c r="D11" s="255" t="s">
        <v>108</v>
      </c>
      <c r="E11" s="256">
        <v>32.24</v>
      </c>
      <c r="F11" s="256"/>
      <c r="G11" s="257">
        <f>E11*F11</f>
        <v>0</v>
      </c>
      <c r="H11" s="258">
        <v>0</v>
      </c>
      <c r="I11" s="259">
        <f>E11*H11</f>
        <v>0</v>
      </c>
      <c r="J11" s="258">
        <v>0</v>
      </c>
      <c r="K11" s="259">
        <f>E11*J11</f>
        <v>0</v>
      </c>
      <c r="O11" s="251">
        <v>2</v>
      </c>
      <c r="AA11" s="226">
        <v>1</v>
      </c>
      <c r="AB11" s="226">
        <v>1</v>
      </c>
      <c r="AC11" s="226">
        <v>1</v>
      </c>
      <c r="AZ11" s="226">
        <v>1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1</v>
      </c>
      <c r="CB11" s="251">
        <v>1</v>
      </c>
    </row>
    <row r="12" spans="1:80" x14ac:dyDescent="0.2">
      <c r="A12" s="252">
        <v>3</v>
      </c>
      <c r="B12" s="253" t="s">
        <v>212</v>
      </c>
      <c r="C12" s="254" t="s">
        <v>213</v>
      </c>
      <c r="D12" s="255" t="s">
        <v>108</v>
      </c>
      <c r="E12" s="256">
        <v>1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0</v>
      </c>
      <c r="K12" s="259">
        <f>E12*J12</f>
        <v>0</v>
      </c>
      <c r="O12" s="251">
        <v>2</v>
      </c>
      <c r="AA12" s="226">
        <v>1</v>
      </c>
      <c r="AB12" s="226">
        <v>1</v>
      </c>
      <c r="AC12" s="226">
        <v>1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1</v>
      </c>
    </row>
    <row r="13" spans="1:80" x14ac:dyDescent="0.2">
      <c r="A13" s="260"/>
      <c r="B13" s="263"/>
      <c r="C13" s="629" t="s">
        <v>1356</v>
      </c>
      <c r="D13" s="630"/>
      <c r="E13" s="264">
        <v>0</v>
      </c>
      <c r="F13" s="265"/>
      <c r="G13" s="266"/>
      <c r="H13" s="267"/>
      <c r="I13" s="261"/>
      <c r="J13" s="268"/>
      <c r="K13" s="261"/>
      <c r="M13" s="262" t="s">
        <v>214</v>
      </c>
      <c r="O13" s="251"/>
    </row>
    <row r="14" spans="1:80" x14ac:dyDescent="0.2">
      <c r="A14" s="260"/>
      <c r="B14" s="263"/>
      <c r="C14" s="629" t="s">
        <v>97</v>
      </c>
      <c r="D14" s="630"/>
      <c r="E14" s="264"/>
      <c r="F14" s="265"/>
      <c r="G14" s="266"/>
      <c r="H14" s="267"/>
      <c r="I14" s="261"/>
      <c r="J14" s="268"/>
      <c r="K14" s="261"/>
      <c r="M14" s="262">
        <v>1</v>
      </c>
      <c r="O14" s="251"/>
    </row>
    <row r="15" spans="1:80" x14ac:dyDescent="0.2">
      <c r="A15" s="252">
        <v>4</v>
      </c>
      <c r="B15" s="253" t="s">
        <v>215</v>
      </c>
      <c r="C15" s="254" t="s">
        <v>216</v>
      </c>
      <c r="D15" s="255" t="s">
        <v>108</v>
      </c>
      <c r="E15" s="256">
        <v>1</v>
      </c>
      <c r="F15" s="256"/>
      <c r="G15" s="257">
        <f>E15*F15</f>
        <v>0</v>
      </c>
      <c r="H15" s="258">
        <v>0</v>
      </c>
      <c r="I15" s="259">
        <f>E15*H15</f>
        <v>0</v>
      </c>
      <c r="J15" s="258">
        <v>0</v>
      </c>
      <c r="K15" s="259">
        <f>E15*J15</f>
        <v>0</v>
      </c>
      <c r="O15" s="251">
        <v>2</v>
      </c>
      <c r="AA15" s="226">
        <v>1</v>
      </c>
      <c r="AB15" s="226">
        <v>1</v>
      </c>
      <c r="AC15" s="226">
        <v>1</v>
      </c>
      <c r="AZ15" s="226">
        <v>1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1</v>
      </c>
      <c r="CB15" s="251">
        <v>1</v>
      </c>
    </row>
    <row r="16" spans="1:80" x14ac:dyDescent="0.2">
      <c r="A16" s="252">
        <v>5</v>
      </c>
      <c r="B16" s="253" t="s">
        <v>106</v>
      </c>
      <c r="C16" s="254" t="s">
        <v>107</v>
      </c>
      <c r="D16" s="255" t="s">
        <v>108</v>
      </c>
      <c r="E16" s="256">
        <v>90.497200000000007</v>
      </c>
      <c r="F16" s="256"/>
      <c r="G16" s="257">
        <f>E16*F16</f>
        <v>0</v>
      </c>
      <c r="H16" s="258">
        <v>0</v>
      </c>
      <c r="I16" s="259">
        <f>E16*H16</f>
        <v>0</v>
      </c>
      <c r="J16" s="258">
        <v>0</v>
      </c>
      <c r="K16" s="259">
        <f>E16*J16</f>
        <v>0</v>
      </c>
      <c r="O16" s="251">
        <v>2</v>
      </c>
      <c r="AA16" s="226">
        <v>1</v>
      </c>
      <c r="AB16" s="226">
        <v>1</v>
      </c>
      <c r="AC16" s="226">
        <v>1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</v>
      </c>
      <c r="CB16" s="251">
        <v>1</v>
      </c>
    </row>
    <row r="17" spans="1:80" x14ac:dyDescent="0.2">
      <c r="A17" s="260"/>
      <c r="B17" s="263"/>
      <c r="C17" s="629" t="s">
        <v>217</v>
      </c>
      <c r="D17" s="630"/>
      <c r="E17" s="264"/>
      <c r="F17" s="265"/>
      <c r="G17" s="266"/>
      <c r="H17" s="267"/>
      <c r="I17" s="261"/>
      <c r="J17" s="268"/>
      <c r="K17" s="261"/>
      <c r="M17" s="262" t="s">
        <v>217</v>
      </c>
      <c r="O17" s="251"/>
    </row>
    <row r="18" spans="1:80" ht="22.5" x14ac:dyDescent="0.2">
      <c r="A18" s="252">
        <v>6</v>
      </c>
      <c r="B18" s="253" t="s">
        <v>218</v>
      </c>
      <c r="C18" s="254" t="s">
        <v>219</v>
      </c>
      <c r="D18" s="255" t="s">
        <v>108</v>
      </c>
      <c r="E18" s="256">
        <v>48.37</v>
      </c>
      <c r="F18" s="256"/>
      <c r="G18" s="257">
        <f>E18*F18</f>
        <v>0</v>
      </c>
      <c r="H18" s="258">
        <v>0</v>
      </c>
      <c r="I18" s="259">
        <f>E18*H18</f>
        <v>0</v>
      </c>
      <c r="J18" s="258">
        <v>0</v>
      </c>
      <c r="K18" s="259">
        <f>E18*J18</f>
        <v>0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260"/>
      <c r="B19" s="263"/>
      <c r="C19" s="629" t="s">
        <v>220</v>
      </c>
      <c r="D19" s="630"/>
      <c r="E19" s="264"/>
      <c r="F19" s="265"/>
      <c r="G19" s="266"/>
      <c r="H19" s="267"/>
      <c r="I19" s="261"/>
      <c r="J19" s="268"/>
      <c r="K19" s="261"/>
      <c r="M19" s="262" t="s">
        <v>220</v>
      </c>
      <c r="O19" s="251"/>
    </row>
    <row r="20" spans="1:80" x14ac:dyDescent="0.2">
      <c r="A20" s="252">
        <v>7</v>
      </c>
      <c r="B20" s="253" t="s">
        <v>221</v>
      </c>
      <c r="C20" s="254" t="s">
        <v>222</v>
      </c>
      <c r="D20" s="255" t="s">
        <v>108</v>
      </c>
      <c r="E20" s="256">
        <v>48.37</v>
      </c>
      <c r="F20" s="256"/>
      <c r="G20" s="257">
        <f>E20*F20</f>
        <v>0</v>
      </c>
      <c r="H20" s="258">
        <v>0</v>
      </c>
      <c r="I20" s="259">
        <f>E20*H20</f>
        <v>0</v>
      </c>
      <c r="J20" s="258">
        <v>0</v>
      </c>
      <c r="K20" s="259">
        <f>E20*J20</f>
        <v>0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9"/>
      <c r="B21" s="270" t="s">
        <v>99</v>
      </c>
      <c r="C21" s="271" t="s">
        <v>105</v>
      </c>
      <c r="D21" s="272"/>
      <c r="E21" s="273"/>
      <c r="F21" s="274"/>
      <c r="G21" s="275">
        <f>SUM(G7:G20)</f>
        <v>0</v>
      </c>
      <c r="H21" s="276"/>
      <c r="I21" s="277">
        <f>SUM(I7:I20)</f>
        <v>0</v>
      </c>
      <c r="J21" s="276"/>
      <c r="K21" s="277">
        <f>SUM(K7:K20)</f>
        <v>0</v>
      </c>
      <c r="O21" s="251">
        <v>4</v>
      </c>
      <c r="BA21" s="278">
        <f>SUM(BA7:BA20)</f>
        <v>0</v>
      </c>
      <c r="BB21" s="278">
        <f>SUM(BB7:BB20)</f>
        <v>0</v>
      </c>
      <c r="BC21" s="278">
        <f>SUM(BC7:BC20)</f>
        <v>0</v>
      </c>
      <c r="BD21" s="278">
        <f>SUM(BD7:BD20)</f>
        <v>0</v>
      </c>
      <c r="BE21" s="278">
        <f>SUM(BE7:BE20)</f>
        <v>0</v>
      </c>
    </row>
    <row r="22" spans="1:80" x14ac:dyDescent="0.2">
      <c r="A22" s="241" t="s">
        <v>96</v>
      </c>
      <c r="B22" s="242" t="s">
        <v>223</v>
      </c>
      <c r="C22" s="243" t="s">
        <v>224</v>
      </c>
      <c r="D22" s="244"/>
      <c r="E22" s="245"/>
      <c r="F22" s="245"/>
      <c r="G22" s="246"/>
      <c r="H22" s="247"/>
      <c r="I22" s="248"/>
      <c r="J22" s="249"/>
      <c r="K22" s="250"/>
      <c r="O22" s="251">
        <v>1</v>
      </c>
    </row>
    <row r="23" spans="1:80" ht="22.5" x14ac:dyDescent="0.2">
      <c r="A23" s="252">
        <v>8</v>
      </c>
      <c r="B23" s="253" t="s">
        <v>226</v>
      </c>
      <c r="C23" s="254" t="s">
        <v>227</v>
      </c>
      <c r="D23" s="255" t="s">
        <v>122</v>
      </c>
      <c r="E23" s="256">
        <v>59.835000000000001</v>
      </c>
      <c r="F23" s="256"/>
      <c r="G23" s="257">
        <f>E23*F23</f>
        <v>0</v>
      </c>
      <c r="H23" s="258">
        <v>0.54780000000027895</v>
      </c>
      <c r="I23" s="259">
        <f>E23*H23</f>
        <v>32.777613000016693</v>
      </c>
      <c r="J23" s="258">
        <v>0</v>
      </c>
      <c r="K23" s="259">
        <f>E23*J23</f>
        <v>0</v>
      </c>
      <c r="O23" s="251">
        <v>2</v>
      </c>
      <c r="AA23" s="226">
        <v>1</v>
      </c>
      <c r="AB23" s="226">
        <v>1</v>
      </c>
      <c r="AC23" s="226">
        <v>1</v>
      </c>
      <c r="AZ23" s="226">
        <v>1</v>
      </c>
      <c r="BA23" s="226">
        <f>IF(AZ23=1,G23,0)</f>
        <v>0</v>
      </c>
      <c r="BB23" s="226">
        <f>IF(AZ23=2,G23,0)</f>
        <v>0</v>
      </c>
      <c r="BC23" s="226">
        <f>IF(AZ23=3,G23,0)</f>
        <v>0</v>
      </c>
      <c r="BD23" s="226">
        <f>IF(AZ23=4,G23,0)</f>
        <v>0</v>
      </c>
      <c r="BE23" s="226">
        <f>IF(AZ23=5,G23,0)</f>
        <v>0</v>
      </c>
      <c r="CA23" s="251">
        <v>1</v>
      </c>
      <c r="CB23" s="251">
        <v>1</v>
      </c>
    </row>
    <row r="24" spans="1:80" x14ac:dyDescent="0.2">
      <c r="A24" s="260"/>
      <c r="B24" s="263"/>
      <c r="C24" s="629" t="s">
        <v>228</v>
      </c>
      <c r="D24" s="630"/>
      <c r="E24" s="264"/>
      <c r="F24" s="265"/>
      <c r="G24" s="266"/>
      <c r="H24" s="267"/>
      <c r="I24" s="261"/>
      <c r="J24" s="268"/>
      <c r="K24" s="261"/>
      <c r="M24" s="262" t="s">
        <v>228</v>
      </c>
      <c r="O24" s="251"/>
    </row>
    <row r="25" spans="1:80" ht="22.5" x14ac:dyDescent="0.2">
      <c r="A25" s="252">
        <v>9</v>
      </c>
      <c r="B25" s="253" t="s">
        <v>229</v>
      </c>
      <c r="C25" s="254" t="s">
        <v>230</v>
      </c>
      <c r="D25" s="255" t="s">
        <v>122</v>
      </c>
      <c r="E25" s="256">
        <v>28.574999999999999</v>
      </c>
      <c r="F25" s="256"/>
      <c r="G25" s="257">
        <f>E25*F25</f>
        <v>0</v>
      </c>
      <c r="H25" s="258">
        <v>0.68699999999989803</v>
      </c>
      <c r="I25" s="259">
        <f>E25*H25</f>
        <v>19.631024999997084</v>
      </c>
      <c r="J25" s="258">
        <v>0</v>
      </c>
      <c r="K25" s="259">
        <f>E25*J25</f>
        <v>0</v>
      </c>
      <c r="O25" s="251">
        <v>2</v>
      </c>
      <c r="AA25" s="226">
        <v>1</v>
      </c>
      <c r="AB25" s="226">
        <v>1</v>
      </c>
      <c r="AC25" s="226">
        <v>1</v>
      </c>
      <c r="AZ25" s="226">
        <v>1</v>
      </c>
      <c r="BA25" s="226">
        <f>IF(AZ25=1,G25,0)</f>
        <v>0</v>
      </c>
      <c r="BB25" s="226">
        <f>IF(AZ25=2,G25,0)</f>
        <v>0</v>
      </c>
      <c r="BC25" s="226">
        <f>IF(AZ25=3,G25,0)</f>
        <v>0</v>
      </c>
      <c r="BD25" s="226">
        <f>IF(AZ25=4,G25,0)</f>
        <v>0</v>
      </c>
      <c r="BE25" s="226">
        <f>IF(AZ25=5,G25,0)</f>
        <v>0</v>
      </c>
      <c r="CA25" s="251">
        <v>1</v>
      </c>
      <c r="CB25" s="251">
        <v>1</v>
      </c>
    </row>
    <row r="26" spans="1:80" x14ac:dyDescent="0.2">
      <c r="A26" s="260"/>
      <c r="B26" s="263"/>
      <c r="C26" s="629" t="s">
        <v>231</v>
      </c>
      <c r="D26" s="630"/>
      <c r="E26" s="264"/>
      <c r="F26" s="265"/>
      <c r="G26" s="266"/>
      <c r="H26" s="267"/>
      <c r="I26" s="261"/>
      <c r="J26" s="268"/>
      <c r="K26" s="261"/>
      <c r="M26" s="262" t="s">
        <v>231</v>
      </c>
      <c r="O26" s="251"/>
    </row>
    <row r="27" spans="1:80" x14ac:dyDescent="0.2">
      <c r="A27" s="252">
        <v>10</v>
      </c>
      <c r="B27" s="253" t="s">
        <v>232</v>
      </c>
      <c r="C27" s="254" t="s">
        <v>233</v>
      </c>
      <c r="D27" s="255" t="s">
        <v>108</v>
      </c>
      <c r="E27" s="256">
        <v>26.49</v>
      </c>
      <c r="F27" s="256"/>
      <c r="G27" s="257">
        <f>E27*F27</f>
        <v>0</v>
      </c>
      <c r="H27" s="258">
        <v>2.4169299999994101</v>
      </c>
      <c r="I27" s="259">
        <f>E27*H27</f>
        <v>64.024475699984364</v>
      </c>
      <c r="J27" s="258">
        <v>0</v>
      </c>
      <c r="K27" s="259">
        <f>E27*J27</f>
        <v>0</v>
      </c>
      <c r="O27" s="251">
        <v>2</v>
      </c>
      <c r="AA27" s="226">
        <v>1</v>
      </c>
      <c r="AB27" s="226">
        <v>1</v>
      </c>
      <c r="AC27" s="226">
        <v>1</v>
      </c>
      <c r="AZ27" s="226">
        <v>1</v>
      </c>
      <c r="BA27" s="226">
        <f>IF(AZ27=1,G27,0)</f>
        <v>0</v>
      </c>
      <c r="BB27" s="226">
        <f>IF(AZ27=2,G27,0)</f>
        <v>0</v>
      </c>
      <c r="BC27" s="226">
        <f>IF(AZ27=3,G27,0)</f>
        <v>0</v>
      </c>
      <c r="BD27" s="226">
        <f>IF(AZ27=4,G27,0)</f>
        <v>0</v>
      </c>
      <c r="BE27" s="226">
        <f>IF(AZ27=5,G27,0)</f>
        <v>0</v>
      </c>
      <c r="CA27" s="251">
        <v>1</v>
      </c>
      <c r="CB27" s="251">
        <v>1</v>
      </c>
    </row>
    <row r="28" spans="1:80" x14ac:dyDescent="0.2">
      <c r="A28" s="260"/>
      <c r="B28" s="263"/>
      <c r="C28" s="629" t="s">
        <v>1344</v>
      </c>
      <c r="D28" s="630"/>
      <c r="E28" s="264">
        <v>0</v>
      </c>
      <c r="F28" s="265"/>
      <c r="G28" s="266"/>
      <c r="H28" s="267"/>
      <c r="I28" s="261"/>
      <c r="J28" s="268"/>
      <c r="K28" s="261"/>
      <c r="M28" s="262" t="s">
        <v>208</v>
      </c>
      <c r="O28" s="251"/>
    </row>
    <row r="29" spans="1:80" x14ac:dyDescent="0.2">
      <c r="A29" s="260"/>
      <c r="B29" s="263"/>
      <c r="C29" s="629" t="s">
        <v>234</v>
      </c>
      <c r="D29" s="630"/>
      <c r="E29" s="264"/>
      <c r="F29" s="265"/>
      <c r="G29" s="266"/>
      <c r="H29" s="267"/>
      <c r="I29" s="261"/>
      <c r="J29" s="268"/>
      <c r="K29" s="261"/>
      <c r="M29" s="262" t="s">
        <v>234</v>
      </c>
      <c r="O29" s="251"/>
    </row>
    <row r="30" spans="1:80" x14ac:dyDescent="0.2">
      <c r="A30" s="252">
        <v>11</v>
      </c>
      <c r="B30" s="253" t="s">
        <v>235</v>
      </c>
      <c r="C30" s="254" t="s">
        <v>236</v>
      </c>
      <c r="D30" s="255" t="s">
        <v>163</v>
      </c>
      <c r="E30" s="256">
        <v>0.3</v>
      </c>
      <c r="F30" s="256"/>
      <c r="G30" s="257">
        <f>E30*F30</f>
        <v>0</v>
      </c>
      <c r="H30" s="258">
        <v>1.0314699999999</v>
      </c>
      <c r="I30" s="259">
        <f>E30*H30</f>
        <v>0.30944099999996999</v>
      </c>
      <c r="J30" s="258">
        <v>0</v>
      </c>
      <c r="K30" s="259">
        <f>E30*J30</f>
        <v>0</v>
      </c>
      <c r="O30" s="251">
        <v>2</v>
      </c>
      <c r="AA30" s="226">
        <v>1</v>
      </c>
      <c r="AB30" s="226">
        <v>1</v>
      </c>
      <c r="AC30" s="226">
        <v>1</v>
      </c>
      <c r="AZ30" s="226">
        <v>1</v>
      </c>
      <c r="BA30" s="226">
        <f>IF(AZ30=1,G30,0)</f>
        <v>0</v>
      </c>
      <c r="BB30" s="226">
        <f>IF(AZ30=2,G30,0)</f>
        <v>0</v>
      </c>
      <c r="BC30" s="226">
        <f>IF(AZ30=3,G30,0)</f>
        <v>0</v>
      </c>
      <c r="BD30" s="226">
        <f>IF(AZ30=4,G30,0)</f>
        <v>0</v>
      </c>
      <c r="BE30" s="226">
        <f>IF(AZ30=5,G30,0)</f>
        <v>0</v>
      </c>
      <c r="CA30" s="251">
        <v>1</v>
      </c>
      <c r="CB30" s="251">
        <v>1</v>
      </c>
    </row>
    <row r="31" spans="1:80" x14ac:dyDescent="0.2">
      <c r="A31" s="260"/>
      <c r="B31" s="263"/>
      <c r="C31" s="629" t="s">
        <v>237</v>
      </c>
      <c r="D31" s="630"/>
      <c r="E31" s="264">
        <v>0</v>
      </c>
      <c r="F31" s="265"/>
      <c r="G31" s="266"/>
      <c r="H31" s="267"/>
      <c r="I31" s="261"/>
      <c r="J31" s="268"/>
      <c r="K31" s="261"/>
      <c r="M31" s="262" t="s">
        <v>237</v>
      </c>
      <c r="O31" s="251"/>
    </row>
    <row r="32" spans="1:80" x14ac:dyDescent="0.2">
      <c r="A32" s="260"/>
      <c r="B32" s="263"/>
      <c r="C32" s="629" t="s">
        <v>238</v>
      </c>
      <c r="D32" s="630"/>
      <c r="E32" s="264"/>
      <c r="F32" s="265"/>
      <c r="G32" s="266"/>
      <c r="H32" s="267"/>
      <c r="I32" s="261"/>
      <c r="J32" s="268"/>
      <c r="K32" s="261"/>
      <c r="M32" s="262" t="s">
        <v>238</v>
      </c>
      <c r="O32" s="251"/>
    </row>
    <row r="33" spans="1:80" ht="22.5" x14ac:dyDescent="0.2">
      <c r="A33" s="252">
        <v>12</v>
      </c>
      <c r="B33" s="253" t="s">
        <v>239</v>
      </c>
      <c r="C33" s="254" t="s">
        <v>240</v>
      </c>
      <c r="D33" s="255" t="s">
        <v>108</v>
      </c>
      <c r="E33" s="256">
        <v>0.95</v>
      </c>
      <c r="F33" s="256"/>
      <c r="G33" s="257">
        <f>E33*F33</f>
        <v>0</v>
      </c>
      <c r="H33" s="258">
        <v>2.4169299999994101</v>
      </c>
      <c r="I33" s="259">
        <f>E33*H33</f>
        <v>2.2960834999994395</v>
      </c>
      <c r="J33" s="258">
        <v>0</v>
      </c>
      <c r="K33" s="259">
        <f>E33*J33</f>
        <v>0</v>
      </c>
      <c r="O33" s="251">
        <v>2</v>
      </c>
      <c r="AA33" s="226">
        <v>1</v>
      </c>
      <c r="AB33" s="226">
        <v>1</v>
      </c>
      <c r="AC33" s="226">
        <v>1</v>
      </c>
      <c r="AZ33" s="226">
        <v>1</v>
      </c>
      <c r="BA33" s="226">
        <f>IF(AZ33=1,G33,0)</f>
        <v>0</v>
      </c>
      <c r="BB33" s="226">
        <f>IF(AZ33=2,G33,0)</f>
        <v>0</v>
      </c>
      <c r="BC33" s="226">
        <f>IF(AZ33=3,G33,0)</f>
        <v>0</v>
      </c>
      <c r="BD33" s="226">
        <f>IF(AZ33=4,G33,0)</f>
        <v>0</v>
      </c>
      <c r="BE33" s="226">
        <f>IF(AZ33=5,G33,0)</f>
        <v>0</v>
      </c>
      <c r="CA33" s="251">
        <v>1</v>
      </c>
      <c r="CB33" s="251">
        <v>1</v>
      </c>
    </row>
    <row r="34" spans="1:80" x14ac:dyDescent="0.2">
      <c r="A34" s="260"/>
      <c r="B34" s="263"/>
      <c r="C34" s="629" t="s">
        <v>1344</v>
      </c>
      <c r="D34" s="630"/>
      <c r="E34" s="264">
        <v>0</v>
      </c>
      <c r="F34" s="265"/>
      <c r="G34" s="266"/>
      <c r="H34" s="267"/>
      <c r="I34" s="261"/>
      <c r="J34" s="268"/>
      <c r="K34" s="261"/>
      <c r="M34" s="262" t="s">
        <v>208</v>
      </c>
      <c r="O34" s="251"/>
    </row>
    <row r="35" spans="1:80" x14ac:dyDescent="0.2">
      <c r="A35" s="260"/>
      <c r="B35" s="263"/>
      <c r="C35" s="629" t="s">
        <v>241</v>
      </c>
      <c r="D35" s="630"/>
      <c r="E35" s="264"/>
      <c r="F35" s="265"/>
      <c r="G35" s="266"/>
      <c r="H35" s="267"/>
      <c r="I35" s="261"/>
      <c r="J35" s="268"/>
      <c r="K35" s="261"/>
      <c r="M35" s="262" t="s">
        <v>241</v>
      </c>
      <c r="O35" s="251"/>
    </row>
    <row r="36" spans="1:80" x14ac:dyDescent="0.2">
      <c r="A36" s="252">
        <v>13</v>
      </c>
      <c r="B36" s="253" t="s">
        <v>242</v>
      </c>
      <c r="C36" s="254" t="s">
        <v>243</v>
      </c>
      <c r="D36" s="255" t="s">
        <v>122</v>
      </c>
      <c r="E36" s="256">
        <v>5.76</v>
      </c>
      <c r="F36" s="256"/>
      <c r="G36" s="257">
        <f>E36*F36</f>
        <v>0</v>
      </c>
      <c r="H36" s="258">
        <v>3.9249999999981397E-2</v>
      </c>
      <c r="I36" s="259">
        <f>E36*H36</f>
        <v>0.22607999999989284</v>
      </c>
      <c r="J36" s="258">
        <v>0</v>
      </c>
      <c r="K36" s="259">
        <f>E36*J36</f>
        <v>0</v>
      </c>
      <c r="O36" s="251">
        <v>2</v>
      </c>
      <c r="AA36" s="226">
        <v>1</v>
      </c>
      <c r="AB36" s="226">
        <v>1</v>
      </c>
      <c r="AC36" s="226">
        <v>1</v>
      </c>
      <c r="AZ36" s="226">
        <v>1</v>
      </c>
      <c r="BA36" s="226">
        <f>IF(AZ36=1,G36,0)</f>
        <v>0</v>
      </c>
      <c r="BB36" s="226">
        <f>IF(AZ36=2,G36,0)</f>
        <v>0</v>
      </c>
      <c r="BC36" s="226">
        <f>IF(AZ36=3,G36,0)</f>
        <v>0</v>
      </c>
      <c r="BD36" s="226">
        <f>IF(AZ36=4,G36,0)</f>
        <v>0</v>
      </c>
      <c r="BE36" s="226">
        <f>IF(AZ36=5,G36,0)</f>
        <v>0</v>
      </c>
      <c r="CA36" s="251">
        <v>1</v>
      </c>
      <c r="CB36" s="251">
        <v>1</v>
      </c>
    </row>
    <row r="37" spans="1:80" x14ac:dyDescent="0.2">
      <c r="A37" s="260"/>
      <c r="B37" s="263"/>
      <c r="C37" s="629" t="s">
        <v>244</v>
      </c>
      <c r="D37" s="630"/>
      <c r="E37" s="264"/>
      <c r="F37" s="265"/>
      <c r="G37" s="266"/>
      <c r="H37" s="267"/>
      <c r="I37" s="261"/>
      <c r="J37" s="268"/>
      <c r="K37" s="261"/>
      <c r="M37" s="262" t="s">
        <v>244</v>
      </c>
      <c r="O37" s="251"/>
    </row>
    <row r="38" spans="1:80" x14ac:dyDescent="0.2">
      <c r="A38" s="252">
        <v>14</v>
      </c>
      <c r="B38" s="253" t="s">
        <v>245</v>
      </c>
      <c r="C38" s="254" t="s">
        <v>246</v>
      </c>
      <c r="D38" s="255" t="s">
        <v>122</v>
      </c>
      <c r="E38" s="256">
        <v>5.76</v>
      </c>
      <c r="F38" s="256"/>
      <c r="G38" s="257">
        <f>E38*F38</f>
        <v>0</v>
      </c>
      <c r="H38" s="258">
        <v>0</v>
      </c>
      <c r="I38" s="259">
        <f>E38*H38</f>
        <v>0</v>
      </c>
      <c r="J38" s="258">
        <v>0</v>
      </c>
      <c r="K38" s="259">
        <f>E38*J38</f>
        <v>0</v>
      </c>
      <c r="O38" s="251">
        <v>2</v>
      </c>
      <c r="AA38" s="226">
        <v>1</v>
      </c>
      <c r="AB38" s="226">
        <v>1</v>
      </c>
      <c r="AC38" s="226">
        <v>1</v>
      </c>
      <c r="AZ38" s="226">
        <v>1</v>
      </c>
      <c r="BA38" s="226">
        <f>IF(AZ38=1,G38,0)</f>
        <v>0</v>
      </c>
      <c r="BB38" s="226">
        <f>IF(AZ38=2,G38,0)</f>
        <v>0</v>
      </c>
      <c r="BC38" s="226">
        <f>IF(AZ38=3,G38,0)</f>
        <v>0</v>
      </c>
      <c r="BD38" s="226">
        <f>IF(AZ38=4,G38,0)</f>
        <v>0</v>
      </c>
      <c r="BE38" s="226">
        <f>IF(AZ38=5,G38,0)</f>
        <v>0</v>
      </c>
      <c r="CA38" s="251">
        <v>1</v>
      </c>
      <c r="CB38" s="251">
        <v>1</v>
      </c>
    </row>
    <row r="39" spans="1:80" x14ac:dyDescent="0.2">
      <c r="A39" s="269"/>
      <c r="B39" s="270" t="s">
        <v>99</v>
      </c>
      <c r="C39" s="271" t="s">
        <v>225</v>
      </c>
      <c r="D39" s="272"/>
      <c r="E39" s="273"/>
      <c r="F39" s="274"/>
      <c r="G39" s="275">
        <f>SUM(G22:G38)</f>
        <v>0</v>
      </c>
      <c r="H39" s="276"/>
      <c r="I39" s="277">
        <f>SUM(I22:I38)</f>
        <v>119.26471819999745</v>
      </c>
      <c r="J39" s="276"/>
      <c r="K39" s="277">
        <f>SUM(K22:K38)</f>
        <v>0</v>
      </c>
      <c r="O39" s="251">
        <v>4</v>
      </c>
      <c r="BA39" s="278">
        <f>SUM(BA22:BA38)</f>
        <v>0</v>
      </c>
      <c r="BB39" s="278">
        <f>SUM(BB22:BB38)</f>
        <v>0</v>
      </c>
      <c r="BC39" s="278">
        <f>SUM(BC22:BC38)</f>
        <v>0</v>
      </c>
      <c r="BD39" s="278">
        <f>SUM(BD22:BD38)</f>
        <v>0</v>
      </c>
      <c r="BE39" s="278">
        <f>SUM(BE22:BE38)</f>
        <v>0</v>
      </c>
    </row>
    <row r="40" spans="1:80" x14ac:dyDescent="0.2">
      <c r="A40" s="241" t="s">
        <v>96</v>
      </c>
      <c r="B40" s="242" t="s">
        <v>200</v>
      </c>
      <c r="C40" s="243" t="s">
        <v>247</v>
      </c>
      <c r="D40" s="244"/>
      <c r="E40" s="245"/>
      <c r="F40" s="245"/>
      <c r="G40" s="246"/>
      <c r="H40" s="247"/>
      <c r="I40" s="248"/>
      <c r="J40" s="249"/>
      <c r="K40" s="250"/>
      <c r="O40" s="251">
        <v>1</v>
      </c>
    </row>
    <row r="41" spans="1:80" ht="22.5" x14ac:dyDescent="0.2">
      <c r="A41" s="252">
        <v>15</v>
      </c>
      <c r="B41" s="253" t="s">
        <v>249</v>
      </c>
      <c r="C41" s="254" t="s">
        <v>1363</v>
      </c>
      <c r="D41" s="255" t="s">
        <v>122</v>
      </c>
      <c r="E41" s="256">
        <v>151.80000000000001</v>
      </c>
      <c r="F41" s="256"/>
      <c r="G41" s="257">
        <f>E41*F41</f>
        <v>0</v>
      </c>
      <c r="H41" s="258">
        <v>0.42970000000013903</v>
      </c>
      <c r="I41" s="259">
        <f>E41*H41</f>
        <v>65.228460000021116</v>
      </c>
      <c r="J41" s="258">
        <v>0</v>
      </c>
      <c r="K41" s="259">
        <f>E41*J41</f>
        <v>0</v>
      </c>
      <c r="O41" s="251">
        <v>2</v>
      </c>
      <c r="AA41" s="226">
        <v>1</v>
      </c>
      <c r="AB41" s="226">
        <v>1</v>
      </c>
      <c r="AC41" s="226">
        <v>1</v>
      </c>
      <c r="AZ41" s="226">
        <v>1</v>
      </c>
      <c r="BA41" s="226">
        <f>IF(AZ41=1,G41,0)</f>
        <v>0</v>
      </c>
      <c r="BB41" s="226">
        <f>IF(AZ41=2,G41,0)</f>
        <v>0</v>
      </c>
      <c r="BC41" s="226">
        <f>IF(AZ41=3,G41,0)</f>
        <v>0</v>
      </c>
      <c r="BD41" s="226">
        <f>IF(AZ41=4,G41,0)</f>
        <v>0</v>
      </c>
      <c r="BE41" s="226">
        <f>IF(AZ41=5,G41,0)</f>
        <v>0</v>
      </c>
      <c r="CA41" s="251">
        <v>1</v>
      </c>
      <c r="CB41" s="251">
        <v>1</v>
      </c>
    </row>
    <row r="42" spans="1:80" x14ac:dyDescent="0.2">
      <c r="A42" s="260"/>
      <c r="B42" s="263"/>
      <c r="C42" s="629" t="s">
        <v>250</v>
      </c>
      <c r="D42" s="630"/>
      <c r="E42" s="264"/>
      <c r="F42" s="265"/>
      <c r="G42" s="266"/>
      <c r="H42" s="267"/>
      <c r="I42" s="261"/>
      <c r="J42" s="268"/>
      <c r="K42" s="261"/>
      <c r="M42" s="262" t="s">
        <v>250</v>
      </c>
      <c r="O42" s="251"/>
    </row>
    <row r="43" spans="1:80" s="540" customFormat="1" x14ac:dyDescent="0.2">
      <c r="A43" s="252" t="s">
        <v>1361</v>
      </c>
      <c r="B43" s="253" t="s">
        <v>1366</v>
      </c>
      <c r="C43" s="254" t="s">
        <v>1367</v>
      </c>
      <c r="D43" s="255" t="s">
        <v>115</v>
      </c>
      <c r="E43" s="256">
        <v>5.75</v>
      </c>
      <c r="F43" s="256"/>
      <c r="G43" s="257">
        <f>E43*F43</f>
        <v>0</v>
      </c>
      <c r="H43" s="542">
        <v>7.2049999999990205E-2</v>
      </c>
      <c r="I43" s="542">
        <f>E43*H43</f>
        <v>0.41428749999994369</v>
      </c>
      <c r="J43" s="542">
        <v>0</v>
      </c>
      <c r="K43" s="542">
        <f>E43*J43</f>
        <v>0</v>
      </c>
      <c r="M43" s="547"/>
    </row>
    <row r="44" spans="1:80" x14ac:dyDescent="0.2">
      <c r="A44" s="260"/>
      <c r="B44" s="263"/>
      <c r="C44" s="629" t="s">
        <v>1362</v>
      </c>
      <c r="D44" s="630"/>
      <c r="E44" s="264"/>
      <c r="F44" s="265"/>
      <c r="G44" s="266"/>
      <c r="H44" s="267"/>
      <c r="I44" s="261"/>
      <c r="J44" s="268"/>
      <c r="K44" s="261"/>
      <c r="M44" s="262"/>
      <c r="O44" s="251"/>
    </row>
    <row r="45" spans="1:80" ht="22.5" x14ac:dyDescent="0.2">
      <c r="A45" s="252">
        <v>16</v>
      </c>
      <c r="B45" s="253" t="s">
        <v>251</v>
      </c>
      <c r="C45" s="254" t="s">
        <v>252</v>
      </c>
      <c r="D45" s="255" t="s">
        <v>253</v>
      </c>
      <c r="E45" s="256">
        <v>33.924999999999997</v>
      </c>
      <c r="F45" s="256"/>
      <c r="G45" s="257">
        <f>E45*F45</f>
        <v>0</v>
      </c>
      <c r="H45" s="258">
        <v>0.14843999999993701</v>
      </c>
      <c r="I45" s="259">
        <f>E45*H45</f>
        <v>5.0358269999978624</v>
      </c>
      <c r="J45" s="258">
        <v>0</v>
      </c>
      <c r="K45" s="259">
        <f>E45*J45</f>
        <v>0</v>
      </c>
      <c r="O45" s="251">
        <v>2</v>
      </c>
      <c r="AA45" s="226">
        <v>1</v>
      </c>
      <c r="AB45" s="226">
        <v>1</v>
      </c>
      <c r="AC45" s="226">
        <v>1</v>
      </c>
      <c r="AZ45" s="226">
        <v>1</v>
      </c>
      <c r="BA45" s="226">
        <f>IF(AZ45=1,G45,0)</f>
        <v>0</v>
      </c>
      <c r="BB45" s="226">
        <f>IF(AZ45=2,G45,0)</f>
        <v>0</v>
      </c>
      <c r="BC45" s="226">
        <f>IF(AZ45=3,G45,0)</f>
        <v>0</v>
      </c>
      <c r="BD45" s="226">
        <f>IF(AZ45=4,G45,0)</f>
        <v>0</v>
      </c>
      <c r="BE45" s="226">
        <f>IF(AZ45=5,G45,0)</f>
        <v>0</v>
      </c>
      <c r="CA45" s="251">
        <v>1</v>
      </c>
      <c r="CB45" s="251">
        <v>1</v>
      </c>
    </row>
    <row r="46" spans="1:80" x14ac:dyDescent="0.2">
      <c r="A46" s="260"/>
      <c r="B46" s="263"/>
      <c r="C46" s="629" t="s">
        <v>254</v>
      </c>
      <c r="D46" s="630"/>
      <c r="E46" s="264"/>
      <c r="F46" s="265"/>
      <c r="G46" s="266"/>
      <c r="H46" s="267"/>
      <c r="I46" s="261"/>
      <c r="J46" s="268"/>
      <c r="K46" s="261"/>
      <c r="M46" s="262" t="s">
        <v>254</v>
      </c>
      <c r="O46" s="251"/>
    </row>
    <row r="47" spans="1:80" ht="22.5" x14ac:dyDescent="0.2">
      <c r="A47" s="252">
        <v>17</v>
      </c>
      <c r="B47" s="253" t="s">
        <v>255</v>
      </c>
      <c r="C47" s="254" t="s">
        <v>256</v>
      </c>
      <c r="D47" s="255" t="s">
        <v>253</v>
      </c>
      <c r="E47" s="256">
        <v>22.55</v>
      </c>
      <c r="F47" s="256"/>
      <c r="G47" s="257">
        <f>E47*F47</f>
        <v>0</v>
      </c>
      <c r="H47" s="258">
        <v>0.20765000000005801</v>
      </c>
      <c r="I47" s="259">
        <f>E47*H47</f>
        <v>4.6825075000013081</v>
      </c>
      <c r="J47" s="258">
        <v>0</v>
      </c>
      <c r="K47" s="259">
        <f>E47*J47</f>
        <v>0</v>
      </c>
      <c r="O47" s="251">
        <v>2</v>
      </c>
      <c r="AA47" s="226">
        <v>1</v>
      </c>
      <c r="AB47" s="226">
        <v>1</v>
      </c>
      <c r="AC47" s="226">
        <v>1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1</v>
      </c>
      <c r="CB47" s="251">
        <v>1</v>
      </c>
    </row>
    <row r="48" spans="1:80" x14ac:dyDescent="0.2">
      <c r="A48" s="260"/>
      <c r="B48" s="263"/>
      <c r="C48" s="629" t="s">
        <v>257</v>
      </c>
      <c r="D48" s="630"/>
      <c r="E48" s="264"/>
      <c r="F48" s="265"/>
      <c r="G48" s="266"/>
      <c r="H48" s="267"/>
      <c r="I48" s="261"/>
      <c r="J48" s="268"/>
      <c r="K48" s="261"/>
      <c r="M48" s="262" t="s">
        <v>257</v>
      </c>
      <c r="O48" s="251"/>
    </row>
    <row r="49" spans="1:80" ht="22.5" x14ac:dyDescent="0.2">
      <c r="A49" s="252">
        <v>18</v>
      </c>
      <c r="B49" s="253" t="s">
        <v>258</v>
      </c>
      <c r="C49" s="254" t="s">
        <v>259</v>
      </c>
      <c r="D49" s="255" t="s">
        <v>253</v>
      </c>
      <c r="E49" s="256">
        <v>80.325000000000003</v>
      </c>
      <c r="F49" s="256"/>
      <c r="G49" s="257">
        <f>E49*F49</f>
        <v>0</v>
      </c>
      <c r="H49" s="258">
        <v>0.25916999999981299</v>
      </c>
      <c r="I49" s="259">
        <f>E49*H49</f>
        <v>20.817830249984979</v>
      </c>
      <c r="J49" s="258">
        <v>0</v>
      </c>
      <c r="K49" s="259">
        <f>E49*J49</f>
        <v>0</v>
      </c>
      <c r="O49" s="251">
        <v>2</v>
      </c>
      <c r="AA49" s="226">
        <v>1</v>
      </c>
      <c r="AB49" s="226">
        <v>1</v>
      </c>
      <c r="AC49" s="226">
        <v>1</v>
      </c>
      <c r="AZ49" s="226">
        <v>1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1</v>
      </c>
      <c r="CB49" s="251">
        <v>1</v>
      </c>
    </row>
    <row r="50" spans="1:80" ht="22.5" x14ac:dyDescent="0.2">
      <c r="A50" s="260"/>
      <c r="B50" s="263"/>
      <c r="C50" s="629" t="s">
        <v>260</v>
      </c>
      <c r="D50" s="630"/>
      <c r="E50" s="264"/>
      <c r="F50" s="265"/>
      <c r="G50" s="266"/>
      <c r="H50" s="267"/>
      <c r="I50" s="261"/>
      <c r="J50" s="268"/>
      <c r="K50" s="261"/>
      <c r="M50" s="262" t="s">
        <v>260</v>
      </c>
      <c r="O50" s="251"/>
    </row>
    <row r="51" spans="1:80" x14ac:dyDescent="0.2">
      <c r="A51" s="252">
        <v>19</v>
      </c>
      <c r="B51" s="253" t="s">
        <v>261</v>
      </c>
      <c r="C51" s="254" t="s">
        <v>262</v>
      </c>
      <c r="D51" s="255" t="s">
        <v>163</v>
      </c>
      <c r="E51" s="256">
        <v>2.0318999999999998</v>
      </c>
      <c r="F51" s="256"/>
      <c r="G51" s="257">
        <f>E51*F51</f>
        <v>0</v>
      </c>
      <c r="H51" s="258">
        <v>1.0021599999999999</v>
      </c>
      <c r="I51" s="259">
        <f>E51*H51</f>
        <v>2.0362889039999996</v>
      </c>
      <c r="J51" s="258">
        <v>0</v>
      </c>
      <c r="K51" s="259">
        <f>E51*J51</f>
        <v>0</v>
      </c>
      <c r="O51" s="251">
        <v>2</v>
      </c>
      <c r="AA51" s="226">
        <v>1</v>
      </c>
      <c r="AB51" s="226">
        <v>1</v>
      </c>
      <c r="AC51" s="226">
        <v>1</v>
      </c>
      <c r="AZ51" s="226">
        <v>1</v>
      </c>
      <c r="BA51" s="226">
        <f>IF(AZ51=1,G51,0)</f>
        <v>0</v>
      </c>
      <c r="BB51" s="226">
        <f>IF(AZ51=2,G51,0)</f>
        <v>0</v>
      </c>
      <c r="BC51" s="226">
        <f>IF(AZ51=3,G51,0)</f>
        <v>0</v>
      </c>
      <c r="BD51" s="226">
        <f>IF(AZ51=4,G51,0)</f>
        <v>0</v>
      </c>
      <c r="BE51" s="226">
        <f>IF(AZ51=5,G51,0)</f>
        <v>0</v>
      </c>
      <c r="CA51" s="251">
        <v>1</v>
      </c>
      <c r="CB51" s="251">
        <v>1</v>
      </c>
    </row>
    <row r="52" spans="1:80" x14ac:dyDescent="0.2">
      <c r="A52" s="260"/>
      <c r="B52" s="263"/>
      <c r="C52" s="629" t="s">
        <v>263</v>
      </c>
      <c r="D52" s="630"/>
      <c r="E52" s="264">
        <v>0</v>
      </c>
      <c r="F52" s="265"/>
      <c r="G52" s="266"/>
      <c r="H52" s="267"/>
      <c r="I52" s="261"/>
      <c r="J52" s="268"/>
      <c r="K52" s="261"/>
      <c r="M52" s="262" t="s">
        <v>263</v>
      </c>
      <c r="O52" s="251"/>
    </row>
    <row r="53" spans="1:80" x14ac:dyDescent="0.2">
      <c r="A53" s="260"/>
      <c r="B53" s="263"/>
      <c r="C53" s="629" t="s">
        <v>264</v>
      </c>
      <c r="D53" s="630"/>
      <c r="E53" s="264"/>
      <c r="F53" s="265"/>
      <c r="G53" s="266"/>
      <c r="H53" s="267"/>
      <c r="I53" s="261"/>
      <c r="J53" s="268"/>
      <c r="K53" s="261"/>
      <c r="M53" s="262" t="s">
        <v>264</v>
      </c>
      <c r="O53" s="251"/>
    </row>
    <row r="54" spans="1:80" x14ac:dyDescent="0.2">
      <c r="A54" s="252">
        <v>20</v>
      </c>
      <c r="B54" s="253" t="s">
        <v>1319</v>
      </c>
      <c r="C54" s="254" t="s">
        <v>1320</v>
      </c>
      <c r="D54" s="255" t="s">
        <v>149</v>
      </c>
      <c r="E54" s="256">
        <v>2</v>
      </c>
      <c r="F54" s="256"/>
      <c r="G54" s="257">
        <f>E54*F54</f>
        <v>0</v>
      </c>
      <c r="H54" s="542">
        <v>7.5399999999945094E-2</v>
      </c>
      <c r="I54" s="542">
        <f>E54*H54</f>
        <v>0.15079999999989019</v>
      </c>
      <c r="J54" s="542">
        <v>0</v>
      </c>
      <c r="K54" s="542">
        <f>E54*J54</f>
        <v>0</v>
      </c>
      <c r="M54" s="262"/>
      <c r="O54" s="251"/>
    </row>
    <row r="55" spans="1:80" x14ac:dyDescent="0.2">
      <c r="A55" s="260"/>
      <c r="B55" s="263"/>
      <c r="C55" s="629" t="s">
        <v>223</v>
      </c>
      <c r="D55" s="636"/>
      <c r="E55" s="264"/>
      <c r="F55" s="265"/>
      <c r="G55" s="266"/>
      <c r="H55" s="267"/>
      <c r="I55" s="261"/>
      <c r="J55" s="268"/>
      <c r="K55" s="261"/>
      <c r="M55" s="262"/>
      <c r="O55" s="251"/>
    </row>
    <row r="56" spans="1:80" x14ac:dyDescent="0.2">
      <c r="A56" s="252">
        <v>21</v>
      </c>
      <c r="B56" s="253" t="s">
        <v>265</v>
      </c>
      <c r="C56" s="254" t="s">
        <v>266</v>
      </c>
      <c r="D56" s="255" t="s">
        <v>149</v>
      </c>
      <c r="E56" s="256">
        <v>1</v>
      </c>
      <c r="F56" s="256"/>
      <c r="G56" s="257">
        <f>E56*F56</f>
        <v>0</v>
      </c>
      <c r="H56" s="258">
        <v>0.141499999999951</v>
      </c>
      <c r="I56" s="259">
        <f>E56*H56</f>
        <v>0.141499999999951</v>
      </c>
      <c r="J56" s="258">
        <v>0</v>
      </c>
      <c r="K56" s="259">
        <f>E56*J56</f>
        <v>0</v>
      </c>
      <c r="O56" s="251">
        <v>2</v>
      </c>
      <c r="AA56" s="226">
        <v>1</v>
      </c>
      <c r="AB56" s="226">
        <v>1</v>
      </c>
      <c r="AC56" s="226">
        <v>1</v>
      </c>
      <c r="AZ56" s="226">
        <v>1</v>
      </c>
      <c r="BA56" s="226">
        <f>IF(AZ56=1,G56,0)</f>
        <v>0</v>
      </c>
      <c r="BB56" s="226">
        <f>IF(AZ56=2,G56,0)</f>
        <v>0</v>
      </c>
      <c r="BC56" s="226">
        <f>IF(AZ56=3,G56,0)</f>
        <v>0</v>
      </c>
      <c r="BD56" s="226">
        <f>IF(AZ56=4,G56,0)</f>
        <v>0</v>
      </c>
      <c r="BE56" s="226">
        <f>IF(AZ56=5,G56,0)</f>
        <v>0</v>
      </c>
      <c r="CA56" s="251">
        <v>1</v>
      </c>
      <c r="CB56" s="251">
        <v>1</v>
      </c>
    </row>
    <row r="57" spans="1:80" x14ac:dyDescent="0.2">
      <c r="A57" s="260"/>
      <c r="B57" s="263"/>
      <c r="C57" s="629" t="s">
        <v>97</v>
      </c>
      <c r="D57" s="630"/>
      <c r="E57" s="264"/>
      <c r="F57" s="265"/>
      <c r="G57" s="266"/>
      <c r="H57" s="267"/>
      <c r="I57" s="261"/>
      <c r="J57" s="268"/>
      <c r="K57" s="261"/>
      <c r="M57" s="262">
        <v>1</v>
      </c>
      <c r="O57" s="251"/>
    </row>
    <row r="58" spans="1:80" x14ac:dyDescent="0.2">
      <c r="A58" s="252">
        <v>22</v>
      </c>
      <c r="B58" s="253" t="s">
        <v>267</v>
      </c>
      <c r="C58" s="254" t="s">
        <v>268</v>
      </c>
      <c r="D58" s="255" t="s">
        <v>149</v>
      </c>
      <c r="E58" s="256">
        <v>3</v>
      </c>
      <c r="F58" s="256"/>
      <c r="G58" s="257">
        <f>E58*F58</f>
        <v>0</v>
      </c>
      <c r="H58" s="258">
        <v>0.161170000000084</v>
      </c>
      <c r="I58" s="259">
        <f>E58*H58</f>
        <v>0.48351000000025202</v>
      </c>
      <c r="J58" s="258">
        <v>0</v>
      </c>
      <c r="K58" s="259">
        <f>E58*J58</f>
        <v>0</v>
      </c>
      <c r="O58" s="251">
        <v>2</v>
      </c>
      <c r="AA58" s="226">
        <v>1</v>
      </c>
      <c r="AB58" s="226">
        <v>1</v>
      </c>
      <c r="AC58" s="226">
        <v>1</v>
      </c>
      <c r="AZ58" s="226">
        <v>1</v>
      </c>
      <c r="BA58" s="226">
        <f>IF(AZ58=1,G58,0)</f>
        <v>0</v>
      </c>
      <c r="BB58" s="226">
        <f>IF(AZ58=2,G58,0)</f>
        <v>0</v>
      </c>
      <c r="BC58" s="226">
        <f>IF(AZ58=3,G58,0)</f>
        <v>0</v>
      </c>
      <c r="BD58" s="226">
        <f>IF(AZ58=4,G58,0)</f>
        <v>0</v>
      </c>
      <c r="BE58" s="226">
        <f>IF(AZ58=5,G58,0)</f>
        <v>0</v>
      </c>
      <c r="CA58" s="251">
        <v>1</v>
      </c>
      <c r="CB58" s="251">
        <v>1</v>
      </c>
    </row>
    <row r="59" spans="1:80" x14ac:dyDescent="0.2">
      <c r="A59" s="260"/>
      <c r="B59" s="263"/>
      <c r="C59" s="629" t="s">
        <v>200</v>
      </c>
      <c r="D59" s="630"/>
      <c r="E59" s="264"/>
      <c r="F59" s="265"/>
      <c r="G59" s="266"/>
      <c r="H59" s="267"/>
      <c r="I59" s="261"/>
      <c r="J59" s="268"/>
      <c r="K59" s="261"/>
      <c r="M59" s="262">
        <v>3</v>
      </c>
      <c r="O59" s="251"/>
    </row>
    <row r="60" spans="1:80" x14ac:dyDescent="0.2">
      <c r="A60" s="252">
        <v>23</v>
      </c>
      <c r="B60" s="253" t="s">
        <v>269</v>
      </c>
      <c r="C60" s="254" t="s">
        <v>270</v>
      </c>
      <c r="D60" s="255" t="s">
        <v>149</v>
      </c>
      <c r="E60" s="256">
        <v>1</v>
      </c>
      <c r="F60" s="256"/>
      <c r="G60" s="257">
        <f>E60*F60</f>
        <v>0</v>
      </c>
      <c r="H60" s="258">
        <v>0.180740000000014</v>
      </c>
      <c r="I60" s="259">
        <f>E60*H60</f>
        <v>0.180740000000014</v>
      </c>
      <c r="J60" s="258">
        <v>0</v>
      </c>
      <c r="K60" s="259">
        <f>E60*J60</f>
        <v>0</v>
      </c>
      <c r="O60" s="251">
        <v>2</v>
      </c>
      <c r="AA60" s="226">
        <v>1</v>
      </c>
      <c r="AB60" s="226">
        <v>1</v>
      </c>
      <c r="AC60" s="226">
        <v>1</v>
      </c>
      <c r="AZ60" s="226">
        <v>1</v>
      </c>
      <c r="BA60" s="226">
        <f>IF(AZ60=1,G60,0)</f>
        <v>0</v>
      </c>
      <c r="BB60" s="226">
        <f>IF(AZ60=2,G60,0)</f>
        <v>0</v>
      </c>
      <c r="BC60" s="226">
        <f>IF(AZ60=3,G60,0)</f>
        <v>0</v>
      </c>
      <c r="BD60" s="226">
        <f>IF(AZ60=4,G60,0)</f>
        <v>0</v>
      </c>
      <c r="BE60" s="226">
        <f>IF(AZ60=5,G60,0)</f>
        <v>0</v>
      </c>
      <c r="CA60" s="251">
        <v>1</v>
      </c>
      <c r="CB60" s="251">
        <v>1</v>
      </c>
    </row>
    <row r="61" spans="1:80" x14ac:dyDescent="0.2">
      <c r="A61" s="260"/>
      <c r="B61" s="263"/>
      <c r="C61" s="629" t="s">
        <v>97</v>
      </c>
      <c r="D61" s="630"/>
      <c r="E61" s="264"/>
      <c r="F61" s="265"/>
      <c r="G61" s="266"/>
      <c r="H61" s="267"/>
      <c r="I61" s="261"/>
      <c r="J61" s="268"/>
      <c r="K61" s="261"/>
      <c r="M61" s="262">
        <v>2</v>
      </c>
      <c r="O61" s="251"/>
    </row>
    <row r="62" spans="1:80" x14ac:dyDescent="0.2">
      <c r="A62" s="252">
        <v>24</v>
      </c>
      <c r="B62" s="253" t="s">
        <v>1316</v>
      </c>
      <c r="C62" s="254" t="s">
        <v>1328</v>
      </c>
      <c r="D62" s="255" t="s">
        <v>149</v>
      </c>
      <c r="E62" s="256">
        <v>2</v>
      </c>
      <c r="F62" s="256"/>
      <c r="G62" s="257">
        <f>E62*F62</f>
        <v>0</v>
      </c>
      <c r="H62" s="258">
        <v>0.180740000000014</v>
      </c>
      <c r="I62" s="259">
        <f>E62*H62</f>
        <v>0.361480000000028</v>
      </c>
      <c r="J62" s="258">
        <v>0</v>
      </c>
      <c r="K62" s="259">
        <f>E62*J62</f>
        <v>0</v>
      </c>
      <c r="O62" s="226">
        <v>2</v>
      </c>
      <c r="AA62" s="226">
        <v>1</v>
      </c>
      <c r="AB62" s="226">
        <v>1</v>
      </c>
      <c r="AC62" s="226">
        <v>1</v>
      </c>
      <c r="AZ62" s="226">
        <v>1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26">
        <v>1</v>
      </c>
      <c r="CB62" s="226">
        <v>1</v>
      </c>
    </row>
    <row r="63" spans="1:80" x14ac:dyDescent="0.2">
      <c r="A63" s="260"/>
      <c r="B63" s="263"/>
      <c r="C63" s="629" t="s">
        <v>223</v>
      </c>
      <c r="D63" s="630"/>
      <c r="E63" s="264"/>
      <c r="F63" s="265"/>
      <c r="G63" s="266"/>
      <c r="H63" s="267"/>
      <c r="I63" s="261"/>
      <c r="J63" s="268"/>
      <c r="K63" s="261"/>
      <c r="M63" s="262">
        <v>1</v>
      </c>
      <c r="O63" s="251"/>
    </row>
    <row r="64" spans="1:80" x14ac:dyDescent="0.2">
      <c r="A64" s="252">
        <v>25</v>
      </c>
      <c r="B64" s="253" t="s">
        <v>271</v>
      </c>
      <c r="C64" s="254" t="s">
        <v>272</v>
      </c>
      <c r="D64" s="255" t="s">
        <v>122</v>
      </c>
      <c r="E64" s="256">
        <v>7.7175000000000002</v>
      </c>
      <c r="F64" s="256"/>
      <c r="G64" s="257">
        <f>E64*F64</f>
        <v>0</v>
      </c>
      <c r="H64" s="258">
        <v>7.0630000000050999E-2</v>
      </c>
      <c r="I64" s="259">
        <f>E64*H64</f>
        <v>0.54508702500039363</v>
      </c>
      <c r="J64" s="258">
        <v>0</v>
      </c>
      <c r="K64" s="259">
        <f>E64*J64</f>
        <v>0</v>
      </c>
      <c r="O64" s="251">
        <v>2</v>
      </c>
      <c r="AA64" s="226">
        <v>1</v>
      </c>
      <c r="AB64" s="226">
        <v>1</v>
      </c>
      <c r="AC64" s="226">
        <v>1</v>
      </c>
      <c r="AZ64" s="226">
        <v>1</v>
      </c>
      <c r="BA64" s="226">
        <f>IF(AZ64=1,G64,0)</f>
        <v>0</v>
      </c>
      <c r="BB64" s="226">
        <f>IF(AZ64=2,G64,0)</f>
        <v>0</v>
      </c>
      <c r="BC64" s="226">
        <f>IF(AZ64=3,G64,0)</f>
        <v>0</v>
      </c>
      <c r="BD64" s="226">
        <f>IF(AZ64=4,G64,0)</f>
        <v>0</v>
      </c>
      <c r="BE64" s="226">
        <f>IF(AZ64=5,G64,0)</f>
        <v>0</v>
      </c>
      <c r="CA64" s="251">
        <v>1</v>
      </c>
      <c r="CB64" s="251">
        <v>1</v>
      </c>
    </row>
    <row r="65" spans="1:80" x14ac:dyDescent="0.2">
      <c r="A65" s="260"/>
      <c r="B65" s="263"/>
      <c r="C65" s="629" t="s">
        <v>273</v>
      </c>
      <c r="D65" s="630"/>
      <c r="E65" s="264"/>
      <c r="F65" s="265"/>
      <c r="G65" s="266"/>
      <c r="H65" s="267"/>
      <c r="I65" s="261"/>
      <c r="J65" s="268"/>
      <c r="K65" s="261"/>
      <c r="M65" s="262" t="s">
        <v>273</v>
      </c>
      <c r="O65" s="251"/>
    </row>
    <row r="66" spans="1:80" x14ac:dyDescent="0.2">
      <c r="A66" s="252">
        <v>26</v>
      </c>
      <c r="B66" s="253" t="s">
        <v>274</v>
      </c>
      <c r="C66" s="254" t="s">
        <v>275</v>
      </c>
      <c r="D66" s="255" t="s">
        <v>122</v>
      </c>
      <c r="E66" s="256">
        <v>13.3</v>
      </c>
      <c r="F66" s="256"/>
      <c r="G66" s="257">
        <f>E66*F66</f>
        <v>0</v>
      </c>
      <c r="H66" s="258">
        <v>0.105400000000031</v>
      </c>
      <c r="I66" s="259">
        <f>E66*H66</f>
        <v>1.4018200000004124</v>
      </c>
      <c r="J66" s="258">
        <v>0</v>
      </c>
      <c r="K66" s="259">
        <f>E66*J66</f>
        <v>0</v>
      </c>
      <c r="O66" s="251">
        <v>2</v>
      </c>
      <c r="AA66" s="226">
        <v>1</v>
      </c>
      <c r="AB66" s="226">
        <v>1</v>
      </c>
      <c r="AC66" s="226">
        <v>1</v>
      </c>
      <c r="AZ66" s="226">
        <v>1</v>
      </c>
      <c r="BA66" s="226">
        <f>IF(AZ66=1,G66,0)</f>
        <v>0</v>
      </c>
      <c r="BB66" s="226">
        <f>IF(AZ66=2,G66,0)</f>
        <v>0</v>
      </c>
      <c r="BC66" s="226">
        <f>IF(AZ66=3,G66,0)</f>
        <v>0</v>
      </c>
      <c r="BD66" s="226">
        <f>IF(AZ66=4,G66,0)</f>
        <v>0</v>
      </c>
      <c r="BE66" s="226">
        <f>IF(AZ66=5,G66,0)</f>
        <v>0</v>
      </c>
      <c r="CA66" s="251">
        <v>1</v>
      </c>
      <c r="CB66" s="251">
        <v>1</v>
      </c>
    </row>
    <row r="67" spans="1:80" x14ac:dyDescent="0.2">
      <c r="A67" s="260"/>
      <c r="B67" s="263"/>
      <c r="C67" s="629" t="s">
        <v>276</v>
      </c>
      <c r="D67" s="630"/>
      <c r="E67" s="264"/>
      <c r="F67" s="265"/>
      <c r="G67" s="266"/>
      <c r="H67" s="267"/>
      <c r="I67" s="261"/>
      <c r="J67" s="268"/>
      <c r="K67" s="261"/>
      <c r="M67" s="262" t="s">
        <v>276</v>
      </c>
      <c r="O67" s="251"/>
    </row>
    <row r="68" spans="1:80" x14ac:dyDescent="0.2">
      <c r="A68" s="269"/>
      <c r="B68" s="270" t="s">
        <v>99</v>
      </c>
      <c r="C68" s="271" t="s">
        <v>248</v>
      </c>
      <c r="D68" s="272"/>
      <c r="E68" s="273"/>
      <c r="F68" s="274"/>
      <c r="G68" s="275">
        <f>SUM(G40:G67)</f>
        <v>0</v>
      </c>
      <c r="H68" s="276"/>
      <c r="I68" s="277">
        <f>SUM(I40:I67)</f>
        <v>101.48013817900616</v>
      </c>
      <c r="J68" s="276"/>
      <c r="K68" s="277">
        <f>SUM(K40:K67)</f>
        <v>0</v>
      </c>
      <c r="O68" s="251">
        <v>4</v>
      </c>
      <c r="BA68" s="278">
        <f>SUM(BA40:BA67)</f>
        <v>0</v>
      </c>
      <c r="BB68" s="278">
        <f>SUM(BB40:BB67)</f>
        <v>0</v>
      </c>
      <c r="BC68" s="278">
        <f>SUM(BC40:BC67)</f>
        <v>0</v>
      </c>
      <c r="BD68" s="278">
        <f>SUM(BD40:BD67)</f>
        <v>0</v>
      </c>
      <c r="BE68" s="278">
        <f>SUM(BE40:BE67)</f>
        <v>0</v>
      </c>
    </row>
    <row r="69" spans="1:80" x14ac:dyDescent="0.2">
      <c r="A69" s="241" t="s">
        <v>96</v>
      </c>
      <c r="B69" s="242" t="s">
        <v>277</v>
      </c>
      <c r="C69" s="243" t="s">
        <v>278</v>
      </c>
      <c r="D69" s="244"/>
      <c r="E69" s="245"/>
      <c r="F69" s="245"/>
      <c r="G69" s="246"/>
      <c r="H69" s="247"/>
      <c r="I69" s="248"/>
      <c r="J69" s="249"/>
      <c r="K69" s="250"/>
      <c r="O69" s="251">
        <v>1</v>
      </c>
    </row>
    <row r="70" spans="1:80" ht="22.5" x14ac:dyDescent="0.2">
      <c r="A70" s="252">
        <v>27</v>
      </c>
      <c r="B70" s="253" t="s">
        <v>280</v>
      </c>
      <c r="C70" s="254" t="s">
        <v>281</v>
      </c>
      <c r="D70" s="255" t="s">
        <v>108</v>
      </c>
      <c r="E70" s="256">
        <v>2.9272</v>
      </c>
      <c r="F70" s="256"/>
      <c r="G70" s="257">
        <f>E70*F70</f>
        <v>0</v>
      </c>
      <c r="H70" s="258">
        <v>2.44639000000097</v>
      </c>
      <c r="I70" s="259">
        <f>E70*H70</f>
        <v>7.1610728080028396</v>
      </c>
      <c r="J70" s="258">
        <v>0</v>
      </c>
      <c r="K70" s="259">
        <f>E70*J70</f>
        <v>0</v>
      </c>
      <c r="O70" s="251">
        <v>2</v>
      </c>
      <c r="AA70" s="226">
        <v>1</v>
      </c>
      <c r="AB70" s="226">
        <v>1</v>
      </c>
      <c r="AC70" s="226">
        <v>1</v>
      </c>
      <c r="AZ70" s="226">
        <v>1</v>
      </c>
      <c r="BA70" s="226">
        <f>IF(AZ70=1,G70,0)</f>
        <v>0</v>
      </c>
      <c r="BB70" s="226">
        <f>IF(AZ70=2,G70,0)</f>
        <v>0</v>
      </c>
      <c r="BC70" s="226">
        <f>IF(AZ70=3,G70,0)</f>
        <v>0</v>
      </c>
      <c r="BD70" s="226">
        <f>IF(AZ70=4,G70,0)</f>
        <v>0</v>
      </c>
      <c r="BE70" s="226">
        <f>IF(AZ70=5,G70,0)</f>
        <v>0</v>
      </c>
      <c r="CA70" s="251">
        <v>1</v>
      </c>
      <c r="CB70" s="251">
        <v>1</v>
      </c>
    </row>
    <row r="71" spans="1:80" x14ac:dyDescent="0.2">
      <c r="A71" s="260"/>
      <c r="B71" s="263"/>
      <c r="C71" s="629" t="s">
        <v>282</v>
      </c>
      <c r="D71" s="630"/>
      <c r="E71" s="264"/>
      <c r="F71" s="265"/>
      <c r="G71" s="266"/>
      <c r="H71" s="267"/>
      <c r="I71" s="261"/>
      <c r="J71" s="268"/>
      <c r="K71" s="261"/>
      <c r="M71" s="262" t="s">
        <v>282</v>
      </c>
      <c r="O71" s="251"/>
    </row>
    <row r="72" spans="1:80" x14ac:dyDescent="0.2">
      <c r="A72" s="252">
        <v>28</v>
      </c>
      <c r="B72" s="253" t="s">
        <v>283</v>
      </c>
      <c r="C72" s="254" t="s">
        <v>284</v>
      </c>
      <c r="D72" s="255" t="s">
        <v>122</v>
      </c>
      <c r="E72" s="256">
        <v>19.5</v>
      </c>
      <c r="F72" s="256"/>
      <c r="G72" s="257">
        <f>E72*F72</f>
        <v>0</v>
      </c>
      <c r="H72" s="258">
        <v>3.4099999999987998E-3</v>
      </c>
      <c r="I72" s="259">
        <f>E72*H72</f>
        <v>6.6494999999976601E-2</v>
      </c>
      <c r="J72" s="258">
        <v>0</v>
      </c>
      <c r="K72" s="259">
        <f>E72*J72</f>
        <v>0</v>
      </c>
      <c r="O72" s="251">
        <v>2</v>
      </c>
      <c r="AA72" s="226">
        <v>1</v>
      </c>
      <c r="AB72" s="226">
        <v>1</v>
      </c>
      <c r="AC72" s="226">
        <v>1</v>
      </c>
      <c r="AZ72" s="226">
        <v>1</v>
      </c>
      <c r="BA72" s="226">
        <f>IF(AZ72=1,G72,0)</f>
        <v>0</v>
      </c>
      <c r="BB72" s="226">
        <f>IF(AZ72=2,G72,0)</f>
        <v>0</v>
      </c>
      <c r="BC72" s="226">
        <f>IF(AZ72=3,G72,0)</f>
        <v>0</v>
      </c>
      <c r="BD72" s="226">
        <f>IF(AZ72=4,G72,0)</f>
        <v>0</v>
      </c>
      <c r="BE72" s="226">
        <f>IF(AZ72=5,G72,0)</f>
        <v>0</v>
      </c>
      <c r="CA72" s="251">
        <v>1</v>
      </c>
      <c r="CB72" s="251">
        <v>1</v>
      </c>
    </row>
    <row r="73" spans="1:80" x14ac:dyDescent="0.2">
      <c r="A73" s="260"/>
      <c r="B73" s="263"/>
      <c r="C73" s="629" t="s">
        <v>285</v>
      </c>
      <c r="D73" s="630"/>
      <c r="E73" s="264"/>
      <c r="F73" s="265"/>
      <c r="G73" s="266"/>
      <c r="H73" s="267"/>
      <c r="I73" s="261"/>
      <c r="J73" s="268"/>
      <c r="K73" s="261"/>
      <c r="M73" s="262" t="s">
        <v>285</v>
      </c>
      <c r="O73" s="251"/>
    </row>
    <row r="74" spans="1:80" x14ac:dyDescent="0.2">
      <c r="A74" s="252">
        <v>29</v>
      </c>
      <c r="B74" s="253" t="s">
        <v>286</v>
      </c>
      <c r="C74" s="254" t="s">
        <v>287</v>
      </c>
      <c r="D74" s="255" t="s">
        <v>122</v>
      </c>
      <c r="E74" s="256">
        <v>19.5</v>
      </c>
      <c r="F74" s="256"/>
      <c r="G74" s="257">
        <f>E74*F74</f>
        <v>0</v>
      </c>
      <c r="H74" s="258">
        <v>0</v>
      </c>
      <c r="I74" s="259">
        <f>E74*H74</f>
        <v>0</v>
      </c>
      <c r="J74" s="258">
        <v>0</v>
      </c>
      <c r="K74" s="259">
        <f>E74*J74</f>
        <v>0</v>
      </c>
      <c r="O74" s="251">
        <v>2</v>
      </c>
      <c r="AA74" s="226">
        <v>1</v>
      </c>
      <c r="AB74" s="226">
        <v>1</v>
      </c>
      <c r="AC74" s="226">
        <v>1</v>
      </c>
      <c r="AZ74" s="226">
        <v>1</v>
      </c>
      <c r="BA74" s="226">
        <f>IF(AZ74=1,G74,0)</f>
        <v>0</v>
      </c>
      <c r="BB74" s="226">
        <f>IF(AZ74=2,G74,0)</f>
        <v>0</v>
      </c>
      <c r="BC74" s="226">
        <f>IF(AZ74=3,G74,0)</f>
        <v>0</v>
      </c>
      <c r="BD74" s="226">
        <f>IF(AZ74=4,G74,0)</f>
        <v>0</v>
      </c>
      <c r="BE74" s="226">
        <f>IF(AZ74=5,G74,0)</f>
        <v>0</v>
      </c>
      <c r="CA74" s="251">
        <v>1</v>
      </c>
      <c r="CB74" s="251">
        <v>1</v>
      </c>
    </row>
    <row r="75" spans="1:80" x14ac:dyDescent="0.2">
      <c r="A75" s="260"/>
      <c r="B75" s="263"/>
      <c r="C75" s="629" t="s">
        <v>285</v>
      </c>
      <c r="D75" s="630"/>
      <c r="E75" s="264"/>
      <c r="F75" s="265"/>
      <c r="G75" s="266"/>
      <c r="H75" s="267"/>
      <c r="I75" s="261"/>
      <c r="J75" s="268"/>
      <c r="K75" s="261"/>
      <c r="M75" s="262" t="s">
        <v>285</v>
      </c>
      <c r="O75" s="251"/>
    </row>
    <row r="76" spans="1:80" x14ac:dyDescent="0.2">
      <c r="A76" s="252">
        <v>30</v>
      </c>
      <c r="B76" s="253" t="s">
        <v>288</v>
      </c>
      <c r="C76" s="254" t="s">
        <v>289</v>
      </c>
      <c r="D76" s="255" t="s">
        <v>163</v>
      </c>
      <c r="E76" s="256">
        <v>0.4</v>
      </c>
      <c r="F76" s="256"/>
      <c r="G76" s="257">
        <f>E76*F76</f>
        <v>0</v>
      </c>
      <c r="H76" s="258">
        <v>1.01664999999957</v>
      </c>
      <c r="I76" s="259">
        <f>E76*H76</f>
        <v>0.40665999999982799</v>
      </c>
      <c r="J76" s="258">
        <v>0</v>
      </c>
      <c r="K76" s="259">
        <f>E76*J76</f>
        <v>0</v>
      </c>
      <c r="O76" s="251">
        <v>2</v>
      </c>
      <c r="AA76" s="226">
        <v>1</v>
      </c>
      <c r="AB76" s="226">
        <v>1</v>
      </c>
      <c r="AC76" s="226">
        <v>1</v>
      </c>
      <c r="AZ76" s="226">
        <v>1</v>
      </c>
      <c r="BA76" s="226">
        <f>IF(AZ76=1,G76,0)</f>
        <v>0</v>
      </c>
      <c r="BB76" s="226">
        <f>IF(AZ76=2,G76,0)</f>
        <v>0</v>
      </c>
      <c r="BC76" s="226">
        <f>IF(AZ76=3,G76,0)</f>
        <v>0</v>
      </c>
      <c r="BD76" s="226">
        <f>IF(AZ76=4,G76,0)</f>
        <v>0</v>
      </c>
      <c r="BE76" s="226">
        <f>IF(AZ76=5,G76,0)</f>
        <v>0</v>
      </c>
      <c r="CA76" s="251">
        <v>1</v>
      </c>
      <c r="CB76" s="251">
        <v>1</v>
      </c>
    </row>
    <row r="77" spans="1:80" x14ac:dyDescent="0.2">
      <c r="A77" s="260"/>
      <c r="B77" s="263"/>
      <c r="C77" s="629" t="s">
        <v>290</v>
      </c>
      <c r="D77" s="630"/>
      <c r="E77" s="264">
        <v>0</v>
      </c>
      <c r="F77" s="265"/>
      <c r="G77" s="266"/>
      <c r="H77" s="267"/>
      <c r="I77" s="261"/>
      <c r="J77" s="268"/>
      <c r="K77" s="261"/>
      <c r="M77" s="262" t="s">
        <v>290</v>
      </c>
      <c r="O77" s="251"/>
    </row>
    <row r="78" spans="1:80" x14ac:dyDescent="0.2">
      <c r="A78" s="260"/>
      <c r="B78" s="263"/>
      <c r="C78" s="629" t="s">
        <v>291</v>
      </c>
      <c r="D78" s="630"/>
      <c r="E78" s="264"/>
      <c r="F78" s="265"/>
      <c r="G78" s="266"/>
      <c r="H78" s="267"/>
      <c r="I78" s="261"/>
      <c r="J78" s="268"/>
      <c r="K78" s="261"/>
      <c r="M78" s="262" t="s">
        <v>291</v>
      </c>
      <c r="O78" s="251"/>
    </row>
    <row r="79" spans="1:80" x14ac:dyDescent="0.2">
      <c r="A79" s="269"/>
      <c r="B79" s="270" t="s">
        <v>99</v>
      </c>
      <c r="C79" s="271" t="s">
        <v>279</v>
      </c>
      <c r="D79" s="272"/>
      <c r="E79" s="273"/>
      <c r="F79" s="274"/>
      <c r="G79" s="275">
        <f>SUM(G69:G78)</f>
        <v>0</v>
      </c>
      <c r="H79" s="276"/>
      <c r="I79" s="277">
        <f>SUM(I69:I78)</f>
        <v>7.6342278080026444</v>
      </c>
      <c r="J79" s="276"/>
      <c r="K79" s="277">
        <f>SUM(K69:K78)</f>
        <v>0</v>
      </c>
      <c r="O79" s="251">
        <v>4</v>
      </c>
      <c r="BA79" s="278">
        <f>SUM(BA69:BA78)</f>
        <v>0</v>
      </c>
      <c r="BB79" s="278">
        <f>SUM(BB69:BB78)</f>
        <v>0</v>
      </c>
      <c r="BC79" s="278">
        <f>SUM(BC69:BC78)</f>
        <v>0</v>
      </c>
      <c r="BD79" s="278">
        <f>SUM(BD69:BD78)</f>
        <v>0</v>
      </c>
      <c r="BE79" s="278">
        <f>SUM(BE69:BE78)</f>
        <v>0</v>
      </c>
    </row>
    <row r="80" spans="1:80" x14ac:dyDescent="0.2">
      <c r="A80" s="241" t="s">
        <v>96</v>
      </c>
      <c r="B80" s="242" t="s">
        <v>150</v>
      </c>
      <c r="C80" s="243" t="s">
        <v>292</v>
      </c>
      <c r="D80" s="244"/>
      <c r="E80" s="245"/>
      <c r="F80" s="245"/>
      <c r="G80" s="246"/>
      <c r="H80" s="247"/>
      <c r="I80" s="248"/>
      <c r="J80" s="249"/>
      <c r="K80" s="250"/>
      <c r="O80" s="251">
        <v>1</v>
      </c>
    </row>
    <row r="81" spans="1:80" ht="22.5" x14ac:dyDescent="0.2">
      <c r="A81" s="252">
        <v>31</v>
      </c>
      <c r="B81" s="253" t="s">
        <v>294</v>
      </c>
      <c r="C81" s="254" t="s">
        <v>1317</v>
      </c>
      <c r="D81" s="255" t="s">
        <v>122</v>
      </c>
      <c r="E81" s="256">
        <v>83.212500000000006</v>
      </c>
      <c r="F81" s="256"/>
      <c r="G81" s="257">
        <f>E81*F81</f>
        <v>0</v>
      </c>
      <c r="H81" s="258">
        <v>3.5000000000024997E-2</v>
      </c>
      <c r="I81" s="259">
        <f>E81*H81</f>
        <v>2.9124375000020803</v>
      </c>
      <c r="J81" s="258">
        <v>0</v>
      </c>
      <c r="K81" s="259">
        <f>E81*J81</f>
        <v>0</v>
      </c>
      <c r="O81" s="226">
        <v>2</v>
      </c>
      <c r="AA81" s="226">
        <v>1</v>
      </c>
      <c r="AB81" s="226">
        <v>1</v>
      </c>
      <c r="AC81" s="226">
        <v>1</v>
      </c>
      <c r="AZ81" s="226">
        <v>1</v>
      </c>
      <c r="BA81" s="226">
        <f>IF(AZ81=1,G81,0)</f>
        <v>0</v>
      </c>
      <c r="BB81" s="226">
        <f>IF(AZ81=2,G81,0)</f>
        <v>0</v>
      </c>
      <c r="BC81" s="226">
        <f>IF(AZ81=3,G81,0)</f>
        <v>0</v>
      </c>
      <c r="BD81" s="226">
        <f>IF(AZ81=4,G81,0)</f>
        <v>0</v>
      </c>
      <c r="BE81" s="226">
        <f>IF(AZ81=5,G81,0)</f>
        <v>0</v>
      </c>
      <c r="CA81" s="226">
        <v>1</v>
      </c>
      <c r="CB81" s="226">
        <v>1</v>
      </c>
    </row>
    <row r="82" spans="1:80" ht="33.75" x14ac:dyDescent="0.2">
      <c r="A82" s="260"/>
      <c r="B82" s="263"/>
      <c r="C82" s="629" t="s">
        <v>295</v>
      </c>
      <c r="D82" s="630"/>
      <c r="E82" s="264"/>
      <c r="F82" s="265"/>
      <c r="G82" s="266"/>
      <c r="H82" s="267"/>
      <c r="I82" s="261"/>
      <c r="J82" s="268"/>
      <c r="K82" s="261"/>
      <c r="M82" s="262" t="s">
        <v>295</v>
      </c>
      <c r="O82" s="251"/>
    </row>
    <row r="83" spans="1:80" ht="22.5" x14ac:dyDescent="0.2">
      <c r="A83" s="252">
        <v>32</v>
      </c>
      <c r="B83" s="253" t="s">
        <v>296</v>
      </c>
      <c r="C83" s="254" t="s">
        <v>297</v>
      </c>
      <c r="D83" s="255" t="s">
        <v>122</v>
      </c>
      <c r="E83" s="256">
        <v>54.712499999999999</v>
      </c>
      <c r="F83" s="256"/>
      <c r="G83" s="257">
        <f>E83*F83</f>
        <v>0</v>
      </c>
      <c r="H83" s="258">
        <v>3.2600000000009301E-3</v>
      </c>
      <c r="I83" s="259">
        <f>E83*H83</f>
        <v>0.17836275000005089</v>
      </c>
      <c r="J83" s="258">
        <v>0</v>
      </c>
      <c r="K83" s="259">
        <f>E83*J83</f>
        <v>0</v>
      </c>
      <c r="O83" s="251">
        <v>2</v>
      </c>
      <c r="AA83" s="226">
        <v>1</v>
      </c>
      <c r="AB83" s="226">
        <v>1</v>
      </c>
      <c r="AC83" s="226">
        <v>1</v>
      </c>
      <c r="AZ83" s="226">
        <v>1</v>
      </c>
      <c r="BA83" s="226">
        <f>IF(AZ83=1,G83,0)</f>
        <v>0</v>
      </c>
      <c r="BB83" s="226">
        <f>IF(AZ83=2,G83,0)</f>
        <v>0</v>
      </c>
      <c r="BC83" s="226">
        <f>IF(AZ83=3,G83,0)</f>
        <v>0</v>
      </c>
      <c r="BD83" s="226">
        <f>IF(AZ83=4,G83,0)</f>
        <v>0</v>
      </c>
      <c r="BE83" s="226">
        <f>IF(AZ83=5,G83,0)</f>
        <v>0</v>
      </c>
      <c r="CA83" s="251">
        <v>1</v>
      </c>
      <c r="CB83" s="251">
        <v>1</v>
      </c>
    </row>
    <row r="84" spans="1:80" ht="22.5" x14ac:dyDescent="0.2">
      <c r="A84" s="260"/>
      <c r="B84" s="263"/>
      <c r="C84" s="629" t="s">
        <v>298</v>
      </c>
      <c r="D84" s="630"/>
      <c r="E84" s="264"/>
      <c r="F84" s="265"/>
      <c r="G84" s="266"/>
      <c r="H84" s="267"/>
      <c r="I84" s="261"/>
      <c r="J84" s="268"/>
      <c r="K84" s="261"/>
      <c r="M84" s="262" t="s">
        <v>298</v>
      </c>
      <c r="O84" s="251"/>
    </row>
    <row r="85" spans="1:80" s="540" customFormat="1" x14ac:dyDescent="0.2">
      <c r="A85" s="252" t="s">
        <v>1342</v>
      </c>
      <c r="B85" s="253" t="s">
        <v>1364</v>
      </c>
      <c r="C85" s="254" t="s">
        <v>1365</v>
      </c>
      <c r="D85" s="255" t="s">
        <v>122</v>
      </c>
      <c r="E85" s="256">
        <v>28.5</v>
      </c>
      <c r="F85" s="256"/>
      <c r="G85" s="257">
        <f>E85*F85</f>
        <v>0</v>
      </c>
      <c r="H85" s="542">
        <v>3.6699999999996202E-3</v>
      </c>
      <c r="I85" s="259">
        <f>E85*H85</f>
        <v>0.10459499999998917</v>
      </c>
      <c r="J85" s="542">
        <v>0</v>
      </c>
      <c r="K85" s="542">
        <f>E85*J85</f>
        <v>0</v>
      </c>
      <c r="M85" s="547"/>
    </row>
    <row r="86" spans="1:80" s="540" customFormat="1" x14ac:dyDescent="0.2">
      <c r="A86" s="548"/>
      <c r="B86" s="549"/>
      <c r="C86" s="637" t="s">
        <v>299</v>
      </c>
      <c r="D86" s="638"/>
      <c r="E86" s="555"/>
      <c r="F86" s="550"/>
      <c r="G86" s="551"/>
      <c r="H86" s="552"/>
      <c r="I86" s="553"/>
      <c r="J86" s="554"/>
      <c r="K86" s="553"/>
      <c r="M86" s="547"/>
    </row>
    <row r="87" spans="1:80" ht="22.5" x14ac:dyDescent="0.2">
      <c r="A87" s="252">
        <v>33</v>
      </c>
      <c r="B87" s="253" t="s">
        <v>296</v>
      </c>
      <c r="C87" s="254" t="s">
        <v>1341</v>
      </c>
      <c r="D87" s="255" t="s">
        <v>122</v>
      </c>
      <c r="E87" s="256">
        <v>28.5</v>
      </c>
      <c r="F87" s="256"/>
      <c r="G87" s="257">
        <f>E87*F87</f>
        <v>0</v>
      </c>
      <c r="H87" s="258">
        <v>2.9399999999988298E-3</v>
      </c>
      <c r="I87" s="259">
        <f>E87*H87</f>
        <v>8.3789999999966655E-2</v>
      </c>
      <c r="J87" s="258">
        <v>0</v>
      </c>
      <c r="K87" s="259">
        <f>E87*J87</f>
        <v>0</v>
      </c>
      <c r="O87" s="226">
        <v>2</v>
      </c>
      <c r="AA87" s="226">
        <v>1</v>
      </c>
      <c r="AB87" s="226">
        <v>1</v>
      </c>
      <c r="AC87" s="226">
        <v>1</v>
      </c>
      <c r="AZ87" s="226">
        <v>1</v>
      </c>
      <c r="BA87" s="226">
        <f>IF(AZ87=1,G87,0)</f>
        <v>0</v>
      </c>
      <c r="BB87" s="226">
        <f>IF(AZ87=2,G87,0)</f>
        <v>0</v>
      </c>
      <c r="BC87" s="226">
        <f>IF(AZ87=3,G87,0)</f>
        <v>0</v>
      </c>
      <c r="BD87" s="226">
        <f>IF(AZ87=4,G87,0)</f>
        <v>0</v>
      </c>
      <c r="BE87" s="226">
        <f>IF(AZ87=5,G87,0)</f>
        <v>0</v>
      </c>
      <c r="CA87" s="226">
        <v>1</v>
      </c>
      <c r="CB87" s="226">
        <v>1</v>
      </c>
    </row>
    <row r="88" spans="1:80" x14ac:dyDescent="0.2">
      <c r="A88" s="260"/>
      <c r="B88" s="263"/>
      <c r="C88" s="637" t="s">
        <v>299</v>
      </c>
      <c r="D88" s="638"/>
      <c r="E88" s="264"/>
      <c r="F88" s="265"/>
      <c r="G88" s="266"/>
      <c r="H88" s="267"/>
      <c r="I88" s="261"/>
      <c r="J88" s="268"/>
      <c r="K88" s="261"/>
      <c r="M88" s="262" t="s">
        <v>299</v>
      </c>
      <c r="O88" s="251"/>
    </row>
    <row r="89" spans="1:80" ht="22.5" x14ac:dyDescent="0.2">
      <c r="A89" s="252">
        <v>34</v>
      </c>
      <c r="B89" s="253" t="s">
        <v>1318</v>
      </c>
      <c r="C89" s="254" t="s">
        <v>1300</v>
      </c>
      <c r="D89" s="255" t="s">
        <v>122</v>
      </c>
      <c r="E89" s="256">
        <v>3.7475000000000001</v>
      </c>
      <c r="F89" s="256"/>
      <c r="G89" s="257">
        <f>E89*F89</f>
        <v>0</v>
      </c>
      <c r="H89" s="258">
        <v>3.3600000000007001E-3</v>
      </c>
      <c r="I89" s="259">
        <f>E89*H89</f>
        <v>1.2591600000002624E-2</v>
      </c>
      <c r="J89" s="258">
        <v>0</v>
      </c>
      <c r="K89" s="259">
        <f>E89*J89</f>
        <v>0</v>
      </c>
      <c r="O89" s="226">
        <v>2</v>
      </c>
      <c r="AA89" s="226">
        <v>1</v>
      </c>
      <c r="AB89" s="226">
        <v>1</v>
      </c>
      <c r="AC89" s="226">
        <v>1</v>
      </c>
      <c r="AZ89" s="226">
        <v>1</v>
      </c>
      <c r="BA89" s="226">
        <f>IF(AZ89=1,G89,0)</f>
        <v>0</v>
      </c>
      <c r="BB89" s="226">
        <f>IF(AZ89=2,G89,0)</f>
        <v>0</v>
      </c>
      <c r="BC89" s="226">
        <f>IF(AZ89=3,G89,0)</f>
        <v>0</v>
      </c>
      <c r="BD89" s="226">
        <f>IF(AZ89=4,G89,0)</f>
        <v>0</v>
      </c>
      <c r="BE89" s="226">
        <f>IF(AZ89=5,G89,0)</f>
        <v>0</v>
      </c>
      <c r="CA89" s="226">
        <v>1</v>
      </c>
      <c r="CB89" s="226">
        <v>1</v>
      </c>
    </row>
    <row r="90" spans="1:80" x14ac:dyDescent="0.2">
      <c r="A90" s="260"/>
      <c r="B90" s="263"/>
      <c r="C90" s="629" t="s">
        <v>1301</v>
      </c>
      <c r="D90" s="630"/>
      <c r="E90" s="264"/>
      <c r="F90" s="265"/>
      <c r="G90" s="266"/>
      <c r="H90" s="267"/>
      <c r="I90" s="261"/>
      <c r="J90" s="268"/>
      <c r="K90" s="261"/>
      <c r="L90" s="540"/>
      <c r="M90" s="262" t="s">
        <v>299</v>
      </c>
      <c r="O90" s="251"/>
    </row>
    <row r="91" spans="1:80" ht="22.5" x14ac:dyDescent="0.2">
      <c r="A91" s="252">
        <v>35</v>
      </c>
      <c r="B91" s="253" t="s">
        <v>300</v>
      </c>
      <c r="C91" s="254" t="s">
        <v>301</v>
      </c>
      <c r="D91" s="255" t="s">
        <v>122</v>
      </c>
      <c r="E91" s="256">
        <v>171.63550000000001</v>
      </c>
      <c r="F91" s="256"/>
      <c r="G91" s="257">
        <f>E91*F91</f>
        <v>0</v>
      </c>
      <c r="H91" s="258">
        <v>1.33299999999963E-2</v>
      </c>
      <c r="I91" s="259">
        <f>E91*H91</f>
        <v>2.2879012149993652</v>
      </c>
      <c r="J91" s="258">
        <v>0</v>
      </c>
      <c r="K91" s="259">
        <f>E91*J91</f>
        <v>0</v>
      </c>
      <c r="O91" s="251">
        <v>2</v>
      </c>
      <c r="AA91" s="226">
        <v>1</v>
      </c>
      <c r="AB91" s="226">
        <v>1</v>
      </c>
      <c r="AC91" s="226">
        <v>1</v>
      </c>
      <c r="AZ91" s="226">
        <v>1</v>
      </c>
      <c r="BA91" s="226">
        <f>IF(AZ91=1,G91,0)</f>
        <v>0</v>
      </c>
      <c r="BB91" s="226">
        <f>IF(AZ91=2,G91,0)</f>
        <v>0</v>
      </c>
      <c r="BC91" s="226">
        <f>IF(AZ91=3,G91,0)</f>
        <v>0</v>
      </c>
      <c r="BD91" s="226">
        <f>IF(AZ91=4,G91,0)</f>
        <v>0</v>
      </c>
      <c r="BE91" s="226">
        <f>IF(AZ91=5,G91,0)</f>
        <v>0</v>
      </c>
      <c r="CA91" s="251">
        <v>1</v>
      </c>
      <c r="CB91" s="251">
        <v>1</v>
      </c>
    </row>
    <row r="92" spans="1:80" x14ac:dyDescent="0.2">
      <c r="A92" s="260"/>
      <c r="B92" s="263"/>
      <c r="C92" s="629" t="s">
        <v>302</v>
      </c>
      <c r="D92" s="630"/>
      <c r="E92" s="264"/>
      <c r="F92" s="265"/>
      <c r="G92" s="266"/>
      <c r="H92" s="267"/>
      <c r="I92" s="261"/>
      <c r="J92" s="268"/>
      <c r="K92" s="261"/>
      <c r="M92" s="262" t="s">
        <v>302</v>
      </c>
      <c r="O92" s="251"/>
    </row>
    <row r="93" spans="1:80" ht="33.75" x14ac:dyDescent="0.2">
      <c r="A93" s="260"/>
      <c r="B93" s="263"/>
      <c r="C93" s="629" t="s">
        <v>303</v>
      </c>
      <c r="D93" s="630"/>
      <c r="E93" s="264"/>
      <c r="F93" s="265"/>
      <c r="G93" s="266"/>
      <c r="H93" s="267"/>
      <c r="I93" s="261"/>
      <c r="J93" s="268"/>
      <c r="K93" s="261"/>
      <c r="M93" s="262" t="s">
        <v>303</v>
      </c>
      <c r="O93" s="251"/>
    </row>
    <row r="94" spans="1:80" ht="22.5" x14ac:dyDescent="0.2">
      <c r="A94" s="260"/>
      <c r="B94" s="263"/>
      <c r="C94" s="629" t="s">
        <v>304</v>
      </c>
      <c r="D94" s="630"/>
      <c r="E94" s="264"/>
      <c r="F94" s="265"/>
      <c r="G94" s="266"/>
      <c r="H94" s="267"/>
      <c r="I94" s="261"/>
      <c r="J94" s="268"/>
      <c r="K94" s="261"/>
      <c r="M94" s="262" t="s">
        <v>304</v>
      </c>
      <c r="O94" s="251"/>
    </row>
    <row r="95" spans="1:80" ht="12.75" customHeight="1" x14ac:dyDescent="0.2">
      <c r="A95" s="252">
        <v>36</v>
      </c>
      <c r="B95" s="253" t="s">
        <v>339</v>
      </c>
      <c r="C95" s="254" t="s">
        <v>340</v>
      </c>
      <c r="D95" s="255" t="s">
        <v>122</v>
      </c>
      <c r="E95" s="256">
        <v>83.212500000000006</v>
      </c>
      <c r="F95" s="256"/>
      <c r="G95" s="257">
        <f>E95*F95</f>
        <v>0</v>
      </c>
      <c r="H95" s="258">
        <v>3.1999999999987599E-4</v>
      </c>
      <c r="I95" s="259">
        <f>E95*H95</f>
        <v>2.6627999999989684E-2</v>
      </c>
      <c r="J95" s="258">
        <v>0</v>
      </c>
      <c r="K95" s="259">
        <f>E95*J95</f>
        <v>0</v>
      </c>
      <c r="M95" s="262"/>
      <c r="O95" s="251"/>
    </row>
    <row r="96" spans="1:80" ht="34.5" customHeight="1" x14ac:dyDescent="0.2">
      <c r="A96" s="260"/>
      <c r="B96" s="263"/>
      <c r="C96" s="629" t="s">
        <v>295</v>
      </c>
      <c r="D96" s="630"/>
      <c r="E96" s="541"/>
      <c r="F96" s="265"/>
      <c r="G96" s="266"/>
      <c r="H96" s="267"/>
      <c r="I96" s="261"/>
      <c r="J96" s="268"/>
      <c r="K96" s="261"/>
      <c r="M96" s="262"/>
      <c r="O96" s="251"/>
    </row>
    <row r="97" spans="1:80" ht="12.75" customHeight="1" x14ac:dyDescent="0.2">
      <c r="A97" s="252">
        <v>37</v>
      </c>
      <c r="B97" s="253" t="s">
        <v>1325</v>
      </c>
      <c r="C97" s="254" t="s">
        <v>1327</v>
      </c>
      <c r="D97" s="255" t="s">
        <v>122</v>
      </c>
      <c r="E97" s="256">
        <v>15.56</v>
      </c>
      <c r="F97" s="256"/>
      <c r="G97" s="257">
        <f>E97*F97</f>
        <v>0</v>
      </c>
      <c r="H97" s="542">
        <v>3.6799999999992399E-3</v>
      </c>
      <c r="I97" s="542">
        <f>E97*H97</f>
        <v>5.7260799999988177E-2</v>
      </c>
      <c r="J97" s="542">
        <v>0</v>
      </c>
      <c r="K97" s="542">
        <f>E97*J97</f>
        <v>0</v>
      </c>
      <c r="M97" s="543"/>
    </row>
    <row r="98" spans="1:80" ht="12.75" customHeight="1" x14ac:dyDescent="0.2">
      <c r="A98" s="260"/>
      <c r="B98" s="263"/>
      <c r="C98" s="629" t="s">
        <v>1326</v>
      </c>
      <c r="D98" s="636"/>
      <c r="E98" s="264"/>
      <c r="F98" s="265"/>
      <c r="G98" s="266"/>
      <c r="H98" s="267"/>
      <c r="I98" s="261"/>
      <c r="J98" s="268"/>
      <c r="K98" s="261"/>
      <c r="M98" s="262"/>
      <c r="O98" s="251"/>
    </row>
    <row r="99" spans="1:80" ht="22.5" x14ac:dyDescent="0.2">
      <c r="A99" s="252">
        <v>38</v>
      </c>
      <c r="B99" s="253" t="s">
        <v>305</v>
      </c>
      <c r="C99" s="254" t="s">
        <v>306</v>
      </c>
      <c r="D99" s="255" t="s">
        <v>122</v>
      </c>
      <c r="E99" s="256">
        <v>21.42</v>
      </c>
      <c r="F99" s="256"/>
      <c r="G99" s="257">
        <f>E99*F99</f>
        <v>0</v>
      </c>
      <c r="H99" s="258">
        <v>9.8500000000001399E-3</v>
      </c>
      <c r="I99" s="259">
        <f>E99*H99</f>
        <v>0.21098700000000301</v>
      </c>
      <c r="J99" s="258">
        <v>0</v>
      </c>
      <c r="K99" s="259">
        <f>E99*J99</f>
        <v>0</v>
      </c>
      <c r="O99" s="251">
        <v>2</v>
      </c>
      <c r="AA99" s="226">
        <v>1</v>
      </c>
      <c r="AB99" s="226">
        <v>1</v>
      </c>
      <c r="AC99" s="226">
        <v>1</v>
      </c>
      <c r="AZ99" s="226">
        <v>1</v>
      </c>
      <c r="BA99" s="226">
        <f>IF(AZ99=1,G99,0)</f>
        <v>0</v>
      </c>
      <c r="BB99" s="226">
        <f>IF(AZ99=2,G99,0)</f>
        <v>0</v>
      </c>
      <c r="BC99" s="226">
        <f>IF(AZ99=3,G99,0)</f>
        <v>0</v>
      </c>
      <c r="BD99" s="226">
        <f>IF(AZ99=4,G99,0)</f>
        <v>0</v>
      </c>
      <c r="BE99" s="226">
        <f>IF(AZ99=5,G99,0)</f>
        <v>0</v>
      </c>
      <c r="CA99" s="251">
        <v>1</v>
      </c>
      <c r="CB99" s="251">
        <v>1</v>
      </c>
    </row>
    <row r="100" spans="1:80" x14ac:dyDescent="0.2">
      <c r="A100" s="260"/>
      <c r="B100" s="263"/>
      <c r="C100" s="629" t="s">
        <v>307</v>
      </c>
      <c r="D100" s="630"/>
      <c r="E100" s="264"/>
      <c r="F100" s="265"/>
      <c r="G100" s="266"/>
      <c r="H100" s="267"/>
      <c r="I100" s="261"/>
      <c r="J100" s="268"/>
      <c r="K100" s="261"/>
      <c r="M100" s="262" t="s">
        <v>307</v>
      </c>
      <c r="O100" s="251"/>
    </row>
    <row r="101" spans="1:80" x14ac:dyDescent="0.2">
      <c r="A101" s="252">
        <v>39</v>
      </c>
      <c r="B101" s="253" t="s">
        <v>308</v>
      </c>
      <c r="C101" s="254" t="s">
        <v>309</v>
      </c>
      <c r="D101" s="255" t="s">
        <v>115</v>
      </c>
      <c r="E101" s="256">
        <v>23.8</v>
      </c>
      <c r="F101" s="256"/>
      <c r="G101" s="257">
        <f>E101*F101</f>
        <v>0</v>
      </c>
      <c r="H101" s="258">
        <v>3.7999999999982498E-4</v>
      </c>
      <c r="I101" s="259">
        <f>E101*H101</f>
        <v>9.0439999999958349E-3</v>
      </c>
      <c r="J101" s="258">
        <v>0</v>
      </c>
      <c r="K101" s="259">
        <f>E101*J101</f>
        <v>0</v>
      </c>
      <c r="O101" s="251">
        <v>2</v>
      </c>
      <c r="AA101" s="226">
        <v>1</v>
      </c>
      <c r="AB101" s="226">
        <v>1</v>
      </c>
      <c r="AC101" s="226">
        <v>1</v>
      </c>
      <c r="AZ101" s="226">
        <v>1</v>
      </c>
      <c r="BA101" s="226">
        <f>IF(AZ101=1,G101,0)</f>
        <v>0</v>
      </c>
      <c r="BB101" s="226">
        <f>IF(AZ101=2,G101,0)</f>
        <v>0</v>
      </c>
      <c r="BC101" s="226">
        <f>IF(AZ101=3,G101,0)</f>
        <v>0</v>
      </c>
      <c r="BD101" s="226">
        <f>IF(AZ101=4,G101,0)</f>
        <v>0</v>
      </c>
      <c r="BE101" s="226">
        <f>IF(AZ101=5,G101,0)</f>
        <v>0</v>
      </c>
      <c r="CA101" s="251">
        <v>1</v>
      </c>
      <c r="CB101" s="251">
        <v>1</v>
      </c>
    </row>
    <row r="102" spans="1:80" x14ac:dyDescent="0.2">
      <c r="A102" s="260"/>
      <c r="B102" s="263"/>
      <c r="C102" s="629" t="s">
        <v>310</v>
      </c>
      <c r="D102" s="630"/>
      <c r="E102" s="264">
        <v>0</v>
      </c>
      <c r="F102" s="265"/>
      <c r="G102" s="266"/>
      <c r="H102" s="267"/>
      <c r="I102" s="261"/>
      <c r="J102" s="268"/>
      <c r="K102" s="261"/>
      <c r="M102" s="262" t="s">
        <v>310</v>
      </c>
      <c r="O102" s="251"/>
    </row>
    <row r="103" spans="1:80" x14ac:dyDescent="0.2">
      <c r="A103" s="260"/>
      <c r="B103" s="263"/>
      <c r="C103" s="629" t="s">
        <v>311</v>
      </c>
      <c r="D103" s="630"/>
      <c r="E103" s="264"/>
      <c r="F103" s="265"/>
      <c r="G103" s="266"/>
      <c r="H103" s="267"/>
      <c r="I103" s="261"/>
      <c r="J103" s="268"/>
      <c r="K103" s="261"/>
      <c r="M103" s="262" t="s">
        <v>311</v>
      </c>
      <c r="O103" s="251"/>
    </row>
    <row r="104" spans="1:80" x14ac:dyDescent="0.2">
      <c r="A104" s="252">
        <v>40</v>
      </c>
      <c r="B104" s="253" t="s">
        <v>312</v>
      </c>
      <c r="C104" s="254" t="s">
        <v>313</v>
      </c>
      <c r="D104" s="255" t="s">
        <v>115</v>
      </c>
      <c r="E104" s="256">
        <v>41.26</v>
      </c>
      <c r="F104" s="256"/>
      <c r="G104" s="257">
        <f>E104*F104</f>
        <v>0</v>
      </c>
      <c r="H104" s="258">
        <v>3.00000000000022E-5</v>
      </c>
      <c r="I104" s="259">
        <f>E104*H104</f>
        <v>1.2378000000000907E-3</v>
      </c>
      <c r="J104" s="258">
        <v>0</v>
      </c>
      <c r="K104" s="259">
        <f>E104*J104</f>
        <v>0</v>
      </c>
      <c r="O104" s="251">
        <v>2</v>
      </c>
      <c r="AA104" s="226">
        <v>1</v>
      </c>
      <c r="AB104" s="226">
        <v>1</v>
      </c>
      <c r="AC104" s="226">
        <v>1</v>
      </c>
      <c r="AZ104" s="226">
        <v>1</v>
      </c>
      <c r="BA104" s="226">
        <f>IF(AZ104=1,G104,0)</f>
        <v>0</v>
      </c>
      <c r="BB104" s="226">
        <f>IF(AZ104=2,G104,0)</f>
        <v>0</v>
      </c>
      <c r="BC104" s="226">
        <f>IF(AZ104=3,G104,0)</f>
        <v>0</v>
      </c>
      <c r="BD104" s="226">
        <f>IF(AZ104=4,G104,0)</f>
        <v>0</v>
      </c>
      <c r="BE104" s="226">
        <f>IF(AZ104=5,G104,0)</f>
        <v>0</v>
      </c>
      <c r="CA104" s="251">
        <v>1</v>
      </c>
      <c r="CB104" s="251">
        <v>1</v>
      </c>
    </row>
    <row r="105" spans="1:80" ht="12.75" customHeight="1" x14ac:dyDescent="0.2">
      <c r="A105" s="260"/>
      <c r="B105" s="263"/>
      <c r="C105" s="629" t="s">
        <v>314</v>
      </c>
      <c r="D105" s="630"/>
      <c r="E105" s="264">
        <v>0</v>
      </c>
      <c r="F105" s="265"/>
      <c r="G105" s="266"/>
      <c r="H105" s="267"/>
      <c r="I105" s="261"/>
      <c r="J105" s="268"/>
      <c r="K105" s="261"/>
      <c r="M105" s="262" t="s">
        <v>314</v>
      </c>
      <c r="O105" s="251"/>
    </row>
    <row r="106" spans="1:80" ht="22.5" x14ac:dyDescent="0.2">
      <c r="A106" s="260"/>
      <c r="B106" s="263"/>
      <c r="C106" s="629" t="s">
        <v>315</v>
      </c>
      <c r="D106" s="630"/>
      <c r="E106" s="264"/>
      <c r="F106" s="265"/>
      <c r="G106" s="266"/>
      <c r="H106" s="267"/>
      <c r="I106" s="261"/>
      <c r="J106" s="268"/>
      <c r="K106" s="261"/>
      <c r="M106" s="262" t="s">
        <v>315</v>
      </c>
      <c r="O106" s="251"/>
    </row>
    <row r="107" spans="1:80" x14ac:dyDescent="0.2">
      <c r="A107" s="252">
        <v>41</v>
      </c>
      <c r="B107" s="253" t="s">
        <v>1321</v>
      </c>
      <c r="C107" s="254" t="s">
        <v>1322</v>
      </c>
      <c r="D107" s="255" t="s">
        <v>115</v>
      </c>
      <c r="E107" s="256">
        <v>82.52</v>
      </c>
      <c r="F107" s="256"/>
      <c r="G107" s="257">
        <f>E107*F107</f>
        <v>0</v>
      </c>
      <c r="H107" s="542">
        <v>3.00000000000189E-4</v>
      </c>
      <c r="I107" s="542">
        <f>E107*H107</f>
        <v>2.4756000000015595E-2</v>
      </c>
      <c r="J107" s="542">
        <v>0</v>
      </c>
      <c r="K107" s="542">
        <f>E107*J107</f>
        <v>0</v>
      </c>
      <c r="M107" s="262"/>
      <c r="O107" s="251"/>
    </row>
    <row r="108" spans="1:80" ht="12.75" customHeight="1" x14ac:dyDescent="0.2">
      <c r="A108" s="260"/>
      <c r="B108" s="263"/>
      <c r="C108" s="629" t="s">
        <v>1324</v>
      </c>
      <c r="D108" s="636"/>
      <c r="E108" s="264"/>
      <c r="F108" s="265"/>
      <c r="G108" s="266"/>
      <c r="H108" s="267"/>
      <c r="I108" s="261"/>
      <c r="J108" s="268"/>
      <c r="K108" s="261"/>
      <c r="M108" s="262"/>
      <c r="O108" s="251"/>
    </row>
    <row r="109" spans="1:80" ht="25.5" customHeight="1" x14ac:dyDescent="0.2">
      <c r="A109" s="260"/>
      <c r="B109" s="263"/>
      <c r="C109" s="629" t="s">
        <v>1323</v>
      </c>
      <c r="D109" s="636"/>
      <c r="E109" s="264">
        <v>83.52</v>
      </c>
      <c r="F109" s="265"/>
      <c r="G109" s="266"/>
      <c r="H109" s="267"/>
      <c r="I109" s="261"/>
      <c r="J109" s="268"/>
      <c r="K109" s="261"/>
      <c r="M109" s="262"/>
      <c r="O109" s="251"/>
    </row>
    <row r="110" spans="1:80" x14ac:dyDescent="0.2">
      <c r="A110" s="252">
        <v>42</v>
      </c>
      <c r="B110" s="253" t="s">
        <v>316</v>
      </c>
      <c r="C110" s="254" t="s">
        <v>317</v>
      </c>
      <c r="D110" s="255" t="s">
        <v>108</v>
      </c>
      <c r="E110" s="256">
        <v>4.2450000000000001</v>
      </c>
      <c r="F110" s="256"/>
      <c r="G110" s="257">
        <f>E110*F110</f>
        <v>0</v>
      </c>
      <c r="H110" s="258">
        <v>2.42197999999917</v>
      </c>
      <c r="I110" s="259">
        <f>E110*H110</f>
        <v>10.281305099996477</v>
      </c>
      <c r="J110" s="258">
        <v>0</v>
      </c>
      <c r="K110" s="259">
        <f>E110*J110</f>
        <v>0</v>
      </c>
      <c r="O110" s="251">
        <v>2</v>
      </c>
      <c r="AA110" s="226">
        <v>1</v>
      </c>
      <c r="AB110" s="226">
        <v>1</v>
      </c>
      <c r="AC110" s="226">
        <v>1</v>
      </c>
      <c r="AZ110" s="226">
        <v>1</v>
      </c>
      <c r="BA110" s="226">
        <f>IF(AZ110=1,G110,0)</f>
        <v>0</v>
      </c>
      <c r="BB110" s="226">
        <f>IF(AZ110=2,G110,0)</f>
        <v>0</v>
      </c>
      <c r="BC110" s="226">
        <f>IF(AZ110=3,G110,0)</f>
        <v>0</v>
      </c>
      <c r="BD110" s="226">
        <f>IF(AZ110=4,G110,0)</f>
        <v>0</v>
      </c>
      <c r="BE110" s="226">
        <f>IF(AZ110=5,G110,0)</f>
        <v>0</v>
      </c>
      <c r="CA110" s="251">
        <v>1</v>
      </c>
      <c r="CB110" s="251">
        <v>1</v>
      </c>
    </row>
    <row r="111" spans="1:80" x14ac:dyDescent="0.2">
      <c r="A111" s="260"/>
      <c r="B111" s="263"/>
      <c r="C111" s="629" t="s">
        <v>318</v>
      </c>
      <c r="D111" s="630"/>
      <c r="E111" s="264">
        <v>4.2450000000000001</v>
      </c>
      <c r="F111" s="265"/>
      <c r="G111" s="266"/>
      <c r="H111" s="267"/>
      <c r="I111" s="261"/>
      <c r="J111" s="268"/>
      <c r="K111" s="261"/>
      <c r="M111" s="262" t="s">
        <v>318</v>
      </c>
      <c r="O111" s="251"/>
    </row>
    <row r="112" spans="1:80" x14ac:dyDescent="0.2">
      <c r="A112" s="252">
        <v>43</v>
      </c>
      <c r="B112" s="253" t="s">
        <v>319</v>
      </c>
      <c r="C112" s="254" t="s">
        <v>320</v>
      </c>
      <c r="D112" s="255" t="s">
        <v>108</v>
      </c>
      <c r="E112" s="256">
        <v>10.574999999999999</v>
      </c>
      <c r="F112" s="256"/>
      <c r="G112" s="257">
        <f>E112*F112</f>
        <v>0</v>
      </c>
      <c r="H112" s="258">
        <v>2.42197999999917</v>
      </c>
      <c r="I112" s="259">
        <f>E112*H112</f>
        <v>25.612438499991221</v>
      </c>
      <c r="J112" s="258">
        <v>0</v>
      </c>
      <c r="K112" s="259">
        <f>E112*J112</f>
        <v>0</v>
      </c>
      <c r="O112" s="251">
        <v>2</v>
      </c>
      <c r="AA112" s="226">
        <v>1</v>
      </c>
      <c r="AB112" s="226">
        <v>1</v>
      </c>
      <c r="AC112" s="226">
        <v>1</v>
      </c>
      <c r="AZ112" s="226">
        <v>1</v>
      </c>
      <c r="BA112" s="226">
        <f>IF(AZ112=1,G112,0)</f>
        <v>0</v>
      </c>
      <c r="BB112" s="226">
        <f>IF(AZ112=2,G112,0)</f>
        <v>0</v>
      </c>
      <c r="BC112" s="226">
        <f>IF(AZ112=3,G112,0)</f>
        <v>0</v>
      </c>
      <c r="BD112" s="226">
        <f>IF(AZ112=4,G112,0)</f>
        <v>0</v>
      </c>
      <c r="BE112" s="226">
        <f>IF(AZ112=5,G112,0)</f>
        <v>0</v>
      </c>
      <c r="CA112" s="251">
        <v>1</v>
      </c>
      <c r="CB112" s="251">
        <v>1</v>
      </c>
    </row>
    <row r="113" spans="1:80" x14ac:dyDescent="0.2">
      <c r="A113" s="260"/>
      <c r="B113" s="263"/>
      <c r="C113" s="629" t="s">
        <v>321</v>
      </c>
      <c r="D113" s="630"/>
      <c r="E113" s="264">
        <v>10.574999999999999</v>
      </c>
      <c r="F113" s="265"/>
      <c r="G113" s="266"/>
      <c r="H113" s="267"/>
      <c r="I113" s="261"/>
      <c r="J113" s="268"/>
      <c r="K113" s="261"/>
      <c r="M113" s="262" t="s">
        <v>321</v>
      </c>
      <c r="O113" s="251"/>
    </row>
    <row r="114" spans="1:80" ht="22.5" x14ac:dyDescent="0.2">
      <c r="A114" s="252">
        <v>44</v>
      </c>
      <c r="B114" s="253" t="s">
        <v>322</v>
      </c>
      <c r="C114" s="254" t="s">
        <v>323</v>
      </c>
      <c r="D114" s="255" t="s">
        <v>163</v>
      </c>
      <c r="E114" s="256">
        <v>8.4000000000000005E-2</v>
      </c>
      <c r="F114" s="256"/>
      <c r="G114" s="257">
        <f>E114*F114</f>
        <v>0</v>
      </c>
      <c r="H114" s="258">
        <v>1.06624999999985</v>
      </c>
      <c r="I114" s="259">
        <f>E114*H114</f>
        <v>8.9564999999987405E-2</v>
      </c>
      <c r="J114" s="258">
        <v>0</v>
      </c>
      <c r="K114" s="259">
        <f>E114*J114</f>
        <v>0</v>
      </c>
      <c r="O114" s="251">
        <v>2</v>
      </c>
      <c r="AA114" s="226">
        <v>1</v>
      </c>
      <c r="AB114" s="226">
        <v>1</v>
      </c>
      <c r="AC114" s="226">
        <v>1</v>
      </c>
      <c r="AZ114" s="226">
        <v>1</v>
      </c>
      <c r="BA114" s="226">
        <f>IF(AZ114=1,G114,0)</f>
        <v>0</v>
      </c>
      <c r="BB114" s="226">
        <f>IF(AZ114=2,G114,0)</f>
        <v>0</v>
      </c>
      <c r="BC114" s="226">
        <f>IF(AZ114=3,G114,0)</f>
        <v>0</v>
      </c>
      <c r="BD114" s="226">
        <f>IF(AZ114=4,G114,0)</f>
        <v>0</v>
      </c>
      <c r="BE114" s="226">
        <f>IF(AZ114=5,G114,0)</f>
        <v>0</v>
      </c>
      <c r="CA114" s="251">
        <v>1</v>
      </c>
      <c r="CB114" s="251">
        <v>1</v>
      </c>
    </row>
    <row r="115" spans="1:80" x14ac:dyDescent="0.2">
      <c r="A115" s="260"/>
      <c r="B115" s="263"/>
      <c r="C115" s="629" t="s">
        <v>324</v>
      </c>
      <c r="D115" s="630"/>
      <c r="E115" s="264"/>
      <c r="F115" s="265"/>
      <c r="G115" s="266"/>
      <c r="H115" s="267"/>
      <c r="I115" s="261"/>
      <c r="J115" s="268"/>
      <c r="K115" s="261"/>
      <c r="M115" s="262" t="s">
        <v>324</v>
      </c>
      <c r="O115" s="251"/>
    </row>
    <row r="116" spans="1:80" ht="22.5" x14ac:dyDescent="0.2">
      <c r="A116" s="252">
        <v>45</v>
      </c>
      <c r="B116" s="253" t="s">
        <v>322</v>
      </c>
      <c r="C116" s="254" t="s">
        <v>325</v>
      </c>
      <c r="D116" s="255" t="s">
        <v>163</v>
      </c>
      <c r="E116" s="256">
        <v>0.25629999999999997</v>
      </c>
      <c r="F116" s="256"/>
      <c r="G116" s="257">
        <f>E116*F116</f>
        <v>0</v>
      </c>
      <c r="H116" s="258">
        <v>1.06624999999985</v>
      </c>
      <c r="I116" s="259">
        <f>E116*H116</f>
        <v>0.27327987499996154</v>
      </c>
      <c r="J116" s="258">
        <v>0</v>
      </c>
      <c r="K116" s="259">
        <f>E116*J116</f>
        <v>0</v>
      </c>
      <c r="O116" s="251">
        <v>2</v>
      </c>
      <c r="AA116" s="226">
        <v>1</v>
      </c>
      <c r="AB116" s="226">
        <v>1</v>
      </c>
      <c r="AC116" s="226">
        <v>1</v>
      </c>
      <c r="AZ116" s="226">
        <v>1</v>
      </c>
      <c r="BA116" s="226">
        <f>IF(AZ116=1,G116,0)</f>
        <v>0</v>
      </c>
      <c r="BB116" s="226">
        <f>IF(AZ116=2,G116,0)</f>
        <v>0</v>
      </c>
      <c r="BC116" s="226">
        <f>IF(AZ116=3,G116,0)</f>
        <v>0</v>
      </c>
      <c r="BD116" s="226">
        <f>IF(AZ116=4,G116,0)</f>
        <v>0</v>
      </c>
      <c r="BE116" s="226">
        <f>IF(AZ116=5,G116,0)</f>
        <v>0</v>
      </c>
      <c r="CA116" s="251">
        <v>1</v>
      </c>
      <c r="CB116" s="251">
        <v>1</v>
      </c>
    </row>
    <row r="117" spans="1:80" x14ac:dyDescent="0.2">
      <c r="A117" s="260"/>
      <c r="B117" s="263"/>
      <c r="C117" s="629" t="s">
        <v>326</v>
      </c>
      <c r="D117" s="630"/>
      <c r="E117" s="264"/>
      <c r="F117" s="265"/>
      <c r="G117" s="266"/>
      <c r="H117" s="267"/>
      <c r="I117" s="261"/>
      <c r="J117" s="268"/>
      <c r="K117" s="261"/>
      <c r="M117" s="262" t="s">
        <v>326</v>
      </c>
      <c r="O117" s="251"/>
    </row>
    <row r="118" spans="1:80" x14ac:dyDescent="0.2">
      <c r="A118" s="252">
        <v>46</v>
      </c>
      <c r="B118" s="253" t="s">
        <v>327</v>
      </c>
      <c r="C118" s="254" t="s">
        <v>328</v>
      </c>
      <c r="D118" s="255" t="s">
        <v>108</v>
      </c>
      <c r="E118" s="256">
        <v>5.4734999999999996</v>
      </c>
      <c r="F118" s="256"/>
      <c r="G118" s="257">
        <f>E118*F118</f>
        <v>0</v>
      </c>
      <c r="H118" s="258">
        <v>1.8369999999995299</v>
      </c>
      <c r="I118" s="259">
        <f>E118*H118</f>
        <v>10.054819499997427</v>
      </c>
      <c r="J118" s="258">
        <v>0</v>
      </c>
      <c r="K118" s="259">
        <f>E118*J118</f>
        <v>0</v>
      </c>
      <c r="O118" s="251">
        <v>2</v>
      </c>
      <c r="AA118" s="226">
        <v>1</v>
      </c>
      <c r="AB118" s="226">
        <v>1</v>
      </c>
      <c r="AC118" s="226">
        <v>1</v>
      </c>
      <c r="AZ118" s="226">
        <v>1</v>
      </c>
      <c r="BA118" s="226">
        <f>IF(AZ118=1,G118,0)</f>
        <v>0</v>
      </c>
      <c r="BB118" s="226">
        <f>IF(AZ118=2,G118,0)</f>
        <v>0</v>
      </c>
      <c r="BC118" s="226">
        <f>IF(AZ118=3,G118,0)</f>
        <v>0</v>
      </c>
      <c r="BD118" s="226">
        <f>IF(AZ118=4,G118,0)</f>
        <v>0</v>
      </c>
      <c r="BE118" s="226">
        <f>IF(AZ118=5,G118,0)</f>
        <v>0</v>
      </c>
      <c r="CA118" s="251">
        <v>1</v>
      </c>
      <c r="CB118" s="251">
        <v>1</v>
      </c>
    </row>
    <row r="119" spans="1:80" x14ac:dyDescent="0.2">
      <c r="A119" s="260"/>
      <c r="B119" s="263"/>
      <c r="C119" s="629" t="s">
        <v>329</v>
      </c>
      <c r="D119" s="630"/>
      <c r="E119" s="264"/>
      <c r="F119" s="265"/>
      <c r="G119" s="266"/>
      <c r="H119" s="267"/>
      <c r="I119" s="261"/>
      <c r="J119" s="268"/>
      <c r="K119" s="261"/>
      <c r="M119" s="262" t="s">
        <v>329</v>
      </c>
      <c r="O119" s="251"/>
    </row>
    <row r="120" spans="1:80" ht="22.5" x14ac:dyDescent="0.2">
      <c r="A120" s="252">
        <v>47</v>
      </c>
      <c r="B120" s="253" t="s">
        <v>330</v>
      </c>
      <c r="C120" s="254" t="s">
        <v>331</v>
      </c>
      <c r="D120" s="255" t="s">
        <v>149</v>
      </c>
      <c r="E120" s="256">
        <v>4</v>
      </c>
      <c r="F120" s="256"/>
      <c r="G120" s="257">
        <f>E120*F120</f>
        <v>0</v>
      </c>
      <c r="H120" s="258">
        <v>3.0769999999989799E-2</v>
      </c>
      <c r="I120" s="259">
        <f>E120*H120</f>
        <v>0.12307999999995919</v>
      </c>
      <c r="J120" s="258">
        <v>0</v>
      </c>
      <c r="K120" s="259">
        <f>E120*J120</f>
        <v>0</v>
      </c>
      <c r="O120" s="251">
        <v>2</v>
      </c>
      <c r="AA120" s="226">
        <v>1</v>
      </c>
      <c r="AB120" s="226">
        <v>1</v>
      </c>
      <c r="AC120" s="226">
        <v>1</v>
      </c>
      <c r="AZ120" s="226">
        <v>1</v>
      </c>
      <c r="BA120" s="226">
        <f>IF(AZ120=1,G120,0)</f>
        <v>0</v>
      </c>
      <c r="BB120" s="226">
        <f>IF(AZ120=2,G120,0)</f>
        <v>0</v>
      </c>
      <c r="BC120" s="226">
        <f>IF(AZ120=3,G120,0)</f>
        <v>0</v>
      </c>
      <c r="BD120" s="226">
        <f>IF(AZ120=4,G120,0)</f>
        <v>0</v>
      </c>
      <c r="BE120" s="226">
        <f>IF(AZ120=5,G120,0)</f>
        <v>0</v>
      </c>
      <c r="CA120" s="251">
        <v>1</v>
      </c>
      <c r="CB120" s="251">
        <v>1</v>
      </c>
    </row>
    <row r="121" spans="1:80" x14ac:dyDescent="0.2">
      <c r="A121" s="260"/>
      <c r="B121" s="263"/>
      <c r="C121" s="629" t="s">
        <v>277</v>
      </c>
      <c r="D121" s="630"/>
      <c r="E121" s="264"/>
      <c r="F121" s="265"/>
      <c r="G121" s="266"/>
      <c r="H121" s="267"/>
      <c r="I121" s="261"/>
      <c r="J121" s="268"/>
      <c r="K121" s="261"/>
      <c r="M121" s="262">
        <v>4</v>
      </c>
      <c r="O121" s="251"/>
    </row>
    <row r="122" spans="1:80" ht="22.5" x14ac:dyDescent="0.2">
      <c r="A122" s="252">
        <v>48</v>
      </c>
      <c r="B122" s="253" t="s">
        <v>332</v>
      </c>
      <c r="C122" s="254" t="s">
        <v>1375</v>
      </c>
      <c r="D122" s="255" t="s">
        <v>115</v>
      </c>
      <c r="E122" s="256">
        <v>7.25</v>
      </c>
      <c r="F122" s="256"/>
      <c r="G122" s="257">
        <f>E122*F122</f>
        <v>0</v>
      </c>
      <c r="H122" s="258">
        <v>1.1129999999994301E-2</v>
      </c>
      <c r="I122" s="259">
        <f>E122*H122</f>
        <v>8.0692499999958686E-2</v>
      </c>
      <c r="J122" s="258">
        <v>0</v>
      </c>
      <c r="K122" s="259">
        <f>E122*J122</f>
        <v>0</v>
      </c>
      <c r="O122" s="251">
        <v>2</v>
      </c>
      <c r="AA122" s="226">
        <v>1</v>
      </c>
      <c r="AB122" s="226">
        <v>1</v>
      </c>
      <c r="AC122" s="226">
        <v>1</v>
      </c>
      <c r="AZ122" s="226">
        <v>1</v>
      </c>
      <c r="BA122" s="226">
        <f>IF(AZ122=1,G122,0)</f>
        <v>0</v>
      </c>
      <c r="BB122" s="226">
        <f>IF(AZ122=2,G122,0)</f>
        <v>0</v>
      </c>
      <c r="BC122" s="226">
        <f>IF(AZ122=3,G122,0)</f>
        <v>0</v>
      </c>
      <c r="BD122" s="226">
        <f>IF(AZ122=4,G122,0)</f>
        <v>0</v>
      </c>
      <c r="BE122" s="226">
        <f>IF(AZ122=5,G122,0)</f>
        <v>0</v>
      </c>
      <c r="CA122" s="251">
        <v>1</v>
      </c>
      <c r="CB122" s="251">
        <v>1</v>
      </c>
    </row>
    <row r="123" spans="1:80" x14ac:dyDescent="0.2">
      <c r="A123" s="260"/>
      <c r="B123" s="263"/>
      <c r="C123" s="629" t="s">
        <v>333</v>
      </c>
      <c r="D123" s="630"/>
      <c r="E123" s="264"/>
      <c r="F123" s="265"/>
      <c r="G123" s="266"/>
      <c r="H123" s="267"/>
      <c r="I123" s="261"/>
      <c r="J123" s="268"/>
      <c r="K123" s="261"/>
      <c r="M123" s="262" t="s">
        <v>333</v>
      </c>
      <c r="O123" s="251"/>
    </row>
    <row r="124" spans="1:80" x14ac:dyDescent="0.2">
      <c r="A124" s="252">
        <v>49</v>
      </c>
      <c r="B124" s="253" t="s">
        <v>334</v>
      </c>
      <c r="C124" s="254" t="s">
        <v>335</v>
      </c>
      <c r="D124" s="255" t="s">
        <v>115</v>
      </c>
      <c r="E124" s="256">
        <v>23.8</v>
      </c>
      <c r="F124" s="256"/>
      <c r="G124" s="257">
        <f>E124*F124</f>
        <v>0</v>
      </c>
      <c r="H124" s="258">
        <v>0</v>
      </c>
      <c r="I124" s="259">
        <f>E124*H124</f>
        <v>0</v>
      </c>
      <c r="J124" s="258"/>
      <c r="K124" s="259">
        <f>E124*J124</f>
        <v>0</v>
      </c>
      <c r="O124" s="251">
        <v>2</v>
      </c>
      <c r="AA124" s="226">
        <v>12</v>
      </c>
      <c r="AB124" s="226">
        <v>0</v>
      </c>
      <c r="AC124" s="226">
        <v>43</v>
      </c>
      <c r="AZ124" s="226">
        <v>1</v>
      </c>
      <c r="BA124" s="226">
        <f>IF(AZ124=1,G124,0)</f>
        <v>0</v>
      </c>
      <c r="BB124" s="226">
        <f>IF(AZ124=2,G124,0)</f>
        <v>0</v>
      </c>
      <c r="BC124" s="226">
        <f>IF(AZ124=3,G124,0)</f>
        <v>0</v>
      </c>
      <c r="BD124" s="226">
        <f>IF(AZ124=4,G124,0)</f>
        <v>0</v>
      </c>
      <c r="BE124" s="226">
        <f>IF(AZ124=5,G124,0)</f>
        <v>0</v>
      </c>
      <c r="CA124" s="251">
        <v>12</v>
      </c>
      <c r="CB124" s="251">
        <v>0</v>
      </c>
    </row>
    <row r="125" spans="1:80" x14ac:dyDescent="0.2">
      <c r="A125" s="260"/>
      <c r="B125" s="263"/>
      <c r="C125" s="629" t="s">
        <v>311</v>
      </c>
      <c r="D125" s="630"/>
      <c r="E125" s="264"/>
      <c r="F125" s="265"/>
      <c r="G125" s="266"/>
      <c r="H125" s="267"/>
      <c r="I125" s="261"/>
      <c r="J125" s="268"/>
      <c r="K125" s="261"/>
      <c r="M125" s="262" t="s">
        <v>311</v>
      </c>
      <c r="O125" s="251"/>
    </row>
    <row r="126" spans="1:80" x14ac:dyDescent="0.2">
      <c r="A126" s="269"/>
      <c r="B126" s="270" t="s">
        <v>99</v>
      </c>
      <c r="C126" s="271" t="s">
        <v>293</v>
      </c>
      <c r="D126" s="272"/>
      <c r="E126" s="273"/>
      <c r="F126" s="274"/>
      <c r="G126" s="275">
        <f>SUM(G80:G125)</f>
        <v>0</v>
      </c>
      <c r="H126" s="276"/>
      <c r="I126" s="277">
        <f>SUM(I80:I125)</f>
        <v>52.424772139986437</v>
      </c>
      <c r="J126" s="276"/>
      <c r="K126" s="277">
        <f>SUM(K80:K125)</f>
        <v>0</v>
      </c>
      <c r="O126" s="251">
        <v>4</v>
      </c>
      <c r="BA126" s="278">
        <f>SUM(BA80:BA125)</f>
        <v>0</v>
      </c>
      <c r="BB126" s="278">
        <f>SUM(BB80:BB125)</f>
        <v>0</v>
      </c>
      <c r="BC126" s="278">
        <f>SUM(BC80:BC125)</f>
        <v>0</v>
      </c>
      <c r="BD126" s="278">
        <f>SUM(BD80:BD125)</f>
        <v>0</v>
      </c>
      <c r="BE126" s="278">
        <f>SUM(BE80:BE125)</f>
        <v>0</v>
      </c>
    </row>
    <row r="127" spans="1:80" x14ac:dyDescent="0.2">
      <c r="A127" s="241" t="s">
        <v>96</v>
      </c>
      <c r="B127" s="242" t="s">
        <v>341</v>
      </c>
      <c r="C127" s="243" t="s">
        <v>342</v>
      </c>
      <c r="D127" s="244"/>
      <c r="E127" s="245"/>
      <c r="F127" s="245"/>
      <c r="G127" s="246"/>
      <c r="H127" s="247"/>
      <c r="I127" s="248"/>
      <c r="J127" s="249"/>
      <c r="K127" s="250"/>
      <c r="O127" s="251">
        <v>1</v>
      </c>
    </row>
    <row r="128" spans="1:80" x14ac:dyDescent="0.2">
      <c r="A128" s="252">
        <v>50</v>
      </c>
      <c r="B128" s="253" t="s">
        <v>344</v>
      </c>
      <c r="C128" s="254" t="s">
        <v>345</v>
      </c>
      <c r="D128" s="255" t="s">
        <v>163</v>
      </c>
      <c r="E128" s="256">
        <v>280.8</v>
      </c>
      <c r="F128" s="256"/>
      <c r="G128" s="257">
        <f>E128*F128</f>
        <v>0</v>
      </c>
      <c r="H128" s="258">
        <v>0</v>
      </c>
      <c r="I128" s="259">
        <f>E128*H128</f>
        <v>0</v>
      </c>
      <c r="J128" s="258"/>
      <c r="K128" s="259">
        <f>E128*J128</f>
        <v>0</v>
      </c>
      <c r="O128" s="251">
        <v>2</v>
      </c>
      <c r="AA128" s="226">
        <v>7</v>
      </c>
      <c r="AB128" s="226">
        <v>1</v>
      </c>
      <c r="AC128" s="226">
        <v>2</v>
      </c>
      <c r="AZ128" s="226">
        <v>1</v>
      </c>
      <c r="BA128" s="226">
        <f>IF(AZ128=1,G128,0)</f>
        <v>0</v>
      </c>
      <c r="BB128" s="226">
        <f>IF(AZ128=2,G128,0)</f>
        <v>0</v>
      </c>
      <c r="BC128" s="226">
        <f>IF(AZ128=3,G128,0)</f>
        <v>0</v>
      </c>
      <c r="BD128" s="226">
        <f>IF(AZ128=4,G128,0)</f>
        <v>0</v>
      </c>
      <c r="BE128" s="226">
        <f>IF(AZ128=5,G128,0)</f>
        <v>0</v>
      </c>
      <c r="CA128" s="251">
        <v>7</v>
      </c>
      <c r="CB128" s="251">
        <v>1</v>
      </c>
    </row>
    <row r="129" spans="1:80" x14ac:dyDescent="0.2">
      <c r="A129" s="269"/>
      <c r="B129" s="270" t="s">
        <v>99</v>
      </c>
      <c r="C129" s="271" t="s">
        <v>343</v>
      </c>
      <c r="D129" s="272"/>
      <c r="E129" s="273"/>
      <c r="F129" s="274"/>
      <c r="G129" s="275">
        <f>SUM(G127:G128)</f>
        <v>0</v>
      </c>
      <c r="H129" s="276"/>
      <c r="I129" s="277">
        <f>SUM(I127:I128)</f>
        <v>0</v>
      </c>
      <c r="J129" s="276"/>
      <c r="K129" s="277">
        <f>SUM(K127:K128)</f>
        <v>0</v>
      </c>
      <c r="O129" s="251">
        <v>4</v>
      </c>
      <c r="BA129" s="278">
        <f>SUM(BA127:BA128)</f>
        <v>0</v>
      </c>
      <c r="BB129" s="278">
        <f>SUM(BB127:BB128)</f>
        <v>0</v>
      </c>
      <c r="BC129" s="278">
        <f>SUM(BC127:BC128)</f>
        <v>0</v>
      </c>
      <c r="BD129" s="278">
        <f>SUM(BD127:BD128)</f>
        <v>0</v>
      </c>
      <c r="BE129" s="278">
        <f>SUM(BE127:BE128)</f>
        <v>0</v>
      </c>
    </row>
    <row r="130" spans="1:80" x14ac:dyDescent="0.2">
      <c r="A130" s="241" t="s">
        <v>96</v>
      </c>
      <c r="B130" s="242" t="s">
        <v>346</v>
      </c>
      <c r="C130" s="243" t="s">
        <v>347</v>
      </c>
      <c r="D130" s="244"/>
      <c r="E130" s="245"/>
      <c r="F130" s="245"/>
      <c r="G130" s="246"/>
      <c r="H130" s="247"/>
      <c r="I130" s="248"/>
      <c r="J130" s="249"/>
      <c r="K130" s="250"/>
      <c r="O130" s="251">
        <v>1</v>
      </c>
    </row>
    <row r="131" spans="1:80" ht="22.5" x14ac:dyDescent="0.2">
      <c r="A131" s="252">
        <v>51</v>
      </c>
      <c r="B131" s="253" t="s">
        <v>349</v>
      </c>
      <c r="C131" s="254" t="s">
        <v>350</v>
      </c>
      <c r="D131" s="255" t="s">
        <v>122</v>
      </c>
      <c r="E131" s="256">
        <v>152.04</v>
      </c>
      <c r="F131" s="256"/>
      <c r="G131" s="257">
        <f>E131*F131</f>
        <v>0</v>
      </c>
      <c r="H131" s="258">
        <v>1.99999999999978E-4</v>
      </c>
      <c r="I131" s="259">
        <f>E131*H131</f>
        <v>3.0407999999996653E-2</v>
      </c>
      <c r="J131" s="258">
        <v>0</v>
      </c>
      <c r="K131" s="259">
        <f>E131*J131</f>
        <v>0</v>
      </c>
      <c r="O131" s="251">
        <v>2</v>
      </c>
      <c r="AA131" s="226">
        <v>1</v>
      </c>
      <c r="AB131" s="226">
        <v>7</v>
      </c>
      <c r="AC131" s="226">
        <v>7</v>
      </c>
      <c r="AZ131" s="226">
        <v>2</v>
      </c>
      <c r="BA131" s="226">
        <f>IF(AZ131=1,G131,0)</f>
        <v>0</v>
      </c>
      <c r="BB131" s="226">
        <f>IF(AZ131=2,G131,0)</f>
        <v>0</v>
      </c>
      <c r="BC131" s="226">
        <f>IF(AZ131=3,G131,0)</f>
        <v>0</v>
      </c>
      <c r="BD131" s="226">
        <f>IF(AZ131=4,G131,0)</f>
        <v>0</v>
      </c>
      <c r="BE131" s="226">
        <f>IF(AZ131=5,G131,0)</f>
        <v>0</v>
      </c>
      <c r="CA131" s="251">
        <v>1</v>
      </c>
      <c r="CB131" s="251">
        <v>7</v>
      </c>
    </row>
    <row r="132" spans="1:80" x14ac:dyDescent="0.2">
      <c r="A132" s="260"/>
      <c r="B132" s="263"/>
      <c r="C132" s="629" t="s">
        <v>351</v>
      </c>
      <c r="D132" s="630"/>
      <c r="E132" s="264"/>
      <c r="F132" s="265"/>
      <c r="G132" s="266"/>
      <c r="H132" s="267"/>
      <c r="I132" s="261"/>
      <c r="J132" s="268"/>
      <c r="K132" s="261"/>
      <c r="M132" s="262" t="s">
        <v>351</v>
      </c>
      <c r="O132" s="251"/>
    </row>
    <row r="133" spans="1:80" ht="22.5" x14ac:dyDescent="0.2">
      <c r="A133" s="252">
        <v>52</v>
      </c>
      <c r="B133" s="253" t="s">
        <v>352</v>
      </c>
      <c r="C133" s="254" t="s">
        <v>353</v>
      </c>
      <c r="D133" s="255" t="s">
        <v>122</v>
      </c>
      <c r="E133" s="256">
        <v>76.02</v>
      </c>
      <c r="F133" s="256"/>
      <c r="G133" s="257">
        <f>E133*F133</f>
        <v>0</v>
      </c>
      <c r="H133" s="258">
        <v>8.2000000000004303E-4</v>
      </c>
      <c r="I133" s="259">
        <f>E133*H133</f>
        <v>6.2336400000003268E-2</v>
      </c>
      <c r="J133" s="258">
        <v>0</v>
      </c>
      <c r="K133" s="259">
        <f>E133*J133</f>
        <v>0</v>
      </c>
      <c r="O133" s="251">
        <v>2</v>
      </c>
      <c r="AA133" s="226">
        <v>1</v>
      </c>
      <c r="AB133" s="226">
        <v>7</v>
      </c>
      <c r="AC133" s="226">
        <v>7</v>
      </c>
      <c r="AZ133" s="226">
        <v>2</v>
      </c>
      <c r="BA133" s="226">
        <f>IF(AZ133=1,G133,0)</f>
        <v>0</v>
      </c>
      <c r="BB133" s="226">
        <f>IF(AZ133=2,G133,0)</f>
        <v>0</v>
      </c>
      <c r="BC133" s="226">
        <f>IF(AZ133=3,G133,0)</f>
        <v>0</v>
      </c>
      <c r="BD133" s="226">
        <f>IF(AZ133=4,G133,0)</f>
        <v>0</v>
      </c>
      <c r="BE133" s="226">
        <f>IF(AZ133=5,G133,0)</f>
        <v>0</v>
      </c>
      <c r="CA133" s="251">
        <v>1</v>
      </c>
      <c r="CB133" s="251">
        <v>7</v>
      </c>
    </row>
    <row r="134" spans="1:80" x14ac:dyDescent="0.2">
      <c r="A134" s="260"/>
      <c r="B134" s="263"/>
      <c r="C134" s="629" t="s">
        <v>354</v>
      </c>
      <c r="D134" s="630"/>
      <c r="E134" s="264"/>
      <c r="F134" s="265"/>
      <c r="G134" s="266"/>
      <c r="H134" s="267"/>
      <c r="I134" s="261"/>
      <c r="J134" s="268"/>
      <c r="K134" s="261"/>
      <c r="M134" s="262" t="s">
        <v>354</v>
      </c>
      <c r="O134" s="251"/>
    </row>
    <row r="135" spans="1:80" x14ac:dyDescent="0.2">
      <c r="A135" s="252">
        <v>53</v>
      </c>
      <c r="B135" s="253" t="s">
        <v>355</v>
      </c>
      <c r="C135" s="254" t="s">
        <v>356</v>
      </c>
      <c r="D135" s="255" t="s">
        <v>122</v>
      </c>
      <c r="E135" s="256">
        <v>16.339200000000002</v>
      </c>
      <c r="F135" s="256"/>
      <c r="G135" s="257">
        <f>E135*F135</f>
        <v>0</v>
      </c>
      <c r="H135" s="258">
        <v>9.9999999999944599E-4</v>
      </c>
      <c r="I135" s="259">
        <f>E135*H135</f>
        <v>1.633919999999095E-2</v>
      </c>
      <c r="J135" s="258">
        <v>0</v>
      </c>
      <c r="K135" s="259">
        <f>E135*J135</f>
        <v>0</v>
      </c>
      <c r="O135" s="251">
        <v>2</v>
      </c>
      <c r="AA135" s="226">
        <v>1</v>
      </c>
      <c r="AB135" s="226">
        <v>7</v>
      </c>
      <c r="AC135" s="226">
        <v>7</v>
      </c>
      <c r="AZ135" s="226">
        <v>2</v>
      </c>
      <c r="BA135" s="226">
        <f>IF(AZ135=1,G135,0)</f>
        <v>0</v>
      </c>
      <c r="BB135" s="226">
        <f>IF(AZ135=2,G135,0)</f>
        <v>0</v>
      </c>
      <c r="BC135" s="226">
        <f>IF(AZ135=3,G135,0)</f>
        <v>0</v>
      </c>
      <c r="BD135" s="226">
        <f>IF(AZ135=4,G135,0)</f>
        <v>0</v>
      </c>
      <c r="BE135" s="226">
        <f>IF(AZ135=5,G135,0)</f>
        <v>0</v>
      </c>
      <c r="CA135" s="251">
        <v>1</v>
      </c>
      <c r="CB135" s="251">
        <v>7</v>
      </c>
    </row>
    <row r="136" spans="1:80" x14ac:dyDescent="0.2">
      <c r="A136" s="260"/>
      <c r="B136" s="263"/>
      <c r="C136" s="629" t="s">
        <v>357</v>
      </c>
      <c r="D136" s="630"/>
      <c r="E136" s="264"/>
      <c r="F136" s="265"/>
      <c r="G136" s="266"/>
      <c r="H136" s="267"/>
      <c r="I136" s="261"/>
      <c r="J136" s="268"/>
      <c r="K136" s="261"/>
      <c r="M136" s="262" t="s">
        <v>357</v>
      </c>
      <c r="O136" s="251"/>
    </row>
    <row r="137" spans="1:80" ht="22.5" x14ac:dyDescent="0.2">
      <c r="A137" s="252">
        <v>54</v>
      </c>
      <c r="B137" s="253" t="s">
        <v>358</v>
      </c>
      <c r="C137" s="254" t="s">
        <v>359</v>
      </c>
      <c r="D137" s="255" t="s">
        <v>122</v>
      </c>
      <c r="E137" s="256">
        <v>28</v>
      </c>
      <c r="F137" s="256"/>
      <c r="G137" s="257">
        <f>E137*F137</f>
        <v>0</v>
      </c>
      <c r="H137" s="258">
        <v>8.1000000000042095E-4</v>
      </c>
      <c r="I137" s="259">
        <f>E137*H137</f>
        <v>2.2680000000011788E-2</v>
      </c>
      <c r="J137" s="258">
        <v>0</v>
      </c>
      <c r="K137" s="259">
        <f>E137*J137</f>
        <v>0</v>
      </c>
      <c r="O137" s="251">
        <v>2</v>
      </c>
      <c r="AA137" s="226">
        <v>1</v>
      </c>
      <c r="AB137" s="226">
        <v>7</v>
      </c>
      <c r="AC137" s="226">
        <v>7</v>
      </c>
      <c r="AZ137" s="226">
        <v>2</v>
      </c>
      <c r="BA137" s="226">
        <f>IF(AZ137=1,G137,0)</f>
        <v>0</v>
      </c>
      <c r="BB137" s="226">
        <f>IF(AZ137=2,G137,0)</f>
        <v>0</v>
      </c>
      <c r="BC137" s="226">
        <f>IF(AZ137=3,G137,0)</f>
        <v>0</v>
      </c>
      <c r="BD137" s="226">
        <f>IF(AZ137=4,G137,0)</f>
        <v>0</v>
      </c>
      <c r="BE137" s="226">
        <f>IF(AZ137=5,G137,0)</f>
        <v>0</v>
      </c>
      <c r="CA137" s="251">
        <v>1</v>
      </c>
      <c r="CB137" s="251">
        <v>7</v>
      </c>
    </row>
    <row r="138" spans="1:80" x14ac:dyDescent="0.2">
      <c r="A138" s="260"/>
      <c r="B138" s="263"/>
      <c r="C138" s="629" t="s">
        <v>360</v>
      </c>
      <c r="D138" s="630"/>
      <c r="E138" s="264"/>
      <c r="F138" s="265"/>
      <c r="G138" s="266"/>
      <c r="H138" s="267"/>
      <c r="I138" s="261"/>
      <c r="J138" s="268"/>
      <c r="K138" s="261"/>
      <c r="M138" s="262" t="s">
        <v>360</v>
      </c>
      <c r="O138" s="251"/>
    </row>
    <row r="139" spans="1:80" x14ac:dyDescent="0.2">
      <c r="A139" s="252">
        <v>55</v>
      </c>
      <c r="B139" s="253" t="s">
        <v>361</v>
      </c>
      <c r="C139" s="254" t="s">
        <v>362</v>
      </c>
      <c r="D139" s="255" t="s">
        <v>122</v>
      </c>
      <c r="E139" s="256">
        <v>87.423000000000002</v>
      </c>
      <c r="F139" s="256"/>
      <c r="G139" s="257">
        <f>E139*F139</f>
        <v>0</v>
      </c>
      <c r="H139" s="258">
        <v>4.5000000000001697E-3</v>
      </c>
      <c r="I139" s="259">
        <f>E139*H139</f>
        <v>0.39340350000001484</v>
      </c>
      <c r="J139" s="258"/>
      <c r="K139" s="259">
        <f>E139*J139</f>
        <v>0</v>
      </c>
      <c r="O139" s="251">
        <v>2</v>
      </c>
      <c r="AA139" s="226">
        <v>3</v>
      </c>
      <c r="AB139" s="226">
        <v>7</v>
      </c>
      <c r="AC139" s="226">
        <v>62833159</v>
      </c>
      <c r="AZ139" s="226">
        <v>2</v>
      </c>
      <c r="BA139" s="226">
        <f>IF(AZ139=1,G139,0)</f>
        <v>0</v>
      </c>
      <c r="BB139" s="226">
        <f>IF(AZ139=2,G139,0)</f>
        <v>0</v>
      </c>
      <c r="BC139" s="226">
        <f>IF(AZ139=3,G139,0)</f>
        <v>0</v>
      </c>
      <c r="BD139" s="226">
        <f>IF(AZ139=4,G139,0)</f>
        <v>0</v>
      </c>
      <c r="BE139" s="226">
        <f>IF(AZ139=5,G139,0)</f>
        <v>0</v>
      </c>
      <c r="CA139" s="251">
        <v>3</v>
      </c>
      <c r="CB139" s="251">
        <v>7</v>
      </c>
    </row>
    <row r="140" spans="1:80" x14ac:dyDescent="0.2">
      <c r="A140" s="260"/>
      <c r="B140" s="263"/>
      <c r="C140" s="629" t="s">
        <v>363</v>
      </c>
      <c r="D140" s="630"/>
      <c r="E140" s="264"/>
      <c r="F140" s="265"/>
      <c r="G140" s="266"/>
      <c r="H140" s="267"/>
      <c r="I140" s="261"/>
      <c r="J140" s="268"/>
      <c r="K140" s="261"/>
      <c r="M140" s="262" t="s">
        <v>363</v>
      </c>
      <c r="O140" s="251"/>
    </row>
    <row r="141" spans="1:80" x14ac:dyDescent="0.2">
      <c r="A141" s="252">
        <v>56</v>
      </c>
      <c r="B141" s="253" t="s">
        <v>364</v>
      </c>
      <c r="C141" s="254" t="s">
        <v>365</v>
      </c>
      <c r="D141" s="255" t="s">
        <v>122</v>
      </c>
      <c r="E141" s="256">
        <v>87.423000000000002</v>
      </c>
      <c r="F141" s="256"/>
      <c r="G141" s="257">
        <f>E141*F141</f>
        <v>0</v>
      </c>
      <c r="H141" s="258">
        <v>4.6499999999980402E-3</v>
      </c>
      <c r="I141" s="259">
        <f>E141*H141</f>
        <v>0.40651694999982868</v>
      </c>
      <c r="J141" s="258"/>
      <c r="K141" s="259">
        <f>E141*J141</f>
        <v>0</v>
      </c>
      <c r="O141" s="251">
        <v>2</v>
      </c>
      <c r="AA141" s="226">
        <v>3</v>
      </c>
      <c r="AB141" s="226">
        <v>7</v>
      </c>
      <c r="AC141" s="226">
        <v>62856000</v>
      </c>
      <c r="AZ141" s="226">
        <v>2</v>
      </c>
      <c r="BA141" s="226">
        <f>IF(AZ141=1,G141,0)</f>
        <v>0</v>
      </c>
      <c r="BB141" s="226">
        <f>IF(AZ141=2,G141,0)</f>
        <v>0</v>
      </c>
      <c r="BC141" s="226">
        <f>IF(AZ141=3,G141,0)</f>
        <v>0</v>
      </c>
      <c r="BD141" s="226">
        <f>IF(AZ141=4,G141,0)</f>
        <v>0</v>
      </c>
      <c r="BE141" s="226">
        <f>IF(AZ141=5,G141,0)</f>
        <v>0</v>
      </c>
      <c r="CA141" s="251">
        <v>3</v>
      </c>
      <c r="CB141" s="251">
        <v>7</v>
      </c>
    </row>
    <row r="142" spans="1:80" x14ac:dyDescent="0.2">
      <c r="A142" s="260"/>
      <c r="B142" s="263"/>
      <c r="C142" s="629" t="s">
        <v>363</v>
      </c>
      <c r="D142" s="630"/>
      <c r="E142" s="264"/>
      <c r="F142" s="265"/>
      <c r="G142" s="266"/>
      <c r="H142" s="267"/>
      <c r="I142" s="261"/>
      <c r="J142" s="268"/>
      <c r="K142" s="261"/>
      <c r="M142" s="262" t="s">
        <v>363</v>
      </c>
      <c r="O142" s="251"/>
    </row>
    <row r="143" spans="1:80" x14ac:dyDescent="0.2">
      <c r="A143" s="252">
        <v>57</v>
      </c>
      <c r="B143" s="253" t="s">
        <v>366</v>
      </c>
      <c r="C143" s="254" t="s">
        <v>367</v>
      </c>
      <c r="D143" s="255" t="s">
        <v>12</v>
      </c>
      <c r="E143" s="256">
        <v>4.45</v>
      </c>
      <c r="F143" s="256">
        <f>SUM(G131:G141)/100</f>
        <v>0</v>
      </c>
      <c r="G143" s="257">
        <f>E143*F143</f>
        <v>0</v>
      </c>
      <c r="H143" s="258">
        <v>0</v>
      </c>
      <c r="I143" s="259">
        <f>E143*H143</f>
        <v>0</v>
      </c>
      <c r="J143" s="258"/>
      <c r="K143" s="259">
        <f>E143*J143</f>
        <v>0</v>
      </c>
      <c r="O143" s="251">
        <v>2</v>
      </c>
      <c r="AA143" s="226">
        <v>7</v>
      </c>
      <c r="AB143" s="226">
        <v>1002</v>
      </c>
      <c r="AC143" s="226">
        <v>5</v>
      </c>
      <c r="AZ143" s="226">
        <v>2</v>
      </c>
      <c r="BA143" s="226">
        <f>IF(AZ143=1,G143,0)</f>
        <v>0</v>
      </c>
      <c r="BB143" s="226">
        <f>IF(AZ143=2,G143,0)</f>
        <v>0</v>
      </c>
      <c r="BC143" s="226">
        <f>IF(AZ143=3,G143,0)</f>
        <v>0</v>
      </c>
      <c r="BD143" s="226">
        <f>IF(AZ143=4,G143,0)</f>
        <v>0</v>
      </c>
      <c r="BE143" s="226">
        <f>IF(AZ143=5,G143,0)</f>
        <v>0</v>
      </c>
      <c r="CA143" s="251">
        <v>7</v>
      </c>
      <c r="CB143" s="251">
        <v>1002</v>
      </c>
    </row>
    <row r="144" spans="1:80" x14ac:dyDescent="0.2">
      <c r="A144" s="269"/>
      <c r="B144" s="270" t="s">
        <v>99</v>
      </c>
      <c r="C144" s="271" t="s">
        <v>348</v>
      </c>
      <c r="D144" s="272"/>
      <c r="E144" s="273"/>
      <c r="F144" s="274"/>
      <c r="G144" s="275">
        <f>SUM(G130:G143)</f>
        <v>0</v>
      </c>
      <c r="H144" s="276"/>
      <c r="I144" s="277">
        <f>SUM(I130:I143)</f>
        <v>0.93168404999984622</v>
      </c>
      <c r="J144" s="276"/>
      <c r="K144" s="277">
        <f>SUM(K130:K143)</f>
        <v>0</v>
      </c>
      <c r="O144" s="251">
        <v>4</v>
      </c>
      <c r="BA144" s="278">
        <f>SUM(BA130:BA143)</f>
        <v>0</v>
      </c>
      <c r="BB144" s="278">
        <f>SUM(BB130:BB143)</f>
        <v>0</v>
      </c>
      <c r="BC144" s="278">
        <f>SUM(BC130:BC143)</f>
        <v>0</v>
      </c>
      <c r="BD144" s="278">
        <f>SUM(BD130:BD143)</f>
        <v>0</v>
      </c>
      <c r="BE144" s="278">
        <f>SUM(BE130:BE143)</f>
        <v>0</v>
      </c>
    </row>
    <row r="145" spans="1:80" x14ac:dyDescent="0.2">
      <c r="A145" s="241" t="s">
        <v>96</v>
      </c>
      <c r="B145" s="242" t="s">
        <v>368</v>
      </c>
      <c r="C145" s="243" t="s">
        <v>369</v>
      </c>
      <c r="D145" s="244"/>
      <c r="E145" s="245"/>
      <c r="F145" s="245"/>
      <c r="G145" s="246"/>
      <c r="H145" s="247"/>
      <c r="I145" s="248"/>
      <c r="J145" s="249"/>
      <c r="K145" s="250"/>
      <c r="O145" s="251">
        <v>1</v>
      </c>
    </row>
    <row r="146" spans="1:80" ht="22.5" x14ac:dyDescent="0.2">
      <c r="A146" s="252">
        <v>58</v>
      </c>
      <c r="B146" s="253" t="s">
        <v>371</v>
      </c>
      <c r="C146" s="254" t="s">
        <v>372</v>
      </c>
      <c r="D146" s="255" t="s">
        <v>122</v>
      </c>
      <c r="E146" s="256">
        <v>70.75</v>
      </c>
      <c r="F146" s="256"/>
      <c r="G146" s="257">
        <f>E146*F146</f>
        <v>0</v>
      </c>
      <c r="H146" s="258">
        <v>8.2999999999966401E-4</v>
      </c>
      <c r="I146" s="259">
        <f>E146*H146</f>
        <v>5.8722499999976231E-2</v>
      </c>
      <c r="J146" s="258">
        <v>0</v>
      </c>
      <c r="K146" s="259">
        <f>E146*J146</f>
        <v>0</v>
      </c>
      <c r="O146" s="251">
        <v>2</v>
      </c>
      <c r="AA146" s="226">
        <v>1</v>
      </c>
      <c r="AB146" s="226">
        <v>7</v>
      </c>
      <c r="AC146" s="226">
        <v>7</v>
      </c>
      <c r="AZ146" s="226">
        <v>2</v>
      </c>
      <c r="BA146" s="226">
        <f>IF(AZ146=1,G146,0)</f>
        <v>0</v>
      </c>
      <c r="BB146" s="226">
        <f>IF(AZ146=2,G146,0)</f>
        <v>0</v>
      </c>
      <c r="BC146" s="226">
        <f>IF(AZ146=3,G146,0)</f>
        <v>0</v>
      </c>
      <c r="BD146" s="226">
        <f>IF(AZ146=4,G146,0)</f>
        <v>0</v>
      </c>
      <c r="BE146" s="226">
        <f>IF(AZ146=5,G146,0)</f>
        <v>0</v>
      </c>
      <c r="CA146" s="251">
        <v>1</v>
      </c>
      <c r="CB146" s="251">
        <v>7</v>
      </c>
    </row>
    <row r="147" spans="1:80" x14ac:dyDescent="0.2">
      <c r="A147" s="260"/>
      <c r="B147" s="263"/>
      <c r="C147" s="629" t="s">
        <v>373</v>
      </c>
      <c r="D147" s="630"/>
      <c r="E147" s="264"/>
      <c r="F147" s="265"/>
      <c r="G147" s="266"/>
      <c r="H147" s="267"/>
      <c r="I147" s="261"/>
      <c r="J147" s="268"/>
      <c r="K147" s="261"/>
      <c r="M147" s="262" t="s">
        <v>373</v>
      </c>
      <c r="O147" s="251"/>
    </row>
    <row r="148" spans="1:80" ht="22.5" x14ac:dyDescent="0.2">
      <c r="A148" s="252">
        <v>59</v>
      </c>
      <c r="B148" s="253" t="s">
        <v>374</v>
      </c>
      <c r="C148" s="254" t="s">
        <v>375</v>
      </c>
      <c r="D148" s="255" t="s">
        <v>122</v>
      </c>
      <c r="E148" s="256">
        <v>70.75</v>
      </c>
      <c r="F148" s="256"/>
      <c r="G148" s="257">
        <f>E148*F148</f>
        <v>0</v>
      </c>
      <c r="H148" s="258">
        <v>1.4000000000002899E-4</v>
      </c>
      <c r="I148" s="259">
        <f>E148*H148</f>
        <v>9.9050000000020511E-3</v>
      </c>
      <c r="J148" s="258">
        <v>0</v>
      </c>
      <c r="K148" s="259">
        <f>E148*J148</f>
        <v>0</v>
      </c>
      <c r="O148" s="251">
        <v>2</v>
      </c>
      <c r="AA148" s="226">
        <v>1</v>
      </c>
      <c r="AB148" s="226">
        <v>7</v>
      </c>
      <c r="AC148" s="226">
        <v>7</v>
      </c>
      <c r="AZ148" s="226">
        <v>2</v>
      </c>
      <c r="BA148" s="226">
        <f>IF(AZ148=1,G148,0)</f>
        <v>0</v>
      </c>
      <c r="BB148" s="226">
        <f>IF(AZ148=2,G148,0)</f>
        <v>0</v>
      </c>
      <c r="BC148" s="226">
        <f>IF(AZ148=3,G148,0)</f>
        <v>0</v>
      </c>
      <c r="BD148" s="226">
        <f>IF(AZ148=4,G148,0)</f>
        <v>0</v>
      </c>
      <c r="BE148" s="226">
        <f>IF(AZ148=5,G148,0)</f>
        <v>0</v>
      </c>
      <c r="CA148" s="251">
        <v>1</v>
      </c>
      <c r="CB148" s="251">
        <v>7</v>
      </c>
    </row>
    <row r="149" spans="1:80" x14ac:dyDescent="0.2">
      <c r="A149" s="260"/>
      <c r="B149" s="263"/>
      <c r="C149" s="629" t="s">
        <v>373</v>
      </c>
      <c r="D149" s="630"/>
      <c r="E149" s="264"/>
      <c r="F149" s="265"/>
      <c r="G149" s="266"/>
      <c r="H149" s="267"/>
      <c r="I149" s="261"/>
      <c r="J149" s="268"/>
      <c r="K149" s="261"/>
      <c r="M149" s="262" t="s">
        <v>373</v>
      </c>
      <c r="O149" s="251"/>
    </row>
    <row r="150" spans="1:80" x14ac:dyDescent="0.2">
      <c r="A150" s="252">
        <v>60</v>
      </c>
      <c r="B150" s="253" t="s">
        <v>376</v>
      </c>
      <c r="C150" s="254" t="s">
        <v>377</v>
      </c>
      <c r="D150" s="255" t="s">
        <v>122</v>
      </c>
      <c r="E150" s="256">
        <v>70.75</v>
      </c>
      <c r="F150" s="256"/>
      <c r="G150" s="257">
        <f>E150*F150</f>
        <v>0</v>
      </c>
      <c r="H150" s="258">
        <v>9.0000000000034497E-5</v>
      </c>
      <c r="I150" s="259">
        <f>E150*H150</f>
        <v>6.3675000000024407E-3</v>
      </c>
      <c r="J150" s="258">
        <v>0</v>
      </c>
      <c r="K150" s="259">
        <f>E150*J150</f>
        <v>0</v>
      </c>
      <c r="O150" s="251">
        <v>2</v>
      </c>
      <c r="AA150" s="226">
        <v>1</v>
      </c>
      <c r="AB150" s="226">
        <v>7</v>
      </c>
      <c r="AC150" s="226">
        <v>7</v>
      </c>
      <c r="AZ150" s="226">
        <v>2</v>
      </c>
      <c r="BA150" s="226">
        <f>IF(AZ150=1,G150,0)</f>
        <v>0</v>
      </c>
      <c r="BB150" s="226">
        <f>IF(AZ150=2,G150,0)</f>
        <v>0</v>
      </c>
      <c r="BC150" s="226">
        <f>IF(AZ150=3,G150,0)</f>
        <v>0</v>
      </c>
      <c r="BD150" s="226">
        <f>IF(AZ150=4,G150,0)</f>
        <v>0</v>
      </c>
      <c r="BE150" s="226">
        <f>IF(AZ150=5,G150,0)</f>
        <v>0</v>
      </c>
      <c r="CA150" s="251">
        <v>1</v>
      </c>
      <c r="CB150" s="251">
        <v>7</v>
      </c>
    </row>
    <row r="151" spans="1:80" x14ac:dyDescent="0.2">
      <c r="A151" s="260"/>
      <c r="B151" s="263"/>
      <c r="C151" s="629" t="s">
        <v>373</v>
      </c>
      <c r="D151" s="630"/>
      <c r="E151" s="264"/>
      <c r="F151" s="265"/>
      <c r="G151" s="266"/>
      <c r="H151" s="267"/>
      <c r="I151" s="261"/>
      <c r="J151" s="268"/>
      <c r="K151" s="261"/>
      <c r="M151" s="262" t="s">
        <v>373</v>
      </c>
      <c r="O151" s="251"/>
    </row>
    <row r="152" spans="1:80" x14ac:dyDescent="0.2">
      <c r="A152" s="252">
        <v>61</v>
      </c>
      <c r="B152" s="253" t="s">
        <v>378</v>
      </c>
      <c r="C152" s="254" t="s">
        <v>379</v>
      </c>
      <c r="D152" s="255" t="s">
        <v>122</v>
      </c>
      <c r="E152" s="256">
        <v>70.75</v>
      </c>
      <c r="F152" s="256"/>
      <c r="G152" s="257">
        <f>E152*F152</f>
        <v>0</v>
      </c>
      <c r="H152" s="258">
        <v>9.9999999999989E-5</v>
      </c>
      <c r="I152" s="259">
        <f>E152*H152</f>
        <v>7.0749999999992217E-3</v>
      </c>
      <c r="J152" s="258">
        <v>0</v>
      </c>
      <c r="K152" s="259">
        <f>E152*J152</f>
        <v>0</v>
      </c>
      <c r="O152" s="251">
        <v>2</v>
      </c>
      <c r="AA152" s="226">
        <v>1</v>
      </c>
      <c r="AB152" s="226">
        <v>7</v>
      </c>
      <c r="AC152" s="226">
        <v>7</v>
      </c>
      <c r="AZ152" s="226">
        <v>2</v>
      </c>
      <c r="BA152" s="226">
        <f>IF(AZ152=1,G152,0)</f>
        <v>0</v>
      </c>
      <c r="BB152" s="226">
        <f>IF(AZ152=2,G152,0)</f>
        <v>0</v>
      </c>
      <c r="BC152" s="226">
        <f>IF(AZ152=3,G152,0)</f>
        <v>0</v>
      </c>
      <c r="BD152" s="226">
        <f>IF(AZ152=4,G152,0)</f>
        <v>0</v>
      </c>
      <c r="BE152" s="226">
        <f>IF(AZ152=5,G152,0)</f>
        <v>0</v>
      </c>
      <c r="CA152" s="251">
        <v>1</v>
      </c>
      <c r="CB152" s="251">
        <v>7</v>
      </c>
    </row>
    <row r="153" spans="1:80" x14ac:dyDescent="0.2">
      <c r="A153" s="260"/>
      <c r="B153" s="263"/>
      <c r="C153" s="629" t="s">
        <v>373</v>
      </c>
      <c r="D153" s="630"/>
      <c r="E153" s="264"/>
      <c r="F153" s="265"/>
      <c r="G153" s="266"/>
      <c r="H153" s="267"/>
      <c r="I153" s="261"/>
      <c r="J153" s="268"/>
      <c r="K153" s="261"/>
      <c r="M153" s="262" t="s">
        <v>373</v>
      </c>
      <c r="O153" s="251"/>
    </row>
    <row r="154" spans="1:80" x14ac:dyDescent="0.2">
      <c r="A154" s="252">
        <v>62</v>
      </c>
      <c r="B154" s="253" t="s">
        <v>380</v>
      </c>
      <c r="C154" s="254" t="s">
        <v>381</v>
      </c>
      <c r="D154" s="255" t="s">
        <v>122</v>
      </c>
      <c r="E154" s="256">
        <v>72.165000000000006</v>
      </c>
      <c r="F154" s="256"/>
      <c r="G154" s="257">
        <f>E154*F154</f>
        <v>0</v>
      </c>
      <c r="H154" s="258">
        <v>3.0000000000001098E-3</v>
      </c>
      <c r="I154" s="259">
        <f>E154*H154</f>
        <v>0.21649500000000793</v>
      </c>
      <c r="J154" s="258"/>
      <c r="K154" s="259">
        <f>E154*J154</f>
        <v>0</v>
      </c>
      <c r="O154" s="251">
        <v>2</v>
      </c>
      <c r="AA154" s="226">
        <v>3</v>
      </c>
      <c r="AB154" s="226">
        <v>7</v>
      </c>
      <c r="AC154" s="226">
        <v>28375857</v>
      </c>
      <c r="AZ154" s="226">
        <v>2</v>
      </c>
      <c r="BA154" s="226">
        <f>IF(AZ154=1,G154,0)</f>
        <v>0</v>
      </c>
      <c r="BB154" s="226">
        <f>IF(AZ154=2,G154,0)</f>
        <v>0</v>
      </c>
      <c r="BC154" s="226">
        <f>IF(AZ154=3,G154,0)</f>
        <v>0</v>
      </c>
      <c r="BD154" s="226">
        <f>IF(AZ154=4,G154,0)</f>
        <v>0</v>
      </c>
      <c r="BE154" s="226">
        <f>IF(AZ154=5,G154,0)</f>
        <v>0</v>
      </c>
      <c r="CA154" s="251">
        <v>3</v>
      </c>
      <c r="CB154" s="251">
        <v>7</v>
      </c>
    </row>
    <row r="155" spans="1:80" x14ac:dyDescent="0.2">
      <c r="A155" s="260"/>
      <c r="B155" s="263"/>
      <c r="C155" s="629" t="s">
        <v>382</v>
      </c>
      <c r="D155" s="630"/>
      <c r="E155" s="264"/>
      <c r="F155" s="265"/>
      <c r="G155" s="266"/>
      <c r="H155" s="267"/>
      <c r="I155" s="261"/>
      <c r="J155" s="268"/>
      <c r="K155" s="261"/>
      <c r="M155" s="262" t="s">
        <v>382</v>
      </c>
      <c r="O155" s="251"/>
    </row>
    <row r="156" spans="1:80" x14ac:dyDescent="0.2">
      <c r="A156" s="252">
        <v>63</v>
      </c>
      <c r="B156" s="253" t="s">
        <v>383</v>
      </c>
      <c r="C156" s="254" t="s">
        <v>384</v>
      </c>
      <c r="D156" s="255" t="s">
        <v>122</v>
      </c>
      <c r="E156" s="256">
        <v>169.8</v>
      </c>
      <c r="F156" s="256"/>
      <c r="G156" s="257">
        <f>E156*F156</f>
        <v>0</v>
      </c>
      <c r="H156" s="258">
        <v>5.6000000000011596E-3</v>
      </c>
      <c r="I156" s="259">
        <f>E156*H156</f>
        <v>0.95088000000019701</v>
      </c>
      <c r="J156" s="258"/>
      <c r="K156" s="259">
        <f>E156*J156</f>
        <v>0</v>
      </c>
      <c r="O156" s="251">
        <v>2</v>
      </c>
      <c r="AA156" s="226">
        <v>3</v>
      </c>
      <c r="AB156" s="226">
        <v>7</v>
      </c>
      <c r="AC156" s="226">
        <v>63151410</v>
      </c>
      <c r="AZ156" s="226">
        <v>2</v>
      </c>
      <c r="BA156" s="226">
        <f>IF(AZ156=1,G156,0)</f>
        <v>0</v>
      </c>
      <c r="BB156" s="226">
        <f>IF(AZ156=2,G156,0)</f>
        <v>0</v>
      </c>
      <c r="BC156" s="226">
        <f>IF(AZ156=3,G156,0)</f>
        <v>0</v>
      </c>
      <c r="BD156" s="226">
        <f>IF(AZ156=4,G156,0)</f>
        <v>0</v>
      </c>
      <c r="BE156" s="226">
        <f>IF(AZ156=5,G156,0)</f>
        <v>0</v>
      </c>
      <c r="CA156" s="251">
        <v>3</v>
      </c>
      <c r="CB156" s="251">
        <v>7</v>
      </c>
    </row>
    <row r="157" spans="1:80" x14ac:dyDescent="0.2">
      <c r="A157" s="260"/>
      <c r="B157" s="263"/>
      <c r="C157" s="629" t="s">
        <v>385</v>
      </c>
      <c r="D157" s="630"/>
      <c r="E157" s="264"/>
      <c r="F157" s="265"/>
      <c r="G157" s="266"/>
      <c r="H157" s="267"/>
      <c r="I157" s="261"/>
      <c r="J157" s="268"/>
      <c r="K157" s="261"/>
      <c r="M157" s="262" t="s">
        <v>385</v>
      </c>
      <c r="O157" s="251"/>
    </row>
    <row r="158" spans="1:80" x14ac:dyDescent="0.2">
      <c r="A158" s="252">
        <v>64</v>
      </c>
      <c r="B158" s="253" t="s">
        <v>386</v>
      </c>
      <c r="C158" s="254" t="s">
        <v>387</v>
      </c>
      <c r="D158" s="255" t="s">
        <v>12</v>
      </c>
      <c r="E158" s="256">
        <v>2.1</v>
      </c>
      <c r="F158" s="256">
        <f>SUM(G146:G156)/100</f>
        <v>0</v>
      </c>
      <c r="G158" s="257">
        <f>E158*F158</f>
        <v>0</v>
      </c>
      <c r="H158" s="258">
        <v>0</v>
      </c>
      <c r="I158" s="259">
        <f>E158*H158</f>
        <v>0</v>
      </c>
      <c r="J158" s="258"/>
      <c r="K158" s="259">
        <f>E158*J158</f>
        <v>0</v>
      </c>
      <c r="O158" s="251">
        <v>2</v>
      </c>
      <c r="AA158" s="226">
        <v>7</v>
      </c>
      <c r="AB158" s="226">
        <v>1002</v>
      </c>
      <c r="AC158" s="226">
        <v>5</v>
      </c>
      <c r="AZ158" s="226">
        <v>2</v>
      </c>
      <c r="BA158" s="226">
        <f>IF(AZ158=1,G158,0)</f>
        <v>0</v>
      </c>
      <c r="BB158" s="226">
        <f>IF(AZ158=2,G158,0)</f>
        <v>0</v>
      </c>
      <c r="BC158" s="226">
        <f>IF(AZ158=3,G158,0)</f>
        <v>0</v>
      </c>
      <c r="BD158" s="226">
        <f>IF(AZ158=4,G158,0)</f>
        <v>0</v>
      </c>
      <c r="BE158" s="226">
        <f>IF(AZ158=5,G158,0)</f>
        <v>0</v>
      </c>
      <c r="CA158" s="251">
        <v>7</v>
      </c>
      <c r="CB158" s="251">
        <v>1002</v>
      </c>
    </row>
    <row r="159" spans="1:80" x14ac:dyDescent="0.2">
      <c r="A159" s="269"/>
      <c r="B159" s="270" t="s">
        <v>99</v>
      </c>
      <c r="C159" s="271" t="s">
        <v>370</v>
      </c>
      <c r="D159" s="272"/>
      <c r="E159" s="273"/>
      <c r="F159" s="274"/>
      <c r="G159" s="275">
        <f>SUM(G145:G158)</f>
        <v>0</v>
      </c>
      <c r="H159" s="276"/>
      <c r="I159" s="277">
        <f>SUM(I145:I158)</f>
        <v>1.2494450000001849</v>
      </c>
      <c r="J159" s="276"/>
      <c r="K159" s="277">
        <f>SUM(K145:K158)</f>
        <v>0</v>
      </c>
      <c r="O159" s="251">
        <v>4</v>
      </c>
      <c r="BA159" s="278">
        <f>SUM(BA145:BA158)</f>
        <v>0</v>
      </c>
      <c r="BB159" s="278">
        <f>SUM(BB145:BB158)</f>
        <v>0</v>
      </c>
      <c r="BC159" s="278">
        <f>SUM(BC145:BC158)</f>
        <v>0</v>
      </c>
      <c r="BD159" s="278">
        <f>SUM(BD145:BD158)</f>
        <v>0</v>
      </c>
      <c r="BE159" s="278">
        <f>SUM(BE145:BE158)</f>
        <v>0</v>
      </c>
    </row>
    <row r="160" spans="1:80" x14ac:dyDescent="0.2">
      <c r="A160" s="241" t="s">
        <v>96</v>
      </c>
      <c r="B160" s="242" t="s">
        <v>388</v>
      </c>
      <c r="C160" s="243" t="s">
        <v>389</v>
      </c>
      <c r="D160" s="244"/>
      <c r="E160" s="245"/>
      <c r="F160" s="245"/>
      <c r="G160" s="246"/>
      <c r="H160" s="247"/>
      <c r="I160" s="248"/>
      <c r="J160" s="249"/>
      <c r="K160" s="250"/>
      <c r="O160" s="251">
        <v>1</v>
      </c>
    </row>
    <row r="161" spans="1:80" x14ac:dyDescent="0.2">
      <c r="A161" s="252">
        <v>65</v>
      </c>
      <c r="B161" s="253" t="s">
        <v>391</v>
      </c>
      <c r="C161" s="254" t="s">
        <v>1329</v>
      </c>
      <c r="D161" s="255" t="s">
        <v>149</v>
      </c>
      <c r="E161" s="256">
        <v>2</v>
      </c>
      <c r="F161" s="256"/>
      <c r="G161" s="257">
        <f>E161*F161</f>
        <v>0</v>
      </c>
      <c r="H161" s="258">
        <v>0</v>
      </c>
      <c r="I161" s="259">
        <f>E161*H161</f>
        <v>0</v>
      </c>
      <c r="J161" s="258"/>
      <c r="K161" s="259">
        <f>E161*J161</f>
        <v>0</v>
      </c>
      <c r="O161" s="251">
        <v>2</v>
      </c>
      <c r="AA161" s="226">
        <v>12</v>
      </c>
      <c r="AB161" s="226">
        <v>0</v>
      </c>
      <c r="AC161" s="226">
        <v>98</v>
      </c>
      <c r="AZ161" s="226">
        <v>2</v>
      </c>
      <c r="BA161" s="226">
        <f>IF(AZ161=1,G161,0)</f>
        <v>0</v>
      </c>
      <c r="BB161" s="226">
        <f>IF(AZ161=2,G161,0)</f>
        <v>0</v>
      </c>
      <c r="BC161" s="226">
        <f>IF(AZ161=3,G161,0)</f>
        <v>0</v>
      </c>
      <c r="BD161" s="226">
        <f>IF(AZ161=4,G161,0)</f>
        <v>0</v>
      </c>
      <c r="BE161" s="226">
        <f>IF(AZ161=5,G161,0)</f>
        <v>0</v>
      </c>
      <c r="CA161" s="251">
        <v>12</v>
      </c>
      <c r="CB161" s="251">
        <v>0</v>
      </c>
    </row>
    <row r="162" spans="1:80" x14ac:dyDescent="0.2">
      <c r="A162" s="252">
        <v>66</v>
      </c>
      <c r="B162" s="253" t="s">
        <v>392</v>
      </c>
      <c r="C162" s="254" t="s">
        <v>393</v>
      </c>
      <c r="D162" s="255" t="s">
        <v>149</v>
      </c>
      <c r="E162" s="256">
        <v>3</v>
      </c>
      <c r="F162" s="256"/>
      <c r="G162" s="257">
        <f>E162*F162</f>
        <v>0</v>
      </c>
      <c r="H162" s="258">
        <v>0</v>
      </c>
      <c r="I162" s="259">
        <f>E162*H162</f>
        <v>0</v>
      </c>
      <c r="J162" s="258"/>
      <c r="K162" s="259">
        <f>E162*J162</f>
        <v>0</v>
      </c>
      <c r="O162" s="251">
        <v>2</v>
      </c>
      <c r="AA162" s="226">
        <v>12</v>
      </c>
      <c r="AB162" s="226">
        <v>0</v>
      </c>
      <c r="AC162" s="226">
        <v>99</v>
      </c>
      <c r="AZ162" s="226">
        <v>2</v>
      </c>
      <c r="BA162" s="226">
        <f>IF(AZ162=1,G162,0)</f>
        <v>0</v>
      </c>
      <c r="BB162" s="226">
        <f>IF(AZ162=2,G162,0)</f>
        <v>0</v>
      </c>
      <c r="BC162" s="226">
        <f>IF(AZ162=3,G162,0)</f>
        <v>0</v>
      </c>
      <c r="BD162" s="226">
        <f>IF(AZ162=4,G162,0)</f>
        <v>0</v>
      </c>
      <c r="BE162" s="226">
        <f>IF(AZ162=5,G162,0)</f>
        <v>0</v>
      </c>
      <c r="CA162" s="251">
        <v>12</v>
      </c>
      <c r="CB162" s="251">
        <v>0</v>
      </c>
    </row>
    <row r="163" spans="1:80" x14ac:dyDescent="0.2">
      <c r="A163" s="252">
        <v>67</v>
      </c>
      <c r="B163" s="253" t="s">
        <v>394</v>
      </c>
      <c r="C163" s="254" t="s">
        <v>395</v>
      </c>
      <c r="D163" s="255" t="s">
        <v>149</v>
      </c>
      <c r="E163" s="256">
        <v>5</v>
      </c>
      <c r="F163" s="256"/>
      <c r="G163" s="257">
        <f>E163*F163</f>
        <v>0</v>
      </c>
      <c r="H163" s="258">
        <v>0</v>
      </c>
      <c r="I163" s="259">
        <f>E163*H163</f>
        <v>0</v>
      </c>
      <c r="J163" s="258"/>
      <c r="K163" s="259">
        <f>E163*J163</f>
        <v>0</v>
      </c>
      <c r="O163" s="251">
        <v>2</v>
      </c>
      <c r="AA163" s="226">
        <v>12</v>
      </c>
      <c r="AB163" s="226">
        <v>0</v>
      </c>
      <c r="AC163" s="226">
        <v>100</v>
      </c>
      <c r="AZ163" s="226">
        <v>2</v>
      </c>
      <c r="BA163" s="226">
        <f>IF(AZ163=1,G163,0)</f>
        <v>0</v>
      </c>
      <c r="BB163" s="226">
        <f>IF(AZ163=2,G163,0)</f>
        <v>0</v>
      </c>
      <c r="BC163" s="226">
        <f>IF(AZ163=3,G163,0)</f>
        <v>0</v>
      </c>
      <c r="BD163" s="226">
        <f>IF(AZ163=4,G163,0)</f>
        <v>0</v>
      </c>
      <c r="BE163" s="226">
        <f>IF(AZ163=5,G163,0)</f>
        <v>0</v>
      </c>
      <c r="CA163" s="251">
        <v>12</v>
      </c>
      <c r="CB163" s="251">
        <v>0</v>
      </c>
    </row>
    <row r="164" spans="1:80" x14ac:dyDescent="0.2">
      <c r="A164" s="269"/>
      <c r="B164" s="270" t="s">
        <v>99</v>
      </c>
      <c r="C164" s="271" t="s">
        <v>390</v>
      </c>
      <c r="D164" s="272"/>
      <c r="E164" s="273"/>
      <c r="F164" s="274"/>
      <c r="G164" s="275">
        <f>SUM(G160:G163)</f>
        <v>0</v>
      </c>
      <c r="H164" s="276"/>
      <c r="I164" s="277">
        <f>SUM(I160:I163)</f>
        <v>0</v>
      </c>
      <c r="J164" s="276"/>
      <c r="K164" s="277">
        <f>SUM(K160:K163)</f>
        <v>0</v>
      </c>
      <c r="O164" s="251">
        <v>4</v>
      </c>
      <c r="BA164" s="278">
        <f>SUM(BA160:BA163)</f>
        <v>0</v>
      </c>
      <c r="BB164" s="278">
        <f>SUM(BB160:BB163)</f>
        <v>0</v>
      </c>
      <c r="BC164" s="278">
        <f>SUM(BC160:BC163)</f>
        <v>0</v>
      </c>
      <c r="BD164" s="278">
        <f>SUM(BD160:BD163)</f>
        <v>0</v>
      </c>
      <c r="BE164" s="278">
        <f>SUM(BE160:BE163)</f>
        <v>0</v>
      </c>
    </row>
    <row r="165" spans="1:80" x14ac:dyDescent="0.2">
      <c r="A165" s="241" t="s">
        <v>96</v>
      </c>
      <c r="B165" s="242" t="s">
        <v>396</v>
      </c>
      <c r="C165" s="243" t="s">
        <v>397</v>
      </c>
      <c r="D165" s="244"/>
      <c r="E165" s="245"/>
      <c r="F165" s="245"/>
      <c r="G165" s="246"/>
      <c r="H165" s="247"/>
      <c r="I165" s="248"/>
      <c r="J165" s="249"/>
      <c r="K165" s="250"/>
      <c r="O165" s="251">
        <v>1</v>
      </c>
    </row>
    <row r="166" spans="1:80" ht="22.5" x14ac:dyDescent="0.2">
      <c r="A166" s="252">
        <v>68</v>
      </c>
      <c r="B166" s="253" t="s">
        <v>399</v>
      </c>
      <c r="C166" s="254" t="s">
        <v>1368</v>
      </c>
      <c r="D166" s="255" t="s">
        <v>122</v>
      </c>
      <c r="E166" s="256">
        <v>70.75</v>
      </c>
      <c r="F166" s="256"/>
      <c r="G166" s="257">
        <f>E166*F166</f>
        <v>0</v>
      </c>
      <c r="H166" s="258">
        <v>1.3249999999999301E-2</v>
      </c>
      <c r="I166" s="259">
        <f>E166*H166</f>
        <v>0.93743749999995052</v>
      </c>
      <c r="J166" s="258">
        <v>0</v>
      </c>
      <c r="K166" s="259">
        <f>E166*J166</f>
        <v>0</v>
      </c>
      <c r="O166" s="251">
        <v>2</v>
      </c>
      <c r="AA166" s="226">
        <v>1</v>
      </c>
      <c r="AB166" s="226">
        <v>7</v>
      </c>
      <c r="AC166" s="226">
        <v>7</v>
      </c>
      <c r="AZ166" s="226">
        <v>2</v>
      </c>
      <c r="BA166" s="226">
        <f>IF(AZ166=1,G166,0)</f>
        <v>0</v>
      </c>
      <c r="BB166" s="226">
        <f>IF(AZ166=2,G166,0)</f>
        <v>0</v>
      </c>
      <c r="BC166" s="226">
        <f>IF(AZ166=3,G166,0)</f>
        <v>0</v>
      </c>
      <c r="BD166" s="226">
        <f>IF(AZ166=4,G166,0)</f>
        <v>0</v>
      </c>
      <c r="BE166" s="226">
        <f>IF(AZ166=5,G166,0)</f>
        <v>0</v>
      </c>
      <c r="CA166" s="251">
        <v>1</v>
      </c>
      <c r="CB166" s="251">
        <v>7</v>
      </c>
    </row>
    <row r="167" spans="1:80" x14ac:dyDescent="0.2">
      <c r="A167" s="260"/>
      <c r="B167" s="263"/>
      <c r="C167" s="629" t="s">
        <v>373</v>
      </c>
      <c r="D167" s="630"/>
      <c r="E167" s="264"/>
      <c r="F167" s="265"/>
      <c r="G167" s="266"/>
      <c r="H167" s="267"/>
      <c r="I167" s="261"/>
      <c r="J167" s="268"/>
      <c r="K167" s="261"/>
      <c r="M167" s="262" t="s">
        <v>373</v>
      </c>
      <c r="O167" s="251"/>
    </row>
    <row r="168" spans="1:80" x14ac:dyDescent="0.2">
      <c r="A168" s="252">
        <v>69</v>
      </c>
      <c r="B168" s="253" t="s">
        <v>400</v>
      </c>
      <c r="C168" s="254" t="s">
        <v>401</v>
      </c>
      <c r="D168" s="255" t="s">
        <v>12</v>
      </c>
      <c r="E168" s="256">
        <v>9.6</v>
      </c>
      <c r="F168" s="256">
        <f>SUM(G166:G167)/100</f>
        <v>0</v>
      </c>
      <c r="G168" s="257">
        <f>E168*F168</f>
        <v>0</v>
      </c>
      <c r="H168" s="258">
        <v>0</v>
      </c>
      <c r="I168" s="259">
        <f>E168*H168</f>
        <v>0</v>
      </c>
      <c r="J168" s="258"/>
      <c r="K168" s="259">
        <f>E168*J168</f>
        <v>0</v>
      </c>
      <c r="O168" s="251">
        <v>2</v>
      </c>
      <c r="AA168" s="226">
        <v>7</v>
      </c>
      <c r="AB168" s="226">
        <v>1002</v>
      </c>
      <c r="AC168" s="226">
        <v>5</v>
      </c>
      <c r="AZ168" s="226">
        <v>2</v>
      </c>
      <c r="BA168" s="226">
        <f>IF(AZ168=1,G168,0)</f>
        <v>0</v>
      </c>
      <c r="BB168" s="226">
        <f>IF(AZ168=2,G168,0)</f>
        <v>0</v>
      </c>
      <c r="BC168" s="226">
        <f>IF(AZ168=3,G168,0)</f>
        <v>0</v>
      </c>
      <c r="BD168" s="226">
        <f>IF(AZ168=4,G168,0)</f>
        <v>0</v>
      </c>
      <c r="BE168" s="226">
        <f>IF(AZ168=5,G168,0)</f>
        <v>0</v>
      </c>
      <c r="CA168" s="251">
        <v>7</v>
      </c>
      <c r="CB168" s="251">
        <v>1002</v>
      </c>
    </row>
    <row r="169" spans="1:80" x14ac:dyDescent="0.2">
      <c r="A169" s="269"/>
      <c r="B169" s="270" t="s">
        <v>99</v>
      </c>
      <c r="C169" s="271" t="s">
        <v>398</v>
      </c>
      <c r="D169" s="272"/>
      <c r="E169" s="273"/>
      <c r="F169" s="274"/>
      <c r="G169" s="275">
        <f>SUM(G165:G168)</f>
        <v>0</v>
      </c>
      <c r="H169" s="276"/>
      <c r="I169" s="277">
        <f>SUM(I165:I168)</f>
        <v>0.93743749999995052</v>
      </c>
      <c r="J169" s="276"/>
      <c r="K169" s="277">
        <f>SUM(K165:K168)</f>
        <v>0</v>
      </c>
      <c r="O169" s="251">
        <v>4</v>
      </c>
      <c r="BA169" s="278">
        <f>SUM(BA165:BA168)</f>
        <v>0</v>
      </c>
      <c r="BB169" s="278">
        <f>SUM(BB165:BB168)</f>
        <v>0</v>
      </c>
      <c r="BC169" s="278">
        <f>SUM(BC165:BC168)</f>
        <v>0</v>
      </c>
      <c r="BD169" s="278">
        <f>SUM(BD165:BD168)</f>
        <v>0</v>
      </c>
      <c r="BE169" s="278">
        <f>SUM(BE165:BE168)</f>
        <v>0</v>
      </c>
    </row>
    <row r="170" spans="1:80" x14ac:dyDescent="0.2">
      <c r="A170" s="241" t="s">
        <v>96</v>
      </c>
      <c r="B170" s="242" t="s">
        <v>402</v>
      </c>
      <c r="C170" s="243" t="s">
        <v>403</v>
      </c>
      <c r="D170" s="244"/>
      <c r="E170" s="245"/>
      <c r="F170" s="245"/>
      <c r="G170" s="246"/>
      <c r="H170" s="247"/>
      <c r="I170" s="248"/>
      <c r="J170" s="249"/>
      <c r="K170" s="250"/>
      <c r="O170" s="251">
        <v>1</v>
      </c>
    </row>
    <row r="171" spans="1:80" ht="22.5" x14ac:dyDescent="0.2">
      <c r="A171" s="252">
        <v>70</v>
      </c>
      <c r="B171" s="253" t="s">
        <v>405</v>
      </c>
      <c r="C171" s="254" t="s">
        <v>406</v>
      </c>
      <c r="D171" s="255" t="s">
        <v>122</v>
      </c>
      <c r="E171" s="256">
        <v>86.62</v>
      </c>
      <c r="F171" s="256"/>
      <c r="G171" s="257">
        <f>E171*F171</f>
        <v>0</v>
      </c>
      <c r="H171" s="258">
        <v>2.6100000000006699E-3</v>
      </c>
      <c r="I171" s="259">
        <f>E171*H171</f>
        <v>0.22607820000005804</v>
      </c>
      <c r="J171" s="258">
        <v>0</v>
      </c>
      <c r="K171" s="259">
        <f>E171*J171</f>
        <v>0</v>
      </c>
      <c r="O171" s="251">
        <v>2</v>
      </c>
      <c r="AA171" s="226">
        <v>1</v>
      </c>
      <c r="AB171" s="226">
        <v>7</v>
      </c>
      <c r="AC171" s="226">
        <v>7</v>
      </c>
      <c r="AZ171" s="226">
        <v>2</v>
      </c>
      <c r="BA171" s="226">
        <f>IF(AZ171=1,G171,0)</f>
        <v>0</v>
      </c>
      <c r="BB171" s="226">
        <f>IF(AZ171=2,G171,0)</f>
        <v>0</v>
      </c>
      <c r="BC171" s="226">
        <f>IF(AZ171=3,G171,0)</f>
        <v>0</v>
      </c>
      <c r="BD171" s="226">
        <f>IF(AZ171=4,G171,0)</f>
        <v>0</v>
      </c>
      <c r="BE171" s="226">
        <f>IF(AZ171=5,G171,0)</f>
        <v>0</v>
      </c>
      <c r="CA171" s="251">
        <v>1</v>
      </c>
      <c r="CB171" s="251">
        <v>7</v>
      </c>
    </row>
    <row r="172" spans="1:80" x14ac:dyDescent="0.2">
      <c r="A172" s="260"/>
      <c r="B172" s="263"/>
      <c r="C172" s="629" t="s">
        <v>407</v>
      </c>
      <c r="D172" s="630"/>
      <c r="E172" s="264"/>
      <c r="F172" s="265"/>
      <c r="G172" s="266"/>
      <c r="H172" s="267"/>
      <c r="I172" s="261"/>
      <c r="J172" s="268"/>
      <c r="K172" s="261"/>
      <c r="M172" s="262" t="s">
        <v>407</v>
      </c>
      <c r="O172" s="251"/>
    </row>
    <row r="173" spans="1:80" ht="22.5" x14ac:dyDescent="0.2">
      <c r="A173" s="252">
        <v>71</v>
      </c>
      <c r="B173" s="253" t="s">
        <v>408</v>
      </c>
      <c r="C173" s="254" t="s">
        <v>409</v>
      </c>
      <c r="D173" s="255" t="s">
        <v>122</v>
      </c>
      <c r="E173" s="256">
        <v>86.62</v>
      </c>
      <c r="F173" s="256"/>
      <c r="G173" s="257">
        <f>E173*F173</f>
        <v>0</v>
      </c>
      <c r="H173" s="258">
        <v>2.29999999999952E-4</v>
      </c>
      <c r="I173" s="259">
        <f>E173*H173</f>
        <v>1.9922599999995842E-2</v>
      </c>
      <c r="J173" s="258">
        <v>0</v>
      </c>
      <c r="K173" s="259">
        <f>E173*J173</f>
        <v>0</v>
      </c>
      <c r="O173" s="251">
        <v>2</v>
      </c>
      <c r="AA173" s="226">
        <v>1</v>
      </c>
      <c r="AB173" s="226">
        <v>7</v>
      </c>
      <c r="AC173" s="226">
        <v>7</v>
      </c>
      <c r="AZ173" s="226">
        <v>2</v>
      </c>
      <c r="BA173" s="226">
        <f>IF(AZ173=1,G173,0)</f>
        <v>0</v>
      </c>
      <c r="BB173" s="226">
        <f>IF(AZ173=2,G173,0)</f>
        <v>0</v>
      </c>
      <c r="BC173" s="226">
        <f>IF(AZ173=3,G173,0)</f>
        <v>0</v>
      </c>
      <c r="BD173" s="226">
        <f>IF(AZ173=4,G173,0)</f>
        <v>0</v>
      </c>
      <c r="BE173" s="226">
        <f>IF(AZ173=5,G173,0)</f>
        <v>0</v>
      </c>
      <c r="CA173" s="251">
        <v>1</v>
      </c>
      <c r="CB173" s="251">
        <v>7</v>
      </c>
    </row>
    <row r="174" spans="1:80" x14ac:dyDescent="0.2">
      <c r="A174" s="260"/>
      <c r="B174" s="263"/>
      <c r="C174" s="629" t="s">
        <v>407</v>
      </c>
      <c r="D174" s="630"/>
      <c r="E174" s="264"/>
      <c r="F174" s="265"/>
      <c r="G174" s="266"/>
      <c r="H174" s="267"/>
      <c r="I174" s="261"/>
      <c r="J174" s="268"/>
      <c r="K174" s="261"/>
      <c r="M174" s="262" t="s">
        <v>407</v>
      </c>
      <c r="O174" s="251"/>
    </row>
    <row r="175" spans="1:80" x14ac:dyDescent="0.2">
      <c r="A175" s="252">
        <v>72</v>
      </c>
      <c r="B175" s="253" t="s">
        <v>410</v>
      </c>
      <c r="C175" s="254" t="s">
        <v>411</v>
      </c>
      <c r="D175" s="255" t="s">
        <v>122</v>
      </c>
      <c r="E175" s="256">
        <v>86.62</v>
      </c>
      <c r="F175" s="256"/>
      <c r="G175" s="257">
        <f>E175*F175</f>
        <v>0</v>
      </c>
      <c r="H175" s="258">
        <v>1.60799999999881E-2</v>
      </c>
      <c r="I175" s="259">
        <f>E175*H175</f>
        <v>1.3928495999989694</v>
      </c>
      <c r="J175" s="258">
        <v>0</v>
      </c>
      <c r="K175" s="259">
        <f>E175*J175</f>
        <v>0</v>
      </c>
      <c r="O175" s="251">
        <v>2</v>
      </c>
      <c r="AA175" s="226">
        <v>1</v>
      </c>
      <c r="AB175" s="226">
        <v>7</v>
      </c>
      <c r="AC175" s="226">
        <v>7</v>
      </c>
      <c r="AZ175" s="226">
        <v>2</v>
      </c>
      <c r="BA175" s="226">
        <f>IF(AZ175=1,G175,0)</f>
        <v>0</v>
      </c>
      <c r="BB175" s="226">
        <f>IF(AZ175=2,G175,0)</f>
        <v>0</v>
      </c>
      <c r="BC175" s="226">
        <f>IF(AZ175=3,G175,0)</f>
        <v>0</v>
      </c>
      <c r="BD175" s="226">
        <f>IF(AZ175=4,G175,0)</f>
        <v>0</v>
      </c>
      <c r="BE175" s="226">
        <f>IF(AZ175=5,G175,0)</f>
        <v>0</v>
      </c>
      <c r="CA175" s="251">
        <v>1</v>
      </c>
      <c r="CB175" s="251">
        <v>7</v>
      </c>
    </row>
    <row r="176" spans="1:80" x14ac:dyDescent="0.2">
      <c r="A176" s="260"/>
      <c r="B176" s="263"/>
      <c r="C176" s="629" t="s">
        <v>407</v>
      </c>
      <c r="D176" s="630"/>
      <c r="E176" s="264"/>
      <c r="F176" s="265"/>
      <c r="G176" s="266"/>
      <c r="H176" s="267"/>
      <c r="I176" s="261"/>
      <c r="J176" s="268"/>
      <c r="K176" s="261"/>
      <c r="M176" s="262" t="s">
        <v>407</v>
      </c>
      <c r="O176" s="251"/>
    </row>
    <row r="177" spans="1:80" ht="22.5" x14ac:dyDescent="0.2">
      <c r="A177" s="252">
        <v>73</v>
      </c>
      <c r="B177" s="253" t="s">
        <v>412</v>
      </c>
      <c r="C177" s="254" t="s">
        <v>1330</v>
      </c>
      <c r="D177" s="255" t="s">
        <v>115</v>
      </c>
      <c r="E177" s="256">
        <v>13.8</v>
      </c>
      <c r="F177" s="256"/>
      <c r="G177" s="257">
        <f>E177*F177</f>
        <v>0</v>
      </c>
      <c r="H177" s="258">
        <v>3.08000000000064E-3</v>
      </c>
      <c r="I177" s="259">
        <f>E177*H177</f>
        <v>4.2504000000008833E-2</v>
      </c>
      <c r="J177" s="258">
        <v>0</v>
      </c>
      <c r="K177" s="259">
        <f>E177*J177</f>
        <v>0</v>
      </c>
      <c r="O177" s="251">
        <v>2</v>
      </c>
      <c r="AA177" s="226">
        <v>1</v>
      </c>
      <c r="AB177" s="226">
        <v>7</v>
      </c>
      <c r="AC177" s="226">
        <v>7</v>
      </c>
      <c r="AZ177" s="226">
        <v>2</v>
      </c>
      <c r="BA177" s="226">
        <f>IF(AZ177=1,G177,0)</f>
        <v>0</v>
      </c>
      <c r="BB177" s="226">
        <f>IF(AZ177=2,G177,0)</f>
        <v>0</v>
      </c>
      <c r="BC177" s="226">
        <f>IF(AZ177=3,G177,0)</f>
        <v>0</v>
      </c>
      <c r="BD177" s="226">
        <f>IF(AZ177=4,G177,0)</f>
        <v>0</v>
      </c>
      <c r="BE177" s="226">
        <f>IF(AZ177=5,G177,0)</f>
        <v>0</v>
      </c>
      <c r="CA177" s="251">
        <v>1</v>
      </c>
      <c r="CB177" s="251">
        <v>7</v>
      </c>
    </row>
    <row r="178" spans="1:80" x14ac:dyDescent="0.2">
      <c r="A178" s="260"/>
      <c r="B178" s="263"/>
      <c r="C178" s="629" t="s">
        <v>414</v>
      </c>
      <c r="D178" s="630"/>
      <c r="E178" s="264"/>
      <c r="F178" s="265"/>
      <c r="G178" s="266"/>
      <c r="H178" s="267"/>
      <c r="I178" s="261"/>
      <c r="J178" s="268"/>
      <c r="K178" s="261"/>
      <c r="M178" s="262" t="s">
        <v>414</v>
      </c>
      <c r="O178" s="251"/>
    </row>
    <row r="179" spans="1:80" ht="22.5" x14ac:dyDescent="0.2">
      <c r="A179" s="252">
        <v>74</v>
      </c>
      <c r="B179" s="253" t="s">
        <v>415</v>
      </c>
      <c r="C179" s="254" t="s">
        <v>1331</v>
      </c>
      <c r="D179" s="255" t="s">
        <v>115</v>
      </c>
      <c r="E179" s="256">
        <v>7.25</v>
      </c>
      <c r="F179" s="256"/>
      <c r="G179" s="257">
        <f>E179*F179</f>
        <v>0</v>
      </c>
      <c r="H179" s="258">
        <v>1.2299999999996201E-3</v>
      </c>
      <c r="I179" s="259">
        <f>E179*H179</f>
        <v>8.9174999999972453E-3</v>
      </c>
      <c r="J179" s="258">
        <v>0</v>
      </c>
      <c r="K179" s="259">
        <f>E179*J179</f>
        <v>0</v>
      </c>
      <c r="O179" s="251">
        <v>2</v>
      </c>
      <c r="AA179" s="226">
        <v>1</v>
      </c>
      <c r="AB179" s="226">
        <v>7</v>
      </c>
      <c r="AC179" s="226">
        <v>7</v>
      </c>
      <c r="AZ179" s="226">
        <v>2</v>
      </c>
      <c r="BA179" s="226">
        <f>IF(AZ179=1,G179,0)</f>
        <v>0</v>
      </c>
      <c r="BB179" s="226">
        <f>IF(AZ179=2,G179,0)</f>
        <v>0</v>
      </c>
      <c r="BC179" s="226">
        <f>IF(AZ179=3,G179,0)</f>
        <v>0</v>
      </c>
      <c r="BD179" s="226">
        <f>IF(AZ179=4,G179,0)</f>
        <v>0</v>
      </c>
      <c r="BE179" s="226">
        <f>IF(AZ179=5,G179,0)</f>
        <v>0</v>
      </c>
      <c r="CA179" s="251">
        <v>1</v>
      </c>
      <c r="CB179" s="251">
        <v>7</v>
      </c>
    </row>
    <row r="180" spans="1:80" x14ac:dyDescent="0.2">
      <c r="A180" s="260"/>
      <c r="B180" s="263"/>
      <c r="C180" s="629" t="s">
        <v>333</v>
      </c>
      <c r="D180" s="630"/>
      <c r="E180" s="264"/>
      <c r="F180" s="265"/>
      <c r="G180" s="266"/>
      <c r="H180" s="267"/>
      <c r="I180" s="261"/>
      <c r="J180" s="268"/>
      <c r="K180" s="261"/>
      <c r="M180" s="262" t="s">
        <v>416</v>
      </c>
      <c r="O180" s="251"/>
    </row>
    <row r="181" spans="1:80" ht="22.5" x14ac:dyDescent="0.2">
      <c r="A181" s="252">
        <v>75</v>
      </c>
      <c r="B181" s="253" t="s">
        <v>417</v>
      </c>
      <c r="C181" s="254" t="s">
        <v>1332</v>
      </c>
      <c r="D181" s="255" t="s">
        <v>115</v>
      </c>
      <c r="E181" s="256">
        <v>38</v>
      </c>
      <c r="F181" s="256"/>
      <c r="G181" s="257">
        <f>E181*F181</f>
        <v>0</v>
      </c>
      <c r="H181" s="258">
        <v>2.98000000000087E-3</v>
      </c>
      <c r="I181" s="259">
        <f>E181*H181</f>
        <v>0.11324000000003306</v>
      </c>
      <c r="J181" s="258">
        <v>0</v>
      </c>
      <c r="K181" s="259">
        <f>E181*J181</f>
        <v>0</v>
      </c>
      <c r="O181" s="251">
        <v>2</v>
      </c>
      <c r="AA181" s="226">
        <v>1</v>
      </c>
      <c r="AB181" s="226">
        <v>7</v>
      </c>
      <c r="AC181" s="226">
        <v>7</v>
      </c>
      <c r="AZ181" s="226">
        <v>2</v>
      </c>
      <c r="BA181" s="226">
        <f>IF(AZ181=1,G181,0)</f>
        <v>0</v>
      </c>
      <c r="BB181" s="226">
        <f>IF(AZ181=2,G181,0)</f>
        <v>0</v>
      </c>
      <c r="BC181" s="226">
        <f>IF(AZ181=3,G181,0)</f>
        <v>0</v>
      </c>
      <c r="BD181" s="226">
        <f>IF(AZ181=4,G181,0)</f>
        <v>0</v>
      </c>
      <c r="BE181" s="226">
        <f>IF(AZ181=5,G181,0)</f>
        <v>0</v>
      </c>
      <c r="CA181" s="251">
        <v>1</v>
      </c>
      <c r="CB181" s="251">
        <v>7</v>
      </c>
    </row>
    <row r="182" spans="1:80" x14ac:dyDescent="0.2">
      <c r="A182" s="260"/>
      <c r="B182" s="263"/>
      <c r="C182" s="629" t="s">
        <v>1338</v>
      </c>
      <c r="D182" s="630"/>
      <c r="E182" s="264"/>
      <c r="F182" s="265"/>
      <c r="G182" s="266"/>
      <c r="H182" s="267"/>
      <c r="I182" s="261"/>
      <c r="J182" s="268"/>
      <c r="K182" s="261"/>
      <c r="M182" s="262" t="s">
        <v>311</v>
      </c>
      <c r="O182" s="251"/>
    </row>
    <row r="183" spans="1:80" x14ac:dyDescent="0.2">
      <c r="A183" s="252">
        <v>76</v>
      </c>
      <c r="B183" s="253" t="s">
        <v>418</v>
      </c>
      <c r="C183" s="254" t="s">
        <v>419</v>
      </c>
      <c r="D183" s="255" t="s">
        <v>115</v>
      </c>
      <c r="E183" s="256">
        <v>42.2</v>
      </c>
      <c r="F183" s="256"/>
      <c r="G183" s="257">
        <f>E183*F183</f>
        <v>0</v>
      </c>
      <c r="H183" s="258">
        <v>3.41999999999842E-3</v>
      </c>
      <c r="I183" s="259">
        <f>E183*H183</f>
        <v>0.14432399999993334</v>
      </c>
      <c r="J183" s="258">
        <v>0</v>
      </c>
      <c r="K183" s="259">
        <f>E183*J183</f>
        <v>0</v>
      </c>
      <c r="O183" s="251">
        <v>2</v>
      </c>
      <c r="AA183" s="226">
        <v>1</v>
      </c>
      <c r="AB183" s="226">
        <v>7</v>
      </c>
      <c r="AC183" s="226">
        <v>7</v>
      </c>
      <c r="AZ183" s="226">
        <v>2</v>
      </c>
      <c r="BA183" s="226">
        <f>IF(AZ183=1,G183,0)</f>
        <v>0</v>
      </c>
      <c r="BB183" s="226">
        <f>IF(AZ183=2,G183,0)</f>
        <v>0</v>
      </c>
      <c r="BC183" s="226">
        <f>IF(AZ183=3,G183,0)</f>
        <v>0</v>
      </c>
      <c r="BD183" s="226">
        <f>IF(AZ183=4,G183,0)</f>
        <v>0</v>
      </c>
      <c r="BE183" s="226">
        <f>IF(AZ183=5,G183,0)</f>
        <v>0</v>
      </c>
      <c r="CA183" s="251">
        <v>1</v>
      </c>
      <c r="CB183" s="251">
        <v>7</v>
      </c>
    </row>
    <row r="184" spans="1:80" x14ac:dyDescent="0.2">
      <c r="A184" s="260"/>
      <c r="B184" s="263"/>
      <c r="C184" s="629" t="s">
        <v>420</v>
      </c>
      <c r="D184" s="630"/>
      <c r="E184" s="264"/>
      <c r="F184" s="265"/>
      <c r="G184" s="266"/>
      <c r="H184" s="267"/>
      <c r="I184" s="261"/>
      <c r="J184" s="268"/>
      <c r="K184" s="261"/>
      <c r="M184" s="262" t="s">
        <v>420</v>
      </c>
      <c r="O184" s="251"/>
    </row>
    <row r="185" spans="1:80" x14ac:dyDescent="0.2">
      <c r="A185" s="252">
        <v>77</v>
      </c>
      <c r="B185" s="253" t="s">
        <v>421</v>
      </c>
      <c r="C185" s="254" t="s">
        <v>1333</v>
      </c>
      <c r="D185" s="255" t="s">
        <v>115</v>
      </c>
      <c r="E185" s="256">
        <v>6</v>
      </c>
      <c r="F185" s="256"/>
      <c r="G185" s="257">
        <f>E185*F185</f>
        <v>0</v>
      </c>
      <c r="H185" s="258">
        <v>3.0999999999998802E-3</v>
      </c>
      <c r="I185" s="259">
        <f>E185*H185</f>
        <v>1.859999999999928E-2</v>
      </c>
      <c r="J185" s="258">
        <v>0</v>
      </c>
      <c r="K185" s="259">
        <f>E185*J185</f>
        <v>0</v>
      </c>
      <c r="O185" s="251">
        <v>2</v>
      </c>
      <c r="AA185" s="226">
        <v>1</v>
      </c>
      <c r="AB185" s="226">
        <v>7</v>
      </c>
      <c r="AC185" s="226">
        <v>7</v>
      </c>
      <c r="AZ185" s="226">
        <v>2</v>
      </c>
      <c r="BA185" s="226">
        <f>IF(AZ185=1,G185,0)</f>
        <v>0</v>
      </c>
      <c r="BB185" s="226">
        <f>IF(AZ185=2,G185,0)</f>
        <v>0</v>
      </c>
      <c r="BC185" s="226">
        <f>IF(AZ185=3,G185,0)</f>
        <v>0</v>
      </c>
      <c r="BD185" s="226">
        <f>IF(AZ185=4,G185,0)</f>
        <v>0</v>
      </c>
      <c r="BE185" s="226">
        <f>IF(AZ185=5,G185,0)</f>
        <v>0</v>
      </c>
      <c r="CA185" s="251">
        <v>1</v>
      </c>
      <c r="CB185" s="251">
        <v>7</v>
      </c>
    </row>
    <row r="186" spans="1:80" x14ac:dyDescent="0.2">
      <c r="A186" s="260"/>
      <c r="B186" s="263"/>
      <c r="C186" s="629" t="s">
        <v>423</v>
      </c>
      <c r="D186" s="630"/>
      <c r="E186" s="264"/>
      <c r="F186" s="265"/>
      <c r="G186" s="266"/>
      <c r="H186" s="267"/>
      <c r="I186" s="261"/>
      <c r="J186" s="268"/>
      <c r="K186" s="261"/>
      <c r="M186" s="262" t="s">
        <v>423</v>
      </c>
      <c r="O186" s="251"/>
    </row>
    <row r="187" spans="1:80" ht="33.75" x14ac:dyDescent="0.2">
      <c r="A187" s="252">
        <v>78</v>
      </c>
      <c r="B187" s="253" t="s">
        <v>424</v>
      </c>
      <c r="C187" s="254" t="s">
        <v>1334</v>
      </c>
      <c r="D187" s="255" t="s">
        <v>122</v>
      </c>
      <c r="E187" s="256">
        <v>78.66</v>
      </c>
      <c r="F187" s="256"/>
      <c r="G187" s="257">
        <f>E187*F187</f>
        <v>0</v>
      </c>
      <c r="H187" s="258">
        <v>2.4300000000003802E-3</v>
      </c>
      <c r="I187" s="259">
        <f>E187*H187</f>
        <v>0.1911438000000299</v>
      </c>
      <c r="J187" s="258">
        <v>0</v>
      </c>
      <c r="K187" s="259">
        <f>E187*J187</f>
        <v>0</v>
      </c>
      <c r="O187" s="251">
        <v>2</v>
      </c>
      <c r="AA187" s="226">
        <v>1</v>
      </c>
      <c r="AB187" s="226">
        <v>7</v>
      </c>
      <c r="AC187" s="226">
        <v>7</v>
      </c>
      <c r="AZ187" s="226">
        <v>2</v>
      </c>
      <c r="BA187" s="226">
        <f>IF(AZ187=1,G187,0)</f>
        <v>0</v>
      </c>
      <c r="BB187" s="226">
        <f>IF(AZ187=2,G187,0)</f>
        <v>0</v>
      </c>
      <c r="BC187" s="226">
        <f>IF(AZ187=3,G187,0)</f>
        <v>0</v>
      </c>
      <c r="BD187" s="226">
        <f>IF(AZ187=4,G187,0)</f>
        <v>0</v>
      </c>
      <c r="BE187" s="226">
        <f>IF(AZ187=5,G187,0)</f>
        <v>0</v>
      </c>
      <c r="CA187" s="251">
        <v>1</v>
      </c>
      <c r="CB187" s="251">
        <v>7</v>
      </c>
    </row>
    <row r="188" spans="1:80" x14ac:dyDescent="0.2">
      <c r="A188" s="260"/>
      <c r="B188" s="263"/>
      <c r="C188" s="629" t="s">
        <v>425</v>
      </c>
      <c r="D188" s="630"/>
      <c r="E188" s="264"/>
      <c r="F188" s="265"/>
      <c r="G188" s="266"/>
      <c r="H188" s="267"/>
      <c r="I188" s="261"/>
      <c r="J188" s="268"/>
      <c r="K188" s="261"/>
      <c r="M188" s="262" t="s">
        <v>425</v>
      </c>
      <c r="O188" s="251"/>
    </row>
    <row r="189" spans="1:80" x14ac:dyDescent="0.2">
      <c r="A189" s="252">
        <v>79</v>
      </c>
      <c r="B189" s="253" t="s">
        <v>426</v>
      </c>
      <c r="C189" s="254" t="s">
        <v>1335</v>
      </c>
      <c r="D189" s="255" t="s">
        <v>427</v>
      </c>
      <c r="E189" s="256">
        <v>1</v>
      </c>
      <c r="F189" s="256"/>
      <c r="G189" s="257">
        <f>E189*F189</f>
        <v>0</v>
      </c>
      <c r="H189" s="258">
        <v>0</v>
      </c>
      <c r="I189" s="259">
        <f>E189*H189</f>
        <v>0</v>
      </c>
      <c r="J189" s="258">
        <v>0</v>
      </c>
      <c r="K189" s="259">
        <f>E189*J189</f>
        <v>0</v>
      </c>
      <c r="O189" s="251">
        <v>2</v>
      </c>
      <c r="AA189" s="226">
        <v>2</v>
      </c>
      <c r="AB189" s="226">
        <v>7</v>
      </c>
      <c r="AC189" s="226">
        <v>7</v>
      </c>
      <c r="AZ189" s="226">
        <v>2</v>
      </c>
      <c r="BA189" s="226">
        <f>IF(AZ189=1,G189,0)</f>
        <v>0</v>
      </c>
      <c r="BB189" s="226">
        <f>IF(AZ189=2,G189,0)</f>
        <v>0</v>
      </c>
      <c r="BC189" s="226">
        <f>IF(AZ189=3,G189,0)</f>
        <v>0</v>
      </c>
      <c r="BD189" s="226">
        <f>IF(AZ189=4,G189,0)</f>
        <v>0</v>
      </c>
      <c r="BE189" s="226">
        <f>IF(AZ189=5,G189,0)</f>
        <v>0</v>
      </c>
      <c r="CA189" s="251">
        <v>2</v>
      </c>
      <c r="CB189" s="251">
        <v>7</v>
      </c>
    </row>
    <row r="190" spans="1:80" x14ac:dyDescent="0.2">
      <c r="A190" s="252">
        <v>80</v>
      </c>
      <c r="B190" s="253" t="s">
        <v>428</v>
      </c>
      <c r="C190" s="254" t="s">
        <v>429</v>
      </c>
      <c r="D190" s="255" t="s">
        <v>122</v>
      </c>
      <c r="E190" s="256">
        <v>13.49</v>
      </c>
      <c r="F190" s="256"/>
      <c r="G190" s="257">
        <f>E190*F190</f>
        <v>0</v>
      </c>
      <c r="H190" s="258">
        <v>0</v>
      </c>
      <c r="I190" s="259">
        <f>E190*H190</f>
        <v>0</v>
      </c>
      <c r="J190" s="258"/>
      <c r="K190" s="259">
        <f>E190*J190</f>
        <v>0</v>
      </c>
      <c r="O190" s="251">
        <v>2</v>
      </c>
      <c r="AA190" s="226">
        <v>12</v>
      </c>
      <c r="AB190" s="226">
        <v>0</v>
      </c>
      <c r="AC190" s="226">
        <v>79</v>
      </c>
      <c r="AZ190" s="226">
        <v>2</v>
      </c>
      <c r="BA190" s="226">
        <f>IF(AZ190=1,G190,0)</f>
        <v>0</v>
      </c>
      <c r="BB190" s="226">
        <f>IF(AZ190=2,G190,0)</f>
        <v>0</v>
      </c>
      <c r="BC190" s="226">
        <f>IF(AZ190=3,G190,0)</f>
        <v>0</v>
      </c>
      <c r="BD190" s="226">
        <f>IF(AZ190=4,G190,0)</f>
        <v>0</v>
      </c>
      <c r="BE190" s="226">
        <f>IF(AZ190=5,G190,0)</f>
        <v>0</v>
      </c>
      <c r="CA190" s="251">
        <v>12</v>
      </c>
      <c r="CB190" s="251">
        <v>0</v>
      </c>
    </row>
    <row r="191" spans="1:80" x14ac:dyDescent="0.2">
      <c r="A191" s="260"/>
      <c r="B191" s="263"/>
      <c r="C191" s="629" t="s">
        <v>430</v>
      </c>
      <c r="D191" s="630"/>
      <c r="E191" s="264"/>
      <c r="F191" s="265"/>
      <c r="G191" s="266"/>
      <c r="H191" s="267"/>
      <c r="I191" s="261"/>
      <c r="J191" s="268"/>
      <c r="K191" s="261"/>
      <c r="M191" s="262" t="s">
        <v>430</v>
      </c>
      <c r="O191" s="251"/>
    </row>
    <row r="192" spans="1:80" ht="22.5" x14ac:dyDescent="0.2">
      <c r="A192" s="252" t="s">
        <v>1343</v>
      </c>
      <c r="B192" s="253" t="s">
        <v>1336</v>
      </c>
      <c r="C192" s="254" t="s">
        <v>1337</v>
      </c>
      <c r="D192" s="255" t="s">
        <v>115</v>
      </c>
      <c r="E192" s="256">
        <v>14.2</v>
      </c>
      <c r="F192" s="256"/>
      <c r="G192" s="257">
        <f>E192*F192</f>
        <v>0</v>
      </c>
      <c r="H192" s="258">
        <v>0</v>
      </c>
      <c r="I192" s="259">
        <f>E192*H192</f>
        <v>0</v>
      </c>
      <c r="J192" s="258">
        <v>0</v>
      </c>
      <c r="K192" s="259">
        <f>E192*J192</f>
        <v>0</v>
      </c>
      <c r="M192" s="543"/>
    </row>
    <row r="193" spans="1:80" x14ac:dyDescent="0.2">
      <c r="A193" s="252">
        <v>81</v>
      </c>
      <c r="B193" s="253" t="s">
        <v>431</v>
      </c>
      <c r="C193" s="254" t="s">
        <v>432</v>
      </c>
      <c r="D193" s="255" t="s">
        <v>12</v>
      </c>
      <c r="E193" s="256">
        <v>1.9</v>
      </c>
      <c r="F193" s="256">
        <f>SUM(G171:G192)/100</f>
        <v>0</v>
      </c>
      <c r="G193" s="257">
        <f>E193*F193</f>
        <v>0</v>
      </c>
      <c r="H193" s="258">
        <v>0</v>
      </c>
      <c r="I193" s="259">
        <f>E193*H193</f>
        <v>0</v>
      </c>
      <c r="J193" s="258"/>
      <c r="K193" s="259">
        <f>E193*J193</f>
        <v>0</v>
      </c>
      <c r="O193" s="251">
        <v>2</v>
      </c>
      <c r="AA193" s="226">
        <v>7</v>
      </c>
      <c r="AB193" s="226">
        <v>1002</v>
      </c>
      <c r="AC193" s="226">
        <v>5</v>
      </c>
      <c r="AZ193" s="226">
        <v>2</v>
      </c>
      <c r="BA193" s="226">
        <f>IF(AZ193=1,G193,0)</f>
        <v>0</v>
      </c>
      <c r="BB193" s="226">
        <f>IF(AZ193=2,G193,0)</f>
        <v>0</v>
      </c>
      <c r="BC193" s="226">
        <f>IF(AZ193=3,G193,0)</f>
        <v>0</v>
      </c>
      <c r="BD193" s="226">
        <f>IF(AZ193=4,G193,0)</f>
        <v>0</v>
      </c>
      <c r="BE193" s="226">
        <f>IF(AZ193=5,G193,0)</f>
        <v>0</v>
      </c>
      <c r="CA193" s="251">
        <v>7</v>
      </c>
      <c r="CB193" s="251">
        <v>1002</v>
      </c>
    </row>
    <row r="194" spans="1:80" x14ac:dyDescent="0.2">
      <c r="A194" s="269"/>
      <c r="B194" s="270" t="s">
        <v>99</v>
      </c>
      <c r="C194" s="271" t="s">
        <v>404</v>
      </c>
      <c r="D194" s="272"/>
      <c r="E194" s="273"/>
      <c r="F194" s="274"/>
      <c r="G194" s="275">
        <f>SUM(G170:G193)</f>
        <v>0</v>
      </c>
      <c r="H194" s="276"/>
      <c r="I194" s="277">
        <f>SUM(I170:I193)</f>
        <v>2.1575796999990251</v>
      </c>
      <c r="J194" s="276"/>
      <c r="K194" s="277">
        <f>SUM(K170:K193)</f>
        <v>0</v>
      </c>
      <c r="O194" s="251">
        <v>4</v>
      </c>
      <c r="BA194" s="278">
        <f>SUM(BA170:BA193)</f>
        <v>0</v>
      </c>
      <c r="BB194" s="278">
        <f>SUM(BB170:BB193)</f>
        <v>0</v>
      </c>
      <c r="BC194" s="278">
        <f>SUM(BC170:BC193)</f>
        <v>0</v>
      </c>
      <c r="BD194" s="278">
        <f>SUM(BD170:BD193)</f>
        <v>0</v>
      </c>
      <c r="BE194" s="278">
        <f>SUM(BE170:BE193)</f>
        <v>0</v>
      </c>
    </row>
    <row r="195" spans="1:80" x14ac:dyDescent="0.2">
      <c r="A195" s="241" t="s">
        <v>96</v>
      </c>
      <c r="B195" s="242" t="s">
        <v>433</v>
      </c>
      <c r="C195" s="243" t="s">
        <v>434</v>
      </c>
      <c r="D195" s="244"/>
      <c r="E195" s="245"/>
      <c r="F195" s="245"/>
      <c r="G195" s="246"/>
      <c r="H195" s="247"/>
      <c r="I195" s="248"/>
      <c r="J195" s="249"/>
      <c r="K195" s="250"/>
      <c r="O195" s="251">
        <v>1</v>
      </c>
    </row>
    <row r="196" spans="1:80" x14ac:dyDescent="0.2">
      <c r="A196" s="252">
        <v>82</v>
      </c>
      <c r="B196" s="253" t="s">
        <v>436</v>
      </c>
      <c r="C196" s="254" t="s">
        <v>437</v>
      </c>
      <c r="D196" s="255" t="s">
        <v>149</v>
      </c>
      <c r="E196" s="256">
        <v>4</v>
      </c>
      <c r="F196" s="256"/>
      <c r="G196" s="257">
        <f>E196*F196</f>
        <v>0</v>
      </c>
      <c r="H196" s="258">
        <v>0</v>
      </c>
      <c r="I196" s="259">
        <f>E196*H196</f>
        <v>0</v>
      </c>
      <c r="J196" s="258">
        <v>0</v>
      </c>
      <c r="K196" s="259">
        <f>E196*J196</f>
        <v>0</v>
      </c>
      <c r="O196" s="251">
        <v>2</v>
      </c>
      <c r="AA196" s="226">
        <v>1</v>
      </c>
      <c r="AB196" s="226">
        <v>7</v>
      </c>
      <c r="AC196" s="226">
        <v>7</v>
      </c>
      <c r="AZ196" s="226">
        <v>2</v>
      </c>
      <c r="BA196" s="226">
        <f>IF(AZ196=1,G196,0)</f>
        <v>0</v>
      </c>
      <c r="BB196" s="226">
        <f>IF(AZ196=2,G196,0)</f>
        <v>0</v>
      </c>
      <c r="BC196" s="226">
        <f>IF(AZ196=3,G196,0)</f>
        <v>0</v>
      </c>
      <c r="BD196" s="226">
        <f>IF(AZ196=4,G196,0)</f>
        <v>0</v>
      </c>
      <c r="BE196" s="226">
        <f>IF(AZ196=5,G196,0)</f>
        <v>0</v>
      </c>
      <c r="CA196" s="251">
        <v>1</v>
      </c>
      <c r="CB196" s="251">
        <v>7</v>
      </c>
    </row>
    <row r="197" spans="1:80" x14ac:dyDescent="0.2">
      <c r="A197" s="260"/>
      <c r="B197" s="263"/>
      <c r="C197" s="629" t="s">
        <v>277</v>
      </c>
      <c r="D197" s="630"/>
      <c r="E197" s="264"/>
      <c r="F197" s="265"/>
      <c r="G197" s="266"/>
      <c r="H197" s="267"/>
      <c r="I197" s="261"/>
      <c r="J197" s="268"/>
      <c r="K197" s="261"/>
      <c r="M197" s="262">
        <v>4</v>
      </c>
      <c r="O197" s="251"/>
    </row>
    <row r="198" spans="1:80" ht="22.5" x14ac:dyDescent="0.2">
      <c r="A198" s="252">
        <v>83</v>
      </c>
      <c r="B198" s="253" t="s">
        <v>438</v>
      </c>
      <c r="C198" s="254" t="s">
        <v>439</v>
      </c>
      <c r="D198" s="255" t="s">
        <v>149</v>
      </c>
      <c r="E198" s="256">
        <v>1</v>
      </c>
      <c r="F198" s="256"/>
      <c r="G198" s="257">
        <f>E198*F198</f>
        <v>0</v>
      </c>
      <c r="H198" s="258">
        <v>0</v>
      </c>
      <c r="I198" s="259">
        <f>E198*H198</f>
        <v>0</v>
      </c>
      <c r="J198" s="258"/>
      <c r="K198" s="259">
        <f>E198*J198</f>
        <v>0</v>
      </c>
      <c r="O198" s="251">
        <v>2</v>
      </c>
      <c r="AA198" s="226">
        <v>12</v>
      </c>
      <c r="AB198" s="226">
        <v>0</v>
      </c>
      <c r="AC198" s="226">
        <v>82</v>
      </c>
      <c r="AZ198" s="226">
        <v>2</v>
      </c>
      <c r="BA198" s="226">
        <f>IF(AZ198=1,G198,0)</f>
        <v>0</v>
      </c>
      <c r="BB198" s="226">
        <f>IF(AZ198=2,G198,0)</f>
        <v>0</v>
      </c>
      <c r="BC198" s="226">
        <f>IF(AZ198=3,G198,0)</f>
        <v>0</v>
      </c>
      <c r="BD198" s="226">
        <f>IF(AZ198=4,G198,0)</f>
        <v>0</v>
      </c>
      <c r="BE198" s="226">
        <f>IF(AZ198=5,G198,0)</f>
        <v>0</v>
      </c>
      <c r="CA198" s="251">
        <v>12</v>
      </c>
      <c r="CB198" s="251">
        <v>0</v>
      </c>
    </row>
    <row r="199" spans="1:80" x14ac:dyDescent="0.2">
      <c r="A199" s="260"/>
      <c r="B199" s="263"/>
      <c r="C199" s="629" t="s">
        <v>97</v>
      </c>
      <c r="D199" s="630"/>
      <c r="E199" s="264"/>
      <c r="F199" s="265"/>
      <c r="G199" s="266"/>
      <c r="H199" s="267"/>
      <c r="I199" s="261"/>
      <c r="J199" s="268"/>
      <c r="K199" s="261"/>
      <c r="M199" s="262">
        <v>1</v>
      </c>
      <c r="O199" s="251"/>
    </row>
    <row r="200" spans="1:80" ht="22.5" x14ac:dyDescent="0.2">
      <c r="A200" s="252">
        <v>84</v>
      </c>
      <c r="B200" s="253" t="s">
        <v>440</v>
      </c>
      <c r="C200" s="254" t="s">
        <v>1302</v>
      </c>
      <c r="D200" s="255" t="s">
        <v>115</v>
      </c>
      <c r="E200" s="256">
        <v>9.9250000000000007</v>
      </c>
      <c r="F200" s="256"/>
      <c r="G200" s="257">
        <f>E200*F200</f>
        <v>0</v>
      </c>
      <c r="H200" s="258">
        <v>0</v>
      </c>
      <c r="I200" s="259">
        <f>E200*H200</f>
        <v>0</v>
      </c>
      <c r="J200" s="258"/>
      <c r="K200" s="259">
        <f>E200*J200</f>
        <v>0</v>
      </c>
      <c r="O200" s="251">
        <v>2</v>
      </c>
      <c r="AA200" s="226">
        <v>12</v>
      </c>
      <c r="AB200" s="226">
        <v>0</v>
      </c>
      <c r="AC200" s="226">
        <v>83</v>
      </c>
      <c r="AZ200" s="226">
        <v>2</v>
      </c>
      <c r="BA200" s="226">
        <f>IF(AZ200=1,G200,0)</f>
        <v>0</v>
      </c>
      <c r="BB200" s="226">
        <f>IF(AZ200=2,G200,0)</f>
        <v>0</v>
      </c>
      <c r="BC200" s="226">
        <f>IF(AZ200=3,G200,0)</f>
        <v>0</v>
      </c>
      <c r="BD200" s="226">
        <f>IF(AZ200=4,G200,0)</f>
        <v>0</v>
      </c>
      <c r="BE200" s="226">
        <f>IF(AZ200=5,G200,0)</f>
        <v>0</v>
      </c>
      <c r="CA200" s="251">
        <v>12</v>
      </c>
      <c r="CB200" s="251">
        <v>0</v>
      </c>
    </row>
    <row r="201" spans="1:80" x14ac:dyDescent="0.2">
      <c r="A201" s="260"/>
      <c r="B201" s="263"/>
      <c r="C201" s="629" t="s">
        <v>441</v>
      </c>
      <c r="D201" s="630"/>
      <c r="E201" s="264"/>
      <c r="F201" s="265"/>
      <c r="G201" s="266"/>
      <c r="H201" s="267"/>
      <c r="I201" s="261"/>
      <c r="J201" s="268"/>
      <c r="K201" s="261"/>
      <c r="M201" s="262" t="s">
        <v>441</v>
      </c>
      <c r="O201" s="251"/>
    </row>
    <row r="202" spans="1:80" x14ac:dyDescent="0.2">
      <c r="A202" s="252">
        <v>85</v>
      </c>
      <c r="B202" s="253" t="s">
        <v>442</v>
      </c>
      <c r="C202" s="254" t="s">
        <v>443</v>
      </c>
      <c r="D202" s="255" t="s">
        <v>149</v>
      </c>
      <c r="E202" s="256">
        <v>1</v>
      </c>
      <c r="F202" s="256"/>
      <c r="G202" s="257">
        <f>E202*F202</f>
        <v>0</v>
      </c>
      <c r="H202" s="258">
        <v>0</v>
      </c>
      <c r="I202" s="259">
        <f>E202*H202</f>
        <v>0</v>
      </c>
      <c r="J202" s="258"/>
      <c r="K202" s="259">
        <f>E202*J202</f>
        <v>0</v>
      </c>
      <c r="O202" s="251">
        <v>2</v>
      </c>
      <c r="AA202" s="226">
        <v>12</v>
      </c>
      <c r="AB202" s="226">
        <v>0</v>
      </c>
      <c r="AC202" s="226">
        <v>84</v>
      </c>
      <c r="AZ202" s="226">
        <v>2</v>
      </c>
      <c r="BA202" s="226">
        <f>IF(AZ202=1,G202,0)</f>
        <v>0</v>
      </c>
      <c r="BB202" s="226">
        <f>IF(AZ202=2,G202,0)</f>
        <v>0</v>
      </c>
      <c r="BC202" s="226">
        <f>IF(AZ202=3,G202,0)</f>
        <v>0</v>
      </c>
      <c r="BD202" s="226">
        <f>IF(AZ202=4,G202,0)</f>
        <v>0</v>
      </c>
      <c r="BE202" s="226">
        <f>IF(AZ202=5,G202,0)</f>
        <v>0</v>
      </c>
      <c r="CA202" s="251">
        <v>12</v>
      </c>
      <c r="CB202" s="251">
        <v>0</v>
      </c>
    </row>
    <row r="203" spans="1:80" x14ac:dyDescent="0.2">
      <c r="A203" s="260"/>
      <c r="B203" s="263"/>
      <c r="C203" s="629" t="s">
        <v>97</v>
      </c>
      <c r="D203" s="630"/>
      <c r="E203" s="264"/>
      <c r="F203" s="265"/>
      <c r="G203" s="266"/>
      <c r="H203" s="267"/>
      <c r="I203" s="261"/>
      <c r="J203" s="268"/>
      <c r="K203" s="261"/>
      <c r="M203" s="262">
        <v>1</v>
      </c>
      <c r="O203" s="251"/>
    </row>
    <row r="204" spans="1:80" ht="22.5" x14ac:dyDescent="0.2">
      <c r="A204" s="252">
        <v>86</v>
      </c>
      <c r="B204" s="253" t="s">
        <v>444</v>
      </c>
      <c r="C204" s="254" t="s">
        <v>445</v>
      </c>
      <c r="D204" s="255" t="s">
        <v>149</v>
      </c>
      <c r="E204" s="256">
        <v>1</v>
      </c>
      <c r="F204" s="256"/>
      <c r="G204" s="257">
        <f>E204*F204</f>
        <v>0</v>
      </c>
      <c r="H204" s="258">
        <v>0</v>
      </c>
      <c r="I204" s="259">
        <f>E204*H204</f>
        <v>0</v>
      </c>
      <c r="J204" s="258"/>
      <c r="K204" s="259">
        <f>E204*J204</f>
        <v>0</v>
      </c>
      <c r="O204" s="251">
        <v>2</v>
      </c>
      <c r="AA204" s="226">
        <v>12</v>
      </c>
      <c r="AB204" s="226">
        <v>0</v>
      </c>
      <c r="AC204" s="226">
        <v>85</v>
      </c>
      <c r="AZ204" s="226">
        <v>2</v>
      </c>
      <c r="BA204" s="226">
        <f>IF(AZ204=1,G204,0)</f>
        <v>0</v>
      </c>
      <c r="BB204" s="226">
        <f>IF(AZ204=2,G204,0)</f>
        <v>0</v>
      </c>
      <c r="BC204" s="226">
        <f>IF(AZ204=3,G204,0)</f>
        <v>0</v>
      </c>
      <c r="BD204" s="226">
        <f>IF(AZ204=4,G204,0)</f>
        <v>0</v>
      </c>
      <c r="BE204" s="226">
        <f>IF(AZ204=5,G204,0)</f>
        <v>0</v>
      </c>
      <c r="CA204" s="251">
        <v>12</v>
      </c>
      <c r="CB204" s="251">
        <v>0</v>
      </c>
    </row>
    <row r="205" spans="1:80" x14ac:dyDescent="0.2">
      <c r="A205" s="260"/>
      <c r="B205" s="263"/>
      <c r="C205" s="629" t="s">
        <v>97</v>
      </c>
      <c r="D205" s="630"/>
      <c r="E205" s="264"/>
      <c r="F205" s="265"/>
      <c r="G205" s="266"/>
      <c r="H205" s="267"/>
      <c r="I205" s="261"/>
      <c r="J205" s="268"/>
      <c r="K205" s="261"/>
      <c r="M205" s="262">
        <v>1</v>
      </c>
      <c r="O205" s="251"/>
    </row>
    <row r="206" spans="1:80" ht="22.5" x14ac:dyDescent="0.2">
      <c r="A206" s="252">
        <v>87</v>
      </c>
      <c r="B206" s="253" t="s">
        <v>446</v>
      </c>
      <c r="C206" s="254" t="s">
        <v>1303</v>
      </c>
      <c r="D206" s="255" t="s">
        <v>149</v>
      </c>
      <c r="E206" s="256">
        <v>4</v>
      </c>
      <c r="F206" s="256"/>
      <c r="G206" s="257">
        <f>E206*F206</f>
        <v>0</v>
      </c>
      <c r="H206" s="258">
        <v>1.5999999999991101E-2</v>
      </c>
      <c r="I206" s="259">
        <f>E206*H206</f>
        <v>6.3999999999964405E-2</v>
      </c>
      <c r="J206" s="258"/>
      <c r="K206" s="259">
        <f>E206*J206</f>
        <v>0</v>
      </c>
      <c r="O206" s="226">
        <v>2</v>
      </c>
      <c r="AA206" s="226">
        <v>3</v>
      </c>
      <c r="AB206" s="226">
        <v>7</v>
      </c>
      <c r="AC206" s="226">
        <v>61160186</v>
      </c>
      <c r="AZ206" s="226">
        <v>2</v>
      </c>
      <c r="BA206" s="226">
        <f>IF(AZ206=1,G206,0)</f>
        <v>0</v>
      </c>
      <c r="BB206" s="226">
        <f>IF(AZ206=2,G206,0)</f>
        <v>0</v>
      </c>
      <c r="BC206" s="226">
        <f>IF(AZ206=3,G206,0)</f>
        <v>0</v>
      </c>
      <c r="BD206" s="226">
        <f>IF(AZ206=4,G206,0)</f>
        <v>0</v>
      </c>
      <c r="BE206" s="226">
        <f>IF(AZ206=5,G206,0)</f>
        <v>0</v>
      </c>
      <c r="CA206" s="226">
        <v>3</v>
      </c>
      <c r="CB206" s="226">
        <v>7</v>
      </c>
    </row>
    <row r="207" spans="1:80" x14ac:dyDescent="0.2">
      <c r="A207" s="260"/>
      <c r="B207" s="263"/>
      <c r="C207" s="629" t="s">
        <v>277</v>
      </c>
      <c r="D207" s="630"/>
      <c r="E207" s="264"/>
      <c r="F207" s="265"/>
      <c r="G207" s="266"/>
      <c r="H207" s="267"/>
      <c r="I207" s="261"/>
      <c r="J207" s="268"/>
      <c r="K207" s="261"/>
      <c r="M207" s="262">
        <v>4</v>
      </c>
      <c r="O207" s="251"/>
    </row>
    <row r="208" spans="1:80" x14ac:dyDescent="0.2">
      <c r="A208" s="252">
        <v>88</v>
      </c>
      <c r="B208" s="253" t="s">
        <v>447</v>
      </c>
      <c r="C208" s="254" t="s">
        <v>448</v>
      </c>
      <c r="D208" s="255" t="s">
        <v>12</v>
      </c>
      <c r="E208" s="256">
        <v>1.25</v>
      </c>
      <c r="F208" s="256">
        <f>SUM(G196:G206)/100</f>
        <v>0</v>
      </c>
      <c r="G208" s="257">
        <f>E208*F208</f>
        <v>0</v>
      </c>
      <c r="H208" s="258">
        <v>0</v>
      </c>
      <c r="I208" s="259">
        <f>E208*H208</f>
        <v>0</v>
      </c>
      <c r="J208" s="258"/>
      <c r="K208" s="259">
        <f>E208*J208</f>
        <v>0</v>
      </c>
      <c r="O208" s="251">
        <v>2</v>
      </c>
      <c r="AA208" s="226">
        <v>7</v>
      </c>
      <c r="AB208" s="226">
        <v>1002</v>
      </c>
      <c r="AC208" s="226">
        <v>5</v>
      </c>
      <c r="AZ208" s="226">
        <v>2</v>
      </c>
      <c r="BA208" s="226">
        <f>IF(AZ208=1,G208,0)</f>
        <v>0</v>
      </c>
      <c r="BB208" s="226">
        <f>IF(AZ208=2,G208,0)</f>
        <v>0</v>
      </c>
      <c r="BC208" s="226">
        <f>IF(AZ208=3,G208,0)</f>
        <v>0</v>
      </c>
      <c r="BD208" s="226">
        <f>IF(AZ208=4,G208,0)</f>
        <v>0</v>
      </c>
      <c r="BE208" s="226">
        <f>IF(AZ208=5,G208,0)</f>
        <v>0</v>
      </c>
      <c r="CA208" s="251">
        <v>7</v>
      </c>
      <c r="CB208" s="251">
        <v>1002</v>
      </c>
    </row>
    <row r="209" spans="1:80" x14ac:dyDescent="0.2">
      <c r="A209" s="269"/>
      <c r="B209" s="270" t="s">
        <v>99</v>
      </c>
      <c r="C209" s="271" t="s">
        <v>435</v>
      </c>
      <c r="D209" s="272"/>
      <c r="E209" s="273"/>
      <c r="F209" s="274"/>
      <c r="G209" s="275">
        <f>SUM(G195:G208)</f>
        <v>0</v>
      </c>
      <c r="H209" s="276"/>
      <c r="I209" s="277">
        <f>SUM(I195:I208)</f>
        <v>6.3999999999964405E-2</v>
      </c>
      <c r="J209" s="276"/>
      <c r="K209" s="277">
        <f>SUM(K195:K208)</f>
        <v>0</v>
      </c>
      <c r="O209" s="251">
        <v>4</v>
      </c>
      <c r="BA209" s="278">
        <f>SUM(BA195:BA208)</f>
        <v>0</v>
      </c>
      <c r="BB209" s="278">
        <f>SUM(BB195:BB208)</f>
        <v>0</v>
      </c>
      <c r="BC209" s="278">
        <f>SUM(BC195:BC208)</f>
        <v>0</v>
      </c>
      <c r="BD209" s="278">
        <f>SUM(BD195:BD208)</f>
        <v>0</v>
      </c>
      <c r="BE209" s="278">
        <f>SUM(BE195:BE208)</f>
        <v>0</v>
      </c>
    </row>
    <row r="210" spans="1:80" x14ac:dyDescent="0.2">
      <c r="A210" s="241" t="s">
        <v>96</v>
      </c>
      <c r="B210" s="242" t="s">
        <v>449</v>
      </c>
      <c r="C210" s="243" t="s">
        <v>450</v>
      </c>
      <c r="D210" s="244"/>
      <c r="E210" s="245"/>
      <c r="F210" s="245"/>
      <c r="G210" s="246"/>
      <c r="H210" s="247"/>
      <c r="I210" s="248"/>
      <c r="J210" s="249"/>
      <c r="K210" s="250"/>
      <c r="O210" s="251">
        <v>1</v>
      </c>
    </row>
    <row r="211" spans="1:80" x14ac:dyDescent="0.2">
      <c r="A211" s="252">
        <v>89</v>
      </c>
      <c r="B211" s="253" t="s">
        <v>452</v>
      </c>
      <c r="C211" s="254" t="s">
        <v>1339</v>
      </c>
      <c r="D211" s="255" t="s">
        <v>149</v>
      </c>
      <c r="E211" s="256">
        <v>4</v>
      </c>
      <c r="F211" s="256"/>
      <c r="G211" s="257">
        <f>E211*F211</f>
        <v>0</v>
      </c>
      <c r="H211" s="258">
        <v>0</v>
      </c>
      <c r="I211" s="259">
        <f>E211*H211</f>
        <v>0</v>
      </c>
      <c r="J211" s="258"/>
      <c r="K211" s="259">
        <f>E211*J211</f>
        <v>0</v>
      </c>
      <c r="O211" s="251">
        <v>2</v>
      </c>
      <c r="AA211" s="226">
        <v>12</v>
      </c>
      <c r="AB211" s="226">
        <v>0</v>
      </c>
      <c r="AC211" s="226">
        <v>101</v>
      </c>
      <c r="AZ211" s="226">
        <v>2</v>
      </c>
      <c r="BA211" s="226">
        <f>IF(AZ211=1,G211,0)</f>
        <v>0</v>
      </c>
      <c r="BB211" s="226">
        <f>IF(AZ211=2,G211,0)</f>
        <v>0</v>
      </c>
      <c r="BC211" s="226">
        <f>IF(AZ211=3,G211,0)</f>
        <v>0</v>
      </c>
      <c r="BD211" s="226">
        <f>IF(AZ211=4,G211,0)</f>
        <v>0</v>
      </c>
      <c r="BE211" s="226">
        <f>IF(AZ211=5,G211,0)</f>
        <v>0</v>
      </c>
      <c r="CA211" s="251">
        <v>12</v>
      </c>
      <c r="CB211" s="251">
        <v>0</v>
      </c>
    </row>
    <row r="212" spans="1:80" x14ac:dyDescent="0.2">
      <c r="A212" s="260"/>
      <c r="B212" s="263"/>
      <c r="C212" s="629" t="s">
        <v>277</v>
      </c>
      <c r="D212" s="630"/>
      <c r="E212" s="264"/>
      <c r="F212" s="265"/>
      <c r="G212" s="266"/>
      <c r="H212" s="267"/>
      <c r="I212" s="261"/>
      <c r="J212" s="268"/>
      <c r="K212" s="261"/>
      <c r="M212" s="262">
        <v>2</v>
      </c>
      <c r="O212" s="251"/>
    </row>
    <row r="213" spans="1:80" x14ac:dyDescent="0.2">
      <c r="A213" s="252">
        <v>90</v>
      </c>
      <c r="B213" s="253" t="s">
        <v>453</v>
      </c>
      <c r="C213" s="254" t="s">
        <v>454</v>
      </c>
      <c r="D213" s="255" t="s">
        <v>149</v>
      </c>
      <c r="E213" s="256">
        <v>1</v>
      </c>
      <c r="F213" s="256"/>
      <c r="G213" s="257">
        <f>E213*F213</f>
        <v>0</v>
      </c>
      <c r="H213" s="258">
        <v>0</v>
      </c>
      <c r="I213" s="259">
        <f>E213*H213</f>
        <v>0</v>
      </c>
      <c r="J213" s="258"/>
      <c r="K213" s="259">
        <f>E213*J213</f>
        <v>0</v>
      </c>
      <c r="O213" s="251">
        <v>2</v>
      </c>
      <c r="AA213" s="226">
        <v>12</v>
      </c>
      <c r="AB213" s="226">
        <v>0</v>
      </c>
      <c r="AC213" s="226">
        <v>102</v>
      </c>
      <c r="AZ213" s="226">
        <v>2</v>
      </c>
      <c r="BA213" s="226">
        <f>IF(AZ213=1,G213,0)</f>
        <v>0</v>
      </c>
      <c r="BB213" s="226">
        <f>IF(AZ213=2,G213,0)</f>
        <v>0</v>
      </c>
      <c r="BC213" s="226">
        <f>IF(AZ213=3,G213,0)</f>
        <v>0</v>
      </c>
      <c r="BD213" s="226">
        <f>IF(AZ213=4,G213,0)</f>
        <v>0</v>
      </c>
      <c r="BE213" s="226">
        <f>IF(AZ213=5,G213,0)</f>
        <v>0</v>
      </c>
      <c r="CA213" s="251">
        <v>12</v>
      </c>
      <c r="CB213" s="251">
        <v>0</v>
      </c>
    </row>
    <row r="214" spans="1:80" x14ac:dyDescent="0.2">
      <c r="A214" s="260"/>
      <c r="B214" s="263"/>
      <c r="C214" s="629" t="s">
        <v>97</v>
      </c>
      <c r="D214" s="630"/>
      <c r="E214" s="264"/>
      <c r="F214" s="265"/>
      <c r="G214" s="266"/>
      <c r="H214" s="267"/>
      <c r="I214" s="261"/>
      <c r="J214" s="268"/>
      <c r="K214" s="261"/>
      <c r="M214" s="262">
        <v>1</v>
      </c>
      <c r="O214" s="251"/>
    </row>
    <row r="215" spans="1:80" x14ac:dyDescent="0.2">
      <c r="A215" s="252">
        <v>91</v>
      </c>
      <c r="B215" s="253" t="s">
        <v>455</v>
      </c>
      <c r="C215" s="254" t="s">
        <v>456</v>
      </c>
      <c r="D215" s="255" t="s">
        <v>149</v>
      </c>
      <c r="E215" s="256">
        <v>1</v>
      </c>
      <c r="F215" s="256"/>
      <c r="G215" s="257">
        <f>E215*F215</f>
        <v>0</v>
      </c>
      <c r="H215" s="258">
        <v>0</v>
      </c>
      <c r="I215" s="259">
        <f>E215*H215</f>
        <v>0</v>
      </c>
      <c r="J215" s="258"/>
      <c r="K215" s="259">
        <f>E215*J215</f>
        <v>0</v>
      </c>
      <c r="O215" s="251">
        <v>2</v>
      </c>
      <c r="AA215" s="226">
        <v>12</v>
      </c>
      <c r="AB215" s="226">
        <v>0</v>
      </c>
      <c r="AC215" s="226">
        <v>103</v>
      </c>
      <c r="AZ215" s="226">
        <v>2</v>
      </c>
      <c r="BA215" s="226">
        <f>IF(AZ215=1,G215,0)</f>
        <v>0</v>
      </c>
      <c r="BB215" s="226">
        <f>IF(AZ215=2,G215,0)</f>
        <v>0</v>
      </c>
      <c r="BC215" s="226">
        <f>IF(AZ215=3,G215,0)</f>
        <v>0</v>
      </c>
      <c r="BD215" s="226">
        <f>IF(AZ215=4,G215,0)</f>
        <v>0</v>
      </c>
      <c r="BE215" s="226">
        <f>IF(AZ215=5,G215,0)</f>
        <v>0</v>
      </c>
      <c r="CA215" s="251">
        <v>12</v>
      </c>
      <c r="CB215" s="251">
        <v>0</v>
      </c>
    </row>
    <row r="216" spans="1:80" x14ac:dyDescent="0.2">
      <c r="A216" s="260"/>
      <c r="B216" s="263"/>
      <c r="C216" s="629" t="s">
        <v>97</v>
      </c>
      <c r="D216" s="630"/>
      <c r="E216" s="264"/>
      <c r="F216" s="265"/>
      <c r="G216" s="266"/>
      <c r="H216" s="267"/>
      <c r="I216" s="261"/>
      <c r="J216" s="268"/>
      <c r="K216" s="261"/>
      <c r="M216" s="262">
        <v>1</v>
      </c>
      <c r="O216" s="251"/>
    </row>
    <row r="217" spans="1:80" ht="22.5" x14ac:dyDescent="0.2">
      <c r="A217" s="252">
        <v>92</v>
      </c>
      <c r="B217" s="253" t="s">
        <v>457</v>
      </c>
      <c r="C217" s="254" t="s">
        <v>1340</v>
      </c>
      <c r="D217" s="255" t="s">
        <v>149</v>
      </c>
      <c r="E217" s="256">
        <v>1</v>
      </c>
      <c r="F217" s="256"/>
      <c r="G217" s="257">
        <f>E217*F217</f>
        <v>0</v>
      </c>
      <c r="H217" s="258">
        <v>0</v>
      </c>
      <c r="I217" s="259">
        <f>E217*H217</f>
        <v>0</v>
      </c>
      <c r="J217" s="258"/>
      <c r="K217" s="259">
        <f>E217*J217</f>
        <v>0</v>
      </c>
      <c r="O217" s="251">
        <v>2</v>
      </c>
      <c r="AA217" s="226">
        <v>12</v>
      </c>
      <c r="AB217" s="226">
        <v>0</v>
      </c>
      <c r="AC217" s="226">
        <v>104</v>
      </c>
      <c r="AZ217" s="226">
        <v>2</v>
      </c>
      <c r="BA217" s="226">
        <f>IF(AZ217=1,G217,0)</f>
        <v>0</v>
      </c>
      <c r="BB217" s="226">
        <f>IF(AZ217=2,G217,0)</f>
        <v>0</v>
      </c>
      <c r="BC217" s="226">
        <f>IF(AZ217=3,G217,0)</f>
        <v>0</v>
      </c>
      <c r="BD217" s="226">
        <f>IF(AZ217=4,G217,0)</f>
        <v>0</v>
      </c>
      <c r="BE217" s="226">
        <f>IF(AZ217=5,G217,0)</f>
        <v>0</v>
      </c>
      <c r="CA217" s="251">
        <v>12</v>
      </c>
      <c r="CB217" s="251">
        <v>0</v>
      </c>
    </row>
    <row r="218" spans="1:80" x14ac:dyDescent="0.2">
      <c r="A218" s="260"/>
      <c r="B218" s="263"/>
      <c r="C218" s="629" t="s">
        <v>97</v>
      </c>
      <c r="D218" s="630"/>
      <c r="E218" s="264"/>
      <c r="F218" s="265"/>
      <c r="G218" s="266"/>
      <c r="H218" s="267"/>
      <c r="I218" s="261"/>
      <c r="J218" s="268"/>
      <c r="K218" s="261"/>
      <c r="M218" s="262">
        <v>1</v>
      </c>
      <c r="O218" s="251"/>
    </row>
    <row r="219" spans="1:80" ht="22.5" x14ac:dyDescent="0.2">
      <c r="A219" s="252">
        <v>93</v>
      </c>
      <c r="B219" s="253" t="s">
        <v>458</v>
      </c>
      <c r="C219" s="254" t="s">
        <v>459</v>
      </c>
      <c r="D219" s="255" t="s">
        <v>149</v>
      </c>
      <c r="E219" s="256">
        <v>1</v>
      </c>
      <c r="F219" s="256"/>
      <c r="G219" s="257">
        <f>E219*F219</f>
        <v>0</v>
      </c>
      <c r="H219" s="258">
        <v>0</v>
      </c>
      <c r="I219" s="259">
        <f>E219*H219</f>
        <v>0</v>
      </c>
      <c r="J219" s="258"/>
      <c r="K219" s="259">
        <f>E219*J219</f>
        <v>0</v>
      </c>
      <c r="O219" s="251">
        <v>2</v>
      </c>
      <c r="AA219" s="226">
        <v>12</v>
      </c>
      <c r="AB219" s="226">
        <v>0</v>
      </c>
      <c r="AC219" s="226">
        <v>105</v>
      </c>
      <c r="AZ219" s="226">
        <v>2</v>
      </c>
      <c r="BA219" s="226">
        <f>IF(AZ219=1,G219,0)</f>
        <v>0</v>
      </c>
      <c r="BB219" s="226">
        <f>IF(AZ219=2,G219,0)</f>
        <v>0</v>
      </c>
      <c r="BC219" s="226">
        <f>IF(AZ219=3,G219,0)</f>
        <v>0</v>
      </c>
      <c r="BD219" s="226">
        <f>IF(AZ219=4,G219,0)</f>
        <v>0</v>
      </c>
      <c r="BE219" s="226">
        <f>IF(AZ219=5,G219,0)</f>
        <v>0</v>
      </c>
      <c r="CA219" s="251">
        <v>12</v>
      </c>
      <c r="CB219" s="251">
        <v>0</v>
      </c>
    </row>
    <row r="220" spans="1:80" x14ac:dyDescent="0.2">
      <c r="A220" s="260"/>
      <c r="B220" s="263"/>
      <c r="C220" s="629" t="s">
        <v>97</v>
      </c>
      <c r="D220" s="630"/>
      <c r="E220" s="264"/>
      <c r="F220" s="265"/>
      <c r="G220" s="266"/>
      <c r="H220" s="267"/>
      <c r="I220" s="261"/>
      <c r="J220" s="268"/>
      <c r="K220" s="261"/>
      <c r="M220" s="262">
        <v>1</v>
      </c>
      <c r="O220" s="251"/>
    </row>
    <row r="221" spans="1:80" ht="22.5" x14ac:dyDescent="0.2">
      <c r="A221" s="252">
        <v>94</v>
      </c>
      <c r="B221" s="253" t="s">
        <v>460</v>
      </c>
      <c r="C221" s="254" t="s">
        <v>461</v>
      </c>
      <c r="D221" s="255" t="s">
        <v>149</v>
      </c>
      <c r="E221" s="256">
        <v>1</v>
      </c>
      <c r="F221" s="256"/>
      <c r="G221" s="257">
        <f>E221*F221</f>
        <v>0</v>
      </c>
      <c r="H221" s="258">
        <v>0</v>
      </c>
      <c r="I221" s="259">
        <f>E221*H221</f>
        <v>0</v>
      </c>
      <c r="J221" s="258"/>
      <c r="K221" s="259">
        <f>E221*J221</f>
        <v>0</v>
      </c>
      <c r="O221" s="251">
        <v>2</v>
      </c>
      <c r="AA221" s="226">
        <v>12</v>
      </c>
      <c r="AB221" s="226">
        <v>0</v>
      </c>
      <c r="AC221" s="226">
        <v>106</v>
      </c>
      <c r="AZ221" s="226">
        <v>2</v>
      </c>
      <c r="BA221" s="226">
        <f>IF(AZ221=1,G221,0)</f>
        <v>0</v>
      </c>
      <c r="BB221" s="226">
        <f>IF(AZ221=2,G221,0)</f>
        <v>0</v>
      </c>
      <c r="BC221" s="226">
        <f>IF(AZ221=3,G221,0)</f>
        <v>0</v>
      </c>
      <c r="BD221" s="226">
        <f>IF(AZ221=4,G221,0)</f>
        <v>0</v>
      </c>
      <c r="BE221" s="226">
        <f>IF(AZ221=5,G221,0)</f>
        <v>0</v>
      </c>
      <c r="CA221" s="251">
        <v>12</v>
      </c>
      <c r="CB221" s="251">
        <v>0</v>
      </c>
    </row>
    <row r="222" spans="1:80" x14ac:dyDescent="0.2">
      <c r="A222" s="260"/>
      <c r="B222" s="263"/>
      <c r="C222" s="629" t="s">
        <v>97</v>
      </c>
      <c r="D222" s="630"/>
      <c r="E222" s="264"/>
      <c r="F222" s="265"/>
      <c r="G222" s="266"/>
      <c r="H222" s="267"/>
      <c r="I222" s="261"/>
      <c r="J222" s="268"/>
      <c r="K222" s="261"/>
      <c r="M222" s="262">
        <v>1</v>
      </c>
      <c r="O222" s="251"/>
    </row>
    <row r="223" spans="1:80" x14ac:dyDescent="0.2">
      <c r="A223" s="252">
        <v>95</v>
      </c>
      <c r="B223" s="253" t="s">
        <v>462</v>
      </c>
      <c r="C223" s="254" t="s">
        <v>463</v>
      </c>
      <c r="D223" s="255" t="s">
        <v>149</v>
      </c>
      <c r="E223" s="256">
        <v>1</v>
      </c>
      <c r="F223" s="256"/>
      <c r="G223" s="257">
        <f>E223*F223</f>
        <v>0</v>
      </c>
      <c r="H223" s="258">
        <v>0</v>
      </c>
      <c r="I223" s="259">
        <f>E223*H223</f>
        <v>0</v>
      </c>
      <c r="J223" s="258"/>
      <c r="K223" s="259">
        <f>E223*J223</f>
        <v>0</v>
      </c>
      <c r="O223" s="251">
        <v>2</v>
      </c>
      <c r="AA223" s="226">
        <v>12</v>
      </c>
      <c r="AB223" s="226">
        <v>0</v>
      </c>
      <c r="AC223" s="226">
        <v>107</v>
      </c>
      <c r="AZ223" s="226">
        <v>2</v>
      </c>
      <c r="BA223" s="226">
        <f>IF(AZ223=1,G223,0)</f>
        <v>0</v>
      </c>
      <c r="BB223" s="226">
        <f>IF(AZ223=2,G223,0)</f>
        <v>0</v>
      </c>
      <c r="BC223" s="226">
        <f>IF(AZ223=3,G223,0)</f>
        <v>0</v>
      </c>
      <c r="BD223" s="226">
        <f>IF(AZ223=4,G223,0)</f>
        <v>0</v>
      </c>
      <c r="BE223" s="226">
        <f>IF(AZ223=5,G223,0)</f>
        <v>0</v>
      </c>
      <c r="CA223" s="251">
        <v>12</v>
      </c>
      <c r="CB223" s="251">
        <v>0</v>
      </c>
    </row>
    <row r="224" spans="1:80" x14ac:dyDescent="0.2">
      <c r="A224" s="260"/>
      <c r="B224" s="263"/>
      <c r="C224" s="629" t="s">
        <v>97</v>
      </c>
      <c r="D224" s="630"/>
      <c r="E224" s="264"/>
      <c r="F224" s="265"/>
      <c r="G224" s="266"/>
      <c r="H224" s="267"/>
      <c r="I224" s="261"/>
      <c r="J224" s="268"/>
      <c r="K224" s="261"/>
      <c r="M224" s="262">
        <v>1</v>
      </c>
      <c r="O224" s="251"/>
    </row>
    <row r="225" spans="1:80" x14ac:dyDescent="0.2">
      <c r="A225" s="252">
        <v>96</v>
      </c>
      <c r="B225" s="253" t="s">
        <v>464</v>
      </c>
      <c r="C225" s="254" t="s">
        <v>465</v>
      </c>
      <c r="D225" s="255" t="s">
        <v>149</v>
      </c>
      <c r="E225" s="256">
        <v>1</v>
      </c>
      <c r="F225" s="256"/>
      <c r="G225" s="257">
        <f>E225*F225</f>
        <v>0</v>
      </c>
      <c r="H225" s="258">
        <v>0</v>
      </c>
      <c r="I225" s="259">
        <f>E225*H225</f>
        <v>0</v>
      </c>
      <c r="J225" s="258"/>
      <c r="K225" s="259">
        <f>E225*J225</f>
        <v>0</v>
      </c>
      <c r="O225" s="251">
        <v>2</v>
      </c>
      <c r="AA225" s="226">
        <v>12</v>
      </c>
      <c r="AB225" s="226">
        <v>0</v>
      </c>
      <c r="AC225" s="226">
        <v>108</v>
      </c>
      <c r="AZ225" s="226">
        <v>2</v>
      </c>
      <c r="BA225" s="226">
        <f>IF(AZ225=1,G225,0)</f>
        <v>0</v>
      </c>
      <c r="BB225" s="226">
        <f>IF(AZ225=2,G225,0)</f>
        <v>0</v>
      </c>
      <c r="BC225" s="226">
        <f>IF(AZ225=3,G225,0)</f>
        <v>0</v>
      </c>
      <c r="BD225" s="226">
        <f>IF(AZ225=4,G225,0)</f>
        <v>0</v>
      </c>
      <c r="BE225" s="226">
        <f>IF(AZ225=5,G225,0)</f>
        <v>0</v>
      </c>
      <c r="CA225" s="251">
        <v>12</v>
      </c>
      <c r="CB225" s="251">
        <v>0</v>
      </c>
    </row>
    <row r="226" spans="1:80" x14ac:dyDescent="0.2">
      <c r="A226" s="260"/>
      <c r="B226" s="263"/>
      <c r="C226" s="629" t="s">
        <v>97</v>
      </c>
      <c r="D226" s="630"/>
      <c r="E226" s="264"/>
      <c r="F226" s="265"/>
      <c r="G226" s="266"/>
      <c r="H226" s="267"/>
      <c r="I226" s="261"/>
      <c r="J226" s="268"/>
      <c r="K226" s="261"/>
      <c r="M226" s="262">
        <v>1</v>
      </c>
      <c r="O226" s="251"/>
    </row>
    <row r="227" spans="1:80" x14ac:dyDescent="0.2">
      <c r="A227" s="252">
        <v>97</v>
      </c>
      <c r="B227" s="253" t="s">
        <v>466</v>
      </c>
      <c r="C227" s="254" t="s">
        <v>467</v>
      </c>
      <c r="D227" s="255" t="s">
        <v>149</v>
      </c>
      <c r="E227" s="256">
        <v>1</v>
      </c>
      <c r="F227" s="256"/>
      <c r="G227" s="257">
        <f>E227*F227</f>
        <v>0</v>
      </c>
      <c r="H227" s="258">
        <v>0</v>
      </c>
      <c r="I227" s="259">
        <f>E227*H227</f>
        <v>0</v>
      </c>
      <c r="J227" s="258"/>
      <c r="K227" s="259">
        <f>E227*J227</f>
        <v>0</v>
      </c>
      <c r="O227" s="251">
        <v>2</v>
      </c>
      <c r="AA227" s="226">
        <v>12</v>
      </c>
      <c r="AB227" s="226">
        <v>0</v>
      </c>
      <c r="AC227" s="226">
        <v>109</v>
      </c>
      <c r="AZ227" s="226">
        <v>2</v>
      </c>
      <c r="BA227" s="226">
        <f>IF(AZ227=1,G227,0)</f>
        <v>0</v>
      </c>
      <c r="BB227" s="226">
        <f>IF(AZ227=2,G227,0)</f>
        <v>0</v>
      </c>
      <c r="BC227" s="226">
        <f>IF(AZ227=3,G227,0)</f>
        <v>0</v>
      </c>
      <c r="BD227" s="226">
        <f>IF(AZ227=4,G227,0)</f>
        <v>0</v>
      </c>
      <c r="BE227" s="226">
        <f>IF(AZ227=5,G227,0)</f>
        <v>0</v>
      </c>
      <c r="CA227" s="251">
        <v>12</v>
      </c>
      <c r="CB227" s="251">
        <v>0</v>
      </c>
    </row>
    <row r="228" spans="1:80" x14ac:dyDescent="0.2">
      <c r="A228" s="260"/>
      <c r="B228" s="263"/>
      <c r="C228" s="629" t="s">
        <v>97</v>
      </c>
      <c r="D228" s="630"/>
      <c r="E228" s="264"/>
      <c r="F228" s="265"/>
      <c r="G228" s="266"/>
      <c r="H228" s="267"/>
      <c r="I228" s="261"/>
      <c r="J228" s="268"/>
      <c r="K228" s="261"/>
      <c r="M228" s="262">
        <v>1</v>
      </c>
      <c r="O228" s="251"/>
    </row>
    <row r="229" spans="1:80" x14ac:dyDescent="0.2">
      <c r="A229" s="252">
        <v>98</v>
      </c>
      <c r="B229" s="253" t="s">
        <v>468</v>
      </c>
      <c r="C229" s="254" t="s">
        <v>469</v>
      </c>
      <c r="D229" s="255" t="s">
        <v>12</v>
      </c>
      <c r="E229" s="256">
        <v>1.7</v>
      </c>
      <c r="F229" s="256">
        <f>SUM(G211:G227)/100</f>
        <v>0</v>
      </c>
      <c r="G229" s="257">
        <f>E229*F229</f>
        <v>0</v>
      </c>
      <c r="H229" s="258">
        <v>0</v>
      </c>
      <c r="I229" s="259">
        <f>E229*H229</f>
        <v>0</v>
      </c>
      <c r="J229" s="258"/>
      <c r="K229" s="259">
        <f>E229*J229</f>
        <v>0</v>
      </c>
      <c r="O229" s="251">
        <v>2</v>
      </c>
      <c r="AA229" s="226">
        <v>7</v>
      </c>
      <c r="AB229" s="226">
        <v>1002</v>
      </c>
      <c r="AC229" s="226">
        <v>5</v>
      </c>
      <c r="AZ229" s="226">
        <v>2</v>
      </c>
      <c r="BA229" s="226">
        <f>IF(AZ229=1,G229,0)</f>
        <v>0</v>
      </c>
      <c r="BB229" s="226">
        <f>IF(AZ229=2,G229,0)</f>
        <v>0</v>
      </c>
      <c r="BC229" s="226">
        <f>IF(AZ229=3,G229,0)</f>
        <v>0</v>
      </c>
      <c r="BD229" s="226">
        <f>IF(AZ229=4,G229,0)</f>
        <v>0</v>
      </c>
      <c r="BE229" s="226">
        <f>IF(AZ229=5,G229,0)</f>
        <v>0</v>
      </c>
      <c r="CA229" s="251">
        <v>7</v>
      </c>
      <c r="CB229" s="251">
        <v>1002</v>
      </c>
    </row>
    <row r="230" spans="1:80" x14ac:dyDescent="0.2">
      <c r="A230" s="269"/>
      <c r="B230" s="270" t="s">
        <v>99</v>
      </c>
      <c r="C230" s="271" t="s">
        <v>451</v>
      </c>
      <c r="D230" s="272"/>
      <c r="E230" s="273"/>
      <c r="F230" s="274"/>
      <c r="G230" s="275">
        <f>SUM(G210:G229)</f>
        <v>0</v>
      </c>
      <c r="H230" s="276"/>
      <c r="I230" s="277">
        <f>SUM(I210:I229)</f>
        <v>0</v>
      </c>
      <c r="J230" s="276"/>
      <c r="K230" s="277">
        <f>SUM(K210:K229)</f>
        <v>0</v>
      </c>
      <c r="O230" s="251">
        <v>4</v>
      </c>
      <c r="BA230" s="278">
        <f>SUM(BA210:BA229)</f>
        <v>0</v>
      </c>
      <c r="BB230" s="278">
        <f>SUM(BB210:BB229)</f>
        <v>0</v>
      </c>
      <c r="BC230" s="278">
        <f>SUM(BC210:BC229)</f>
        <v>0</v>
      </c>
      <c r="BD230" s="278">
        <f>SUM(BD210:BD229)</f>
        <v>0</v>
      </c>
      <c r="BE230" s="278">
        <f>SUM(BE210:BE229)</f>
        <v>0</v>
      </c>
    </row>
    <row r="231" spans="1:80" x14ac:dyDescent="0.2">
      <c r="A231" s="241" t="s">
        <v>96</v>
      </c>
      <c r="B231" s="242" t="s">
        <v>470</v>
      </c>
      <c r="C231" s="243" t="s">
        <v>471</v>
      </c>
      <c r="D231" s="244"/>
      <c r="E231" s="245"/>
      <c r="F231" s="245"/>
      <c r="G231" s="246"/>
      <c r="H231" s="247"/>
      <c r="I231" s="248"/>
      <c r="J231" s="249"/>
      <c r="K231" s="250"/>
      <c r="O231" s="251">
        <v>1</v>
      </c>
    </row>
    <row r="232" spans="1:80" x14ac:dyDescent="0.2">
      <c r="A232" s="252">
        <v>99</v>
      </c>
      <c r="B232" s="253" t="s">
        <v>473</v>
      </c>
      <c r="C232" s="254" t="s">
        <v>474</v>
      </c>
      <c r="D232" s="255" t="s">
        <v>115</v>
      </c>
      <c r="E232" s="256">
        <v>30.39</v>
      </c>
      <c r="F232" s="256"/>
      <c r="G232" s="257">
        <f>E232*F232</f>
        <v>0</v>
      </c>
      <c r="H232" s="258">
        <v>2.40000000000018E-4</v>
      </c>
      <c r="I232" s="259">
        <f>E232*H232</f>
        <v>7.2936000000005472E-3</v>
      </c>
      <c r="J232" s="258">
        <v>0</v>
      </c>
      <c r="K232" s="259">
        <f>E232*J232</f>
        <v>0</v>
      </c>
      <c r="O232" s="251">
        <v>2</v>
      </c>
      <c r="AA232" s="226">
        <v>1</v>
      </c>
      <c r="AB232" s="226">
        <v>7</v>
      </c>
      <c r="AC232" s="226">
        <v>7</v>
      </c>
      <c r="AZ232" s="226">
        <v>2</v>
      </c>
      <c r="BA232" s="226">
        <f>IF(AZ232=1,G232,0)</f>
        <v>0</v>
      </c>
      <c r="BB232" s="226">
        <f>IF(AZ232=2,G232,0)</f>
        <v>0</v>
      </c>
      <c r="BC232" s="226">
        <f>IF(AZ232=3,G232,0)</f>
        <v>0</v>
      </c>
      <c r="BD232" s="226">
        <f>IF(AZ232=4,G232,0)</f>
        <v>0</v>
      </c>
      <c r="BE232" s="226">
        <f>IF(AZ232=5,G232,0)</f>
        <v>0</v>
      </c>
      <c r="CA232" s="251">
        <v>1</v>
      </c>
      <c r="CB232" s="251">
        <v>7</v>
      </c>
    </row>
    <row r="233" spans="1:80" x14ac:dyDescent="0.2">
      <c r="A233" s="260"/>
      <c r="B233" s="263"/>
      <c r="C233" s="629" t="s">
        <v>475</v>
      </c>
      <c r="D233" s="630"/>
      <c r="E233" s="264"/>
      <c r="F233" s="265"/>
      <c r="G233" s="266"/>
      <c r="H233" s="267"/>
      <c r="I233" s="261"/>
      <c r="J233" s="268"/>
      <c r="K233" s="261"/>
      <c r="M233" s="262" t="s">
        <v>475</v>
      </c>
      <c r="O233" s="251"/>
    </row>
    <row r="234" spans="1:80" x14ac:dyDescent="0.2">
      <c r="A234" s="252">
        <v>100</v>
      </c>
      <c r="B234" s="253" t="s">
        <v>476</v>
      </c>
      <c r="C234" s="254" t="s">
        <v>477</v>
      </c>
      <c r="D234" s="255" t="s">
        <v>122</v>
      </c>
      <c r="E234" s="256">
        <v>70.75</v>
      </c>
      <c r="F234" s="256"/>
      <c r="G234" s="257">
        <f>E234*F234</f>
        <v>0</v>
      </c>
      <c r="H234" s="258">
        <v>4.9300000000016596E-3</v>
      </c>
      <c r="I234" s="259">
        <f>E234*H234</f>
        <v>0.34879750000011744</v>
      </c>
      <c r="J234" s="258">
        <v>0</v>
      </c>
      <c r="K234" s="259">
        <f>E234*J234</f>
        <v>0</v>
      </c>
      <c r="O234" s="251">
        <v>2</v>
      </c>
      <c r="AA234" s="226">
        <v>1</v>
      </c>
      <c r="AB234" s="226">
        <v>7</v>
      </c>
      <c r="AC234" s="226">
        <v>7</v>
      </c>
      <c r="AZ234" s="226">
        <v>2</v>
      </c>
      <c r="BA234" s="226">
        <f>IF(AZ234=1,G234,0)</f>
        <v>0</v>
      </c>
      <c r="BB234" s="226">
        <f>IF(AZ234=2,G234,0)</f>
        <v>0</v>
      </c>
      <c r="BC234" s="226">
        <f>IF(AZ234=3,G234,0)</f>
        <v>0</v>
      </c>
      <c r="BD234" s="226">
        <f>IF(AZ234=4,G234,0)</f>
        <v>0</v>
      </c>
      <c r="BE234" s="226">
        <f>IF(AZ234=5,G234,0)</f>
        <v>0</v>
      </c>
      <c r="CA234" s="251">
        <v>1</v>
      </c>
      <c r="CB234" s="251">
        <v>7</v>
      </c>
    </row>
    <row r="235" spans="1:80" x14ac:dyDescent="0.2">
      <c r="A235" s="260"/>
      <c r="B235" s="263"/>
      <c r="C235" s="629" t="s">
        <v>373</v>
      </c>
      <c r="D235" s="630"/>
      <c r="E235" s="264"/>
      <c r="F235" s="265"/>
      <c r="G235" s="266"/>
      <c r="H235" s="267"/>
      <c r="I235" s="261"/>
      <c r="J235" s="268"/>
      <c r="K235" s="261"/>
      <c r="M235" s="262" t="s">
        <v>373</v>
      </c>
      <c r="O235" s="251"/>
    </row>
    <row r="236" spans="1:80" x14ac:dyDescent="0.2">
      <c r="A236" s="252">
        <v>101</v>
      </c>
      <c r="B236" s="253" t="s">
        <v>478</v>
      </c>
      <c r="C236" s="254" t="s">
        <v>479</v>
      </c>
      <c r="D236" s="255" t="s">
        <v>122</v>
      </c>
      <c r="E236" s="256">
        <v>2.6743000000000001</v>
      </c>
      <c r="F236" s="256"/>
      <c r="G236" s="257">
        <f>E236*F236</f>
        <v>0</v>
      </c>
      <c r="H236" s="258">
        <v>1.92000000000121E-2</v>
      </c>
      <c r="I236" s="259">
        <f>E236*H236</f>
        <v>5.1346560000032362E-2</v>
      </c>
      <c r="J236" s="258"/>
      <c r="K236" s="259">
        <f>E236*J236</f>
        <v>0</v>
      </c>
      <c r="O236" s="251">
        <v>2</v>
      </c>
      <c r="AA236" s="226">
        <v>3</v>
      </c>
      <c r="AB236" s="226">
        <v>7</v>
      </c>
      <c r="AC236" s="226">
        <v>59764203</v>
      </c>
      <c r="AZ236" s="226">
        <v>2</v>
      </c>
      <c r="BA236" s="226">
        <f>IF(AZ236=1,G236,0)</f>
        <v>0</v>
      </c>
      <c r="BB236" s="226">
        <f>IF(AZ236=2,G236,0)</f>
        <v>0</v>
      </c>
      <c r="BC236" s="226">
        <f>IF(AZ236=3,G236,0)</f>
        <v>0</v>
      </c>
      <c r="BD236" s="226">
        <f>IF(AZ236=4,G236,0)</f>
        <v>0</v>
      </c>
      <c r="BE236" s="226">
        <f>IF(AZ236=5,G236,0)</f>
        <v>0</v>
      </c>
      <c r="CA236" s="251">
        <v>3</v>
      </c>
      <c r="CB236" s="251">
        <v>7</v>
      </c>
    </row>
    <row r="237" spans="1:80" x14ac:dyDescent="0.2">
      <c r="A237" s="260"/>
      <c r="B237" s="263"/>
      <c r="C237" s="629" t="s">
        <v>480</v>
      </c>
      <c r="D237" s="630"/>
      <c r="E237" s="264"/>
      <c r="F237" s="265"/>
      <c r="G237" s="266"/>
      <c r="H237" s="267"/>
      <c r="I237" s="261"/>
      <c r="J237" s="268"/>
      <c r="K237" s="261"/>
      <c r="M237" s="262" t="s">
        <v>480</v>
      </c>
      <c r="O237" s="251"/>
    </row>
    <row r="238" spans="1:80" x14ac:dyDescent="0.2">
      <c r="A238" s="252">
        <v>102</v>
      </c>
      <c r="B238" s="253" t="s">
        <v>481</v>
      </c>
      <c r="C238" s="254" t="s">
        <v>482</v>
      </c>
      <c r="D238" s="255" t="s">
        <v>122</v>
      </c>
      <c r="E238" s="256">
        <v>77.825000000000003</v>
      </c>
      <c r="F238" s="256"/>
      <c r="G238" s="257">
        <f>E238*F238</f>
        <v>0</v>
      </c>
      <c r="H238" s="258">
        <v>1.92000000000121E-2</v>
      </c>
      <c r="I238" s="259">
        <f>E238*H238</f>
        <v>1.4942400000009417</v>
      </c>
      <c r="J238" s="258"/>
      <c r="K238" s="259">
        <f>E238*J238</f>
        <v>0</v>
      </c>
      <c r="O238" s="251">
        <v>2</v>
      </c>
      <c r="AA238" s="226">
        <v>3</v>
      </c>
      <c r="AB238" s="226">
        <v>7</v>
      </c>
      <c r="AC238" s="226">
        <v>59764207</v>
      </c>
      <c r="AZ238" s="226">
        <v>2</v>
      </c>
      <c r="BA238" s="226">
        <f>IF(AZ238=1,G238,0)</f>
        <v>0</v>
      </c>
      <c r="BB238" s="226">
        <f>IF(AZ238=2,G238,0)</f>
        <v>0</v>
      </c>
      <c r="BC238" s="226">
        <f>IF(AZ238=3,G238,0)</f>
        <v>0</v>
      </c>
      <c r="BD238" s="226">
        <f>IF(AZ238=4,G238,0)</f>
        <v>0</v>
      </c>
      <c r="BE238" s="226">
        <f>IF(AZ238=5,G238,0)</f>
        <v>0</v>
      </c>
      <c r="CA238" s="251">
        <v>3</v>
      </c>
      <c r="CB238" s="251">
        <v>7</v>
      </c>
    </row>
    <row r="239" spans="1:80" x14ac:dyDescent="0.2">
      <c r="A239" s="260"/>
      <c r="B239" s="263"/>
      <c r="C239" s="629" t="s">
        <v>483</v>
      </c>
      <c r="D239" s="630"/>
      <c r="E239" s="264"/>
      <c r="F239" s="265"/>
      <c r="G239" s="266"/>
      <c r="H239" s="267"/>
      <c r="I239" s="261"/>
      <c r="J239" s="268"/>
      <c r="K239" s="261"/>
      <c r="M239" s="262" t="s">
        <v>483</v>
      </c>
      <c r="O239" s="251"/>
    </row>
    <row r="240" spans="1:80" x14ac:dyDescent="0.2">
      <c r="A240" s="252">
        <v>103</v>
      </c>
      <c r="B240" s="253" t="s">
        <v>484</v>
      </c>
      <c r="C240" s="254" t="s">
        <v>485</v>
      </c>
      <c r="D240" s="255" t="s">
        <v>12</v>
      </c>
      <c r="E240" s="256">
        <v>6.2</v>
      </c>
      <c r="F240" s="256">
        <f>SUM(G232:G239)/100</f>
        <v>0</v>
      </c>
      <c r="G240" s="257">
        <f>E240*F240</f>
        <v>0</v>
      </c>
      <c r="H240" s="258">
        <v>0</v>
      </c>
      <c r="I240" s="259">
        <f>E240*H240</f>
        <v>0</v>
      </c>
      <c r="J240" s="258"/>
      <c r="K240" s="259">
        <f>E240*J240</f>
        <v>0</v>
      </c>
      <c r="O240" s="251">
        <v>2</v>
      </c>
      <c r="AA240" s="226">
        <v>7</v>
      </c>
      <c r="AB240" s="226">
        <v>1002</v>
      </c>
      <c r="AC240" s="226">
        <v>5</v>
      </c>
      <c r="AZ240" s="226">
        <v>2</v>
      </c>
      <c r="BA240" s="226">
        <f>IF(AZ240=1,G240,0)</f>
        <v>0</v>
      </c>
      <c r="BB240" s="226">
        <f>IF(AZ240=2,G240,0)</f>
        <v>0</v>
      </c>
      <c r="BC240" s="226">
        <f>IF(AZ240=3,G240,0)</f>
        <v>0</v>
      </c>
      <c r="BD240" s="226">
        <f>IF(AZ240=4,G240,0)</f>
        <v>0</v>
      </c>
      <c r="BE240" s="226">
        <f>IF(AZ240=5,G240,0)</f>
        <v>0</v>
      </c>
      <c r="CA240" s="251">
        <v>7</v>
      </c>
      <c r="CB240" s="251">
        <v>1002</v>
      </c>
    </row>
    <row r="241" spans="1:80" x14ac:dyDescent="0.2">
      <c r="A241" s="269"/>
      <c r="B241" s="270" t="s">
        <v>99</v>
      </c>
      <c r="C241" s="271" t="s">
        <v>472</v>
      </c>
      <c r="D241" s="272"/>
      <c r="E241" s="273"/>
      <c r="F241" s="274"/>
      <c r="G241" s="275">
        <f>SUM(G231:G240)</f>
        <v>0</v>
      </c>
      <c r="H241" s="276"/>
      <c r="I241" s="277">
        <f>SUM(I231:I240)</f>
        <v>1.9016776600010921</v>
      </c>
      <c r="J241" s="276"/>
      <c r="K241" s="277">
        <f>SUM(K231:K240)</f>
        <v>0</v>
      </c>
      <c r="O241" s="251">
        <v>4</v>
      </c>
      <c r="BA241" s="278">
        <f>SUM(BA231:BA240)</f>
        <v>0</v>
      </c>
      <c r="BB241" s="278">
        <f>SUM(BB231:BB240)</f>
        <v>0</v>
      </c>
      <c r="BC241" s="278">
        <f>SUM(BC231:BC240)</f>
        <v>0</v>
      </c>
      <c r="BD241" s="278">
        <f>SUM(BD231:BD240)</f>
        <v>0</v>
      </c>
      <c r="BE241" s="278">
        <f>SUM(BE231:BE240)</f>
        <v>0</v>
      </c>
    </row>
    <row r="242" spans="1:80" x14ac:dyDescent="0.2">
      <c r="A242" s="241" t="s">
        <v>96</v>
      </c>
      <c r="B242" s="242" t="s">
        <v>486</v>
      </c>
      <c r="C242" s="243" t="s">
        <v>487</v>
      </c>
      <c r="D242" s="244"/>
      <c r="E242" s="245"/>
      <c r="F242" s="245"/>
      <c r="G242" s="246"/>
      <c r="H242" s="247"/>
      <c r="I242" s="248"/>
      <c r="J242" s="249"/>
      <c r="K242" s="250"/>
      <c r="O242" s="251">
        <v>1</v>
      </c>
    </row>
    <row r="243" spans="1:80" x14ac:dyDescent="0.2">
      <c r="A243" s="252">
        <v>104</v>
      </c>
      <c r="B243" s="253" t="s">
        <v>489</v>
      </c>
      <c r="C243" s="254" t="s">
        <v>490</v>
      </c>
      <c r="D243" s="255" t="s">
        <v>122</v>
      </c>
      <c r="E243" s="256">
        <v>32.6</v>
      </c>
      <c r="F243" s="256"/>
      <c r="G243" s="257">
        <f>E243*F243</f>
        <v>0</v>
      </c>
      <c r="H243" s="258">
        <v>2.1999999999984302E-3</v>
      </c>
      <c r="I243" s="259">
        <f>E243*H243</f>
        <v>7.1719999999948825E-2</v>
      </c>
      <c r="J243" s="258">
        <v>0</v>
      </c>
      <c r="K243" s="259">
        <f>E243*J243</f>
        <v>0</v>
      </c>
      <c r="O243" s="251">
        <v>2</v>
      </c>
      <c r="AA243" s="226">
        <v>1</v>
      </c>
      <c r="AB243" s="226">
        <v>7</v>
      </c>
      <c r="AC243" s="226">
        <v>7</v>
      </c>
      <c r="AZ243" s="226">
        <v>2</v>
      </c>
      <c r="BA243" s="226">
        <f>IF(AZ243=1,G243,0)</f>
        <v>0</v>
      </c>
      <c r="BB243" s="226">
        <f>IF(AZ243=2,G243,0)</f>
        <v>0</v>
      </c>
      <c r="BC243" s="226">
        <f>IF(AZ243=3,G243,0)</f>
        <v>0</v>
      </c>
      <c r="BD243" s="226">
        <f>IF(AZ243=4,G243,0)</f>
        <v>0</v>
      </c>
      <c r="BE243" s="226">
        <f>IF(AZ243=5,G243,0)</f>
        <v>0</v>
      </c>
      <c r="CA243" s="251">
        <v>1</v>
      </c>
      <c r="CB243" s="251">
        <v>7</v>
      </c>
    </row>
    <row r="244" spans="1:80" x14ac:dyDescent="0.2">
      <c r="A244" s="260"/>
      <c r="B244" s="263"/>
      <c r="C244" s="629" t="s">
        <v>491</v>
      </c>
      <c r="D244" s="630"/>
      <c r="E244" s="264"/>
      <c r="F244" s="265"/>
      <c r="G244" s="266"/>
      <c r="H244" s="267"/>
      <c r="I244" s="261"/>
      <c r="J244" s="268"/>
      <c r="K244" s="261"/>
      <c r="M244" s="262" t="s">
        <v>491</v>
      </c>
      <c r="O244" s="251"/>
    </row>
    <row r="245" spans="1:80" x14ac:dyDescent="0.2">
      <c r="A245" s="252">
        <v>105</v>
      </c>
      <c r="B245" s="253" t="s">
        <v>492</v>
      </c>
      <c r="C245" s="254" t="s">
        <v>493</v>
      </c>
      <c r="D245" s="255" t="s">
        <v>122</v>
      </c>
      <c r="E245" s="256">
        <v>35.86</v>
      </c>
      <c r="F245" s="256"/>
      <c r="G245" s="257">
        <f>E245*F245</f>
        <v>0</v>
      </c>
      <c r="H245" s="258">
        <v>1.0499999999993299E-2</v>
      </c>
      <c r="I245" s="259">
        <f>E245*H245</f>
        <v>0.37652999999975972</v>
      </c>
      <c r="J245" s="258"/>
      <c r="K245" s="259">
        <f>E245*J245</f>
        <v>0</v>
      </c>
      <c r="O245" s="251">
        <v>2</v>
      </c>
      <c r="AA245" s="226">
        <v>3</v>
      </c>
      <c r="AB245" s="226">
        <v>7</v>
      </c>
      <c r="AC245" s="226">
        <v>59781345</v>
      </c>
      <c r="AZ245" s="226">
        <v>2</v>
      </c>
      <c r="BA245" s="226">
        <f>IF(AZ245=1,G245,0)</f>
        <v>0</v>
      </c>
      <c r="BB245" s="226">
        <f>IF(AZ245=2,G245,0)</f>
        <v>0</v>
      </c>
      <c r="BC245" s="226">
        <f>IF(AZ245=3,G245,0)</f>
        <v>0</v>
      </c>
      <c r="BD245" s="226">
        <f>IF(AZ245=4,G245,0)</f>
        <v>0</v>
      </c>
      <c r="BE245" s="226">
        <f>IF(AZ245=5,G245,0)</f>
        <v>0</v>
      </c>
      <c r="CA245" s="251">
        <v>3</v>
      </c>
      <c r="CB245" s="251">
        <v>7</v>
      </c>
    </row>
    <row r="246" spans="1:80" x14ac:dyDescent="0.2">
      <c r="A246" s="260"/>
      <c r="B246" s="263"/>
      <c r="C246" s="629" t="s">
        <v>494</v>
      </c>
      <c r="D246" s="630"/>
      <c r="E246" s="264"/>
      <c r="F246" s="265"/>
      <c r="G246" s="266"/>
      <c r="H246" s="267"/>
      <c r="I246" s="261"/>
      <c r="J246" s="268"/>
      <c r="K246" s="261"/>
      <c r="M246" s="262" t="s">
        <v>494</v>
      </c>
      <c r="O246" s="251"/>
    </row>
    <row r="247" spans="1:80" x14ac:dyDescent="0.2">
      <c r="A247" s="252" t="s">
        <v>1369</v>
      </c>
      <c r="B247" s="253" t="s">
        <v>1370</v>
      </c>
      <c r="C247" s="254" t="s">
        <v>1371</v>
      </c>
      <c r="D247" s="255" t="s">
        <v>149</v>
      </c>
      <c r="E247" s="256">
        <v>2</v>
      </c>
      <c r="F247" s="256"/>
      <c r="G247" s="257">
        <f>E247*F247</f>
        <v>0</v>
      </c>
      <c r="H247" s="258">
        <v>1.0499999999993299E-2</v>
      </c>
      <c r="I247" s="259">
        <f>E247*H247</f>
        <v>2.0999999999986599E-2</v>
      </c>
      <c r="J247" s="258"/>
      <c r="K247" s="259">
        <f>E247*J247</f>
        <v>0</v>
      </c>
      <c r="M247" s="262"/>
      <c r="O247" s="251"/>
    </row>
    <row r="248" spans="1:80" x14ac:dyDescent="0.2">
      <c r="A248" s="260"/>
      <c r="B248" s="263"/>
      <c r="C248" s="629" t="s">
        <v>223</v>
      </c>
      <c r="D248" s="630"/>
      <c r="E248" s="264"/>
      <c r="F248" s="265"/>
      <c r="G248" s="266"/>
      <c r="H248" s="267"/>
      <c r="I248" s="261"/>
      <c r="J248" s="268"/>
      <c r="K248" s="261"/>
      <c r="M248" s="262"/>
      <c r="O248" s="251"/>
    </row>
    <row r="249" spans="1:80" x14ac:dyDescent="0.2">
      <c r="A249" s="252">
        <v>106</v>
      </c>
      <c r="B249" s="253" t="s">
        <v>495</v>
      </c>
      <c r="C249" s="254" t="s">
        <v>496</v>
      </c>
      <c r="D249" s="255" t="s">
        <v>12</v>
      </c>
      <c r="E249" s="256">
        <v>3.75</v>
      </c>
      <c r="F249" s="256">
        <f>SUM(G243:G248)/100</f>
        <v>0</v>
      </c>
      <c r="G249" s="257">
        <f>E249*F249</f>
        <v>0</v>
      </c>
      <c r="H249" s="258">
        <v>0</v>
      </c>
      <c r="I249" s="259">
        <f>E249*H249</f>
        <v>0</v>
      </c>
      <c r="J249" s="258"/>
      <c r="K249" s="259">
        <f>E249*J249</f>
        <v>0</v>
      </c>
      <c r="O249" s="251">
        <v>2</v>
      </c>
      <c r="AA249" s="226">
        <v>7</v>
      </c>
      <c r="AB249" s="226">
        <v>1002</v>
      </c>
      <c r="AC249" s="226">
        <v>5</v>
      </c>
      <c r="AZ249" s="226">
        <v>2</v>
      </c>
      <c r="BA249" s="226">
        <f>IF(AZ249=1,G249,0)</f>
        <v>0</v>
      </c>
      <c r="BB249" s="226">
        <f>IF(AZ249=2,G249,0)</f>
        <v>0</v>
      </c>
      <c r="BC249" s="226">
        <f>IF(AZ249=3,G249,0)</f>
        <v>0</v>
      </c>
      <c r="BD249" s="226">
        <f>IF(AZ249=4,G249,0)</f>
        <v>0</v>
      </c>
      <c r="BE249" s="226">
        <f>IF(AZ249=5,G249,0)</f>
        <v>0</v>
      </c>
      <c r="CA249" s="251">
        <v>7</v>
      </c>
      <c r="CB249" s="251">
        <v>1002</v>
      </c>
    </row>
    <row r="250" spans="1:80" x14ac:dyDescent="0.2">
      <c r="A250" s="269"/>
      <c r="B250" s="270" t="s">
        <v>99</v>
      </c>
      <c r="C250" s="271" t="s">
        <v>488</v>
      </c>
      <c r="D250" s="272"/>
      <c r="E250" s="273"/>
      <c r="F250" s="274"/>
      <c r="G250" s="275">
        <f>SUM(G242:G249)</f>
        <v>0</v>
      </c>
      <c r="H250" s="276"/>
      <c r="I250" s="277">
        <f>SUM(I242:I249)</f>
        <v>0.46924999999969513</v>
      </c>
      <c r="J250" s="276"/>
      <c r="K250" s="277">
        <f>SUM(K242:K249)</f>
        <v>0</v>
      </c>
      <c r="O250" s="251">
        <v>4</v>
      </c>
      <c r="BA250" s="278">
        <f>SUM(BA242:BA249)</f>
        <v>0</v>
      </c>
      <c r="BB250" s="278">
        <f>SUM(BB242:BB249)</f>
        <v>0</v>
      </c>
      <c r="BC250" s="278">
        <f>SUM(BC242:BC249)</f>
        <v>0</v>
      </c>
      <c r="BD250" s="278">
        <f>SUM(BD242:BD249)</f>
        <v>0</v>
      </c>
      <c r="BE250" s="278">
        <f>SUM(BE242:BE249)</f>
        <v>0</v>
      </c>
    </row>
    <row r="251" spans="1:80" x14ac:dyDescent="0.2">
      <c r="A251" s="241" t="s">
        <v>96</v>
      </c>
      <c r="B251" s="242" t="s">
        <v>497</v>
      </c>
      <c r="C251" s="243" t="s">
        <v>498</v>
      </c>
      <c r="D251" s="244"/>
      <c r="E251" s="245"/>
      <c r="F251" s="245"/>
      <c r="G251" s="246"/>
      <c r="H251" s="247"/>
      <c r="I251" s="248"/>
      <c r="J251" s="249"/>
      <c r="K251" s="250"/>
      <c r="O251" s="251">
        <v>1</v>
      </c>
    </row>
    <row r="252" spans="1:80" x14ac:dyDescent="0.2">
      <c r="A252" s="252">
        <v>107</v>
      </c>
      <c r="B252" s="253" t="s">
        <v>500</v>
      </c>
      <c r="C252" s="254" t="s">
        <v>501</v>
      </c>
      <c r="D252" s="255" t="s">
        <v>122</v>
      </c>
      <c r="E252" s="256">
        <v>190.6455</v>
      </c>
      <c r="F252" s="256"/>
      <c r="G252" s="257">
        <f>E252*F252</f>
        <v>0</v>
      </c>
      <c r="H252" s="258">
        <v>1.99999999999978E-4</v>
      </c>
      <c r="I252" s="259">
        <f>E252*H252</f>
        <v>3.8129099999995808E-2</v>
      </c>
      <c r="J252" s="258">
        <v>0</v>
      </c>
      <c r="K252" s="259">
        <f>E252*J252</f>
        <v>0</v>
      </c>
      <c r="O252" s="251">
        <v>2</v>
      </c>
      <c r="AA252" s="226">
        <v>1</v>
      </c>
      <c r="AB252" s="226">
        <v>7</v>
      </c>
      <c r="AC252" s="226">
        <v>7</v>
      </c>
      <c r="AZ252" s="226">
        <v>2</v>
      </c>
      <c r="BA252" s="226">
        <f>IF(AZ252=1,G252,0)</f>
        <v>0</v>
      </c>
      <c r="BB252" s="226">
        <f>IF(AZ252=2,G252,0)</f>
        <v>0</v>
      </c>
      <c r="BC252" s="226">
        <f>IF(AZ252=3,G252,0)</f>
        <v>0</v>
      </c>
      <c r="BD252" s="226">
        <f>IF(AZ252=4,G252,0)</f>
        <v>0</v>
      </c>
      <c r="BE252" s="226">
        <f>IF(AZ252=5,G252,0)</f>
        <v>0</v>
      </c>
      <c r="CA252" s="251">
        <v>1</v>
      </c>
      <c r="CB252" s="251">
        <v>7</v>
      </c>
    </row>
    <row r="253" spans="1:80" x14ac:dyDescent="0.2">
      <c r="A253" s="260"/>
      <c r="B253" s="263"/>
      <c r="C253" s="629" t="s">
        <v>502</v>
      </c>
      <c r="D253" s="630"/>
      <c r="E253" s="264"/>
      <c r="F253" s="265"/>
      <c r="G253" s="266"/>
      <c r="H253" s="267"/>
      <c r="I253" s="261"/>
      <c r="J253" s="268"/>
      <c r="K253" s="261"/>
      <c r="M253" s="262" t="s">
        <v>502</v>
      </c>
      <c r="O253" s="251"/>
    </row>
    <row r="254" spans="1:80" x14ac:dyDescent="0.2">
      <c r="A254" s="260"/>
      <c r="B254" s="263"/>
      <c r="C254" s="629" t="s">
        <v>373</v>
      </c>
      <c r="D254" s="630"/>
      <c r="E254" s="264"/>
      <c r="F254" s="265"/>
      <c r="G254" s="266"/>
      <c r="H254" s="267"/>
      <c r="I254" s="261"/>
      <c r="J254" s="268"/>
      <c r="K254" s="261"/>
      <c r="M254" s="262" t="s">
        <v>373</v>
      </c>
      <c r="O254" s="251"/>
    </row>
    <row r="255" spans="1:80" ht="33.75" x14ac:dyDescent="0.2">
      <c r="A255" s="260"/>
      <c r="B255" s="263"/>
      <c r="C255" s="629" t="s">
        <v>303</v>
      </c>
      <c r="D255" s="630"/>
      <c r="E255" s="264"/>
      <c r="F255" s="265"/>
      <c r="G255" s="266"/>
      <c r="H255" s="267"/>
      <c r="I255" s="261"/>
      <c r="J255" s="268"/>
      <c r="K255" s="261"/>
      <c r="M255" s="262" t="s">
        <v>303</v>
      </c>
      <c r="O255" s="251"/>
    </row>
    <row r="256" spans="1:80" ht="22.5" x14ac:dyDescent="0.2">
      <c r="A256" s="260"/>
      <c r="B256" s="263"/>
      <c r="C256" s="629" t="s">
        <v>304</v>
      </c>
      <c r="D256" s="630"/>
      <c r="E256" s="264"/>
      <c r="F256" s="265"/>
      <c r="G256" s="266"/>
      <c r="H256" s="267"/>
      <c r="I256" s="261"/>
      <c r="J256" s="268"/>
      <c r="K256" s="261"/>
      <c r="M256" s="262" t="s">
        <v>304</v>
      </c>
      <c r="O256" s="251"/>
    </row>
    <row r="257" spans="1:80" x14ac:dyDescent="0.2">
      <c r="A257" s="252" t="s">
        <v>1372</v>
      </c>
      <c r="B257" s="253" t="s">
        <v>1373</v>
      </c>
      <c r="C257" s="254" t="s">
        <v>1374</v>
      </c>
      <c r="D257" s="255" t="s">
        <v>149</v>
      </c>
      <c r="E257" s="256">
        <v>2</v>
      </c>
      <c r="F257" s="256"/>
      <c r="G257" s="257">
        <f>E257*F257</f>
        <v>0</v>
      </c>
      <c r="H257" s="258">
        <v>1.99999999999978E-4</v>
      </c>
      <c r="I257" s="259">
        <f>E257*H257</f>
        <v>3.99999999999956E-4</v>
      </c>
      <c r="J257" s="258">
        <v>0</v>
      </c>
      <c r="K257" s="259">
        <f>E257*J257</f>
        <v>0</v>
      </c>
      <c r="M257" s="262"/>
      <c r="O257" s="251"/>
    </row>
    <row r="258" spans="1:80" x14ac:dyDescent="0.2">
      <c r="A258" s="269"/>
      <c r="B258" s="270" t="s">
        <v>99</v>
      </c>
      <c r="C258" s="271" t="s">
        <v>499</v>
      </c>
      <c r="D258" s="272"/>
      <c r="E258" s="273"/>
      <c r="F258" s="274"/>
      <c r="G258" s="275">
        <f>SUM(G252:G257)</f>
        <v>0</v>
      </c>
      <c r="H258" s="276"/>
      <c r="I258" s="277">
        <f>SUM(I251:I256)</f>
        <v>3.8129099999995808E-2</v>
      </c>
      <c r="J258" s="276"/>
      <c r="K258" s="277">
        <f>SUM(K251:K256)</f>
        <v>0</v>
      </c>
      <c r="O258" s="251">
        <v>4</v>
      </c>
      <c r="BA258" s="278">
        <f>SUM(BA251:BA256)</f>
        <v>0</v>
      </c>
      <c r="BB258" s="278">
        <f>SUM(BB251:BB256)</f>
        <v>0</v>
      </c>
      <c r="BC258" s="278">
        <f>SUM(BC251:BC256)</f>
        <v>0</v>
      </c>
      <c r="BD258" s="278">
        <f>SUM(BD251:BD256)</f>
        <v>0</v>
      </c>
      <c r="BE258" s="278">
        <f>SUM(BE251:BE256)</f>
        <v>0</v>
      </c>
    </row>
    <row r="259" spans="1:80" x14ac:dyDescent="0.2">
      <c r="A259" s="241" t="s">
        <v>96</v>
      </c>
      <c r="B259" s="242" t="s">
        <v>503</v>
      </c>
      <c r="C259" s="243" t="s">
        <v>504</v>
      </c>
      <c r="D259" s="244"/>
      <c r="E259" s="245"/>
      <c r="F259" s="245"/>
      <c r="G259" s="246"/>
      <c r="H259" s="247"/>
      <c r="I259" s="248"/>
      <c r="J259" s="249"/>
      <c r="K259" s="250"/>
      <c r="O259" s="251">
        <v>1</v>
      </c>
    </row>
    <row r="260" spans="1:80" ht="22.5" x14ac:dyDescent="0.2">
      <c r="A260" s="252">
        <v>105</v>
      </c>
      <c r="B260" s="253" t="s">
        <v>506</v>
      </c>
      <c r="C260" s="254" t="s">
        <v>507</v>
      </c>
      <c r="D260" s="255" t="s">
        <v>508</v>
      </c>
      <c r="E260" s="256">
        <v>3697.26</v>
      </c>
      <c r="F260" s="256"/>
      <c r="G260" s="257">
        <f>E260*F260</f>
        <v>0</v>
      </c>
      <c r="H260" s="258">
        <v>0</v>
      </c>
      <c r="I260" s="259">
        <f>E260*H260</f>
        <v>0</v>
      </c>
      <c r="J260" s="258"/>
      <c r="K260" s="259">
        <f>E260*J260</f>
        <v>0</v>
      </c>
      <c r="O260" s="251">
        <v>2</v>
      </c>
      <c r="AA260" s="226">
        <v>12</v>
      </c>
      <c r="AB260" s="226">
        <v>0</v>
      </c>
      <c r="AC260" s="226">
        <v>96</v>
      </c>
      <c r="AZ260" s="226">
        <v>4</v>
      </c>
      <c r="BA260" s="226">
        <f>IF(AZ260=1,G260,0)</f>
        <v>0</v>
      </c>
      <c r="BB260" s="226">
        <f>IF(AZ260=2,G260,0)</f>
        <v>0</v>
      </c>
      <c r="BC260" s="226">
        <f>IF(AZ260=3,G260,0)</f>
        <v>0</v>
      </c>
      <c r="BD260" s="226">
        <f>IF(AZ260=4,G260,0)</f>
        <v>0</v>
      </c>
      <c r="BE260" s="226">
        <f>IF(AZ260=5,G260,0)</f>
        <v>0</v>
      </c>
      <c r="CA260" s="251">
        <v>12</v>
      </c>
      <c r="CB260" s="251">
        <v>0</v>
      </c>
    </row>
    <row r="261" spans="1:80" x14ac:dyDescent="0.2">
      <c r="A261" s="260"/>
      <c r="B261" s="263"/>
      <c r="C261" s="629" t="s">
        <v>509</v>
      </c>
      <c r="D261" s="630"/>
      <c r="E261" s="264">
        <v>0</v>
      </c>
      <c r="F261" s="265"/>
      <c r="G261" s="266"/>
      <c r="H261" s="267"/>
      <c r="I261" s="261"/>
      <c r="J261" s="268"/>
      <c r="K261" s="261"/>
      <c r="M261" s="262" t="s">
        <v>509</v>
      </c>
      <c r="O261" s="251"/>
    </row>
    <row r="262" spans="1:80" ht="22.5" x14ac:dyDescent="0.2">
      <c r="A262" s="252">
        <v>106</v>
      </c>
      <c r="B262" s="253" t="s">
        <v>510</v>
      </c>
      <c r="C262" s="254" t="s">
        <v>511</v>
      </c>
      <c r="D262" s="255" t="s">
        <v>508</v>
      </c>
      <c r="E262" s="256">
        <v>3697.26</v>
      </c>
      <c r="F262" s="256"/>
      <c r="G262" s="257">
        <f>E262*F262</f>
        <v>0</v>
      </c>
      <c r="H262" s="258">
        <v>0</v>
      </c>
      <c r="I262" s="259">
        <f>E262*H262</f>
        <v>0</v>
      </c>
      <c r="J262" s="258"/>
      <c r="K262" s="259">
        <f>E262*J262</f>
        <v>0</v>
      </c>
      <c r="O262" s="251">
        <v>2</v>
      </c>
      <c r="AA262" s="226">
        <v>12</v>
      </c>
      <c r="AB262" s="226">
        <v>0</v>
      </c>
      <c r="AC262" s="226">
        <v>97</v>
      </c>
      <c r="AZ262" s="226">
        <v>4</v>
      </c>
      <c r="BA262" s="226">
        <f>IF(AZ262=1,G262,0)</f>
        <v>0</v>
      </c>
      <c r="BB262" s="226">
        <f>IF(AZ262=2,G262,0)</f>
        <v>0</v>
      </c>
      <c r="BC262" s="226">
        <f>IF(AZ262=3,G262,0)</f>
        <v>0</v>
      </c>
      <c r="BD262" s="226">
        <f>IF(AZ262=4,G262,0)</f>
        <v>0</v>
      </c>
      <c r="BE262" s="226">
        <f>IF(AZ262=5,G262,0)</f>
        <v>0</v>
      </c>
      <c r="CA262" s="251">
        <v>12</v>
      </c>
      <c r="CB262" s="251">
        <v>0</v>
      </c>
    </row>
    <row r="263" spans="1:80" x14ac:dyDescent="0.2">
      <c r="A263" s="260"/>
      <c r="B263" s="263"/>
      <c r="C263" s="629" t="s">
        <v>512</v>
      </c>
      <c r="D263" s="630"/>
      <c r="E263" s="264">
        <v>0</v>
      </c>
      <c r="F263" s="265"/>
      <c r="G263" s="266"/>
      <c r="H263" s="267"/>
      <c r="I263" s="261"/>
      <c r="J263" s="268"/>
      <c r="K263" s="261"/>
      <c r="M263" s="262" t="s">
        <v>512</v>
      </c>
      <c r="O263" s="251"/>
    </row>
    <row r="264" spans="1:80" x14ac:dyDescent="0.2">
      <c r="A264" s="269"/>
      <c r="B264" s="270" t="s">
        <v>99</v>
      </c>
      <c r="C264" s="271" t="s">
        <v>505</v>
      </c>
      <c r="D264" s="272"/>
      <c r="E264" s="273"/>
      <c r="F264" s="274"/>
      <c r="G264" s="275">
        <f>SUM(G259:G263)</f>
        <v>0</v>
      </c>
      <c r="H264" s="276"/>
      <c r="I264" s="277">
        <f>SUM(I259:I263)</f>
        <v>0</v>
      </c>
      <c r="J264" s="276"/>
      <c r="K264" s="277">
        <f>SUM(K259:K263)</f>
        <v>0</v>
      </c>
      <c r="O264" s="251">
        <v>4</v>
      </c>
      <c r="BA264" s="278">
        <f>SUM(BA259:BA263)</f>
        <v>0</v>
      </c>
      <c r="BB264" s="278">
        <f>SUM(BB259:BB263)</f>
        <v>0</v>
      </c>
      <c r="BC264" s="278">
        <f>SUM(BC259:BC263)</f>
        <v>0</v>
      </c>
      <c r="BD264" s="278">
        <f>SUM(BD259:BD263)</f>
        <v>0</v>
      </c>
      <c r="BE264" s="278">
        <f>SUM(BE259:BE263)</f>
        <v>0</v>
      </c>
    </row>
    <row r="265" spans="1:80" x14ac:dyDescent="0.2">
      <c r="E265" s="226"/>
    </row>
    <row r="266" spans="1:80" x14ac:dyDescent="0.2">
      <c r="E266" s="226"/>
    </row>
    <row r="267" spans="1:80" x14ac:dyDescent="0.2">
      <c r="E267" s="226"/>
    </row>
    <row r="268" spans="1:80" x14ac:dyDescent="0.2">
      <c r="E268" s="226"/>
    </row>
    <row r="269" spans="1:80" x14ac:dyDescent="0.2">
      <c r="E269" s="226"/>
    </row>
    <row r="270" spans="1:80" x14ac:dyDescent="0.2">
      <c r="E270" s="226"/>
    </row>
    <row r="271" spans="1:80" x14ac:dyDescent="0.2">
      <c r="E271" s="226"/>
    </row>
    <row r="272" spans="1:80" x14ac:dyDescent="0.2">
      <c r="E272" s="226"/>
    </row>
    <row r="273" spans="1:7" x14ac:dyDescent="0.2">
      <c r="E273" s="226"/>
    </row>
    <row r="274" spans="1:7" x14ac:dyDescent="0.2">
      <c r="E274" s="226"/>
    </row>
    <row r="275" spans="1:7" x14ac:dyDescent="0.2">
      <c r="E275" s="226"/>
    </row>
    <row r="276" spans="1:7" x14ac:dyDescent="0.2">
      <c r="E276" s="226"/>
    </row>
    <row r="277" spans="1:7" x14ac:dyDescent="0.2">
      <c r="E277" s="226"/>
    </row>
    <row r="278" spans="1:7" x14ac:dyDescent="0.2">
      <c r="E278" s="226"/>
    </row>
    <row r="279" spans="1:7" x14ac:dyDescent="0.2">
      <c r="E279" s="226"/>
    </row>
    <row r="280" spans="1:7" x14ac:dyDescent="0.2">
      <c r="E280" s="226"/>
    </row>
    <row r="281" spans="1:7" x14ac:dyDescent="0.2">
      <c r="E281" s="226"/>
    </row>
    <row r="282" spans="1:7" x14ac:dyDescent="0.2">
      <c r="E282" s="226"/>
    </row>
    <row r="283" spans="1:7" x14ac:dyDescent="0.2">
      <c r="E283" s="226"/>
    </row>
    <row r="284" spans="1:7" x14ac:dyDescent="0.2">
      <c r="E284" s="226"/>
    </row>
    <row r="285" spans="1:7" x14ac:dyDescent="0.2">
      <c r="E285" s="226"/>
    </row>
    <row r="286" spans="1:7" x14ac:dyDescent="0.2">
      <c r="E286" s="226"/>
    </row>
    <row r="287" spans="1:7" x14ac:dyDescent="0.2">
      <c r="E287" s="226"/>
    </row>
    <row r="288" spans="1:7" x14ac:dyDescent="0.2">
      <c r="A288" s="268"/>
      <c r="B288" s="268"/>
      <c r="C288" s="268"/>
      <c r="D288" s="268"/>
      <c r="E288" s="268"/>
      <c r="F288" s="268"/>
      <c r="G288" s="268"/>
    </row>
    <row r="289" spans="1:7" x14ac:dyDescent="0.2">
      <c r="A289" s="268"/>
      <c r="B289" s="268"/>
      <c r="C289" s="268"/>
      <c r="D289" s="268"/>
      <c r="E289" s="268"/>
      <c r="F289" s="268"/>
      <c r="G289" s="268"/>
    </row>
    <row r="290" spans="1:7" x14ac:dyDescent="0.2">
      <c r="A290" s="268"/>
      <c r="B290" s="268"/>
      <c r="C290" s="268"/>
      <c r="D290" s="268"/>
      <c r="E290" s="268"/>
      <c r="F290" s="268"/>
      <c r="G290" s="268"/>
    </row>
    <row r="291" spans="1:7" x14ac:dyDescent="0.2">
      <c r="A291" s="268"/>
      <c r="B291" s="268"/>
      <c r="C291" s="268"/>
      <c r="D291" s="268"/>
      <c r="E291" s="268"/>
      <c r="F291" s="268"/>
      <c r="G291" s="268"/>
    </row>
    <row r="292" spans="1:7" x14ac:dyDescent="0.2">
      <c r="E292" s="226"/>
    </row>
    <row r="293" spans="1:7" x14ac:dyDescent="0.2">
      <c r="E293" s="226"/>
    </row>
    <row r="294" spans="1:7" x14ac:dyDescent="0.2">
      <c r="E294" s="226"/>
    </row>
    <row r="295" spans="1:7" x14ac:dyDescent="0.2">
      <c r="E295" s="226"/>
    </row>
    <row r="296" spans="1:7" x14ac:dyDescent="0.2">
      <c r="E296" s="226"/>
    </row>
    <row r="297" spans="1:7" x14ac:dyDescent="0.2">
      <c r="E297" s="226"/>
    </row>
    <row r="298" spans="1:7" x14ac:dyDescent="0.2">
      <c r="E298" s="226"/>
    </row>
    <row r="299" spans="1:7" x14ac:dyDescent="0.2">
      <c r="E299" s="226"/>
    </row>
    <row r="300" spans="1:7" x14ac:dyDescent="0.2">
      <c r="E300" s="226"/>
    </row>
    <row r="301" spans="1:7" x14ac:dyDescent="0.2">
      <c r="E301" s="226"/>
    </row>
    <row r="302" spans="1:7" x14ac:dyDescent="0.2">
      <c r="E302" s="226"/>
    </row>
    <row r="303" spans="1:7" x14ac:dyDescent="0.2">
      <c r="E303" s="226"/>
    </row>
    <row r="304" spans="1:7" x14ac:dyDescent="0.2">
      <c r="E304" s="226"/>
    </row>
    <row r="305" spans="5:5" x14ac:dyDescent="0.2">
      <c r="E305" s="226"/>
    </row>
    <row r="306" spans="5:5" x14ac:dyDescent="0.2">
      <c r="E306" s="226"/>
    </row>
    <row r="307" spans="5:5" x14ac:dyDescent="0.2">
      <c r="E307" s="226"/>
    </row>
    <row r="308" spans="5:5" x14ac:dyDescent="0.2">
      <c r="E308" s="226"/>
    </row>
    <row r="309" spans="5:5" x14ac:dyDescent="0.2">
      <c r="E309" s="226"/>
    </row>
    <row r="310" spans="5:5" x14ac:dyDescent="0.2">
      <c r="E310" s="226"/>
    </row>
    <row r="311" spans="5:5" x14ac:dyDescent="0.2">
      <c r="E311" s="226"/>
    </row>
    <row r="312" spans="5:5" x14ac:dyDescent="0.2">
      <c r="E312" s="226"/>
    </row>
    <row r="313" spans="5:5" x14ac:dyDescent="0.2">
      <c r="E313" s="226"/>
    </row>
    <row r="314" spans="5:5" x14ac:dyDescent="0.2">
      <c r="E314" s="226"/>
    </row>
    <row r="315" spans="5:5" x14ac:dyDescent="0.2">
      <c r="E315" s="226"/>
    </row>
    <row r="316" spans="5:5" x14ac:dyDescent="0.2">
      <c r="E316" s="226"/>
    </row>
    <row r="317" spans="5:5" x14ac:dyDescent="0.2">
      <c r="E317" s="226"/>
    </row>
    <row r="318" spans="5:5" x14ac:dyDescent="0.2">
      <c r="E318" s="226"/>
    </row>
    <row r="319" spans="5:5" x14ac:dyDescent="0.2">
      <c r="E319" s="226"/>
    </row>
    <row r="320" spans="5:5" x14ac:dyDescent="0.2">
      <c r="E320" s="226"/>
    </row>
    <row r="321" spans="1:7" x14ac:dyDescent="0.2">
      <c r="E321" s="226"/>
    </row>
    <row r="322" spans="1:7" x14ac:dyDescent="0.2">
      <c r="E322" s="226"/>
    </row>
    <row r="323" spans="1:7" x14ac:dyDescent="0.2">
      <c r="A323" s="279"/>
      <c r="B323" s="279"/>
    </row>
    <row r="324" spans="1:7" x14ac:dyDescent="0.2">
      <c r="A324" s="268"/>
      <c r="B324" s="268"/>
      <c r="C324" s="280"/>
      <c r="D324" s="280"/>
      <c r="E324" s="281"/>
      <c r="F324" s="280"/>
      <c r="G324" s="282"/>
    </row>
    <row r="325" spans="1:7" x14ac:dyDescent="0.2">
      <c r="A325" s="283"/>
      <c r="B325" s="283"/>
      <c r="C325" s="268"/>
      <c r="D325" s="268"/>
      <c r="E325" s="284"/>
      <c r="F325" s="268"/>
      <c r="G325" s="268"/>
    </row>
    <row r="326" spans="1:7" x14ac:dyDescent="0.2">
      <c r="A326" s="268"/>
      <c r="B326" s="268"/>
      <c r="C326" s="268"/>
      <c r="D326" s="268"/>
      <c r="E326" s="284"/>
      <c r="F326" s="268"/>
      <c r="G326" s="268"/>
    </row>
    <row r="327" spans="1:7" x14ac:dyDescent="0.2">
      <c r="A327" s="268"/>
      <c r="B327" s="268"/>
      <c r="C327" s="268"/>
      <c r="D327" s="268"/>
      <c r="E327" s="284"/>
      <c r="F327" s="268"/>
      <c r="G327" s="268"/>
    </row>
    <row r="328" spans="1:7" x14ac:dyDescent="0.2">
      <c r="A328" s="268"/>
      <c r="B328" s="268"/>
      <c r="C328" s="268"/>
      <c r="D328" s="268"/>
      <c r="E328" s="284"/>
      <c r="F328" s="268"/>
      <c r="G328" s="268"/>
    </row>
    <row r="329" spans="1:7" x14ac:dyDescent="0.2">
      <c r="A329" s="268"/>
      <c r="B329" s="268"/>
      <c r="C329" s="268"/>
      <c r="D329" s="268"/>
      <c r="E329" s="284"/>
      <c r="F329" s="268"/>
      <c r="G329" s="268"/>
    </row>
    <row r="330" spans="1:7" x14ac:dyDescent="0.2">
      <c r="A330" s="268"/>
      <c r="B330" s="268"/>
      <c r="C330" s="268"/>
      <c r="D330" s="268"/>
      <c r="E330" s="284"/>
      <c r="F330" s="268"/>
      <c r="G330" s="268"/>
    </row>
    <row r="331" spans="1:7" x14ac:dyDescent="0.2">
      <c r="A331" s="268"/>
      <c r="B331" s="268"/>
      <c r="C331" s="268"/>
      <c r="D331" s="268"/>
      <c r="E331" s="284"/>
      <c r="F331" s="268"/>
      <c r="G331" s="268"/>
    </row>
    <row r="332" spans="1:7" x14ac:dyDescent="0.2">
      <c r="A332" s="268"/>
      <c r="B332" s="268"/>
      <c r="C332" s="268"/>
      <c r="D332" s="268"/>
      <c r="E332" s="284"/>
      <c r="F332" s="268"/>
      <c r="G332" s="268"/>
    </row>
    <row r="333" spans="1:7" x14ac:dyDescent="0.2">
      <c r="A333" s="268"/>
      <c r="B333" s="268"/>
      <c r="C333" s="268"/>
      <c r="D333" s="268"/>
      <c r="E333" s="284"/>
      <c r="F333" s="268"/>
      <c r="G333" s="268"/>
    </row>
    <row r="334" spans="1:7" x14ac:dyDescent="0.2">
      <c r="A334" s="268"/>
      <c r="B334" s="268"/>
      <c r="C334" s="268"/>
      <c r="D334" s="268"/>
      <c r="E334" s="284"/>
      <c r="F334" s="268"/>
      <c r="G334" s="268"/>
    </row>
    <row r="335" spans="1:7" x14ac:dyDescent="0.2">
      <c r="A335" s="268"/>
      <c r="B335" s="268"/>
      <c r="C335" s="268"/>
      <c r="D335" s="268"/>
      <c r="E335" s="284"/>
      <c r="F335" s="268"/>
      <c r="G335" s="268"/>
    </row>
    <row r="336" spans="1:7" x14ac:dyDescent="0.2">
      <c r="A336" s="268"/>
      <c r="B336" s="268"/>
      <c r="C336" s="268"/>
      <c r="D336" s="268"/>
      <c r="E336" s="284"/>
      <c r="F336" s="268"/>
      <c r="G336" s="268"/>
    </row>
    <row r="337" spans="1:7" x14ac:dyDescent="0.2">
      <c r="A337" s="268"/>
      <c r="B337" s="268"/>
      <c r="C337" s="268"/>
      <c r="D337" s="268"/>
      <c r="E337" s="284"/>
      <c r="F337" s="268"/>
      <c r="G337" s="268"/>
    </row>
  </sheetData>
  <mergeCells count="114">
    <mergeCell ref="C17:D17"/>
    <mergeCell ref="C19:D19"/>
    <mergeCell ref="C24:D24"/>
    <mergeCell ref="C26:D26"/>
    <mergeCell ref="C28:D28"/>
    <mergeCell ref="C29:D29"/>
    <mergeCell ref="C31:D31"/>
    <mergeCell ref="C32:D32"/>
    <mergeCell ref="A1:G1"/>
    <mergeCell ref="A3:B3"/>
    <mergeCell ref="A4:B4"/>
    <mergeCell ref="E4:G4"/>
    <mergeCell ref="C9:D9"/>
    <mergeCell ref="C10:D10"/>
    <mergeCell ref="C13:D13"/>
    <mergeCell ref="C14:D14"/>
    <mergeCell ref="C53:D53"/>
    <mergeCell ref="C57:D57"/>
    <mergeCell ref="C59:D59"/>
    <mergeCell ref="C61:D61"/>
    <mergeCell ref="C63:D63"/>
    <mergeCell ref="C65:D65"/>
    <mergeCell ref="C34:D34"/>
    <mergeCell ref="C35:D35"/>
    <mergeCell ref="C37:D37"/>
    <mergeCell ref="C42:D42"/>
    <mergeCell ref="C46:D46"/>
    <mergeCell ref="C48:D48"/>
    <mergeCell ref="C50:D50"/>
    <mergeCell ref="C52:D52"/>
    <mergeCell ref="C55:D55"/>
    <mergeCell ref="C44:D44"/>
    <mergeCell ref="C82:D82"/>
    <mergeCell ref="C84:D84"/>
    <mergeCell ref="C88:D88"/>
    <mergeCell ref="C90:D90"/>
    <mergeCell ref="C92:D92"/>
    <mergeCell ref="C93:D93"/>
    <mergeCell ref="C94:D94"/>
    <mergeCell ref="C100:D100"/>
    <mergeCell ref="C67:D67"/>
    <mergeCell ref="C71:D71"/>
    <mergeCell ref="C73:D73"/>
    <mergeCell ref="C75:D75"/>
    <mergeCell ref="C77:D77"/>
    <mergeCell ref="C78:D78"/>
    <mergeCell ref="C96:D96"/>
    <mergeCell ref="C98:D98"/>
    <mergeCell ref="C86:D86"/>
    <mergeCell ref="C115:D115"/>
    <mergeCell ref="C117:D117"/>
    <mergeCell ref="C119:D119"/>
    <mergeCell ref="C121:D121"/>
    <mergeCell ref="C123:D123"/>
    <mergeCell ref="C125:D125"/>
    <mergeCell ref="C102:D102"/>
    <mergeCell ref="C103:D103"/>
    <mergeCell ref="C105:D105"/>
    <mergeCell ref="C106:D106"/>
    <mergeCell ref="C111:D111"/>
    <mergeCell ref="C113:D113"/>
    <mergeCell ref="C108:D108"/>
    <mergeCell ref="C109:D109"/>
    <mergeCell ref="C167:D167"/>
    <mergeCell ref="C191:D191"/>
    <mergeCell ref="C147:D147"/>
    <mergeCell ref="C149:D149"/>
    <mergeCell ref="C151:D151"/>
    <mergeCell ref="C153:D153"/>
    <mergeCell ref="C155:D155"/>
    <mergeCell ref="C157:D157"/>
    <mergeCell ref="C132:D132"/>
    <mergeCell ref="C134:D134"/>
    <mergeCell ref="C136:D136"/>
    <mergeCell ref="C138:D138"/>
    <mergeCell ref="C140:D140"/>
    <mergeCell ref="C142:D142"/>
    <mergeCell ref="C172:D172"/>
    <mergeCell ref="C174:D174"/>
    <mergeCell ref="C176:D176"/>
    <mergeCell ref="C178:D178"/>
    <mergeCell ref="C180:D180"/>
    <mergeCell ref="C182:D182"/>
    <mergeCell ref="C184:D184"/>
    <mergeCell ref="C186:D186"/>
    <mergeCell ref="C188:D188"/>
    <mergeCell ref="C212:D212"/>
    <mergeCell ref="C214:D214"/>
    <mergeCell ref="C216:D216"/>
    <mergeCell ref="C218:D218"/>
    <mergeCell ref="C220:D220"/>
    <mergeCell ref="C222:D222"/>
    <mergeCell ref="C224:D224"/>
    <mergeCell ref="C226:D226"/>
    <mergeCell ref="C197:D197"/>
    <mergeCell ref="C199:D199"/>
    <mergeCell ref="C201:D201"/>
    <mergeCell ref="C203:D203"/>
    <mergeCell ref="C205:D205"/>
    <mergeCell ref="C207:D207"/>
    <mergeCell ref="C261:D261"/>
    <mergeCell ref="C263:D263"/>
    <mergeCell ref="C244:D244"/>
    <mergeCell ref="C246:D246"/>
    <mergeCell ref="C253:D253"/>
    <mergeCell ref="C254:D254"/>
    <mergeCell ref="C255:D255"/>
    <mergeCell ref="C256:D256"/>
    <mergeCell ref="C228:D228"/>
    <mergeCell ref="C233:D233"/>
    <mergeCell ref="C235:D235"/>
    <mergeCell ref="C237:D237"/>
    <mergeCell ref="C239:D239"/>
    <mergeCell ref="C248:D248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5"/>
  <sheetViews>
    <sheetView topLeftCell="A7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513</v>
      </c>
      <c r="B5" s="103"/>
      <c r="C5" s="104" t="s">
        <v>514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611"/>
      <c r="D8" s="611"/>
      <c r="E8" s="612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611"/>
      <c r="D9" s="611"/>
      <c r="E9" s="612"/>
      <c r="F9" s="98"/>
      <c r="G9" s="120"/>
      <c r="H9" s="121"/>
    </row>
    <row r="10" spans="1:57" x14ac:dyDescent="0.2">
      <c r="A10" s="115" t="s">
        <v>41</v>
      </c>
      <c r="B10" s="98"/>
      <c r="C10" s="611"/>
      <c r="D10" s="611"/>
      <c r="E10" s="611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611"/>
      <c r="D11" s="611"/>
      <c r="E11" s="611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613"/>
      <c r="D12" s="613"/>
      <c r="E12" s="613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'04  Rek'!E16</f>
        <v>0</v>
      </c>
      <c r="D15" s="143" t="str">
        <f>'04  Rek'!A21</f>
        <v>Ztížené výrobní podmínky</v>
      </c>
      <c r="E15" s="144"/>
      <c r="F15" s="145"/>
      <c r="G15" s="142">
        <f>'04  Rek'!I21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'04  Rek'!F16</f>
        <v>0</v>
      </c>
      <c r="D16" s="95" t="str">
        <f>'04  Rek'!A22</f>
        <v>Oborová přirážka</v>
      </c>
      <c r="E16" s="146"/>
      <c r="F16" s="147"/>
      <c r="G16" s="142">
        <f>'04  Rek'!I22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'04  Rek'!H16</f>
        <v>0</v>
      </c>
      <c r="D17" s="95" t="str">
        <f>'04  Rek'!A23</f>
        <v>Přesun stavebních kapacit</v>
      </c>
      <c r="E17" s="146"/>
      <c r="F17" s="147"/>
      <c r="G17" s="142">
        <f>'04  Rek'!I23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'04  Rek'!G16</f>
        <v>0</v>
      </c>
      <c r="D18" s="95" t="str">
        <f>'04  Rek'!A24</f>
        <v>Mimostaveništní doprava</v>
      </c>
      <c r="E18" s="146"/>
      <c r="F18" s="147"/>
      <c r="G18" s="142">
        <f>'04  Rek'!I24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'04  Rek'!A25</f>
        <v>Zařízení staveniště</v>
      </c>
      <c r="E19" s="146"/>
      <c r="F19" s="147"/>
      <c r="G19" s="142">
        <f>'04  Rek'!I25</f>
        <v>0</v>
      </c>
    </row>
    <row r="20" spans="1:7" ht="15.95" customHeight="1" x14ac:dyDescent="0.2">
      <c r="A20" s="150"/>
      <c r="B20" s="141"/>
      <c r="C20" s="142"/>
      <c r="D20" s="95" t="str">
        <f>'04  Rek'!A26</f>
        <v>Provoz investora</v>
      </c>
      <c r="E20" s="146"/>
      <c r="F20" s="147"/>
      <c r="G20" s="142">
        <f>'04  Rek'!I26</f>
        <v>0</v>
      </c>
    </row>
    <row r="21" spans="1:7" ht="15.95" customHeight="1" x14ac:dyDescent="0.2">
      <c r="A21" s="150" t="s">
        <v>27</v>
      </c>
      <c r="B21" s="141"/>
      <c r="C21" s="142">
        <f>'04  Rek'!I16</f>
        <v>0</v>
      </c>
      <c r="D21" s="95" t="str">
        <f>'04  Rek'!A27</f>
        <v>Kompletační činnost (IČD)</v>
      </c>
      <c r="E21" s="146"/>
      <c r="F21" s="147"/>
      <c r="G21" s="142">
        <f>'04  Rek'!I27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614" t="s">
        <v>59</v>
      </c>
      <c r="B23" s="615"/>
      <c r="C23" s="152">
        <f>C22+G23</f>
        <v>0</v>
      </c>
      <c r="D23" s="153" t="s">
        <v>60</v>
      </c>
      <c r="E23" s="154"/>
      <c r="F23" s="155"/>
      <c r="G23" s="142">
        <f>'04  Rek'!H29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16">
        <f>ROUND(C23-F32,0)</f>
        <v>0</v>
      </c>
      <c r="G30" s="617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16">
        <f>ROUND(PRODUCT(F30,C31/100),1)</f>
        <v>0</v>
      </c>
      <c r="G31" s="617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16">
        <v>0</v>
      </c>
      <c r="G32" s="617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16">
        <f>ROUND(PRODUCT(F32,C33/100),1)</f>
        <v>0</v>
      </c>
      <c r="G33" s="617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18">
        <f>CEILING(SUM(F30:F33),IF(SUM(F30:F33)&gt;=0,1,-1))</f>
        <v>0</v>
      </c>
      <c r="G34" s="619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10"/>
      <c r="C37" s="610"/>
      <c r="D37" s="610"/>
      <c r="E37" s="610"/>
      <c r="F37" s="610"/>
      <c r="G37" s="610"/>
      <c r="H37" s="1" t="s">
        <v>1</v>
      </c>
    </row>
    <row r="38" spans="1:8" ht="12.75" customHeight="1" x14ac:dyDescent="0.2">
      <c r="A38" s="179"/>
      <c r="B38" s="610"/>
      <c r="C38" s="610"/>
      <c r="D38" s="610"/>
      <c r="E38" s="610"/>
      <c r="F38" s="610"/>
      <c r="G38" s="610"/>
      <c r="H38" s="1" t="s">
        <v>1</v>
      </c>
    </row>
    <row r="39" spans="1:8" x14ac:dyDescent="0.2">
      <c r="A39" s="179"/>
      <c r="B39" s="610"/>
      <c r="C39" s="610"/>
      <c r="D39" s="610"/>
      <c r="E39" s="610"/>
      <c r="F39" s="610"/>
      <c r="G39" s="610"/>
      <c r="H39" s="1" t="s">
        <v>1</v>
      </c>
    </row>
    <row r="40" spans="1:8" x14ac:dyDescent="0.2">
      <c r="A40" s="179"/>
      <c r="B40" s="610"/>
      <c r="C40" s="610"/>
      <c r="D40" s="610"/>
      <c r="E40" s="610"/>
      <c r="F40" s="610"/>
      <c r="G40" s="610"/>
      <c r="H40" s="1" t="s">
        <v>1</v>
      </c>
    </row>
    <row r="41" spans="1:8" x14ac:dyDescent="0.2">
      <c r="A41" s="179"/>
      <c r="B41" s="610"/>
      <c r="C41" s="610"/>
      <c r="D41" s="610"/>
      <c r="E41" s="610"/>
      <c r="F41" s="610"/>
      <c r="G41" s="610"/>
      <c r="H41" s="1" t="s">
        <v>1</v>
      </c>
    </row>
    <row r="42" spans="1:8" x14ac:dyDescent="0.2">
      <c r="A42" s="179"/>
      <c r="B42" s="610"/>
      <c r="C42" s="610"/>
      <c r="D42" s="610"/>
      <c r="E42" s="610"/>
      <c r="F42" s="610"/>
      <c r="G42" s="610"/>
      <c r="H42" s="1" t="s">
        <v>1</v>
      </c>
    </row>
    <row r="43" spans="1:8" x14ac:dyDescent="0.2">
      <c r="A43" s="179"/>
      <c r="B43" s="610"/>
      <c r="C43" s="610"/>
      <c r="D43" s="610"/>
      <c r="E43" s="610"/>
      <c r="F43" s="610"/>
      <c r="G43" s="610"/>
      <c r="H43" s="1" t="s">
        <v>1</v>
      </c>
    </row>
    <row r="44" spans="1:8" x14ac:dyDescent="0.2">
      <c r="A44" s="179"/>
      <c r="B44" s="610"/>
      <c r="C44" s="610"/>
      <c r="D44" s="610"/>
      <c r="E44" s="610"/>
      <c r="F44" s="610"/>
      <c r="G44" s="610"/>
      <c r="H44" s="1" t="s">
        <v>1</v>
      </c>
    </row>
    <row r="45" spans="1:8" ht="0.75" customHeight="1" x14ac:dyDescent="0.2">
      <c r="A45" s="179"/>
      <c r="B45" s="610"/>
      <c r="C45" s="610"/>
      <c r="D45" s="610"/>
      <c r="E45" s="610"/>
      <c r="F45" s="610"/>
      <c r="G45" s="610"/>
      <c r="H45" s="1" t="s">
        <v>1</v>
      </c>
    </row>
    <row r="46" spans="1:8" x14ac:dyDescent="0.2">
      <c r="B46" s="609"/>
      <c r="C46" s="609"/>
      <c r="D46" s="609"/>
      <c r="E46" s="609"/>
      <c r="F46" s="609"/>
      <c r="G46" s="609"/>
    </row>
    <row r="47" spans="1:8" x14ac:dyDescent="0.2">
      <c r="B47" s="609"/>
      <c r="C47" s="609"/>
      <c r="D47" s="609"/>
      <c r="E47" s="609"/>
      <c r="F47" s="609"/>
      <c r="G47" s="609"/>
    </row>
    <row r="48" spans="1:8" x14ac:dyDescent="0.2">
      <c r="B48" s="609"/>
      <c r="C48" s="609"/>
      <c r="D48" s="609"/>
      <c r="E48" s="609"/>
      <c r="F48" s="609"/>
      <c r="G48" s="609"/>
    </row>
    <row r="49" spans="2:7" x14ac:dyDescent="0.2">
      <c r="B49" s="609"/>
      <c r="C49" s="609"/>
      <c r="D49" s="609"/>
      <c r="E49" s="609"/>
      <c r="F49" s="609"/>
      <c r="G49" s="609"/>
    </row>
    <row r="50" spans="2:7" x14ac:dyDescent="0.2">
      <c r="B50" s="609"/>
      <c r="C50" s="609"/>
      <c r="D50" s="609"/>
      <c r="E50" s="609"/>
      <c r="F50" s="609"/>
      <c r="G50" s="609"/>
    </row>
    <row r="51" spans="2:7" x14ac:dyDescent="0.2">
      <c r="B51" s="609"/>
      <c r="C51" s="609"/>
      <c r="D51" s="609"/>
      <c r="E51" s="609"/>
      <c r="F51" s="609"/>
      <c r="G51" s="609"/>
    </row>
    <row r="52" spans="2:7" x14ac:dyDescent="0.2">
      <c r="B52" s="609"/>
      <c r="C52" s="609"/>
      <c r="D52" s="609"/>
      <c r="E52" s="609"/>
      <c r="F52" s="609"/>
      <c r="G52" s="609"/>
    </row>
    <row r="53" spans="2:7" x14ac:dyDescent="0.2">
      <c r="B53" s="609"/>
      <c r="C53" s="609"/>
      <c r="D53" s="609"/>
      <c r="E53" s="609"/>
      <c r="F53" s="609"/>
      <c r="G53" s="609"/>
    </row>
    <row r="54" spans="2:7" x14ac:dyDescent="0.2">
      <c r="B54" s="609"/>
      <c r="C54" s="609"/>
      <c r="D54" s="609"/>
      <c r="E54" s="609"/>
      <c r="F54" s="609"/>
      <c r="G54" s="609"/>
    </row>
    <row r="55" spans="2:7" x14ac:dyDescent="0.2">
      <c r="B55" s="609"/>
      <c r="C55" s="609"/>
      <c r="D55" s="609"/>
      <c r="E55" s="609"/>
      <c r="F55" s="609"/>
      <c r="G55" s="60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80"/>
  <sheetViews>
    <sheetView topLeftCell="A10" workbookViewId="0">
      <selection activeCell="G29" sqref="G29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20" t="s">
        <v>2</v>
      </c>
      <c r="B1" s="621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9" ht="13.5" thickBot="1" x14ac:dyDescent="0.25">
      <c r="A2" s="622" t="s">
        <v>74</v>
      </c>
      <c r="B2" s="623"/>
      <c r="C2" s="186" t="s">
        <v>515</v>
      </c>
      <c r="D2" s="187"/>
      <c r="E2" s="188"/>
      <c r="F2" s="187"/>
      <c r="G2" s="624"/>
      <c r="H2" s="625"/>
      <c r="I2" s="626"/>
    </row>
    <row r="3" spans="1:9" ht="13.5" thickTop="1" x14ac:dyDescent="0.2">
      <c r="F3" s="121"/>
    </row>
    <row r="4" spans="1:9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9" ht="13.5" thickBot="1" x14ac:dyDescent="0.25"/>
    <row r="6" spans="1:9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9" s="121" customFormat="1" x14ac:dyDescent="0.2">
      <c r="A7" s="285" t="str">
        <f>'04  Pol'!B7</f>
        <v>1</v>
      </c>
      <c r="B7" s="61" t="str">
        <f>'04  Pol'!C7</f>
        <v>Zemní práce</v>
      </c>
      <c r="D7" s="198"/>
      <c r="E7" s="286">
        <f>'04  Pol'!BA16</f>
        <v>0</v>
      </c>
      <c r="F7" s="287">
        <f>'04  Pol'!BB16</f>
        <v>0</v>
      </c>
      <c r="G7" s="287">
        <f>'04  Pol'!BC16</f>
        <v>0</v>
      </c>
      <c r="H7" s="287">
        <f>'04  Pol'!BD16</f>
        <v>0</v>
      </c>
      <c r="I7" s="288">
        <f>'04  Pol'!BE16</f>
        <v>0</v>
      </c>
    </row>
    <row r="8" spans="1:9" s="121" customFormat="1" x14ac:dyDescent="0.2">
      <c r="A8" s="285" t="str">
        <f>'04  Pol'!B17</f>
        <v>2</v>
      </c>
      <c r="B8" s="61" t="str">
        <f>'04  Pol'!C17</f>
        <v>Základy a zvláštní zakládání</v>
      </c>
      <c r="D8" s="198"/>
      <c r="E8" s="286">
        <f>'04  Pol'!BA27</f>
        <v>0</v>
      </c>
      <c r="F8" s="287">
        <f>'04  Pol'!BB27</f>
        <v>0</v>
      </c>
      <c r="G8" s="287">
        <f>'04  Pol'!BC27</f>
        <v>0</v>
      </c>
      <c r="H8" s="287">
        <f>'04  Pol'!BD27</f>
        <v>0</v>
      </c>
      <c r="I8" s="288">
        <f>'04  Pol'!BE27</f>
        <v>0</v>
      </c>
    </row>
    <row r="9" spans="1:9" s="121" customFormat="1" x14ac:dyDescent="0.2">
      <c r="A9" s="285" t="str">
        <f>'04  Pol'!B28</f>
        <v>3</v>
      </c>
      <c r="B9" s="61" t="str">
        <f>'04  Pol'!C28</f>
        <v>Svislé a kompletní konstrukce</v>
      </c>
      <c r="D9" s="198"/>
      <c r="E9" s="286">
        <f>'04  Pol'!BA39</f>
        <v>0</v>
      </c>
      <c r="F9" s="287">
        <f>'04  Pol'!BB39</f>
        <v>0</v>
      </c>
      <c r="G9" s="287">
        <f>'04  Pol'!BC39</f>
        <v>0</v>
      </c>
      <c r="H9" s="287">
        <f>'04  Pol'!BD39</f>
        <v>0</v>
      </c>
      <c r="I9" s="288">
        <f>'04  Pol'!BE39</f>
        <v>0</v>
      </c>
    </row>
    <row r="10" spans="1:9" s="121" customFormat="1" x14ac:dyDescent="0.2">
      <c r="A10" s="285" t="str">
        <f>'04  Pol'!B40</f>
        <v>9</v>
      </c>
      <c r="B10" s="61" t="str">
        <f>'04  Pol'!C40</f>
        <v>Ostatní konstrukce, bourání</v>
      </c>
      <c r="D10" s="198"/>
      <c r="E10" s="286">
        <f>'04  Pol'!BA45</f>
        <v>0</v>
      </c>
      <c r="F10" s="287">
        <f>'04  Pol'!BB45</f>
        <v>0</v>
      </c>
      <c r="G10" s="287">
        <f>'04  Pol'!BC45</f>
        <v>0</v>
      </c>
      <c r="H10" s="287">
        <f>'04  Pol'!BD45</f>
        <v>0</v>
      </c>
      <c r="I10" s="288">
        <f>'04  Pol'!BE45</f>
        <v>0</v>
      </c>
    </row>
    <row r="11" spans="1:9" s="121" customFormat="1" x14ac:dyDescent="0.2">
      <c r="A11" s="285" t="str">
        <f>'04  Pol'!B46</f>
        <v>99</v>
      </c>
      <c r="B11" s="61" t="str">
        <f>'04  Pol'!C46</f>
        <v>Staveništní přesun hmot</v>
      </c>
      <c r="D11" s="198"/>
      <c r="E11" s="286">
        <f>'04  Pol'!BA48</f>
        <v>0</v>
      </c>
      <c r="F11" s="287">
        <f>'04  Pol'!BB48</f>
        <v>0</v>
      </c>
      <c r="G11" s="287">
        <f>'04  Pol'!BC48</f>
        <v>0</v>
      </c>
      <c r="H11" s="287">
        <f>'04  Pol'!BD48</f>
        <v>0</v>
      </c>
      <c r="I11" s="288">
        <f>'04  Pol'!BE48</f>
        <v>0</v>
      </c>
    </row>
    <row r="12" spans="1:9" s="121" customFormat="1" x14ac:dyDescent="0.2">
      <c r="A12" s="285" t="str">
        <f>'04  Pol'!B49</f>
        <v>711</v>
      </c>
      <c r="B12" s="61" t="str">
        <f>'04  Pol'!C49</f>
        <v>Izolace proti vodě</v>
      </c>
      <c r="D12" s="198"/>
      <c r="E12" s="286">
        <f>'04  Pol'!BA56</f>
        <v>0</v>
      </c>
      <c r="F12" s="287">
        <f>'04  Pol'!BB56</f>
        <v>0</v>
      </c>
      <c r="G12" s="287">
        <f>'04  Pol'!BC56</f>
        <v>0</v>
      </c>
      <c r="H12" s="287">
        <f>'04  Pol'!BD56</f>
        <v>0</v>
      </c>
      <c r="I12" s="288">
        <f>'04  Pol'!BE56</f>
        <v>0</v>
      </c>
    </row>
    <row r="13" spans="1:9" s="121" customFormat="1" x14ac:dyDescent="0.2">
      <c r="A13" s="285" t="str">
        <f>'04  Pol'!B57</f>
        <v>764</v>
      </c>
      <c r="B13" s="61" t="str">
        <f>'04  Pol'!C57</f>
        <v>Konstrukce klempířské</v>
      </c>
      <c r="D13" s="198"/>
      <c r="E13" s="286">
        <f>'04  Pol'!BA65</f>
        <v>0</v>
      </c>
      <c r="F13" s="287">
        <f>'04  Pol'!BB65</f>
        <v>0</v>
      </c>
      <c r="G13" s="287">
        <f>'04  Pol'!BC65</f>
        <v>0</v>
      </c>
      <c r="H13" s="287">
        <f>'04  Pol'!BD65</f>
        <v>0</v>
      </c>
      <c r="I13" s="288">
        <f>'04  Pol'!BE65</f>
        <v>0</v>
      </c>
    </row>
    <row r="14" spans="1:9" s="121" customFormat="1" x14ac:dyDescent="0.2">
      <c r="A14" s="285" t="str">
        <f>'04  Pol'!B66</f>
        <v>767</v>
      </c>
      <c r="B14" s="61" t="str">
        <f>'04  Pol'!C66</f>
        <v>Konstrukce zámečnické</v>
      </c>
      <c r="D14" s="198"/>
      <c r="E14" s="286">
        <f>'04  Pol'!BA82</f>
        <v>0</v>
      </c>
      <c r="F14" s="287">
        <f>'04  Pol'!BB82</f>
        <v>0</v>
      </c>
      <c r="G14" s="287">
        <f>'04  Pol'!BC82</f>
        <v>0</v>
      </c>
      <c r="H14" s="287">
        <f>'04  Pol'!BD82</f>
        <v>0</v>
      </c>
      <c r="I14" s="288">
        <f>'04  Pol'!BE82</f>
        <v>0</v>
      </c>
    </row>
    <row r="15" spans="1:9" s="121" customFormat="1" ht="13.5" thickBot="1" x14ac:dyDescent="0.25">
      <c r="A15" s="285" t="str">
        <f>'04  Pol'!B83</f>
        <v>M43</v>
      </c>
      <c r="B15" s="61" t="str">
        <f>'04  Pol'!C83</f>
        <v>Montáže ocelových konstrukcí</v>
      </c>
      <c r="D15" s="198"/>
      <c r="E15" s="286">
        <f>'04  Pol'!BA88</f>
        <v>0</v>
      </c>
      <c r="F15" s="287">
        <f>'04  Pol'!BB88</f>
        <v>0</v>
      </c>
      <c r="G15" s="287">
        <f>'04  Pol'!BC88</f>
        <v>0</v>
      </c>
      <c r="H15" s="287">
        <f>'04  Pol'!BD88</f>
        <v>0</v>
      </c>
      <c r="I15" s="288">
        <f>'04  Pol'!BE88</f>
        <v>0</v>
      </c>
    </row>
    <row r="16" spans="1:9" s="13" customFormat="1" ht="13.5" thickBot="1" x14ac:dyDescent="0.25">
      <c r="A16" s="199"/>
      <c r="B16" s="200" t="s">
        <v>77</v>
      </c>
      <c r="C16" s="200"/>
      <c r="D16" s="201"/>
      <c r="E16" s="202">
        <f>SUM(E7:E15)</f>
        <v>0</v>
      </c>
      <c r="F16" s="203">
        <f>SUM(F7:F15)</f>
        <v>0</v>
      </c>
      <c r="G16" s="203">
        <f>SUM(G7:G15)</f>
        <v>0</v>
      </c>
      <c r="H16" s="203">
        <f>SUM(H7:H15)</f>
        <v>0</v>
      </c>
      <c r="I16" s="204">
        <f>SUM(I7:I15)</f>
        <v>0</v>
      </c>
    </row>
    <row r="17" spans="1:57" x14ac:dyDescent="0.2">
      <c r="A17" s="121"/>
      <c r="B17" s="121"/>
      <c r="C17" s="121"/>
      <c r="D17" s="121"/>
      <c r="E17" s="121"/>
      <c r="F17" s="121"/>
      <c r="G17" s="121"/>
      <c r="H17" s="121"/>
      <c r="I17" s="121"/>
    </row>
    <row r="18" spans="1:57" ht="19.5" customHeight="1" x14ac:dyDescent="0.25">
      <c r="A18" s="190" t="s">
        <v>78</v>
      </c>
      <c r="B18" s="190"/>
      <c r="C18" s="190"/>
      <c r="D18" s="190"/>
      <c r="E18" s="190"/>
      <c r="F18" s="190"/>
      <c r="G18" s="205"/>
      <c r="H18" s="190"/>
      <c r="I18" s="190"/>
      <c r="BA18" s="127"/>
      <c r="BB18" s="127"/>
      <c r="BC18" s="127"/>
      <c r="BD18" s="127"/>
      <c r="BE18" s="127"/>
    </row>
    <row r="19" spans="1:57" ht="13.5" thickBot="1" x14ac:dyDescent="0.25"/>
    <row r="20" spans="1:57" x14ac:dyDescent="0.2">
      <c r="A20" s="156" t="s">
        <v>79</v>
      </c>
      <c r="B20" s="157"/>
      <c r="C20" s="157"/>
      <c r="D20" s="206"/>
      <c r="E20" s="207" t="s">
        <v>80</v>
      </c>
      <c r="F20" s="208" t="s">
        <v>12</v>
      </c>
      <c r="G20" s="209" t="s">
        <v>81</v>
      </c>
      <c r="H20" s="210"/>
      <c r="I20" s="211" t="s">
        <v>80</v>
      </c>
    </row>
    <row r="21" spans="1:57" x14ac:dyDescent="0.2">
      <c r="A21" s="150" t="s">
        <v>170</v>
      </c>
      <c r="B21" s="141"/>
      <c r="C21" s="141"/>
      <c r="D21" s="212"/>
      <c r="E21" s="213">
        <v>0</v>
      </c>
      <c r="F21" s="214">
        <v>0</v>
      </c>
      <c r="G21" s="215">
        <f>E16+F16+G16+H16+I16</f>
        <v>0</v>
      </c>
      <c r="H21" s="216"/>
      <c r="I21" s="217">
        <f t="shared" ref="I21:I28" si="0">E21+F21*G21/100</f>
        <v>0</v>
      </c>
      <c r="BA21" s="1">
        <v>0</v>
      </c>
    </row>
    <row r="22" spans="1:57" x14ac:dyDescent="0.2">
      <c r="A22" s="150" t="s">
        <v>171</v>
      </c>
      <c r="B22" s="141"/>
      <c r="C22" s="141"/>
      <c r="D22" s="212"/>
      <c r="E22" s="213">
        <v>0</v>
      </c>
      <c r="F22" s="214">
        <v>0</v>
      </c>
      <c r="G22" s="215">
        <f>G21</f>
        <v>0</v>
      </c>
      <c r="H22" s="216"/>
      <c r="I22" s="217">
        <f t="shared" si="0"/>
        <v>0</v>
      </c>
      <c r="BA22" s="1">
        <v>0</v>
      </c>
    </row>
    <row r="23" spans="1:57" x14ac:dyDescent="0.2">
      <c r="A23" s="150" t="s">
        <v>172</v>
      </c>
      <c r="B23" s="141"/>
      <c r="C23" s="141"/>
      <c r="D23" s="212"/>
      <c r="E23" s="213">
        <v>0</v>
      </c>
      <c r="F23" s="214">
        <v>0</v>
      </c>
      <c r="G23" s="215">
        <f>G21</f>
        <v>0</v>
      </c>
      <c r="H23" s="216"/>
      <c r="I23" s="217">
        <f t="shared" si="0"/>
        <v>0</v>
      </c>
      <c r="BA23" s="1">
        <v>0</v>
      </c>
    </row>
    <row r="24" spans="1:57" x14ac:dyDescent="0.2">
      <c r="A24" s="150" t="s">
        <v>173</v>
      </c>
      <c r="B24" s="141"/>
      <c r="C24" s="141"/>
      <c r="D24" s="212"/>
      <c r="E24" s="213">
        <v>0</v>
      </c>
      <c r="F24" s="214">
        <v>0</v>
      </c>
      <c r="G24" s="215">
        <f>G21</f>
        <v>0</v>
      </c>
      <c r="H24" s="216"/>
      <c r="I24" s="217">
        <f t="shared" si="0"/>
        <v>0</v>
      </c>
      <c r="BA24" s="1">
        <v>0</v>
      </c>
    </row>
    <row r="25" spans="1:57" x14ac:dyDescent="0.2">
      <c r="A25" s="150" t="s">
        <v>174</v>
      </c>
      <c r="B25" s="141"/>
      <c r="C25" s="141"/>
      <c r="D25" s="212"/>
      <c r="E25" s="213">
        <v>0</v>
      </c>
      <c r="F25" s="214">
        <v>0</v>
      </c>
      <c r="G25" s="215">
        <f>G21</f>
        <v>0</v>
      </c>
      <c r="H25" s="216"/>
      <c r="I25" s="217">
        <f t="shared" si="0"/>
        <v>0</v>
      </c>
      <c r="BA25" s="1">
        <v>1</v>
      </c>
    </row>
    <row r="26" spans="1:57" x14ac:dyDescent="0.2">
      <c r="A26" s="150" t="s">
        <v>175</v>
      </c>
      <c r="B26" s="141"/>
      <c r="C26" s="141"/>
      <c r="D26" s="212"/>
      <c r="E26" s="213">
        <v>0</v>
      </c>
      <c r="F26" s="214">
        <v>0</v>
      </c>
      <c r="G26" s="215">
        <f>G21</f>
        <v>0</v>
      </c>
      <c r="H26" s="216"/>
      <c r="I26" s="217">
        <f t="shared" si="0"/>
        <v>0</v>
      </c>
      <c r="BA26" s="1">
        <v>1</v>
      </c>
    </row>
    <row r="27" spans="1:57" x14ac:dyDescent="0.2">
      <c r="A27" s="150" t="s">
        <v>176</v>
      </c>
      <c r="B27" s="141"/>
      <c r="C27" s="141"/>
      <c r="D27" s="212"/>
      <c r="E27" s="213">
        <v>0</v>
      </c>
      <c r="F27" s="214">
        <v>0</v>
      </c>
      <c r="G27" s="215">
        <f>G21</f>
        <v>0</v>
      </c>
      <c r="H27" s="216"/>
      <c r="I27" s="217">
        <f t="shared" si="0"/>
        <v>0</v>
      </c>
      <c r="BA27" s="1">
        <v>2</v>
      </c>
    </row>
    <row r="28" spans="1:57" x14ac:dyDescent="0.2">
      <c r="A28" s="150" t="s">
        <v>177</v>
      </c>
      <c r="B28" s="141"/>
      <c r="C28" s="141"/>
      <c r="D28" s="212"/>
      <c r="E28" s="213">
        <v>0</v>
      </c>
      <c r="F28" s="214">
        <v>0</v>
      </c>
      <c r="G28" s="215">
        <f>G21</f>
        <v>0</v>
      </c>
      <c r="H28" s="216"/>
      <c r="I28" s="217">
        <f t="shared" si="0"/>
        <v>0</v>
      </c>
      <c r="BA28" s="1">
        <v>2</v>
      </c>
    </row>
    <row r="29" spans="1:57" ht="13.5" thickBot="1" x14ac:dyDescent="0.25">
      <c r="A29" s="218"/>
      <c r="B29" s="219" t="s">
        <v>82</v>
      </c>
      <c r="C29" s="220"/>
      <c r="D29" s="221"/>
      <c r="E29" s="222"/>
      <c r="F29" s="223"/>
      <c r="G29" s="223"/>
      <c r="H29" s="627">
        <f>SUM(I21:I28)</f>
        <v>0</v>
      </c>
      <c r="I29" s="628"/>
    </row>
    <row r="31" spans="1:57" x14ac:dyDescent="0.2">
      <c r="B31" s="13"/>
      <c r="F31" s="224"/>
      <c r="G31" s="225"/>
      <c r="H31" s="225"/>
      <c r="I31" s="45"/>
    </row>
    <row r="32" spans="1:57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  <row r="78" spans="6:9" x14ac:dyDescent="0.2">
      <c r="F78" s="224"/>
      <c r="G78" s="225"/>
      <c r="H78" s="225"/>
      <c r="I78" s="45"/>
    </row>
    <row r="79" spans="6:9" x14ac:dyDescent="0.2">
      <c r="F79" s="224"/>
      <c r="G79" s="225"/>
      <c r="H79" s="225"/>
      <c r="I79" s="45"/>
    </row>
    <row r="80" spans="6:9" x14ac:dyDescent="0.2">
      <c r="F80" s="224"/>
      <c r="G80" s="225"/>
      <c r="H80" s="225"/>
      <c r="I80" s="45"/>
    </row>
  </sheetData>
  <mergeCells count="4">
    <mergeCell ref="A1:B1"/>
    <mergeCell ref="A2:B2"/>
    <mergeCell ref="G2:I2"/>
    <mergeCell ref="H29:I29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161"/>
  <sheetViews>
    <sheetView showGridLines="0" showZeros="0" zoomScaleNormal="100" zoomScaleSheetLayoutView="100" workbookViewId="0">
      <selection activeCell="F81" sqref="F81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31" t="s">
        <v>83</v>
      </c>
      <c r="B1" s="631"/>
      <c r="C1" s="631"/>
      <c r="D1" s="631"/>
      <c r="E1" s="631"/>
      <c r="F1" s="631"/>
      <c r="G1" s="631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20" t="s">
        <v>2</v>
      </c>
      <c r="B3" s="621"/>
      <c r="C3" s="180" t="s">
        <v>101</v>
      </c>
      <c r="D3" s="181"/>
      <c r="E3" s="230" t="s">
        <v>84</v>
      </c>
      <c r="F3" s="231">
        <f>'04  Rek'!H1</f>
        <v>0</v>
      </c>
      <c r="G3" s="232"/>
    </row>
    <row r="4" spans="1:80" ht="13.5" thickBot="1" x14ac:dyDescent="0.25">
      <c r="A4" s="632" t="s">
        <v>74</v>
      </c>
      <c r="B4" s="623"/>
      <c r="C4" s="186" t="s">
        <v>515</v>
      </c>
      <c r="D4" s="187"/>
      <c r="E4" s="633">
        <f>'04  Rek'!G2</f>
        <v>0</v>
      </c>
      <c r="F4" s="634"/>
      <c r="G4" s="635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206</v>
      </c>
      <c r="C8" s="254" t="s">
        <v>207</v>
      </c>
      <c r="D8" s="255" t="s">
        <v>108</v>
      </c>
      <c r="E8" s="256">
        <v>130.61000000000001</v>
      </c>
      <c r="F8" s="256"/>
      <c r="G8" s="257">
        <f>E8*F8</f>
        <v>0</v>
      </c>
      <c r="H8" s="258">
        <v>0</v>
      </c>
      <c r="I8" s="259">
        <f>E8*H8</f>
        <v>0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29" t="s">
        <v>1344</v>
      </c>
      <c r="D9" s="630"/>
      <c r="E9" s="264">
        <v>0</v>
      </c>
      <c r="F9" s="265"/>
      <c r="G9" s="266"/>
      <c r="H9" s="267"/>
      <c r="I9" s="261"/>
      <c r="J9" s="268"/>
      <c r="K9" s="261"/>
      <c r="M9" s="262" t="s">
        <v>208</v>
      </c>
      <c r="O9" s="251"/>
    </row>
    <row r="10" spans="1:80" x14ac:dyDescent="0.2">
      <c r="A10" s="260"/>
      <c r="B10" s="263"/>
      <c r="C10" s="629" t="s">
        <v>516</v>
      </c>
      <c r="D10" s="630"/>
      <c r="E10" s="264"/>
      <c r="F10" s="265"/>
      <c r="G10" s="266"/>
      <c r="H10" s="267"/>
      <c r="I10" s="261"/>
      <c r="J10" s="268"/>
      <c r="K10" s="261"/>
      <c r="M10" s="262" t="s">
        <v>516</v>
      </c>
      <c r="O10" s="251"/>
    </row>
    <row r="11" spans="1:80" x14ac:dyDescent="0.2">
      <c r="A11" s="252">
        <v>2</v>
      </c>
      <c r="B11" s="253" t="s">
        <v>210</v>
      </c>
      <c r="C11" s="254" t="s">
        <v>211</v>
      </c>
      <c r="D11" s="255" t="s">
        <v>108</v>
      </c>
      <c r="E11" s="256">
        <v>130.61000000000001</v>
      </c>
      <c r="F11" s="256"/>
      <c r="G11" s="257">
        <f>E11*F11</f>
        <v>0</v>
      </c>
      <c r="H11" s="258">
        <v>0</v>
      </c>
      <c r="I11" s="259">
        <f>E11*H11</f>
        <v>0</v>
      </c>
      <c r="J11" s="258">
        <v>0</v>
      </c>
      <c r="K11" s="259">
        <f>E11*J11</f>
        <v>0</v>
      </c>
      <c r="O11" s="251">
        <v>2</v>
      </c>
      <c r="AA11" s="226">
        <v>1</v>
      </c>
      <c r="AB11" s="226">
        <v>1</v>
      </c>
      <c r="AC11" s="226">
        <v>1</v>
      </c>
      <c r="AZ11" s="226">
        <v>1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1</v>
      </c>
      <c r="CB11" s="251">
        <v>1</v>
      </c>
    </row>
    <row r="12" spans="1:80" x14ac:dyDescent="0.2">
      <c r="A12" s="252">
        <v>3</v>
      </c>
      <c r="B12" s="253" t="s">
        <v>212</v>
      </c>
      <c r="C12" s="254" t="s">
        <v>213</v>
      </c>
      <c r="D12" s="255" t="s">
        <v>108</v>
      </c>
      <c r="E12" s="256">
        <v>4.5999999999999996</v>
      </c>
      <c r="F12" s="256"/>
      <c r="G12" s="257">
        <f>E12*F12</f>
        <v>0</v>
      </c>
      <c r="H12" s="258">
        <v>0</v>
      </c>
      <c r="I12" s="259">
        <f>E12*H12</f>
        <v>0</v>
      </c>
      <c r="J12" s="258">
        <v>0</v>
      </c>
      <c r="K12" s="259">
        <f>E12*J12</f>
        <v>0</v>
      </c>
      <c r="O12" s="251">
        <v>2</v>
      </c>
      <c r="AA12" s="226">
        <v>1</v>
      </c>
      <c r="AB12" s="226">
        <v>1</v>
      </c>
      <c r="AC12" s="226">
        <v>1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1</v>
      </c>
    </row>
    <row r="13" spans="1:80" x14ac:dyDescent="0.2">
      <c r="A13" s="260"/>
      <c r="B13" s="263"/>
      <c r="C13" s="629" t="s">
        <v>517</v>
      </c>
      <c r="D13" s="630"/>
      <c r="E13" s="264">
        <v>0</v>
      </c>
      <c r="F13" s="265"/>
      <c r="G13" s="266"/>
      <c r="H13" s="267"/>
      <c r="I13" s="261"/>
      <c r="J13" s="268"/>
      <c r="K13" s="261"/>
      <c r="M13" s="262" t="s">
        <v>517</v>
      </c>
      <c r="O13" s="251"/>
    </row>
    <row r="14" spans="1:80" x14ac:dyDescent="0.2">
      <c r="A14" s="260"/>
      <c r="B14" s="263"/>
      <c r="C14" s="629" t="s">
        <v>518</v>
      </c>
      <c r="D14" s="630"/>
      <c r="E14" s="264"/>
      <c r="F14" s="265"/>
      <c r="G14" s="266"/>
      <c r="H14" s="267"/>
      <c r="I14" s="261"/>
      <c r="J14" s="268"/>
      <c r="K14" s="261"/>
      <c r="M14" s="262" t="s">
        <v>518</v>
      </c>
      <c r="O14" s="251"/>
    </row>
    <row r="15" spans="1:80" x14ac:dyDescent="0.2">
      <c r="A15" s="252">
        <v>4</v>
      </c>
      <c r="B15" s="253" t="s">
        <v>215</v>
      </c>
      <c r="C15" s="254" t="s">
        <v>216</v>
      </c>
      <c r="D15" s="255" t="s">
        <v>108</v>
      </c>
      <c r="E15" s="256">
        <v>4.5999999999999996</v>
      </c>
      <c r="F15" s="256"/>
      <c r="G15" s="257">
        <f>E15*F15</f>
        <v>0</v>
      </c>
      <c r="H15" s="258">
        <v>0</v>
      </c>
      <c r="I15" s="259">
        <f>E15*H15</f>
        <v>0</v>
      </c>
      <c r="J15" s="258">
        <v>0</v>
      </c>
      <c r="K15" s="259">
        <f>E15*J15</f>
        <v>0</v>
      </c>
      <c r="O15" s="251">
        <v>2</v>
      </c>
      <c r="AA15" s="226">
        <v>1</v>
      </c>
      <c r="AB15" s="226">
        <v>1</v>
      </c>
      <c r="AC15" s="226">
        <v>1</v>
      </c>
      <c r="AZ15" s="226">
        <v>1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1</v>
      </c>
      <c r="CB15" s="251">
        <v>1</v>
      </c>
    </row>
    <row r="16" spans="1:80" x14ac:dyDescent="0.2">
      <c r="A16" s="269"/>
      <c r="B16" s="270" t="s">
        <v>99</v>
      </c>
      <c r="C16" s="271" t="s">
        <v>105</v>
      </c>
      <c r="D16" s="272"/>
      <c r="E16" s="273"/>
      <c r="F16" s="274"/>
      <c r="G16" s="275">
        <f>SUM(G7:G15)</f>
        <v>0</v>
      </c>
      <c r="H16" s="276"/>
      <c r="I16" s="277">
        <f>SUM(I7:I15)</f>
        <v>0</v>
      </c>
      <c r="J16" s="276"/>
      <c r="K16" s="277">
        <f>SUM(K7:K15)</f>
        <v>0</v>
      </c>
      <c r="O16" s="251">
        <v>4</v>
      </c>
      <c r="BA16" s="278">
        <f>SUM(BA7:BA15)</f>
        <v>0</v>
      </c>
      <c r="BB16" s="278">
        <f>SUM(BB7:BB15)</f>
        <v>0</v>
      </c>
      <c r="BC16" s="278">
        <f>SUM(BC7:BC15)</f>
        <v>0</v>
      </c>
      <c r="BD16" s="278">
        <f>SUM(BD7:BD15)</f>
        <v>0</v>
      </c>
      <c r="BE16" s="278">
        <f>SUM(BE7:BE15)</f>
        <v>0</v>
      </c>
    </row>
    <row r="17" spans="1:80" x14ac:dyDescent="0.2">
      <c r="A17" s="241" t="s">
        <v>96</v>
      </c>
      <c r="B17" s="242" t="s">
        <v>223</v>
      </c>
      <c r="C17" s="243" t="s">
        <v>224</v>
      </c>
      <c r="D17" s="244"/>
      <c r="E17" s="245"/>
      <c r="F17" s="245"/>
      <c r="G17" s="246"/>
      <c r="H17" s="247"/>
      <c r="I17" s="248"/>
      <c r="J17" s="249"/>
      <c r="K17" s="250"/>
      <c r="O17" s="251">
        <v>1</v>
      </c>
    </row>
    <row r="18" spans="1:80" ht="22.5" x14ac:dyDescent="0.2">
      <c r="A18" s="252">
        <v>5</v>
      </c>
      <c r="B18" s="253" t="s">
        <v>519</v>
      </c>
      <c r="C18" s="254" t="s">
        <v>520</v>
      </c>
      <c r="D18" s="255" t="s">
        <v>122</v>
      </c>
      <c r="E18" s="256">
        <v>34.11</v>
      </c>
      <c r="F18" s="256"/>
      <c r="G18" s="257">
        <f>E18*F18</f>
        <v>0</v>
      </c>
      <c r="H18" s="258">
        <v>0.42659999999977999</v>
      </c>
      <c r="I18" s="259">
        <f>E18*H18</f>
        <v>14.551325999992494</v>
      </c>
      <c r="J18" s="258">
        <v>0</v>
      </c>
      <c r="K18" s="259">
        <f>E18*J18</f>
        <v>0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260"/>
      <c r="B19" s="263"/>
      <c r="C19" s="629" t="s">
        <v>1345</v>
      </c>
      <c r="D19" s="630"/>
      <c r="E19" s="264">
        <v>0</v>
      </c>
      <c r="F19" s="265"/>
      <c r="G19" s="266"/>
      <c r="H19" s="267"/>
      <c r="I19" s="261"/>
      <c r="J19" s="268"/>
      <c r="K19" s="261"/>
      <c r="M19" s="262" t="s">
        <v>208</v>
      </c>
      <c r="O19" s="251"/>
    </row>
    <row r="20" spans="1:80" x14ac:dyDescent="0.2">
      <c r="A20" s="260"/>
      <c r="B20" s="263"/>
      <c r="C20" s="629" t="s">
        <v>521</v>
      </c>
      <c r="D20" s="630"/>
      <c r="E20" s="264"/>
      <c r="F20" s="265"/>
      <c r="G20" s="266"/>
      <c r="H20" s="267"/>
      <c r="I20" s="261"/>
      <c r="J20" s="268"/>
      <c r="K20" s="261"/>
      <c r="M20" s="262" t="s">
        <v>521</v>
      </c>
      <c r="O20" s="251"/>
    </row>
    <row r="21" spans="1:80" x14ac:dyDescent="0.2">
      <c r="A21" s="252">
        <v>6</v>
      </c>
      <c r="B21" s="253" t="s">
        <v>232</v>
      </c>
      <c r="C21" s="254" t="s">
        <v>522</v>
      </c>
      <c r="D21" s="255" t="s">
        <v>108</v>
      </c>
      <c r="E21" s="256">
        <v>90.23</v>
      </c>
      <c r="F21" s="256"/>
      <c r="G21" s="257">
        <f>E21*F21</f>
        <v>0</v>
      </c>
      <c r="H21" s="258">
        <v>2.4169299999994101</v>
      </c>
      <c r="I21" s="259">
        <f>E21*H21</f>
        <v>218.07959389994679</v>
      </c>
      <c r="J21" s="258">
        <v>0</v>
      </c>
      <c r="K21" s="259">
        <f>E21*J21</f>
        <v>0</v>
      </c>
      <c r="O21" s="251">
        <v>2</v>
      </c>
      <c r="AA21" s="226">
        <v>1</v>
      </c>
      <c r="AB21" s="226">
        <v>1</v>
      </c>
      <c r="AC21" s="226">
        <v>1</v>
      </c>
      <c r="AZ21" s="226">
        <v>1</v>
      </c>
      <c r="BA21" s="226">
        <f>IF(AZ21=1,G21,0)</f>
        <v>0</v>
      </c>
      <c r="BB21" s="226">
        <f>IF(AZ21=2,G21,0)</f>
        <v>0</v>
      </c>
      <c r="BC21" s="226">
        <f>IF(AZ21=3,G21,0)</f>
        <v>0</v>
      </c>
      <c r="BD21" s="226">
        <f>IF(AZ21=4,G21,0)</f>
        <v>0</v>
      </c>
      <c r="BE21" s="226">
        <f>IF(AZ21=5,G21,0)</f>
        <v>0</v>
      </c>
      <c r="CA21" s="251">
        <v>1</v>
      </c>
      <c r="CB21" s="251">
        <v>1</v>
      </c>
    </row>
    <row r="22" spans="1:80" x14ac:dyDescent="0.2">
      <c r="A22" s="260"/>
      <c r="B22" s="263"/>
      <c r="C22" s="629" t="s">
        <v>1344</v>
      </c>
      <c r="D22" s="630"/>
      <c r="E22" s="264">
        <v>0</v>
      </c>
      <c r="F22" s="265"/>
      <c r="G22" s="266"/>
      <c r="H22" s="267"/>
      <c r="I22" s="261"/>
      <c r="J22" s="268"/>
      <c r="K22" s="261"/>
      <c r="M22" s="262" t="s">
        <v>208</v>
      </c>
      <c r="O22" s="251"/>
    </row>
    <row r="23" spans="1:80" x14ac:dyDescent="0.2">
      <c r="A23" s="260"/>
      <c r="B23" s="263"/>
      <c r="C23" s="629" t="s">
        <v>523</v>
      </c>
      <c r="D23" s="630"/>
      <c r="E23" s="264"/>
      <c r="F23" s="265"/>
      <c r="G23" s="266"/>
      <c r="H23" s="267"/>
      <c r="I23" s="261"/>
      <c r="J23" s="268"/>
      <c r="K23" s="261"/>
      <c r="M23" s="262" t="s">
        <v>523</v>
      </c>
      <c r="O23" s="251"/>
    </row>
    <row r="24" spans="1:80" x14ac:dyDescent="0.2">
      <c r="A24" s="252">
        <v>7</v>
      </c>
      <c r="B24" s="253" t="s">
        <v>239</v>
      </c>
      <c r="C24" s="254" t="s">
        <v>524</v>
      </c>
      <c r="D24" s="255" t="s">
        <v>108</v>
      </c>
      <c r="E24" s="256">
        <v>3.74</v>
      </c>
      <c r="F24" s="256"/>
      <c r="G24" s="257">
        <f>E24*F24</f>
        <v>0</v>
      </c>
      <c r="H24" s="258">
        <v>2.4169299999994101</v>
      </c>
      <c r="I24" s="259">
        <f>E24*H24</f>
        <v>9.0393181999977941</v>
      </c>
      <c r="J24" s="258">
        <v>0</v>
      </c>
      <c r="K24" s="259">
        <f>E24*J24</f>
        <v>0</v>
      </c>
      <c r="O24" s="251">
        <v>2</v>
      </c>
      <c r="AA24" s="226">
        <v>1</v>
      </c>
      <c r="AB24" s="226">
        <v>1</v>
      </c>
      <c r="AC24" s="226">
        <v>1</v>
      </c>
      <c r="AZ24" s="226">
        <v>1</v>
      </c>
      <c r="BA24" s="226">
        <f>IF(AZ24=1,G24,0)</f>
        <v>0</v>
      </c>
      <c r="BB24" s="226">
        <f>IF(AZ24=2,G24,0)</f>
        <v>0</v>
      </c>
      <c r="BC24" s="226">
        <f>IF(AZ24=3,G24,0)</f>
        <v>0</v>
      </c>
      <c r="BD24" s="226">
        <f>IF(AZ24=4,G24,0)</f>
        <v>0</v>
      </c>
      <c r="BE24" s="226">
        <f>IF(AZ24=5,G24,0)</f>
        <v>0</v>
      </c>
      <c r="CA24" s="251">
        <v>1</v>
      </c>
      <c r="CB24" s="251">
        <v>1</v>
      </c>
    </row>
    <row r="25" spans="1:80" x14ac:dyDescent="0.2">
      <c r="A25" s="260"/>
      <c r="B25" s="263"/>
      <c r="C25" s="629" t="s">
        <v>1344</v>
      </c>
      <c r="D25" s="630"/>
      <c r="E25" s="264">
        <v>0</v>
      </c>
      <c r="F25" s="265"/>
      <c r="G25" s="266"/>
      <c r="H25" s="267"/>
      <c r="I25" s="261"/>
      <c r="J25" s="268"/>
      <c r="K25" s="261"/>
      <c r="M25" s="262" t="s">
        <v>208</v>
      </c>
      <c r="O25" s="251"/>
    </row>
    <row r="26" spans="1:80" x14ac:dyDescent="0.2">
      <c r="A26" s="260"/>
      <c r="B26" s="263"/>
      <c r="C26" s="629" t="s">
        <v>525</v>
      </c>
      <c r="D26" s="630"/>
      <c r="E26" s="264"/>
      <c r="F26" s="265"/>
      <c r="G26" s="266"/>
      <c r="H26" s="267"/>
      <c r="I26" s="261"/>
      <c r="J26" s="268"/>
      <c r="K26" s="261"/>
      <c r="M26" s="262" t="s">
        <v>525</v>
      </c>
      <c r="O26" s="251"/>
    </row>
    <row r="27" spans="1:80" x14ac:dyDescent="0.2">
      <c r="A27" s="269"/>
      <c r="B27" s="270" t="s">
        <v>99</v>
      </c>
      <c r="C27" s="271" t="s">
        <v>225</v>
      </c>
      <c r="D27" s="272"/>
      <c r="E27" s="273"/>
      <c r="F27" s="274"/>
      <c r="G27" s="275">
        <f>SUM(G17:G26)</f>
        <v>0</v>
      </c>
      <c r="H27" s="276"/>
      <c r="I27" s="277">
        <f>SUM(I17:I26)</f>
        <v>241.67023809993708</v>
      </c>
      <c r="J27" s="276"/>
      <c r="K27" s="277">
        <f>SUM(K17:K26)</f>
        <v>0</v>
      </c>
      <c r="O27" s="251">
        <v>4</v>
      </c>
      <c r="BA27" s="278">
        <f>SUM(BA17:BA26)</f>
        <v>0</v>
      </c>
      <c r="BB27" s="278">
        <f>SUM(BB17:BB26)</f>
        <v>0</v>
      </c>
      <c r="BC27" s="278">
        <f>SUM(BC17:BC26)</f>
        <v>0</v>
      </c>
      <c r="BD27" s="278">
        <f>SUM(BD17:BD26)</f>
        <v>0</v>
      </c>
      <c r="BE27" s="278">
        <f>SUM(BE17:BE26)</f>
        <v>0</v>
      </c>
    </row>
    <row r="28" spans="1:80" x14ac:dyDescent="0.2">
      <c r="A28" s="241" t="s">
        <v>96</v>
      </c>
      <c r="B28" s="242" t="s">
        <v>200</v>
      </c>
      <c r="C28" s="243" t="s">
        <v>247</v>
      </c>
      <c r="D28" s="244"/>
      <c r="E28" s="245"/>
      <c r="F28" s="245"/>
      <c r="G28" s="246"/>
      <c r="H28" s="247"/>
      <c r="I28" s="248"/>
      <c r="J28" s="249"/>
      <c r="K28" s="250"/>
      <c r="O28" s="251">
        <v>1</v>
      </c>
    </row>
    <row r="29" spans="1:80" ht="22.5" x14ac:dyDescent="0.2">
      <c r="A29" s="252">
        <v>8</v>
      </c>
      <c r="B29" s="253" t="s">
        <v>249</v>
      </c>
      <c r="C29" s="254" t="s">
        <v>1347</v>
      </c>
      <c r="D29" s="255" t="s">
        <v>122</v>
      </c>
      <c r="E29" s="256">
        <v>484.5</v>
      </c>
      <c r="F29" s="256"/>
      <c r="G29" s="257">
        <f>E29*F29</f>
        <v>0</v>
      </c>
      <c r="H29" s="258">
        <v>0.42970000000013903</v>
      </c>
      <c r="I29" s="259">
        <f>E29*H29</f>
        <v>208.18965000006736</v>
      </c>
      <c r="J29" s="258">
        <v>0</v>
      </c>
      <c r="K29" s="259">
        <f>E29*J29</f>
        <v>0</v>
      </c>
      <c r="O29" s="251">
        <v>2</v>
      </c>
      <c r="AA29" s="226">
        <v>1</v>
      </c>
      <c r="AB29" s="226">
        <v>1</v>
      </c>
      <c r="AC29" s="226">
        <v>1</v>
      </c>
      <c r="AZ29" s="226">
        <v>1</v>
      </c>
      <c r="BA29" s="226">
        <f>IF(AZ29=1,G29,0)</f>
        <v>0</v>
      </c>
      <c r="BB29" s="226">
        <f>IF(AZ29=2,G29,0)</f>
        <v>0</v>
      </c>
      <c r="BC29" s="226">
        <f>IF(AZ29=3,G29,0)</f>
        <v>0</v>
      </c>
      <c r="BD29" s="226">
        <f>IF(AZ29=4,G29,0)</f>
        <v>0</v>
      </c>
      <c r="BE29" s="226">
        <f>IF(AZ29=5,G29,0)</f>
        <v>0</v>
      </c>
      <c r="CA29" s="251">
        <v>1</v>
      </c>
      <c r="CB29" s="251">
        <v>1</v>
      </c>
    </row>
    <row r="30" spans="1:80" x14ac:dyDescent="0.2">
      <c r="A30" s="260"/>
      <c r="B30" s="263"/>
      <c r="C30" s="629" t="s">
        <v>1346</v>
      </c>
      <c r="D30" s="630"/>
      <c r="E30" s="264">
        <v>0</v>
      </c>
      <c r="F30" s="265"/>
      <c r="G30" s="266"/>
      <c r="H30" s="267"/>
      <c r="I30" s="261"/>
      <c r="J30" s="268"/>
      <c r="K30" s="261"/>
      <c r="M30" s="262" t="s">
        <v>526</v>
      </c>
      <c r="O30" s="251"/>
    </row>
    <row r="31" spans="1:80" x14ac:dyDescent="0.2">
      <c r="A31" s="260"/>
      <c r="B31" s="263"/>
      <c r="C31" s="629" t="s">
        <v>527</v>
      </c>
      <c r="D31" s="630"/>
      <c r="E31" s="264"/>
      <c r="F31" s="265"/>
      <c r="G31" s="266"/>
      <c r="H31" s="267"/>
      <c r="I31" s="261"/>
      <c r="J31" s="268"/>
      <c r="K31" s="261"/>
      <c r="M31" s="262" t="s">
        <v>527</v>
      </c>
      <c r="O31" s="251"/>
    </row>
    <row r="32" spans="1:80" x14ac:dyDescent="0.2">
      <c r="A32" s="252">
        <v>9</v>
      </c>
      <c r="B32" s="253" t="s">
        <v>261</v>
      </c>
      <c r="C32" s="254" t="s">
        <v>262</v>
      </c>
      <c r="D32" s="255" t="s">
        <v>163</v>
      </c>
      <c r="E32" s="256">
        <v>8.01</v>
      </c>
      <c r="F32" s="256"/>
      <c r="G32" s="257">
        <f>E32*F32</f>
        <v>0</v>
      </c>
      <c r="H32" s="258">
        <v>1.0021599999999999</v>
      </c>
      <c r="I32" s="259">
        <f>E32*H32</f>
        <v>8.0273015999999995</v>
      </c>
      <c r="J32" s="258">
        <v>0</v>
      </c>
      <c r="K32" s="259">
        <f>E32*J32</f>
        <v>0</v>
      </c>
      <c r="O32" s="251">
        <v>2</v>
      </c>
      <c r="AA32" s="226">
        <v>1</v>
      </c>
      <c r="AB32" s="226">
        <v>1</v>
      </c>
      <c r="AC32" s="226">
        <v>1</v>
      </c>
      <c r="AZ32" s="226">
        <v>1</v>
      </c>
      <c r="BA32" s="226">
        <f>IF(AZ32=1,G32,0)</f>
        <v>0</v>
      </c>
      <c r="BB32" s="226">
        <f>IF(AZ32=2,G32,0)</f>
        <v>0</v>
      </c>
      <c r="BC32" s="226">
        <f>IF(AZ32=3,G32,0)</f>
        <v>0</v>
      </c>
      <c r="BD32" s="226">
        <f>IF(AZ32=4,G32,0)</f>
        <v>0</v>
      </c>
      <c r="BE32" s="226">
        <f>IF(AZ32=5,G32,0)</f>
        <v>0</v>
      </c>
      <c r="CA32" s="251">
        <v>1</v>
      </c>
      <c r="CB32" s="251">
        <v>1</v>
      </c>
    </row>
    <row r="33" spans="1:80" x14ac:dyDescent="0.2">
      <c r="A33" s="260"/>
      <c r="B33" s="263"/>
      <c r="C33" s="629" t="s">
        <v>528</v>
      </c>
      <c r="D33" s="630"/>
      <c r="E33" s="264">
        <v>0</v>
      </c>
      <c r="F33" s="265"/>
      <c r="G33" s="266"/>
      <c r="H33" s="267"/>
      <c r="I33" s="261"/>
      <c r="J33" s="268"/>
      <c r="K33" s="261"/>
      <c r="M33" s="262" t="s">
        <v>528</v>
      </c>
      <c r="O33" s="251"/>
    </row>
    <row r="34" spans="1:80" x14ac:dyDescent="0.2">
      <c r="A34" s="260"/>
      <c r="B34" s="263"/>
      <c r="C34" s="629" t="s">
        <v>529</v>
      </c>
      <c r="D34" s="630"/>
      <c r="E34" s="264"/>
      <c r="F34" s="265"/>
      <c r="G34" s="266"/>
      <c r="H34" s="267"/>
      <c r="I34" s="261"/>
      <c r="J34" s="268"/>
      <c r="K34" s="261"/>
      <c r="M34" s="262" t="s">
        <v>529</v>
      </c>
      <c r="O34" s="251"/>
    </row>
    <row r="35" spans="1:80" x14ac:dyDescent="0.2">
      <c r="A35" s="252">
        <v>10</v>
      </c>
      <c r="B35" s="253" t="s">
        <v>530</v>
      </c>
      <c r="C35" s="254" t="s">
        <v>531</v>
      </c>
      <c r="D35" s="255" t="s">
        <v>149</v>
      </c>
      <c r="E35" s="256">
        <v>15</v>
      </c>
      <c r="F35" s="256"/>
      <c r="G35" s="257">
        <f>E35*F35</f>
        <v>0</v>
      </c>
      <c r="H35" s="258">
        <v>0.123000000000047</v>
      </c>
      <c r="I35" s="259">
        <f>E35*H35</f>
        <v>1.845000000000705</v>
      </c>
      <c r="J35" s="258">
        <v>0</v>
      </c>
      <c r="K35" s="259">
        <f>E35*J35</f>
        <v>0</v>
      </c>
      <c r="O35" s="251">
        <v>2</v>
      </c>
      <c r="AA35" s="226">
        <v>1</v>
      </c>
      <c r="AB35" s="226">
        <v>1</v>
      </c>
      <c r="AC35" s="226">
        <v>1</v>
      </c>
      <c r="AZ35" s="226">
        <v>1</v>
      </c>
      <c r="BA35" s="226">
        <f>IF(AZ35=1,G35,0)</f>
        <v>0</v>
      </c>
      <c r="BB35" s="226">
        <f>IF(AZ35=2,G35,0)</f>
        <v>0</v>
      </c>
      <c r="BC35" s="226">
        <f>IF(AZ35=3,G35,0)</f>
        <v>0</v>
      </c>
      <c r="BD35" s="226">
        <f>IF(AZ35=4,G35,0)</f>
        <v>0</v>
      </c>
      <c r="BE35" s="226">
        <f>IF(AZ35=5,G35,0)</f>
        <v>0</v>
      </c>
      <c r="CA35" s="251">
        <v>1</v>
      </c>
      <c r="CB35" s="251">
        <v>1</v>
      </c>
    </row>
    <row r="36" spans="1:80" x14ac:dyDescent="0.2">
      <c r="A36" s="260"/>
      <c r="B36" s="263"/>
      <c r="C36" s="629" t="s">
        <v>532</v>
      </c>
      <c r="D36" s="630"/>
      <c r="E36" s="264"/>
      <c r="F36" s="265"/>
      <c r="G36" s="266"/>
      <c r="H36" s="267"/>
      <c r="I36" s="261"/>
      <c r="J36" s="268"/>
      <c r="K36" s="261"/>
      <c r="M36" s="262" t="s">
        <v>532</v>
      </c>
      <c r="O36" s="251"/>
    </row>
    <row r="37" spans="1:80" x14ac:dyDescent="0.2">
      <c r="A37" s="252">
        <v>11</v>
      </c>
      <c r="B37" s="253" t="s">
        <v>533</v>
      </c>
      <c r="C37" s="254" t="s">
        <v>534</v>
      </c>
      <c r="D37" s="255" t="s">
        <v>149</v>
      </c>
      <c r="E37" s="256">
        <v>15</v>
      </c>
      <c r="F37" s="256"/>
      <c r="G37" s="257">
        <f>E37*F37</f>
        <v>0</v>
      </c>
      <c r="H37" s="258">
        <v>1.3400000000004301E-2</v>
      </c>
      <c r="I37" s="259">
        <f>E37*H37</f>
        <v>0.20100000000006452</v>
      </c>
      <c r="J37" s="258"/>
      <c r="K37" s="259">
        <f>E37*J37</f>
        <v>0</v>
      </c>
      <c r="O37" s="251">
        <v>2</v>
      </c>
      <c r="AA37" s="226">
        <v>3</v>
      </c>
      <c r="AB37" s="226">
        <v>1</v>
      </c>
      <c r="AC37" s="226">
        <v>55346444</v>
      </c>
      <c r="AZ37" s="226">
        <v>1</v>
      </c>
      <c r="BA37" s="226">
        <f>IF(AZ37=1,G37,0)</f>
        <v>0</v>
      </c>
      <c r="BB37" s="226">
        <f>IF(AZ37=2,G37,0)</f>
        <v>0</v>
      </c>
      <c r="BC37" s="226">
        <f>IF(AZ37=3,G37,0)</f>
        <v>0</v>
      </c>
      <c r="BD37" s="226">
        <f>IF(AZ37=4,G37,0)</f>
        <v>0</v>
      </c>
      <c r="BE37" s="226">
        <f>IF(AZ37=5,G37,0)</f>
        <v>0</v>
      </c>
      <c r="CA37" s="251">
        <v>3</v>
      </c>
      <c r="CB37" s="251">
        <v>1</v>
      </c>
    </row>
    <row r="38" spans="1:80" x14ac:dyDescent="0.2">
      <c r="A38" s="260"/>
      <c r="B38" s="263"/>
      <c r="C38" s="629" t="s">
        <v>532</v>
      </c>
      <c r="D38" s="630"/>
      <c r="E38" s="264"/>
      <c r="F38" s="265"/>
      <c r="G38" s="266"/>
      <c r="H38" s="267"/>
      <c r="I38" s="261"/>
      <c r="J38" s="268"/>
      <c r="K38" s="261"/>
      <c r="M38" s="262" t="s">
        <v>532</v>
      </c>
      <c r="O38" s="251"/>
    </row>
    <row r="39" spans="1:80" x14ac:dyDescent="0.2">
      <c r="A39" s="269"/>
      <c r="B39" s="270" t="s">
        <v>99</v>
      </c>
      <c r="C39" s="271" t="s">
        <v>248</v>
      </c>
      <c r="D39" s="272"/>
      <c r="E39" s="273"/>
      <c r="F39" s="274"/>
      <c r="G39" s="275">
        <f>SUM(G28:G38)</f>
        <v>0</v>
      </c>
      <c r="H39" s="276"/>
      <c r="I39" s="277">
        <f>SUM(I28:I38)</f>
        <v>218.26295160006813</v>
      </c>
      <c r="J39" s="276"/>
      <c r="K39" s="277">
        <f>SUM(K28:K38)</f>
        <v>0</v>
      </c>
      <c r="O39" s="251">
        <v>4</v>
      </c>
      <c r="BA39" s="278">
        <f>SUM(BA28:BA38)</f>
        <v>0</v>
      </c>
      <c r="BB39" s="278">
        <f>SUM(BB28:BB38)</f>
        <v>0</v>
      </c>
      <c r="BC39" s="278">
        <f>SUM(BC28:BC38)</f>
        <v>0</v>
      </c>
      <c r="BD39" s="278">
        <f>SUM(BD28:BD38)</f>
        <v>0</v>
      </c>
      <c r="BE39" s="278">
        <f>SUM(BE28:BE38)</f>
        <v>0</v>
      </c>
    </row>
    <row r="40" spans="1:80" x14ac:dyDescent="0.2">
      <c r="A40" s="241" t="s">
        <v>96</v>
      </c>
      <c r="B40" s="242" t="s">
        <v>535</v>
      </c>
      <c r="C40" s="243" t="s">
        <v>536</v>
      </c>
      <c r="D40" s="244"/>
      <c r="E40" s="245"/>
      <c r="F40" s="245"/>
      <c r="G40" s="246"/>
      <c r="H40" s="247"/>
      <c r="I40" s="248"/>
      <c r="J40" s="249"/>
      <c r="K40" s="250"/>
      <c r="O40" s="251">
        <v>1</v>
      </c>
    </row>
    <row r="41" spans="1:80" x14ac:dyDescent="0.2">
      <c r="A41" s="252">
        <v>12</v>
      </c>
      <c r="B41" s="253" t="s">
        <v>538</v>
      </c>
      <c r="C41" s="254" t="s">
        <v>539</v>
      </c>
      <c r="D41" s="255" t="s">
        <v>122</v>
      </c>
      <c r="E41" s="256">
        <v>7.12</v>
      </c>
      <c r="F41" s="256"/>
      <c r="G41" s="257">
        <f>E41*F41</f>
        <v>0</v>
      </c>
      <c r="H41" s="258">
        <v>6.5999999999988301E-4</v>
      </c>
      <c r="I41" s="259">
        <f>E41*H41</f>
        <v>4.6991999999991671E-3</v>
      </c>
      <c r="J41" s="258">
        <v>0</v>
      </c>
      <c r="K41" s="259">
        <f>E41*J41</f>
        <v>0</v>
      </c>
      <c r="O41" s="251">
        <v>2</v>
      </c>
      <c r="AA41" s="226">
        <v>1</v>
      </c>
      <c r="AB41" s="226">
        <v>1</v>
      </c>
      <c r="AC41" s="226">
        <v>1</v>
      </c>
      <c r="AZ41" s="226">
        <v>1</v>
      </c>
      <c r="BA41" s="226">
        <f>IF(AZ41=1,G41,0)</f>
        <v>0</v>
      </c>
      <c r="BB41" s="226">
        <f>IF(AZ41=2,G41,0)</f>
        <v>0</v>
      </c>
      <c r="BC41" s="226">
        <f>IF(AZ41=3,G41,0)</f>
        <v>0</v>
      </c>
      <c r="BD41" s="226">
        <f>IF(AZ41=4,G41,0)</f>
        <v>0</v>
      </c>
      <c r="BE41" s="226">
        <f>IF(AZ41=5,G41,0)</f>
        <v>0</v>
      </c>
      <c r="CA41" s="251">
        <v>1</v>
      </c>
      <c r="CB41" s="251">
        <v>1</v>
      </c>
    </row>
    <row r="42" spans="1:80" x14ac:dyDescent="0.2">
      <c r="A42" s="260"/>
      <c r="B42" s="263"/>
      <c r="C42" s="629" t="s">
        <v>540</v>
      </c>
      <c r="D42" s="630"/>
      <c r="E42" s="264"/>
      <c r="F42" s="265"/>
      <c r="G42" s="266"/>
      <c r="H42" s="267"/>
      <c r="I42" s="261"/>
      <c r="J42" s="268"/>
      <c r="K42" s="261"/>
      <c r="M42" s="262" t="s">
        <v>540</v>
      </c>
      <c r="O42" s="251"/>
    </row>
    <row r="43" spans="1:80" ht="22.5" x14ac:dyDescent="0.2">
      <c r="A43" s="252">
        <v>13</v>
      </c>
      <c r="B43" s="253" t="s">
        <v>541</v>
      </c>
      <c r="C43" s="254" t="s">
        <v>542</v>
      </c>
      <c r="D43" s="255" t="s">
        <v>149</v>
      </c>
      <c r="E43" s="256">
        <v>12</v>
      </c>
      <c r="F43" s="256"/>
      <c r="G43" s="257">
        <f>E43*F43</f>
        <v>0</v>
      </c>
      <c r="H43" s="258">
        <v>0</v>
      </c>
      <c r="I43" s="259">
        <f>E43*H43</f>
        <v>0</v>
      </c>
      <c r="J43" s="258"/>
      <c r="K43" s="259">
        <f>E43*J43</f>
        <v>0</v>
      </c>
      <c r="O43" s="251">
        <v>2</v>
      </c>
      <c r="AA43" s="226">
        <v>12</v>
      </c>
      <c r="AB43" s="226">
        <v>0</v>
      </c>
      <c r="AC43" s="226">
        <v>14</v>
      </c>
      <c r="AZ43" s="226">
        <v>1</v>
      </c>
      <c r="BA43" s="226">
        <f>IF(AZ43=1,G43,0)</f>
        <v>0</v>
      </c>
      <c r="BB43" s="226">
        <f>IF(AZ43=2,G43,0)</f>
        <v>0</v>
      </c>
      <c r="BC43" s="226">
        <f>IF(AZ43=3,G43,0)</f>
        <v>0</v>
      </c>
      <c r="BD43" s="226">
        <f>IF(AZ43=4,G43,0)</f>
        <v>0</v>
      </c>
      <c r="BE43" s="226">
        <f>IF(AZ43=5,G43,0)</f>
        <v>0</v>
      </c>
      <c r="CA43" s="251">
        <v>12</v>
      </c>
      <c r="CB43" s="251">
        <v>0</v>
      </c>
    </row>
    <row r="44" spans="1:80" x14ac:dyDescent="0.2">
      <c r="A44" s="260"/>
      <c r="B44" s="263"/>
      <c r="C44" s="629" t="s">
        <v>543</v>
      </c>
      <c r="D44" s="630"/>
      <c r="E44" s="264"/>
      <c r="F44" s="265"/>
      <c r="G44" s="266"/>
      <c r="H44" s="267"/>
      <c r="I44" s="261"/>
      <c r="J44" s="268"/>
      <c r="K44" s="261"/>
      <c r="M44" s="262" t="s">
        <v>543</v>
      </c>
      <c r="O44" s="251"/>
    </row>
    <row r="45" spans="1:80" x14ac:dyDescent="0.2">
      <c r="A45" s="269"/>
      <c r="B45" s="270" t="s">
        <v>99</v>
      </c>
      <c r="C45" s="271" t="s">
        <v>537</v>
      </c>
      <c r="D45" s="272"/>
      <c r="E45" s="273"/>
      <c r="F45" s="274"/>
      <c r="G45" s="275">
        <f>SUM(G40:G44)</f>
        <v>0</v>
      </c>
      <c r="H45" s="276"/>
      <c r="I45" s="277">
        <f>SUM(I40:I44)</f>
        <v>4.6991999999991671E-3</v>
      </c>
      <c r="J45" s="276"/>
      <c r="K45" s="277">
        <f>SUM(K40:K44)</f>
        <v>0</v>
      </c>
      <c r="O45" s="251">
        <v>4</v>
      </c>
      <c r="BA45" s="278">
        <f>SUM(BA40:BA44)</f>
        <v>0</v>
      </c>
      <c r="BB45" s="278">
        <f>SUM(BB40:BB44)</f>
        <v>0</v>
      </c>
      <c r="BC45" s="278">
        <f>SUM(BC40:BC44)</f>
        <v>0</v>
      </c>
      <c r="BD45" s="278">
        <f>SUM(BD40:BD44)</f>
        <v>0</v>
      </c>
      <c r="BE45" s="278">
        <f>SUM(BE40:BE44)</f>
        <v>0</v>
      </c>
    </row>
    <row r="46" spans="1:80" x14ac:dyDescent="0.2">
      <c r="A46" s="241" t="s">
        <v>96</v>
      </c>
      <c r="B46" s="242" t="s">
        <v>341</v>
      </c>
      <c r="C46" s="243" t="s">
        <v>342</v>
      </c>
      <c r="D46" s="244"/>
      <c r="E46" s="245"/>
      <c r="F46" s="245"/>
      <c r="G46" s="246"/>
      <c r="H46" s="247"/>
      <c r="I46" s="248"/>
      <c r="J46" s="249"/>
      <c r="K46" s="250"/>
      <c r="O46" s="251">
        <v>1</v>
      </c>
    </row>
    <row r="47" spans="1:80" x14ac:dyDescent="0.2">
      <c r="A47" s="252">
        <v>14</v>
      </c>
      <c r="B47" s="253" t="s">
        <v>344</v>
      </c>
      <c r="C47" s="254" t="s">
        <v>345</v>
      </c>
      <c r="D47" s="255" t="s">
        <v>163</v>
      </c>
      <c r="E47" s="256">
        <v>459.93788890000502</v>
      </c>
      <c r="F47" s="256"/>
      <c r="G47" s="257">
        <f>E47*F47</f>
        <v>0</v>
      </c>
      <c r="H47" s="258">
        <v>0</v>
      </c>
      <c r="I47" s="259">
        <f>E47*H47</f>
        <v>0</v>
      </c>
      <c r="J47" s="258"/>
      <c r="K47" s="259">
        <f>E47*J47</f>
        <v>0</v>
      </c>
      <c r="O47" s="251">
        <v>2</v>
      </c>
      <c r="AA47" s="226">
        <v>7</v>
      </c>
      <c r="AB47" s="226">
        <v>1</v>
      </c>
      <c r="AC47" s="226">
        <v>2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7</v>
      </c>
      <c r="CB47" s="251">
        <v>1</v>
      </c>
    </row>
    <row r="48" spans="1:80" x14ac:dyDescent="0.2">
      <c r="A48" s="269"/>
      <c r="B48" s="270" t="s">
        <v>99</v>
      </c>
      <c r="C48" s="271" t="s">
        <v>343</v>
      </c>
      <c r="D48" s="272"/>
      <c r="E48" s="273"/>
      <c r="F48" s="274"/>
      <c r="G48" s="275">
        <f>SUM(G46:G47)</f>
        <v>0</v>
      </c>
      <c r="H48" s="276"/>
      <c r="I48" s="277">
        <f>SUM(I46:I47)</f>
        <v>0</v>
      </c>
      <c r="J48" s="276"/>
      <c r="K48" s="277">
        <f>SUM(K46:K47)</f>
        <v>0</v>
      </c>
      <c r="O48" s="251">
        <v>4</v>
      </c>
      <c r="BA48" s="278">
        <f>SUM(BA46:BA47)</f>
        <v>0</v>
      </c>
      <c r="BB48" s="278">
        <f>SUM(BB46:BB47)</f>
        <v>0</v>
      </c>
      <c r="BC48" s="278">
        <f>SUM(BC46:BC47)</f>
        <v>0</v>
      </c>
      <c r="BD48" s="278">
        <f>SUM(BD46:BD47)</f>
        <v>0</v>
      </c>
      <c r="BE48" s="278">
        <f>SUM(BE46:BE47)</f>
        <v>0</v>
      </c>
    </row>
    <row r="49" spans="1:80" x14ac:dyDescent="0.2">
      <c r="A49" s="241" t="s">
        <v>96</v>
      </c>
      <c r="B49" s="242" t="s">
        <v>346</v>
      </c>
      <c r="C49" s="243" t="s">
        <v>347</v>
      </c>
      <c r="D49" s="244"/>
      <c r="E49" s="245"/>
      <c r="F49" s="245"/>
      <c r="G49" s="246"/>
      <c r="H49" s="247"/>
      <c r="I49" s="248"/>
      <c r="J49" s="249"/>
      <c r="K49" s="250"/>
      <c r="O49" s="251">
        <v>1</v>
      </c>
    </row>
    <row r="50" spans="1:80" ht="22.5" x14ac:dyDescent="0.2">
      <c r="A50" s="252">
        <v>15</v>
      </c>
      <c r="B50" s="253" t="s">
        <v>349</v>
      </c>
      <c r="C50" s="254" t="s">
        <v>350</v>
      </c>
      <c r="D50" s="255" t="s">
        <v>122</v>
      </c>
      <c r="E50" s="256">
        <v>28.12</v>
      </c>
      <c r="F50" s="256"/>
      <c r="G50" s="257">
        <f>E50*F50</f>
        <v>0</v>
      </c>
      <c r="H50" s="258">
        <v>1.99999999999978E-4</v>
      </c>
      <c r="I50" s="259">
        <f>E50*H50</f>
        <v>5.6239999999993812E-3</v>
      </c>
      <c r="J50" s="258">
        <v>0</v>
      </c>
      <c r="K50" s="259">
        <f>E50*J50</f>
        <v>0</v>
      </c>
      <c r="O50" s="251">
        <v>2</v>
      </c>
      <c r="AA50" s="226">
        <v>1</v>
      </c>
      <c r="AB50" s="226">
        <v>7</v>
      </c>
      <c r="AC50" s="226">
        <v>7</v>
      </c>
      <c r="AZ50" s="226">
        <v>2</v>
      </c>
      <c r="BA50" s="226">
        <f>IF(AZ50=1,G50,0)</f>
        <v>0</v>
      </c>
      <c r="BB50" s="226">
        <f>IF(AZ50=2,G50,0)</f>
        <v>0</v>
      </c>
      <c r="BC50" s="226">
        <f>IF(AZ50=3,G50,0)</f>
        <v>0</v>
      </c>
      <c r="BD50" s="226">
        <f>IF(AZ50=4,G50,0)</f>
        <v>0</v>
      </c>
      <c r="BE50" s="226">
        <f>IF(AZ50=5,G50,0)</f>
        <v>0</v>
      </c>
      <c r="CA50" s="251">
        <v>1</v>
      </c>
      <c r="CB50" s="251">
        <v>7</v>
      </c>
    </row>
    <row r="51" spans="1:80" x14ac:dyDescent="0.2">
      <c r="A51" s="260"/>
      <c r="B51" s="263"/>
      <c r="C51" s="629" t="s">
        <v>544</v>
      </c>
      <c r="D51" s="630"/>
      <c r="E51" s="264"/>
      <c r="F51" s="265"/>
      <c r="G51" s="266"/>
      <c r="H51" s="267"/>
      <c r="I51" s="261"/>
      <c r="J51" s="268"/>
      <c r="K51" s="261"/>
      <c r="M51" s="262" t="s">
        <v>544</v>
      </c>
      <c r="O51" s="251"/>
    </row>
    <row r="52" spans="1:80" ht="22.5" x14ac:dyDescent="0.2">
      <c r="A52" s="252">
        <v>16</v>
      </c>
      <c r="B52" s="253" t="s">
        <v>358</v>
      </c>
      <c r="C52" s="254" t="s">
        <v>359</v>
      </c>
      <c r="D52" s="255" t="s">
        <v>122</v>
      </c>
      <c r="E52" s="256">
        <v>305.7</v>
      </c>
      <c r="F52" s="256"/>
      <c r="G52" s="257">
        <f>E52*F52</f>
        <v>0</v>
      </c>
      <c r="H52" s="258">
        <v>8.1000000000042095E-4</v>
      </c>
      <c r="I52" s="259">
        <f>E52*H52</f>
        <v>0.24761700000012868</v>
      </c>
      <c r="J52" s="258">
        <v>0</v>
      </c>
      <c r="K52" s="259">
        <f>E52*J52</f>
        <v>0</v>
      </c>
      <c r="O52" s="251">
        <v>2</v>
      </c>
      <c r="AA52" s="226">
        <v>1</v>
      </c>
      <c r="AB52" s="226">
        <v>7</v>
      </c>
      <c r="AC52" s="226">
        <v>7</v>
      </c>
      <c r="AZ52" s="226">
        <v>2</v>
      </c>
      <c r="BA52" s="226">
        <f>IF(AZ52=1,G52,0)</f>
        <v>0</v>
      </c>
      <c r="BB52" s="226">
        <f>IF(AZ52=2,G52,0)</f>
        <v>0</v>
      </c>
      <c r="BC52" s="226">
        <f>IF(AZ52=3,G52,0)</f>
        <v>0</v>
      </c>
      <c r="BD52" s="226">
        <f>IF(AZ52=4,G52,0)</f>
        <v>0</v>
      </c>
      <c r="BE52" s="226">
        <f>IF(AZ52=5,G52,0)</f>
        <v>0</v>
      </c>
      <c r="CA52" s="251">
        <v>1</v>
      </c>
      <c r="CB52" s="251">
        <v>7</v>
      </c>
    </row>
    <row r="53" spans="1:80" x14ac:dyDescent="0.2">
      <c r="A53" s="260"/>
      <c r="B53" s="263"/>
      <c r="C53" s="629" t="s">
        <v>545</v>
      </c>
      <c r="D53" s="630"/>
      <c r="E53" s="264">
        <v>0</v>
      </c>
      <c r="F53" s="265"/>
      <c r="G53" s="266"/>
      <c r="H53" s="267"/>
      <c r="I53" s="261"/>
      <c r="J53" s="268"/>
      <c r="K53" s="261"/>
      <c r="M53" s="262" t="s">
        <v>545</v>
      </c>
      <c r="O53" s="251"/>
    </row>
    <row r="54" spans="1:80" x14ac:dyDescent="0.2">
      <c r="A54" s="260"/>
      <c r="B54" s="263"/>
      <c r="C54" s="629" t="s">
        <v>546</v>
      </c>
      <c r="D54" s="630"/>
      <c r="E54" s="264"/>
      <c r="F54" s="265"/>
      <c r="G54" s="266"/>
      <c r="H54" s="267"/>
      <c r="I54" s="261"/>
      <c r="J54" s="268"/>
      <c r="K54" s="261"/>
      <c r="M54" s="262" t="s">
        <v>546</v>
      </c>
      <c r="O54" s="251"/>
    </row>
    <row r="55" spans="1:80" x14ac:dyDescent="0.2">
      <c r="A55" s="252">
        <v>17</v>
      </c>
      <c r="B55" s="253" t="s">
        <v>366</v>
      </c>
      <c r="C55" s="254" t="s">
        <v>367</v>
      </c>
      <c r="D55" s="255" t="s">
        <v>12</v>
      </c>
      <c r="E55" s="256">
        <v>4.45</v>
      </c>
      <c r="F55" s="256">
        <f>SUM(G50:G54)/100</f>
        <v>0</v>
      </c>
      <c r="G55" s="257">
        <f>E55*F55</f>
        <v>0</v>
      </c>
      <c r="H55" s="258">
        <v>0</v>
      </c>
      <c r="I55" s="259">
        <f>E55*H55</f>
        <v>0</v>
      </c>
      <c r="J55" s="258"/>
      <c r="K55" s="259">
        <f>E55*J55</f>
        <v>0</v>
      </c>
      <c r="O55" s="251">
        <v>2</v>
      </c>
      <c r="AA55" s="226">
        <v>7</v>
      </c>
      <c r="AB55" s="226">
        <v>1002</v>
      </c>
      <c r="AC55" s="226">
        <v>5</v>
      </c>
      <c r="AZ55" s="226">
        <v>2</v>
      </c>
      <c r="BA55" s="226">
        <f>IF(AZ55=1,G55,0)</f>
        <v>0</v>
      </c>
      <c r="BB55" s="226">
        <f>IF(AZ55=2,G55,0)</f>
        <v>0</v>
      </c>
      <c r="BC55" s="226">
        <f>IF(AZ55=3,G55,0)</f>
        <v>0</v>
      </c>
      <c r="BD55" s="226">
        <f>IF(AZ55=4,G55,0)</f>
        <v>0</v>
      </c>
      <c r="BE55" s="226">
        <f>IF(AZ55=5,G55,0)</f>
        <v>0</v>
      </c>
      <c r="CA55" s="251">
        <v>7</v>
      </c>
      <c r="CB55" s="251">
        <v>1002</v>
      </c>
    </row>
    <row r="56" spans="1:80" x14ac:dyDescent="0.2">
      <c r="A56" s="269"/>
      <c r="B56" s="270" t="s">
        <v>99</v>
      </c>
      <c r="C56" s="271" t="s">
        <v>348</v>
      </c>
      <c r="D56" s="272"/>
      <c r="E56" s="273"/>
      <c r="F56" s="274"/>
      <c r="G56" s="275">
        <f>SUM(G49:G55)</f>
        <v>0</v>
      </c>
      <c r="H56" s="276"/>
      <c r="I56" s="277">
        <f>SUM(I49:I55)</f>
        <v>0.25324100000012806</v>
      </c>
      <c r="J56" s="276"/>
      <c r="K56" s="277">
        <f>SUM(K49:K55)</f>
        <v>0</v>
      </c>
      <c r="O56" s="251">
        <v>4</v>
      </c>
      <c r="BA56" s="278">
        <f>SUM(BA49:BA55)</f>
        <v>0</v>
      </c>
      <c r="BB56" s="278">
        <f>SUM(BB49:BB55)</f>
        <v>0</v>
      </c>
      <c r="BC56" s="278">
        <f>SUM(BC49:BC55)</f>
        <v>0</v>
      </c>
      <c r="BD56" s="278">
        <f>SUM(BD49:BD55)</f>
        <v>0</v>
      </c>
      <c r="BE56" s="278">
        <f>SUM(BE49:BE55)</f>
        <v>0</v>
      </c>
    </row>
    <row r="57" spans="1:80" x14ac:dyDescent="0.2">
      <c r="A57" s="241" t="s">
        <v>96</v>
      </c>
      <c r="B57" s="242" t="s">
        <v>402</v>
      </c>
      <c r="C57" s="243" t="s">
        <v>403</v>
      </c>
      <c r="D57" s="244"/>
      <c r="E57" s="245"/>
      <c r="F57" s="245"/>
      <c r="G57" s="246"/>
      <c r="H57" s="247"/>
      <c r="I57" s="248"/>
      <c r="J57" s="249"/>
      <c r="K57" s="250"/>
      <c r="O57" s="251">
        <v>1</v>
      </c>
    </row>
    <row r="58" spans="1:80" x14ac:dyDescent="0.2">
      <c r="A58" s="252">
        <v>18</v>
      </c>
      <c r="B58" s="253" t="s">
        <v>412</v>
      </c>
      <c r="C58" s="254" t="s">
        <v>413</v>
      </c>
      <c r="D58" s="255" t="s">
        <v>115</v>
      </c>
      <c r="E58" s="256">
        <v>60.5</v>
      </c>
      <c r="F58" s="256"/>
      <c r="G58" s="257">
        <f>E58*F58</f>
        <v>0</v>
      </c>
      <c r="H58" s="258">
        <v>3.08000000000064E-3</v>
      </c>
      <c r="I58" s="259">
        <f>E58*H58</f>
        <v>0.18634000000003872</v>
      </c>
      <c r="J58" s="258">
        <v>0</v>
      </c>
      <c r="K58" s="259">
        <f>E58*J58</f>
        <v>0</v>
      </c>
      <c r="O58" s="251">
        <v>2</v>
      </c>
      <c r="AA58" s="226">
        <v>1</v>
      </c>
      <c r="AB58" s="226">
        <v>7</v>
      </c>
      <c r="AC58" s="226">
        <v>7</v>
      </c>
      <c r="AZ58" s="226">
        <v>2</v>
      </c>
      <c r="BA58" s="226">
        <f>IF(AZ58=1,G58,0)</f>
        <v>0</v>
      </c>
      <c r="BB58" s="226">
        <f>IF(AZ58=2,G58,0)</f>
        <v>0</v>
      </c>
      <c r="BC58" s="226">
        <f>IF(AZ58=3,G58,0)</f>
        <v>0</v>
      </c>
      <c r="BD58" s="226">
        <f>IF(AZ58=4,G58,0)</f>
        <v>0</v>
      </c>
      <c r="BE58" s="226">
        <f>IF(AZ58=5,G58,0)</f>
        <v>0</v>
      </c>
      <c r="CA58" s="251">
        <v>1</v>
      </c>
      <c r="CB58" s="251">
        <v>7</v>
      </c>
    </row>
    <row r="59" spans="1:80" x14ac:dyDescent="0.2">
      <c r="A59" s="260"/>
      <c r="B59" s="263"/>
      <c r="C59" s="629" t="s">
        <v>547</v>
      </c>
      <c r="D59" s="630"/>
      <c r="E59" s="264"/>
      <c r="F59" s="265"/>
      <c r="G59" s="266"/>
      <c r="H59" s="267"/>
      <c r="I59" s="261"/>
      <c r="J59" s="268"/>
      <c r="K59" s="261"/>
      <c r="M59" s="262" t="s">
        <v>547</v>
      </c>
      <c r="O59" s="251"/>
    </row>
    <row r="60" spans="1:80" ht="22.5" x14ac:dyDescent="0.2">
      <c r="A60" s="252">
        <v>19</v>
      </c>
      <c r="B60" s="253" t="s">
        <v>418</v>
      </c>
      <c r="C60" s="254" t="s">
        <v>1348</v>
      </c>
      <c r="D60" s="255" t="s">
        <v>115</v>
      </c>
      <c r="E60" s="256">
        <v>140.6</v>
      </c>
      <c r="F60" s="256"/>
      <c r="G60" s="257">
        <f>E60*F60</f>
        <v>0</v>
      </c>
      <c r="H60" s="258">
        <v>3.41999999999842E-3</v>
      </c>
      <c r="I60" s="259">
        <f>E60*H60</f>
        <v>0.48085199999977785</v>
      </c>
      <c r="J60" s="258">
        <v>0</v>
      </c>
      <c r="K60" s="259">
        <f>E60*J60</f>
        <v>0</v>
      </c>
      <c r="O60" s="251">
        <v>2</v>
      </c>
      <c r="AA60" s="226">
        <v>1</v>
      </c>
      <c r="AB60" s="226">
        <v>7</v>
      </c>
      <c r="AC60" s="226">
        <v>7</v>
      </c>
      <c r="AZ60" s="226">
        <v>2</v>
      </c>
      <c r="BA60" s="226">
        <f>IF(AZ60=1,G60,0)</f>
        <v>0</v>
      </c>
      <c r="BB60" s="226">
        <f>IF(AZ60=2,G60,0)</f>
        <v>0</v>
      </c>
      <c r="BC60" s="226">
        <f>IF(AZ60=3,G60,0)</f>
        <v>0</v>
      </c>
      <c r="BD60" s="226">
        <f>IF(AZ60=4,G60,0)</f>
        <v>0</v>
      </c>
      <c r="BE60" s="226">
        <f>IF(AZ60=5,G60,0)</f>
        <v>0</v>
      </c>
      <c r="CA60" s="251">
        <v>1</v>
      </c>
      <c r="CB60" s="251">
        <v>7</v>
      </c>
    </row>
    <row r="61" spans="1:80" x14ac:dyDescent="0.2">
      <c r="A61" s="260"/>
      <c r="B61" s="263"/>
      <c r="C61" s="629" t="s">
        <v>548</v>
      </c>
      <c r="D61" s="630"/>
      <c r="E61" s="264"/>
      <c r="F61" s="265"/>
      <c r="G61" s="266"/>
      <c r="H61" s="267"/>
      <c r="I61" s="261"/>
      <c r="J61" s="268"/>
      <c r="K61" s="261"/>
      <c r="M61" s="262" t="s">
        <v>548</v>
      </c>
      <c r="O61" s="251"/>
    </row>
    <row r="62" spans="1:80" x14ac:dyDescent="0.2">
      <c r="A62" s="252">
        <v>20</v>
      </c>
      <c r="B62" s="253" t="s">
        <v>421</v>
      </c>
      <c r="C62" s="254" t="s">
        <v>422</v>
      </c>
      <c r="D62" s="255" t="s">
        <v>115</v>
      </c>
      <c r="E62" s="256">
        <v>14</v>
      </c>
      <c r="F62" s="256"/>
      <c r="G62" s="257">
        <f>E62*F62</f>
        <v>0</v>
      </c>
      <c r="H62" s="258">
        <v>3.0999999999998802E-3</v>
      </c>
      <c r="I62" s="259">
        <f>E62*H62</f>
        <v>4.3399999999998322E-2</v>
      </c>
      <c r="J62" s="258">
        <v>0</v>
      </c>
      <c r="K62" s="259">
        <f>E62*J62</f>
        <v>0</v>
      </c>
      <c r="O62" s="251">
        <v>2</v>
      </c>
      <c r="AA62" s="226">
        <v>1</v>
      </c>
      <c r="AB62" s="226">
        <v>7</v>
      </c>
      <c r="AC62" s="226">
        <v>7</v>
      </c>
      <c r="AZ62" s="226">
        <v>2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51">
        <v>1</v>
      </c>
      <c r="CB62" s="251">
        <v>7</v>
      </c>
    </row>
    <row r="63" spans="1:80" x14ac:dyDescent="0.2">
      <c r="A63" s="260"/>
      <c r="B63" s="263"/>
      <c r="C63" s="629" t="s">
        <v>549</v>
      </c>
      <c r="D63" s="630"/>
      <c r="E63" s="264"/>
      <c r="F63" s="265"/>
      <c r="G63" s="266"/>
      <c r="H63" s="267"/>
      <c r="I63" s="261"/>
      <c r="J63" s="268"/>
      <c r="K63" s="261"/>
      <c r="M63" s="262" t="s">
        <v>549</v>
      </c>
      <c r="O63" s="251"/>
    </row>
    <row r="64" spans="1:80" x14ac:dyDescent="0.2">
      <c r="A64" s="252">
        <v>21</v>
      </c>
      <c r="B64" s="253" t="s">
        <v>431</v>
      </c>
      <c r="C64" s="254" t="s">
        <v>432</v>
      </c>
      <c r="D64" s="255" t="s">
        <v>12</v>
      </c>
      <c r="E64" s="256">
        <v>1.9</v>
      </c>
      <c r="F64" s="256">
        <f>SUM(G58:G63)/100</f>
        <v>0</v>
      </c>
      <c r="G64" s="257">
        <f>E64*F64</f>
        <v>0</v>
      </c>
      <c r="H64" s="258">
        <v>0</v>
      </c>
      <c r="I64" s="259">
        <f>E64*H64</f>
        <v>0</v>
      </c>
      <c r="J64" s="258"/>
      <c r="K64" s="259">
        <f>E64*J64</f>
        <v>0</v>
      </c>
      <c r="O64" s="251">
        <v>2</v>
      </c>
      <c r="AA64" s="226">
        <v>7</v>
      </c>
      <c r="AB64" s="226">
        <v>1002</v>
      </c>
      <c r="AC64" s="226">
        <v>5</v>
      </c>
      <c r="AZ64" s="226">
        <v>2</v>
      </c>
      <c r="BA64" s="226">
        <f>IF(AZ64=1,G64,0)</f>
        <v>0</v>
      </c>
      <c r="BB64" s="226">
        <f>IF(AZ64=2,G64,0)</f>
        <v>0</v>
      </c>
      <c r="BC64" s="226">
        <f>IF(AZ64=3,G64,0)</f>
        <v>0</v>
      </c>
      <c r="BD64" s="226">
        <f>IF(AZ64=4,G64,0)</f>
        <v>0</v>
      </c>
      <c r="BE64" s="226">
        <f>IF(AZ64=5,G64,0)</f>
        <v>0</v>
      </c>
      <c r="CA64" s="251">
        <v>7</v>
      </c>
      <c r="CB64" s="251">
        <v>1002</v>
      </c>
    </row>
    <row r="65" spans="1:80" x14ac:dyDescent="0.2">
      <c r="A65" s="269"/>
      <c r="B65" s="270" t="s">
        <v>99</v>
      </c>
      <c r="C65" s="271" t="s">
        <v>404</v>
      </c>
      <c r="D65" s="272"/>
      <c r="E65" s="273"/>
      <c r="F65" s="274"/>
      <c r="G65" s="275">
        <f>SUM(G57:G64)</f>
        <v>0</v>
      </c>
      <c r="H65" s="276"/>
      <c r="I65" s="277">
        <f>SUM(I57:I64)</f>
        <v>0.71059199999981493</v>
      </c>
      <c r="J65" s="276"/>
      <c r="K65" s="277">
        <f>SUM(K57:K64)</f>
        <v>0</v>
      </c>
      <c r="O65" s="251">
        <v>4</v>
      </c>
      <c r="BA65" s="278">
        <f>SUM(BA57:BA64)</f>
        <v>0</v>
      </c>
      <c r="BB65" s="278">
        <f>SUM(BB57:BB64)</f>
        <v>0</v>
      </c>
      <c r="BC65" s="278">
        <f>SUM(BC57:BC64)</f>
        <v>0</v>
      </c>
      <c r="BD65" s="278">
        <f>SUM(BD57:BD64)</f>
        <v>0</v>
      </c>
      <c r="BE65" s="278">
        <f>SUM(BE57:BE64)</f>
        <v>0</v>
      </c>
    </row>
    <row r="66" spans="1:80" x14ac:dyDescent="0.2">
      <c r="A66" s="241" t="s">
        <v>96</v>
      </c>
      <c r="B66" s="242" t="s">
        <v>449</v>
      </c>
      <c r="C66" s="243" t="s">
        <v>450</v>
      </c>
      <c r="D66" s="244"/>
      <c r="E66" s="245"/>
      <c r="F66" s="245"/>
      <c r="G66" s="246"/>
      <c r="H66" s="247"/>
      <c r="I66" s="248"/>
      <c r="J66" s="249"/>
      <c r="K66" s="250"/>
      <c r="O66" s="251">
        <v>1</v>
      </c>
    </row>
    <row r="67" spans="1:80" ht="33.75" x14ac:dyDescent="0.2">
      <c r="A67" s="252">
        <v>22</v>
      </c>
      <c r="B67" s="253" t="s">
        <v>424</v>
      </c>
      <c r="C67" s="254" t="s">
        <v>1349</v>
      </c>
      <c r="D67" s="255" t="s">
        <v>122</v>
      </c>
      <c r="E67" s="256">
        <v>380.04</v>
      </c>
      <c r="F67" s="256"/>
      <c r="G67" s="257">
        <f>E67*F67</f>
        <v>0</v>
      </c>
      <c r="H67" s="258">
        <v>2.4300000000003802E-3</v>
      </c>
      <c r="I67" s="259">
        <f>E67*H67</f>
        <v>0.92349720000014457</v>
      </c>
      <c r="J67" s="258">
        <v>0</v>
      </c>
      <c r="K67" s="259">
        <f>E67*J67</f>
        <v>0</v>
      </c>
      <c r="O67" s="251">
        <v>2</v>
      </c>
      <c r="AA67" s="226">
        <v>1</v>
      </c>
      <c r="AB67" s="226">
        <v>7</v>
      </c>
      <c r="AC67" s="226">
        <v>7</v>
      </c>
      <c r="AZ67" s="226">
        <v>2</v>
      </c>
      <c r="BA67" s="226">
        <f>IF(AZ67=1,G67,0)</f>
        <v>0</v>
      </c>
      <c r="BB67" s="226">
        <f>IF(AZ67=2,G67,0)</f>
        <v>0</v>
      </c>
      <c r="BC67" s="226">
        <f>IF(AZ67=3,G67,0)</f>
        <v>0</v>
      </c>
      <c r="BD67" s="226">
        <f>IF(AZ67=4,G67,0)</f>
        <v>0</v>
      </c>
      <c r="BE67" s="226">
        <f>IF(AZ67=5,G67,0)</f>
        <v>0</v>
      </c>
      <c r="CA67" s="251">
        <v>1</v>
      </c>
      <c r="CB67" s="251">
        <v>7</v>
      </c>
    </row>
    <row r="68" spans="1:80" x14ac:dyDescent="0.2">
      <c r="A68" s="260"/>
      <c r="B68" s="263"/>
      <c r="C68" s="629" t="s">
        <v>550</v>
      </c>
      <c r="D68" s="630"/>
      <c r="E68" s="264"/>
      <c r="F68" s="265"/>
      <c r="G68" s="266"/>
      <c r="H68" s="267"/>
      <c r="I68" s="261"/>
      <c r="J68" s="268"/>
      <c r="K68" s="261"/>
      <c r="M68" s="262" t="s">
        <v>550</v>
      </c>
      <c r="O68" s="251"/>
    </row>
    <row r="69" spans="1:80" x14ac:dyDescent="0.2">
      <c r="A69" s="252">
        <v>23</v>
      </c>
      <c r="B69" s="253" t="s">
        <v>551</v>
      </c>
      <c r="C69" s="254" t="s">
        <v>552</v>
      </c>
      <c r="D69" s="255" t="s">
        <v>115</v>
      </c>
      <c r="E69" s="256">
        <v>28.53</v>
      </c>
      <c r="F69" s="256"/>
      <c r="G69" s="257">
        <f>E69*F69</f>
        <v>0</v>
      </c>
      <c r="H69" s="258">
        <v>0</v>
      </c>
      <c r="I69" s="259">
        <f>E69*H69</f>
        <v>0</v>
      </c>
      <c r="J69" s="258">
        <v>0</v>
      </c>
      <c r="K69" s="259">
        <f>E69*J69</f>
        <v>0</v>
      </c>
      <c r="O69" s="251">
        <v>2</v>
      </c>
      <c r="AA69" s="226">
        <v>1</v>
      </c>
      <c r="AB69" s="226">
        <v>7</v>
      </c>
      <c r="AC69" s="226">
        <v>7</v>
      </c>
      <c r="AZ69" s="226">
        <v>2</v>
      </c>
      <c r="BA69" s="226">
        <f>IF(AZ69=1,G69,0)</f>
        <v>0</v>
      </c>
      <c r="BB69" s="226">
        <f>IF(AZ69=2,G69,0)</f>
        <v>0</v>
      </c>
      <c r="BC69" s="226">
        <f>IF(AZ69=3,G69,0)</f>
        <v>0</v>
      </c>
      <c r="BD69" s="226">
        <f>IF(AZ69=4,G69,0)</f>
        <v>0</v>
      </c>
      <c r="BE69" s="226">
        <f>IF(AZ69=5,G69,0)</f>
        <v>0</v>
      </c>
      <c r="CA69" s="251">
        <v>1</v>
      </c>
      <c r="CB69" s="251">
        <v>7</v>
      </c>
    </row>
    <row r="70" spans="1:80" x14ac:dyDescent="0.2">
      <c r="A70" s="260"/>
      <c r="B70" s="263"/>
      <c r="C70" s="629" t="s">
        <v>553</v>
      </c>
      <c r="D70" s="630"/>
      <c r="E70" s="264"/>
      <c r="F70" s="265"/>
      <c r="G70" s="266"/>
      <c r="H70" s="267"/>
      <c r="I70" s="261"/>
      <c r="J70" s="268"/>
      <c r="K70" s="261"/>
      <c r="M70" s="262" t="s">
        <v>553</v>
      </c>
      <c r="O70" s="251"/>
    </row>
    <row r="71" spans="1:80" ht="22.5" x14ac:dyDescent="0.2">
      <c r="A71" s="252">
        <v>24</v>
      </c>
      <c r="B71" s="253" t="s">
        <v>452</v>
      </c>
      <c r="C71" s="254" t="s">
        <v>554</v>
      </c>
      <c r="D71" s="255" t="s">
        <v>149</v>
      </c>
      <c r="E71" s="256">
        <v>1</v>
      </c>
      <c r="F71" s="256"/>
      <c r="G71" s="257">
        <f>E71*F71</f>
        <v>0</v>
      </c>
      <c r="H71" s="258">
        <v>0</v>
      </c>
      <c r="I71" s="259">
        <f>E71*H71</f>
        <v>0</v>
      </c>
      <c r="J71" s="258"/>
      <c r="K71" s="259">
        <f>E71*J71</f>
        <v>0</v>
      </c>
      <c r="O71" s="251">
        <v>2</v>
      </c>
      <c r="AA71" s="226">
        <v>12</v>
      </c>
      <c r="AB71" s="226">
        <v>0</v>
      </c>
      <c r="AC71" s="226">
        <v>22</v>
      </c>
      <c r="AZ71" s="226">
        <v>2</v>
      </c>
      <c r="BA71" s="226">
        <f>IF(AZ71=1,G71,0)</f>
        <v>0</v>
      </c>
      <c r="BB71" s="226">
        <f>IF(AZ71=2,G71,0)</f>
        <v>0</v>
      </c>
      <c r="BC71" s="226">
        <f>IF(AZ71=3,G71,0)</f>
        <v>0</v>
      </c>
      <c r="BD71" s="226">
        <f>IF(AZ71=4,G71,0)</f>
        <v>0</v>
      </c>
      <c r="BE71" s="226">
        <f>IF(AZ71=5,G71,0)</f>
        <v>0</v>
      </c>
      <c r="CA71" s="251">
        <v>12</v>
      </c>
      <c r="CB71" s="251">
        <v>0</v>
      </c>
    </row>
    <row r="72" spans="1:80" x14ac:dyDescent="0.2">
      <c r="A72" s="260"/>
      <c r="B72" s="263"/>
      <c r="C72" s="629" t="s">
        <v>97</v>
      </c>
      <c r="D72" s="630"/>
      <c r="E72" s="264"/>
      <c r="F72" s="265"/>
      <c r="G72" s="266"/>
      <c r="H72" s="267"/>
      <c r="I72" s="261"/>
      <c r="J72" s="268"/>
      <c r="K72" s="261"/>
      <c r="M72" s="262">
        <v>1</v>
      </c>
      <c r="O72" s="251"/>
    </row>
    <row r="73" spans="1:80" ht="22.5" x14ac:dyDescent="0.2">
      <c r="A73" s="252">
        <v>25</v>
      </c>
      <c r="B73" s="253" t="s">
        <v>453</v>
      </c>
      <c r="C73" s="254" t="s">
        <v>555</v>
      </c>
      <c r="D73" s="255" t="s">
        <v>149</v>
      </c>
      <c r="E73" s="256">
        <v>1</v>
      </c>
      <c r="F73" s="256"/>
      <c r="G73" s="257">
        <f>E73*F73</f>
        <v>0</v>
      </c>
      <c r="H73" s="258">
        <v>0</v>
      </c>
      <c r="I73" s="259">
        <f>E73*H73</f>
        <v>0</v>
      </c>
      <c r="J73" s="258"/>
      <c r="K73" s="259">
        <f>E73*J73</f>
        <v>0</v>
      </c>
      <c r="O73" s="251">
        <v>2</v>
      </c>
      <c r="AA73" s="226">
        <v>12</v>
      </c>
      <c r="AB73" s="226">
        <v>0</v>
      </c>
      <c r="AC73" s="226">
        <v>23</v>
      </c>
      <c r="AZ73" s="226">
        <v>2</v>
      </c>
      <c r="BA73" s="226">
        <f>IF(AZ73=1,G73,0)</f>
        <v>0</v>
      </c>
      <c r="BB73" s="226">
        <f>IF(AZ73=2,G73,0)</f>
        <v>0</v>
      </c>
      <c r="BC73" s="226">
        <f>IF(AZ73=3,G73,0)</f>
        <v>0</v>
      </c>
      <c r="BD73" s="226">
        <f>IF(AZ73=4,G73,0)</f>
        <v>0</v>
      </c>
      <c r="BE73" s="226">
        <f>IF(AZ73=5,G73,0)</f>
        <v>0</v>
      </c>
      <c r="CA73" s="251">
        <v>12</v>
      </c>
      <c r="CB73" s="251">
        <v>0</v>
      </c>
    </row>
    <row r="74" spans="1:80" x14ac:dyDescent="0.2">
      <c r="A74" s="260"/>
      <c r="B74" s="263"/>
      <c r="C74" s="629" t="s">
        <v>97</v>
      </c>
      <c r="D74" s="630"/>
      <c r="E74" s="264"/>
      <c r="F74" s="265"/>
      <c r="G74" s="266"/>
      <c r="H74" s="267"/>
      <c r="I74" s="261"/>
      <c r="J74" s="268"/>
      <c r="K74" s="261"/>
      <c r="M74" s="262">
        <v>1</v>
      </c>
      <c r="O74" s="251"/>
    </row>
    <row r="75" spans="1:80" x14ac:dyDescent="0.2">
      <c r="A75" s="252">
        <v>26</v>
      </c>
      <c r="B75" s="253" t="s">
        <v>455</v>
      </c>
      <c r="C75" s="254" t="s">
        <v>556</v>
      </c>
      <c r="D75" s="255" t="s">
        <v>149</v>
      </c>
      <c r="E75" s="256">
        <v>1</v>
      </c>
      <c r="F75" s="256"/>
      <c r="G75" s="257">
        <f>E75*F75</f>
        <v>0</v>
      </c>
      <c r="H75" s="258">
        <v>0</v>
      </c>
      <c r="I75" s="259">
        <f>E75*H75</f>
        <v>0</v>
      </c>
      <c r="J75" s="258"/>
      <c r="K75" s="259">
        <f>E75*J75</f>
        <v>0</v>
      </c>
      <c r="O75" s="251">
        <v>2</v>
      </c>
      <c r="AA75" s="226">
        <v>12</v>
      </c>
      <c r="AB75" s="226">
        <v>0</v>
      </c>
      <c r="AC75" s="226">
        <v>24</v>
      </c>
      <c r="AZ75" s="226">
        <v>2</v>
      </c>
      <c r="BA75" s="226">
        <f>IF(AZ75=1,G75,0)</f>
        <v>0</v>
      </c>
      <c r="BB75" s="226">
        <f>IF(AZ75=2,G75,0)</f>
        <v>0</v>
      </c>
      <c r="BC75" s="226">
        <f>IF(AZ75=3,G75,0)</f>
        <v>0</v>
      </c>
      <c r="BD75" s="226">
        <f>IF(AZ75=4,G75,0)</f>
        <v>0</v>
      </c>
      <c r="BE75" s="226">
        <f>IF(AZ75=5,G75,0)</f>
        <v>0</v>
      </c>
      <c r="CA75" s="251">
        <v>12</v>
      </c>
      <c r="CB75" s="251">
        <v>0</v>
      </c>
    </row>
    <row r="76" spans="1:80" x14ac:dyDescent="0.2">
      <c r="A76" s="260"/>
      <c r="B76" s="263"/>
      <c r="C76" s="629" t="s">
        <v>97</v>
      </c>
      <c r="D76" s="630"/>
      <c r="E76" s="264"/>
      <c r="F76" s="265"/>
      <c r="G76" s="266"/>
      <c r="H76" s="267"/>
      <c r="I76" s="261"/>
      <c r="J76" s="268"/>
      <c r="K76" s="261"/>
      <c r="M76" s="262">
        <v>1</v>
      </c>
      <c r="O76" s="251"/>
    </row>
    <row r="77" spans="1:80" ht="22.5" x14ac:dyDescent="0.2">
      <c r="A77" s="252">
        <v>27</v>
      </c>
      <c r="B77" s="253" t="s">
        <v>457</v>
      </c>
      <c r="C77" s="254" t="s">
        <v>557</v>
      </c>
      <c r="D77" s="255" t="s">
        <v>427</v>
      </c>
      <c r="E77" s="256">
        <v>1</v>
      </c>
      <c r="F77" s="256"/>
      <c r="G77" s="257">
        <f>E77*F77</f>
        <v>0</v>
      </c>
      <c r="H77" s="258">
        <v>0</v>
      </c>
      <c r="I77" s="259">
        <f>E77*H77</f>
        <v>0</v>
      </c>
      <c r="J77" s="258"/>
      <c r="K77" s="259">
        <f>E77*J77</f>
        <v>0</v>
      </c>
      <c r="O77" s="251">
        <v>2</v>
      </c>
      <c r="AA77" s="226">
        <v>12</v>
      </c>
      <c r="AB77" s="226">
        <v>0</v>
      </c>
      <c r="AC77" s="226">
        <v>28</v>
      </c>
      <c r="AZ77" s="226">
        <v>2</v>
      </c>
      <c r="BA77" s="226">
        <f>IF(AZ77=1,G77,0)</f>
        <v>0</v>
      </c>
      <c r="BB77" s="226">
        <f>IF(AZ77=2,G77,0)</f>
        <v>0</v>
      </c>
      <c r="BC77" s="226">
        <f>IF(AZ77=3,G77,0)</f>
        <v>0</v>
      </c>
      <c r="BD77" s="226">
        <f>IF(AZ77=4,G77,0)</f>
        <v>0</v>
      </c>
      <c r="BE77" s="226">
        <f>IF(AZ77=5,G77,0)</f>
        <v>0</v>
      </c>
      <c r="CA77" s="251">
        <v>12</v>
      </c>
      <c r="CB77" s="251">
        <v>0</v>
      </c>
    </row>
    <row r="78" spans="1:80" ht="22.5" x14ac:dyDescent="0.2">
      <c r="A78" s="252">
        <v>28</v>
      </c>
      <c r="B78" s="253" t="s">
        <v>458</v>
      </c>
      <c r="C78" s="254" t="s">
        <v>558</v>
      </c>
      <c r="D78" s="255" t="s">
        <v>427</v>
      </c>
      <c r="E78" s="256">
        <v>1</v>
      </c>
      <c r="F78" s="256"/>
      <c r="G78" s="257">
        <f>E78*F78</f>
        <v>0</v>
      </c>
      <c r="H78" s="258">
        <v>0</v>
      </c>
      <c r="I78" s="259">
        <f>E78*H78</f>
        <v>0</v>
      </c>
      <c r="J78" s="258"/>
      <c r="K78" s="259">
        <f>E78*J78</f>
        <v>0</v>
      </c>
      <c r="O78" s="251">
        <v>2</v>
      </c>
      <c r="AA78" s="226">
        <v>12</v>
      </c>
      <c r="AB78" s="226">
        <v>0</v>
      </c>
      <c r="AC78" s="226">
        <v>29</v>
      </c>
      <c r="AZ78" s="226">
        <v>2</v>
      </c>
      <c r="BA78" s="226">
        <f>IF(AZ78=1,G78,0)</f>
        <v>0</v>
      </c>
      <c r="BB78" s="226">
        <f>IF(AZ78=2,G78,0)</f>
        <v>0</v>
      </c>
      <c r="BC78" s="226">
        <f>IF(AZ78=3,G78,0)</f>
        <v>0</v>
      </c>
      <c r="BD78" s="226">
        <f>IF(AZ78=4,G78,0)</f>
        <v>0</v>
      </c>
      <c r="BE78" s="226">
        <f>IF(AZ78=5,G78,0)</f>
        <v>0</v>
      </c>
      <c r="CA78" s="251">
        <v>12</v>
      </c>
      <c r="CB78" s="251">
        <v>0</v>
      </c>
    </row>
    <row r="79" spans="1:80" x14ac:dyDescent="0.2">
      <c r="A79" s="252">
        <v>29</v>
      </c>
      <c r="B79" s="253" t="s">
        <v>559</v>
      </c>
      <c r="C79" s="254" t="s">
        <v>560</v>
      </c>
      <c r="D79" s="255" t="s">
        <v>561</v>
      </c>
      <c r="E79" s="256">
        <v>28.23</v>
      </c>
      <c r="F79" s="256"/>
      <c r="G79" s="257">
        <f>E79*F79</f>
        <v>0</v>
      </c>
      <c r="H79" s="258">
        <v>0</v>
      </c>
      <c r="I79" s="259">
        <f>E79*H79</f>
        <v>0</v>
      </c>
      <c r="J79" s="258"/>
      <c r="K79" s="259">
        <f>E79*J79</f>
        <v>0</v>
      </c>
      <c r="O79" s="251">
        <v>2</v>
      </c>
      <c r="AA79" s="226">
        <v>3</v>
      </c>
      <c r="AB79" s="226">
        <v>7</v>
      </c>
      <c r="AC79" s="226">
        <v>31327103</v>
      </c>
      <c r="AZ79" s="226">
        <v>2</v>
      </c>
      <c r="BA79" s="226">
        <f>IF(AZ79=1,G79,0)</f>
        <v>0</v>
      </c>
      <c r="BB79" s="226">
        <f>IF(AZ79=2,G79,0)</f>
        <v>0</v>
      </c>
      <c r="BC79" s="226">
        <f>IF(AZ79=3,G79,0)</f>
        <v>0</v>
      </c>
      <c r="BD79" s="226">
        <f>IF(AZ79=4,G79,0)</f>
        <v>0</v>
      </c>
      <c r="BE79" s="226">
        <f>IF(AZ79=5,G79,0)</f>
        <v>0</v>
      </c>
      <c r="CA79" s="251">
        <v>3</v>
      </c>
      <c r="CB79" s="251">
        <v>7</v>
      </c>
    </row>
    <row r="80" spans="1:80" x14ac:dyDescent="0.2">
      <c r="A80" s="260"/>
      <c r="B80" s="263"/>
      <c r="C80" s="629" t="s">
        <v>562</v>
      </c>
      <c r="D80" s="630"/>
      <c r="E80" s="264"/>
      <c r="F80" s="265"/>
      <c r="G80" s="266"/>
      <c r="H80" s="267"/>
      <c r="I80" s="261"/>
      <c r="J80" s="268"/>
      <c r="K80" s="261"/>
      <c r="M80" s="262" t="s">
        <v>562</v>
      </c>
      <c r="O80" s="251"/>
    </row>
    <row r="81" spans="1:80" x14ac:dyDescent="0.2">
      <c r="A81" s="252">
        <v>30</v>
      </c>
      <c r="B81" s="253" t="s">
        <v>468</v>
      </c>
      <c r="C81" s="254" t="s">
        <v>469</v>
      </c>
      <c r="D81" s="255" t="s">
        <v>12</v>
      </c>
      <c r="E81" s="256">
        <v>1.7</v>
      </c>
      <c r="F81" s="256">
        <f>SUM(G67:G80)/100</f>
        <v>0</v>
      </c>
      <c r="G81" s="257">
        <f>E81*F81</f>
        <v>0</v>
      </c>
      <c r="H81" s="258">
        <v>0</v>
      </c>
      <c r="I81" s="259">
        <f>E81*H81</f>
        <v>0</v>
      </c>
      <c r="J81" s="258"/>
      <c r="K81" s="259">
        <f>E81*J81</f>
        <v>0</v>
      </c>
      <c r="O81" s="251">
        <v>2</v>
      </c>
      <c r="AA81" s="226">
        <v>7</v>
      </c>
      <c r="AB81" s="226">
        <v>1002</v>
      </c>
      <c r="AC81" s="226">
        <v>5</v>
      </c>
      <c r="AZ81" s="226">
        <v>2</v>
      </c>
      <c r="BA81" s="226">
        <f>IF(AZ81=1,G81,0)</f>
        <v>0</v>
      </c>
      <c r="BB81" s="226">
        <f>IF(AZ81=2,G81,0)</f>
        <v>0</v>
      </c>
      <c r="BC81" s="226">
        <f>IF(AZ81=3,G81,0)</f>
        <v>0</v>
      </c>
      <c r="BD81" s="226">
        <f>IF(AZ81=4,G81,0)</f>
        <v>0</v>
      </c>
      <c r="BE81" s="226">
        <f>IF(AZ81=5,G81,0)</f>
        <v>0</v>
      </c>
      <c r="CA81" s="251">
        <v>7</v>
      </c>
      <c r="CB81" s="251">
        <v>1002</v>
      </c>
    </row>
    <row r="82" spans="1:80" x14ac:dyDescent="0.2">
      <c r="A82" s="269"/>
      <c r="B82" s="270" t="s">
        <v>99</v>
      </c>
      <c r="C82" s="271" t="s">
        <v>451</v>
      </c>
      <c r="D82" s="272"/>
      <c r="E82" s="273"/>
      <c r="F82" s="274"/>
      <c r="G82" s="275">
        <f>SUM(G66:G81)</f>
        <v>0</v>
      </c>
      <c r="H82" s="276"/>
      <c r="I82" s="277">
        <f>SUM(I66:I81)</f>
        <v>0.92349720000014457</v>
      </c>
      <c r="J82" s="276"/>
      <c r="K82" s="277">
        <f>SUM(K66:K81)</f>
        <v>0</v>
      </c>
      <c r="O82" s="251">
        <v>4</v>
      </c>
      <c r="BA82" s="278">
        <f>SUM(BA66:BA81)</f>
        <v>0</v>
      </c>
      <c r="BB82" s="278">
        <f>SUM(BB66:BB81)</f>
        <v>0</v>
      </c>
      <c r="BC82" s="278">
        <f>SUM(BC66:BC81)</f>
        <v>0</v>
      </c>
      <c r="BD82" s="278">
        <f>SUM(BD66:BD81)</f>
        <v>0</v>
      </c>
      <c r="BE82" s="278">
        <f>SUM(BE66:BE81)</f>
        <v>0</v>
      </c>
    </row>
    <row r="83" spans="1:80" x14ac:dyDescent="0.2">
      <c r="A83" s="241" t="s">
        <v>96</v>
      </c>
      <c r="B83" s="242" t="s">
        <v>503</v>
      </c>
      <c r="C83" s="243" t="s">
        <v>504</v>
      </c>
      <c r="D83" s="244"/>
      <c r="E83" s="245"/>
      <c r="F83" s="245"/>
      <c r="G83" s="246"/>
      <c r="H83" s="247"/>
      <c r="I83" s="248"/>
      <c r="J83" s="249"/>
      <c r="K83" s="250"/>
      <c r="O83" s="251">
        <v>1</v>
      </c>
    </row>
    <row r="84" spans="1:80" ht="22.5" x14ac:dyDescent="0.2">
      <c r="A84" s="252">
        <v>31</v>
      </c>
      <c r="B84" s="253" t="s">
        <v>506</v>
      </c>
      <c r="C84" s="254" t="s">
        <v>507</v>
      </c>
      <c r="D84" s="255" t="s">
        <v>508</v>
      </c>
      <c r="E84" s="256">
        <v>9039.2999999999993</v>
      </c>
      <c r="F84" s="256"/>
      <c r="G84" s="257">
        <f>E84*F84</f>
        <v>0</v>
      </c>
      <c r="H84" s="258">
        <v>0</v>
      </c>
      <c r="I84" s="259">
        <f>E84*H84</f>
        <v>0</v>
      </c>
      <c r="J84" s="258"/>
      <c r="K84" s="259">
        <f>E84*J84</f>
        <v>0</v>
      </c>
      <c r="O84" s="251">
        <v>2</v>
      </c>
      <c r="AA84" s="226">
        <v>12</v>
      </c>
      <c r="AB84" s="226">
        <v>0</v>
      </c>
      <c r="AC84" s="226">
        <v>26</v>
      </c>
      <c r="AZ84" s="226">
        <v>4</v>
      </c>
      <c r="BA84" s="226">
        <f>IF(AZ84=1,G84,0)</f>
        <v>0</v>
      </c>
      <c r="BB84" s="226">
        <f>IF(AZ84=2,G84,0)</f>
        <v>0</v>
      </c>
      <c r="BC84" s="226">
        <f>IF(AZ84=3,G84,0)</f>
        <v>0</v>
      </c>
      <c r="BD84" s="226">
        <f>IF(AZ84=4,G84,0)</f>
        <v>0</v>
      </c>
      <c r="BE84" s="226">
        <f>IF(AZ84=5,G84,0)</f>
        <v>0</v>
      </c>
      <c r="CA84" s="251">
        <v>12</v>
      </c>
      <c r="CB84" s="251">
        <v>0</v>
      </c>
    </row>
    <row r="85" spans="1:80" x14ac:dyDescent="0.2">
      <c r="A85" s="260"/>
      <c r="B85" s="263"/>
      <c r="C85" s="629" t="s">
        <v>512</v>
      </c>
      <c r="D85" s="630"/>
      <c r="E85" s="264">
        <v>0</v>
      </c>
      <c r="F85" s="265"/>
      <c r="G85" s="266"/>
      <c r="H85" s="267"/>
      <c r="I85" s="261"/>
      <c r="J85" s="268"/>
      <c r="K85" s="261"/>
      <c r="M85" s="262" t="s">
        <v>512</v>
      </c>
      <c r="O85" s="251"/>
    </row>
    <row r="86" spans="1:80" ht="22.5" x14ac:dyDescent="0.2">
      <c r="A86" s="252">
        <v>32</v>
      </c>
      <c r="B86" s="253" t="s">
        <v>510</v>
      </c>
      <c r="C86" s="254" t="s">
        <v>563</v>
      </c>
      <c r="D86" s="255" t="s">
        <v>508</v>
      </c>
      <c r="E86" s="256">
        <v>9039.2999999999993</v>
      </c>
      <c r="F86" s="256"/>
      <c r="G86" s="257">
        <f>E86*F86</f>
        <v>0</v>
      </c>
      <c r="H86" s="258">
        <v>0</v>
      </c>
      <c r="I86" s="259">
        <f>E86*H86</f>
        <v>0</v>
      </c>
      <c r="J86" s="258"/>
      <c r="K86" s="259">
        <f>E86*J86</f>
        <v>0</v>
      </c>
      <c r="O86" s="251">
        <v>2</v>
      </c>
      <c r="AA86" s="226">
        <v>12</v>
      </c>
      <c r="AB86" s="226">
        <v>0</v>
      </c>
      <c r="AC86" s="226">
        <v>27</v>
      </c>
      <c r="AZ86" s="226">
        <v>4</v>
      </c>
      <c r="BA86" s="226">
        <f>IF(AZ86=1,G86,0)</f>
        <v>0</v>
      </c>
      <c r="BB86" s="226">
        <f>IF(AZ86=2,G86,0)</f>
        <v>0</v>
      </c>
      <c r="BC86" s="226">
        <f>IF(AZ86=3,G86,0)</f>
        <v>0</v>
      </c>
      <c r="BD86" s="226">
        <f>IF(AZ86=4,G86,0)</f>
        <v>0</v>
      </c>
      <c r="BE86" s="226">
        <f>IF(AZ86=5,G86,0)</f>
        <v>0</v>
      </c>
      <c r="CA86" s="251">
        <v>12</v>
      </c>
      <c r="CB86" s="251">
        <v>0</v>
      </c>
    </row>
    <row r="87" spans="1:80" x14ac:dyDescent="0.2">
      <c r="A87" s="252"/>
      <c r="B87" s="253"/>
      <c r="C87" s="629" t="s">
        <v>512</v>
      </c>
      <c r="D87" s="630"/>
      <c r="E87" s="544"/>
      <c r="F87" s="545"/>
      <c r="G87" s="257"/>
      <c r="H87" s="546"/>
      <c r="I87" s="259"/>
      <c r="J87" s="546"/>
      <c r="K87" s="259"/>
      <c r="O87" s="251"/>
      <c r="CA87" s="251"/>
      <c r="CB87" s="251"/>
    </row>
    <row r="88" spans="1:80" x14ac:dyDescent="0.2">
      <c r="A88" s="269"/>
      <c r="B88" s="270" t="s">
        <v>99</v>
      </c>
      <c r="C88" s="271" t="s">
        <v>505</v>
      </c>
      <c r="D88" s="272"/>
      <c r="E88" s="273"/>
      <c r="F88" s="274"/>
      <c r="G88" s="275">
        <f>SUM(G83:G86)</f>
        <v>0</v>
      </c>
      <c r="H88" s="276"/>
      <c r="I88" s="277">
        <f>SUM(I83:I86)</f>
        <v>0</v>
      </c>
      <c r="J88" s="276"/>
      <c r="K88" s="277">
        <f>SUM(K83:K86)</f>
        <v>0</v>
      </c>
      <c r="O88" s="251">
        <v>4</v>
      </c>
      <c r="BA88" s="278">
        <f>SUM(BA83:BA86)</f>
        <v>0</v>
      </c>
      <c r="BB88" s="278">
        <f>SUM(BB83:BB86)</f>
        <v>0</v>
      </c>
      <c r="BC88" s="278">
        <f>SUM(BC83:BC86)</f>
        <v>0</v>
      </c>
      <c r="BD88" s="278">
        <f>SUM(BD83:BD86)</f>
        <v>0</v>
      </c>
      <c r="BE88" s="278">
        <f>SUM(BE83:BE86)</f>
        <v>0</v>
      </c>
    </row>
    <row r="89" spans="1:80" x14ac:dyDescent="0.2">
      <c r="E89" s="226"/>
    </row>
    <row r="90" spans="1:80" x14ac:dyDescent="0.2">
      <c r="E90" s="226"/>
    </row>
    <row r="91" spans="1:80" x14ac:dyDescent="0.2">
      <c r="E91" s="226"/>
    </row>
    <row r="92" spans="1:80" x14ac:dyDescent="0.2">
      <c r="E92" s="226"/>
    </row>
    <row r="93" spans="1:80" x14ac:dyDescent="0.2">
      <c r="E93" s="226"/>
    </row>
    <row r="94" spans="1:80" x14ac:dyDescent="0.2">
      <c r="E94" s="226"/>
    </row>
    <row r="95" spans="1:80" x14ac:dyDescent="0.2">
      <c r="E95" s="226"/>
    </row>
    <row r="96" spans="1:80" x14ac:dyDescent="0.2">
      <c r="E96" s="226"/>
    </row>
    <row r="97" spans="1:7" x14ac:dyDescent="0.2">
      <c r="E97" s="226"/>
    </row>
    <row r="98" spans="1:7" x14ac:dyDescent="0.2">
      <c r="E98" s="226"/>
    </row>
    <row r="99" spans="1:7" x14ac:dyDescent="0.2">
      <c r="E99" s="226"/>
    </row>
    <row r="100" spans="1:7" x14ac:dyDescent="0.2">
      <c r="E100" s="226"/>
    </row>
    <row r="101" spans="1:7" x14ac:dyDescent="0.2">
      <c r="E101" s="226"/>
    </row>
    <row r="102" spans="1:7" x14ac:dyDescent="0.2">
      <c r="E102" s="226"/>
    </row>
    <row r="103" spans="1:7" x14ac:dyDescent="0.2">
      <c r="E103" s="226"/>
    </row>
    <row r="104" spans="1:7" x14ac:dyDescent="0.2">
      <c r="E104" s="226"/>
    </row>
    <row r="105" spans="1:7" x14ac:dyDescent="0.2">
      <c r="E105" s="226"/>
    </row>
    <row r="106" spans="1:7" x14ac:dyDescent="0.2">
      <c r="E106" s="226"/>
    </row>
    <row r="107" spans="1:7" x14ac:dyDescent="0.2">
      <c r="E107" s="226"/>
    </row>
    <row r="108" spans="1:7" x14ac:dyDescent="0.2">
      <c r="E108" s="226"/>
    </row>
    <row r="109" spans="1:7" x14ac:dyDescent="0.2">
      <c r="E109" s="226"/>
    </row>
    <row r="110" spans="1:7" x14ac:dyDescent="0.2">
      <c r="E110" s="226"/>
    </row>
    <row r="111" spans="1:7" x14ac:dyDescent="0.2">
      <c r="E111" s="226"/>
    </row>
    <row r="112" spans="1:7" x14ac:dyDescent="0.2">
      <c r="A112" s="268"/>
      <c r="B112" s="268"/>
      <c r="C112" s="268"/>
      <c r="D112" s="268"/>
      <c r="E112" s="268"/>
      <c r="F112" s="268"/>
      <c r="G112" s="268"/>
    </row>
    <row r="113" spans="1:7" x14ac:dyDescent="0.2">
      <c r="A113" s="268"/>
      <c r="B113" s="268"/>
      <c r="C113" s="268"/>
      <c r="D113" s="268"/>
      <c r="E113" s="268"/>
      <c r="F113" s="268"/>
      <c r="G113" s="268"/>
    </row>
    <row r="114" spans="1:7" x14ac:dyDescent="0.2">
      <c r="A114" s="268"/>
      <c r="B114" s="268"/>
      <c r="C114" s="268"/>
      <c r="D114" s="268"/>
      <c r="E114" s="268"/>
      <c r="F114" s="268"/>
      <c r="G114" s="268"/>
    </row>
    <row r="115" spans="1:7" x14ac:dyDescent="0.2">
      <c r="A115" s="268"/>
      <c r="B115" s="268"/>
      <c r="C115" s="268"/>
      <c r="D115" s="268"/>
      <c r="E115" s="268"/>
      <c r="F115" s="268"/>
      <c r="G115" s="268"/>
    </row>
    <row r="116" spans="1:7" x14ac:dyDescent="0.2">
      <c r="E116" s="226"/>
    </row>
    <row r="117" spans="1:7" x14ac:dyDescent="0.2">
      <c r="E117" s="226"/>
    </row>
    <row r="118" spans="1:7" x14ac:dyDescent="0.2">
      <c r="E118" s="226"/>
    </row>
    <row r="119" spans="1:7" x14ac:dyDescent="0.2">
      <c r="E119" s="226"/>
    </row>
    <row r="120" spans="1:7" x14ac:dyDescent="0.2">
      <c r="E120" s="226"/>
    </row>
    <row r="121" spans="1:7" x14ac:dyDescent="0.2">
      <c r="E121" s="226"/>
    </row>
    <row r="122" spans="1:7" x14ac:dyDescent="0.2">
      <c r="E122" s="226"/>
    </row>
    <row r="123" spans="1:7" x14ac:dyDescent="0.2">
      <c r="E123" s="226"/>
    </row>
    <row r="124" spans="1:7" x14ac:dyDescent="0.2">
      <c r="E124" s="226"/>
    </row>
    <row r="125" spans="1:7" x14ac:dyDescent="0.2">
      <c r="E125" s="226"/>
    </row>
    <row r="126" spans="1:7" x14ac:dyDescent="0.2">
      <c r="E126" s="226"/>
    </row>
    <row r="127" spans="1:7" x14ac:dyDescent="0.2">
      <c r="E127" s="226"/>
    </row>
    <row r="128" spans="1:7" x14ac:dyDescent="0.2">
      <c r="E128" s="226"/>
    </row>
    <row r="129" spans="5:5" x14ac:dyDescent="0.2">
      <c r="E129" s="226"/>
    </row>
    <row r="130" spans="5:5" x14ac:dyDescent="0.2">
      <c r="E130" s="226"/>
    </row>
    <row r="131" spans="5:5" x14ac:dyDescent="0.2">
      <c r="E131" s="226"/>
    </row>
    <row r="132" spans="5:5" x14ac:dyDescent="0.2">
      <c r="E132" s="226"/>
    </row>
    <row r="133" spans="5:5" x14ac:dyDescent="0.2">
      <c r="E133" s="226"/>
    </row>
    <row r="134" spans="5:5" x14ac:dyDescent="0.2">
      <c r="E134" s="226"/>
    </row>
    <row r="135" spans="5:5" x14ac:dyDescent="0.2">
      <c r="E135" s="226"/>
    </row>
    <row r="136" spans="5:5" x14ac:dyDescent="0.2">
      <c r="E136" s="226"/>
    </row>
    <row r="137" spans="5:5" x14ac:dyDescent="0.2">
      <c r="E137" s="226"/>
    </row>
    <row r="138" spans="5:5" x14ac:dyDescent="0.2">
      <c r="E138" s="226"/>
    </row>
    <row r="139" spans="5:5" x14ac:dyDescent="0.2">
      <c r="E139" s="226"/>
    </row>
    <row r="140" spans="5:5" x14ac:dyDescent="0.2">
      <c r="E140" s="226"/>
    </row>
    <row r="141" spans="5:5" x14ac:dyDescent="0.2">
      <c r="E141" s="226"/>
    </row>
    <row r="142" spans="5:5" x14ac:dyDescent="0.2">
      <c r="E142" s="226"/>
    </row>
    <row r="143" spans="5:5" x14ac:dyDescent="0.2">
      <c r="E143" s="226"/>
    </row>
    <row r="144" spans="5:5" x14ac:dyDescent="0.2">
      <c r="E144" s="226"/>
    </row>
    <row r="145" spans="1:7" x14ac:dyDescent="0.2">
      <c r="E145" s="226"/>
    </row>
    <row r="146" spans="1:7" x14ac:dyDescent="0.2">
      <c r="E146" s="226"/>
    </row>
    <row r="147" spans="1:7" x14ac:dyDescent="0.2">
      <c r="A147" s="279"/>
      <c r="B147" s="279"/>
    </row>
    <row r="148" spans="1:7" x14ac:dyDescent="0.2">
      <c r="A148" s="268"/>
      <c r="B148" s="268"/>
      <c r="C148" s="280"/>
      <c r="D148" s="280"/>
      <c r="E148" s="281"/>
      <c r="F148" s="280"/>
      <c r="G148" s="282"/>
    </row>
    <row r="149" spans="1:7" x14ac:dyDescent="0.2">
      <c r="A149" s="283"/>
      <c r="B149" s="283"/>
      <c r="C149" s="268"/>
      <c r="D149" s="268"/>
      <c r="E149" s="284"/>
      <c r="F149" s="268"/>
      <c r="G149" s="268"/>
    </row>
    <row r="150" spans="1:7" x14ac:dyDescent="0.2">
      <c r="A150" s="268"/>
      <c r="B150" s="268"/>
      <c r="C150" s="268"/>
      <c r="D150" s="268"/>
      <c r="E150" s="284"/>
      <c r="F150" s="268"/>
      <c r="G150" s="268"/>
    </row>
    <row r="151" spans="1:7" x14ac:dyDescent="0.2">
      <c r="A151" s="268"/>
      <c r="B151" s="268"/>
      <c r="C151" s="268"/>
      <c r="D151" s="268"/>
      <c r="E151" s="284"/>
      <c r="F151" s="268"/>
      <c r="G151" s="268"/>
    </row>
    <row r="152" spans="1:7" x14ac:dyDescent="0.2">
      <c r="A152" s="268"/>
      <c r="B152" s="268"/>
      <c r="C152" s="268"/>
      <c r="D152" s="268"/>
      <c r="E152" s="284"/>
      <c r="F152" s="268"/>
      <c r="G152" s="268"/>
    </row>
    <row r="153" spans="1:7" x14ac:dyDescent="0.2">
      <c r="A153" s="268"/>
      <c r="B153" s="268"/>
      <c r="C153" s="268"/>
      <c r="D153" s="268"/>
      <c r="E153" s="284"/>
      <c r="F153" s="268"/>
      <c r="G153" s="268"/>
    </row>
    <row r="154" spans="1:7" x14ac:dyDescent="0.2">
      <c r="A154" s="268"/>
      <c r="B154" s="268"/>
      <c r="C154" s="268"/>
      <c r="D154" s="268"/>
      <c r="E154" s="284"/>
      <c r="F154" s="268"/>
      <c r="G154" s="268"/>
    </row>
    <row r="155" spans="1:7" x14ac:dyDescent="0.2">
      <c r="A155" s="268"/>
      <c r="B155" s="268"/>
      <c r="C155" s="268"/>
      <c r="D155" s="268"/>
      <c r="E155" s="284"/>
      <c r="F155" s="268"/>
      <c r="G155" s="268"/>
    </row>
    <row r="156" spans="1:7" x14ac:dyDescent="0.2">
      <c r="A156" s="268"/>
      <c r="B156" s="268"/>
      <c r="C156" s="268"/>
      <c r="D156" s="268"/>
      <c r="E156" s="284"/>
      <c r="F156" s="268"/>
      <c r="G156" s="268"/>
    </row>
    <row r="157" spans="1:7" x14ac:dyDescent="0.2">
      <c r="A157" s="268"/>
      <c r="B157" s="268"/>
      <c r="C157" s="268"/>
      <c r="D157" s="268"/>
      <c r="E157" s="284"/>
      <c r="F157" s="268"/>
      <c r="G157" s="268"/>
    </row>
    <row r="158" spans="1:7" x14ac:dyDescent="0.2">
      <c r="A158" s="268"/>
      <c r="B158" s="268"/>
      <c r="C158" s="268"/>
      <c r="D158" s="268"/>
      <c r="E158" s="284"/>
      <c r="F158" s="268"/>
      <c r="G158" s="268"/>
    </row>
    <row r="159" spans="1:7" x14ac:dyDescent="0.2">
      <c r="A159" s="268"/>
      <c r="B159" s="268"/>
      <c r="C159" s="268"/>
      <c r="D159" s="268"/>
      <c r="E159" s="284"/>
      <c r="F159" s="268"/>
      <c r="G159" s="268"/>
    </row>
    <row r="160" spans="1:7" x14ac:dyDescent="0.2">
      <c r="A160" s="268"/>
      <c r="B160" s="268"/>
      <c r="C160" s="268"/>
      <c r="D160" s="268"/>
      <c r="E160" s="284"/>
      <c r="F160" s="268"/>
      <c r="G160" s="268"/>
    </row>
    <row r="161" spans="1:7" x14ac:dyDescent="0.2">
      <c r="A161" s="268"/>
      <c r="B161" s="268"/>
      <c r="C161" s="268"/>
      <c r="D161" s="268"/>
      <c r="E161" s="284"/>
      <c r="F161" s="268"/>
      <c r="G161" s="268"/>
    </row>
  </sheetData>
  <mergeCells count="36">
    <mergeCell ref="C87:D87"/>
    <mergeCell ref="C10:D10"/>
    <mergeCell ref="C13:D13"/>
    <mergeCell ref="C14:D14"/>
    <mergeCell ref="A1:G1"/>
    <mergeCell ref="A3:B3"/>
    <mergeCell ref="A4:B4"/>
    <mergeCell ref="E4:G4"/>
    <mergeCell ref="C9:D9"/>
    <mergeCell ref="C38:D38"/>
    <mergeCell ref="C19:D19"/>
    <mergeCell ref="C20:D20"/>
    <mergeCell ref="C22:D22"/>
    <mergeCell ref="C23:D23"/>
    <mergeCell ref="C25:D25"/>
    <mergeCell ref="C26:D26"/>
    <mergeCell ref="C30:D30"/>
    <mergeCell ref="C31:D31"/>
    <mergeCell ref="C33:D33"/>
    <mergeCell ref="C34:D34"/>
    <mergeCell ref="C36:D36"/>
    <mergeCell ref="C51:D51"/>
    <mergeCell ref="C53:D53"/>
    <mergeCell ref="C54:D54"/>
    <mergeCell ref="C42:D42"/>
    <mergeCell ref="C44:D44"/>
    <mergeCell ref="C76:D76"/>
    <mergeCell ref="C80:D80"/>
    <mergeCell ref="C85:D85"/>
    <mergeCell ref="C59:D59"/>
    <mergeCell ref="C61:D61"/>
    <mergeCell ref="C63:D63"/>
    <mergeCell ref="C68:D68"/>
    <mergeCell ref="C70:D70"/>
    <mergeCell ref="C72:D72"/>
    <mergeCell ref="C74:D7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5"/>
  <sheetViews>
    <sheetView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564</v>
      </c>
      <c r="B5" s="103"/>
      <c r="C5" s="104" t="s">
        <v>565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611"/>
      <c r="D8" s="611"/>
      <c r="E8" s="612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611"/>
      <c r="D9" s="611"/>
      <c r="E9" s="612"/>
      <c r="F9" s="98"/>
      <c r="G9" s="120"/>
      <c r="H9" s="121"/>
    </row>
    <row r="10" spans="1:57" x14ac:dyDescent="0.2">
      <c r="A10" s="115" t="s">
        <v>41</v>
      </c>
      <c r="B10" s="98"/>
      <c r="C10" s="611"/>
      <c r="D10" s="611"/>
      <c r="E10" s="611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611"/>
      <c r="D11" s="611"/>
      <c r="E11" s="611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613"/>
      <c r="D12" s="613"/>
      <c r="E12" s="613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'05  Rek'!E15</f>
        <v>0</v>
      </c>
      <c r="D15" s="143" t="str">
        <f>'05  Rek'!A20</f>
        <v>Ztížené výrobní podmínky</v>
      </c>
      <c r="E15" s="144"/>
      <c r="F15" s="145"/>
      <c r="G15" s="142">
        <f>'05  Rek'!I20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'05  Rek'!F15</f>
        <v>0</v>
      </c>
      <c r="D16" s="95" t="str">
        <f>'05  Rek'!A21</f>
        <v>Oborová přirážka</v>
      </c>
      <c r="E16" s="146"/>
      <c r="F16" s="147"/>
      <c r="G16" s="142">
        <f>'05  Rek'!I21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'05  Rek'!H15</f>
        <v>0</v>
      </c>
      <c r="D17" s="95" t="str">
        <f>'05  Rek'!A22</f>
        <v>Přesun stavebních kapacit</v>
      </c>
      <c r="E17" s="146"/>
      <c r="F17" s="147"/>
      <c r="G17" s="142">
        <f>'05  Rek'!I22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'05  Rek'!G15</f>
        <v>0</v>
      </c>
      <c r="D18" s="95" t="str">
        <f>'05  Rek'!A23</f>
        <v>Mimostaveništní doprava</v>
      </c>
      <c r="E18" s="146"/>
      <c r="F18" s="147"/>
      <c r="G18" s="142">
        <f>'05  Rek'!I23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'05  Rek'!A24</f>
        <v>Zařízení staveniště</v>
      </c>
      <c r="E19" s="146"/>
      <c r="F19" s="147"/>
      <c r="G19" s="142">
        <f>'05  Rek'!I24</f>
        <v>0</v>
      </c>
    </row>
    <row r="20" spans="1:7" ht="15.95" customHeight="1" x14ac:dyDescent="0.2">
      <c r="A20" s="150"/>
      <c r="B20" s="141"/>
      <c r="C20" s="142"/>
      <c r="D20" s="95" t="str">
        <f>'05  Rek'!A25</f>
        <v>Provoz investora</v>
      </c>
      <c r="E20" s="146"/>
      <c r="F20" s="147"/>
      <c r="G20" s="142">
        <f>'05  Rek'!I25</f>
        <v>0</v>
      </c>
    </row>
    <row r="21" spans="1:7" ht="15.95" customHeight="1" x14ac:dyDescent="0.2">
      <c r="A21" s="150" t="s">
        <v>27</v>
      </c>
      <c r="B21" s="141"/>
      <c r="C21" s="142">
        <f>'05  Rek'!I15</f>
        <v>0</v>
      </c>
      <c r="D21" s="95" t="str">
        <f>'05  Rek'!A26</f>
        <v>Kompletační činnost (IČD)</v>
      </c>
      <c r="E21" s="146"/>
      <c r="F21" s="147"/>
      <c r="G21" s="142">
        <f>'05  Rek'!I26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614" t="s">
        <v>59</v>
      </c>
      <c r="B23" s="615"/>
      <c r="C23" s="152">
        <f>C22+G23</f>
        <v>0</v>
      </c>
      <c r="D23" s="153" t="s">
        <v>60</v>
      </c>
      <c r="E23" s="154"/>
      <c r="F23" s="155"/>
      <c r="G23" s="142">
        <f>'05  Rek'!H28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16">
        <f>ROUND(C23-F32,0)</f>
        <v>0</v>
      </c>
      <c r="G30" s="617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16">
        <f>ROUND(PRODUCT(F30,C31/100),1)</f>
        <v>0</v>
      </c>
      <c r="G31" s="617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16">
        <v>0</v>
      </c>
      <c r="G32" s="617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16">
        <f>ROUND(PRODUCT(F32,C33/100),1)</f>
        <v>0</v>
      </c>
      <c r="G33" s="617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18">
        <f>CEILING(SUM(F30:F33),IF(SUM(F30:F33)&gt;=0,1,-1))</f>
        <v>0</v>
      </c>
      <c r="G34" s="619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10"/>
      <c r="C37" s="610"/>
      <c r="D37" s="610"/>
      <c r="E37" s="610"/>
      <c r="F37" s="610"/>
      <c r="G37" s="610"/>
      <c r="H37" s="1" t="s">
        <v>1</v>
      </c>
    </row>
    <row r="38" spans="1:8" ht="12.75" customHeight="1" x14ac:dyDescent="0.2">
      <c r="A38" s="179"/>
      <c r="B38" s="610"/>
      <c r="C38" s="610"/>
      <c r="D38" s="610"/>
      <c r="E38" s="610"/>
      <c r="F38" s="610"/>
      <c r="G38" s="610"/>
      <c r="H38" s="1" t="s">
        <v>1</v>
      </c>
    </row>
    <row r="39" spans="1:8" x14ac:dyDescent="0.2">
      <c r="A39" s="179"/>
      <c r="B39" s="610"/>
      <c r="C39" s="610"/>
      <c r="D39" s="610"/>
      <c r="E39" s="610"/>
      <c r="F39" s="610"/>
      <c r="G39" s="610"/>
      <c r="H39" s="1" t="s">
        <v>1</v>
      </c>
    </row>
    <row r="40" spans="1:8" x14ac:dyDescent="0.2">
      <c r="A40" s="179"/>
      <c r="B40" s="610"/>
      <c r="C40" s="610"/>
      <c r="D40" s="610"/>
      <c r="E40" s="610"/>
      <c r="F40" s="610"/>
      <c r="G40" s="610"/>
      <c r="H40" s="1" t="s">
        <v>1</v>
      </c>
    </row>
    <row r="41" spans="1:8" x14ac:dyDescent="0.2">
      <c r="A41" s="179"/>
      <c r="B41" s="610"/>
      <c r="C41" s="610"/>
      <c r="D41" s="610"/>
      <c r="E41" s="610"/>
      <c r="F41" s="610"/>
      <c r="G41" s="610"/>
      <c r="H41" s="1" t="s">
        <v>1</v>
      </c>
    </row>
    <row r="42" spans="1:8" x14ac:dyDescent="0.2">
      <c r="A42" s="179"/>
      <c r="B42" s="610"/>
      <c r="C42" s="610"/>
      <c r="D42" s="610"/>
      <c r="E42" s="610"/>
      <c r="F42" s="610"/>
      <c r="G42" s="610"/>
      <c r="H42" s="1" t="s">
        <v>1</v>
      </c>
    </row>
    <row r="43" spans="1:8" x14ac:dyDescent="0.2">
      <c r="A43" s="179"/>
      <c r="B43" s="610"/>
      <c r="C43" s="610"/>
      <c r="D43" s="610"/>
      <c r="E43" s="610"/>
      <c r="F43" s="610"/>
      <c r="G43" s="610"/>
      <c r="H43" s="1" t="s">
        <v>1</v>
      </c>
    </row>
    <row r="44" spans="1:8" x14ac:dyDescent="0.2">
      <c r="A44" s="179"/>
      <c r="B44" s="610"/>
      <c r="C44" s="610"/>
      <c r="D44" s="610"/>
      <c r="E44" s="610"/>
      <c r="F44" s="610"/>
      <c r="G44" s="610"/>
      <c r="H44" s="1" t="s">
        <v>1</v>
      </c>
    </row>
    <row r="45" spans="1:8" ht="0.75" customHeight="1" x14ac:dyDescent="0.2">
      <c r="A45" s="179"/>
      <c r="B45" s="610"/>
      <c r="C45" s="610"/>
      <c r="D45" s="610"/>
      <c r="E45" s="610"/>
      <c r="F45" s="610"/>
      <c r="G45" s="610"/>
      <c r="H45" s="1" t="s">
        <v>1</v>
      </c>
    </row>
    <row r="46" spans="1:8" x14ac:dyDescent="0.2">
      <c r="B46" s="609"/>
      <c r="C46" s="609"/>
      <c r="D46" s="609"/>
      <c r="E46" s="609"/>
      <c r="F46" s="609"/>
      <c r="G46" s="609"/>
    </row>
    <row r="47" spans="1:8" x14ac:dyDescent="0.2">
      <c r="B47" s="609"/>
      <c r="C47" s="609"/>
      <c r="D47" s="609"/>
      <c r="E47" s="609"/>
      <c r="F47" s="609"/>
      <c r="G47" s="609"/>
    </row>
    <row r="48" spans="1:8" x14ac:dyDescent="0.2">
      <c r="B48" s="609"/>
      <c r="C48" s="609"/>
      <c r="D48" s="609"/>
      <c r="E48" s="609"/>
      <c r="F48" s="609"/>
      <c r="G48" s="609"/>
    </row>
    <row r="49" spans="2:7" x14ac:dyDescent="0.2">
      <c r="B49" s="609"/>
      <c r="C49" s="609"/>
      <c r="D49" s="609"/>
      <c r="E49" s="609"/>
      <c r="F49" s="609"/>
      <c r="G49" s="609"/>
    </row>
    <row r="50" spans="2:7" x14ac:dyDescent="0.2">
      <c r="B50" s="609"/>
      <c r="C50" s="609"/>
      <c r="D50" s="609"/>
      <c r="E50" s="609"/>
      <c r="F50" s="609"/>
      <c r="G50" s="609"/>
    </row>
    <row r="51" spans="2:7" x14ac:dyDescent="0.2">
      <c r="B51" s="609"/>
      <c r="C51" s="609"/>
      <c r="D51" s="609"/>
      <c r="E51" s="609"/>
      <c r="F51" s="609"/>
      <c r="G51" s="609"/>
    </row>
    <row r="52" spans="2:7" x14ac:dyDescent="0.2">
      <c r="B52" s="609"/>
      <c r="C52" s="609"/>
      <c r="D52" s="609"/>
      <c r="E52" s="609"/>
      <c r="F52" s="609"/>
      <c r="G52" s="609"/>
    </row>
    <row r="53" spans="2:7" x14ac:dyDescent="0.2">
      <c r="B53" s="609"/>
      <c r="C53" s="609"/>
      <c r="D53" s="609"/>
      <c r="E53" s="609"/>
      <c r="F53" s="609"/>
      <c r="G53" s="609"/>
    </row>
    <row r="54" spans="2:7" x14ac:dyDescent="0.2">
      <c r="B54" s="609"/>
      <c r="C54" s="609"/>
      <c r="D54" s="609"/>
      <c r="E54" s="609"/>
      <c r="F54" s="609"/>
      <c r="G54" s="609"/>
    </row>
    <row r="55" spans="2:7" x14ac:dyDescent="0.2">
      <c r="B55" s="609"/>
      <c r="C55" s="609"/>
      <c r="D55" s="609"/>
      <c r="E55" s="609"/>
      <c r="F55" s="609"/>
      <c r="G55" s="60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79"/>
  <sheetViews>
    <sheetView topLeftCell="A10" workbookViewId="0">
      <selection activeCell="G28" sqref="G28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20" t="s">
        <v>2</v>
      </c>
      <c r="B1" s="621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9" ht="13.5" thickBot="1" x14ac:dyDescent="0.25">
      <c r="A2" s="622" t="s">
        <v>74</v>
      </c>
      <c r="B2" s="623"/>
      <c r="C2" s="186" t="s">
        <v>566</v>
      </c>
      <c r="D2" s="187"/>
      <c r="E2" s="188"/>
      <c r="F2" s="187"/>
      <c r="G2" s="624"/>
      <c r="H2" s="625"/>
      <c r="I2" s="626"/>
    </row>
    <row r="3" spans="1:9" ht="13.5" thickTop="1" x14ac:dyDescent="0.2">
      <c r="F3" s="121"/>
    </row>
    <row r="4" spans="1:9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9" ht="13.5" thickBot="1" x14ac:dyDescent="0.25"/>
    <row r="6" spans="1:9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9" s="121" customFormat="1" x14ac:dyDescent="0.2">
      <c r="A7" s="285" t="str">
        <f>'05  Pol'!B7</f>
        <v>62</v>
      </c>
      <c r="B7" s="61" t="str">
        <f>'05  Pol'!C7</f>
        <v>Úpravy povrchů vnější</v>
      </c>
      <c r="D7" s="198"/>
      <c r="E7" s="286">
        <f>'05  Pol'!BA19</f>
        <v>0</v>
      </c>
      <c r="F7" s="287">
        <f>'05  Pol'!BB19</f>
        <v>0</v>
      </c>
      <c r="G7" s="287">
        <f>'05  Pol'!BC19</f>
        <v>0</v>
      </c>
      <c r="H7" s="287">
        <f>'05  Pol'!BD19</f>
        <v>0</v>
      </c>
      <c r="I7" s="288">
        <f>'05  Pol'!BE19</f>
        <v>0</v>
      </c>
    </row>
    <row r="8" spans="1:9" s="121" customFormat="1" x14ac:dyDescent="0.2">
      <c r="A8" s="285" t="str">
        <f>'05  Pol'!B20</f>
        <v>63</v>
      </c>
      <c r="B8" s="61" t="str">
        <f>'05  Pol'!C20</f>
        <v>Podlahy a podlahové konstrukce</v>
      </c>
      <c r="D8" s="198"/>
      <c r="E8" s="286">
        <f>'05  Pol'!BA31</f>
        <v>0</v>
      </c>
      <c r="F8" s="287">
        <f>'05  Pol'!BB31</f>
        <v>0</v>
      </c>
      <c r="G8" s="287">
        <f>'05  Pol'!BC31</f>
        <v>0</v>
      </c>
      <c r="H8" s="287">
        <f>'05  Pol'!BD31</f>
        <v>0</v>
      </c>
      <c r="I8" s="288">
        <f>'05  Pol'!BE31</f>
        <v>0</v>
      </c>
    </row>
    <row r="9" spans="1:9" s="121" customFormat="1" x14ac:dyDescent="0.2">
      <c r="A9" s="285" t="str">
        <f>'05  Pol'!B32</f>
        <v>96</v>
      </c>
      <c r="B9" s="61" t="str">
        <f>'05  Pol'!C32</f>
        <v>Bourání konstrukcí</v>
      </c>
      <c r="D9" s="198"/>
      <c r="E9" s="286">
        <f>'05  Pol'!BA38</f>
        <v>0</v>
      </c>
      <c r="F9" s="287">
        <f>'05  Pol'!BB38</f>
        <v>0</v>
      </c>
      <c r="G9" s="287">
        <f>'05  Pol'!BC38</f>
        <v>0</v>
      </c>
      <c r="H9" s="287">
        <f>'05  Pol'!BD38</f>
        <v>0</v>
      </c>
      <c r="I9" s="288">
        <f>'05  Pol'!BE38</f>
        <v>0</v>
      </c>
    </row>
    <row r="10" spans="1:9" s="121" customFormat="1" x14ac:dyDescent="0.2">
      <c r="A10" s="285" t="str">
        <f>'05  Pol'!B39</f>
        <v>99</v>
      </c>
      <c r="B10" s="61" t="str">
        <f>'05  Pol'!C39</f>
        <v>Staveništní přesun hmot</v>
      </c>
      <c r="D10" s="198"/>
      <c r="E10" s="286">
        <f>'05  Pol'!BA41</f>
        <v>0</v>
      </c>
      <c r="F10" s="287">
        <f>'05  Pol'!BB41</f>
        <v>0</v>
      </c>
      <c r="G10" s="287">
        <f>'05  Pol'!BC41</f>
        <v>0</v>
      </c>
      <c r="H10" s="287">
        <f>'05  Pol'!BD41</f>
        <v>0</v>
      </c>
      <c r="I10" s="288">
        <f>'05  Pol'!BE41</f>
        <v>0</v>
      </c>
    </row>
    <row r="11" spans="1:9" s="121" customFormat="1" x14ac:dyDescent="0.2">
      <c r="A11" s="285" t="str">
        <f>'05  Pol'!B42</f>
        <v>764</v>
      </c>
      <c r="B11" s="61" t="str">
        <f>'05  Pol'!C42</f>
        <v>Konstrukce klempířské</v>
      </c>
      <c r="D11" s="198"/>
      <c r="E11" s="286">
        <f>'05  Pol'!BA47</f>
        <v>0</v>
      </c>
      <c r="F11" s="287">
        <f>'05  Pol'!BB47</f>
        <v>0</v>
      </c>
      <c r="G11" s="287">
        <f>'05  Pol'!BC47</f>
        <v>0</v>
      </c>
      <c r="H11" s="287">
        <f>'05  Pol'!BD47</f>
        <v>0</v>
      </c>
      <c r="I11" s="288">
        <f>'05  Pol'!BE47</f>
        <v>0</v>
      </c>
    </row>
    <row r="12" spans="1:9" s="121" customFormat="1" x14ac:dyDescent="0.2">
      <c r="A12" s="285" t="str">
        <f>'05  Pol'!B48</f>
        <v>767</v>
      </c>
      <c r="B12" s="61" t="str">
        <f>'05  Pol'!C48</f>
        <v>Konstrukce zámečnické</v>
      </c>
      <c r="D12" s="198"/>
      <c r="E12" s="286">
        <f>'05  Pol'!BA60</f>
        <v>0</v>
      </c>
      <c r="F12" s="287">
        <f>'05  Pol'!BB60</f>
        <v>0</v>
      </c>
      <c r="G12" s="287">
        <f>'05  Pol'!BC60</f>
        <v>0</v>
      </c>
      <c r="H12" s="287">
        <f>'05  Pol'!BD60</f>
        <v>0</v>
      </c>
      <c r="I12" s="288">
        <f>'05  Pol'!BE60</f>
        <v>0</v>
      </c>
    </row>
    <row r="13" spans="1:9" s="121" customFormat="1" x14ac:dyDescent="0.2">
      <c r="A13" s="285" t="str">
        <f>'05  Pol'!B61</f>
        <v>784</v>
      </c>
      <c r="B13" s="61" t="str">
        <f>'05  Pol'!C61</f>
        <v>Malby</v>
      </c>
      <c r="D13" s="198"/>
      <c r="E13" s="286">
        <f>'05  Pol'!BA64</f>
        <v>0</v>
      </c>
      <c r="F13" s="287">
        <f>'05  Pol'!BB64</f>
        <v>0</v>
      </c>
      <c r="G13" s="287">
        <f>'05  Pol'!BC64</f>
        <v>0</v>
      </c>
      <c r="H13" s="287">
        <f>'05  Pol'!BD64</f>
        <v>0</v>
      </c>
      <c r="I13" s="288">
        <f>'05  Pol'!BE64</f>
        <v>0</v>
      </c>
    </row>
    <row r="14" spans="1:9" s="121" customFormat="1" ht="13.5" thickBot="1" x14ac:dyDescent="0.25">
      <c r="A14" s="285" t="str">
        <f>'05  Pol'!B65</f>
        <v>D96</v>
      </c>
      <c r="B14" s="61" t="str">
        <f>'05  Pol'!C65</f>
        <v>Přesuny suti a vybouraných hmot</v>
      </c>
      <c r="D14" s="198"/>
      <c r="E14" s="286">
        <f>'05  Pol'!BA70</f>
        <v>0</v>
      </c>
      <c r="F14" s="287">
        <f>'05  Pol'!BB70</f>
        <v>0</v>
      </c>
      <c r="G14" s="287">
        <f>'05  Pol'!BC70</f>
        <v>0</v>
      </c>
      <c r="H14" s="287">
        <f>'05  Pol'!BD70</f>
        <v>0</v>
      </c>
      <c r="I14" s="288">
        <f>'05  Pol'!BE70</f>
        <v>0</v>
      </c>
    </row>
    <row r="15" spans="1:9" s="13" customFormat="1" ht="13.5" thickBot="1" x14ac:dyDescent="0.25">
      <c r="A15" s="199"/>
      <c r="B15" s="200" t="s">
        <v>77</v>
      </c>
      <c r="C15" s="200"/>
      <c r="D15" s="201"/>
      <c r="E15" s="202">
        <f>SUM(E7:E14)</f>
        <v>0</v>
      </c>
      <c r="F15" s="203">
        <f>SUM(F7:F14)</f>
        <v>0</v>
      </c>
      <c r="G15" s="203">
        <f>SUM(G7:G14)</f>
        <v>0</v>
      </c>
      <c r="H15" s="203">
        <f>SUM(H7:H14)</f>
        <v>0</v>
      </c>
      <c r="I15" s="204">
        <f>SUM(I7:I14)</f>
        <v>0</v>
      </c>
    </row>
    <row r="16" spans="1:9" x14ac:dyDescent="0.2">
      <c r="A16" s="121"/>
      <c r="B16" s="121"/>
      <c r="C16" s="121"/>
      <c r="D16" s="121"/>
      <c r="E16" s="121"/>
      <c r="F16" s="121"/>
      <c r="G16" s="121"/>
      <c r="H16" s="121"/>
      <c r="I16" s="121"/>
    </row>
    <row r="17" spans="1:57" ht="19.5" customHeight="1" x14ac:dyDescent="0.25">
      <c r="A17" s="190" t="s">
        <v>78</v>
      </c>
      <c r="B17" s="190"/>
      <c r="C17" s="190"/>
      <c r="D17" s="190"/>
      <c r="E17" s="190"/>
      <c r="F17" s="190"/>
      <c r="G17" s="205"/>
      <c r="H17" s="190"/>
      <c r="I17" s="190"/>
      <c r="BA17" s="127"/>
      <c r="BB17" s="127"/>
      <c r="BC17" s="127"/>
      <c r="BD17" s="127"/>
      <c r="BE17" s="127"/>
    </row>
    <row r="18" spans="1:57" ht="13.5" thickBot="1" x14ac:dyDescent="0.25"/>
    <row r="19" spans="1:57" x14ac:dyDescent="0.2">
      <c r="A19" s="156" t="s">
        <v>79</v>
      </c>
      <c r="B19" s="157"/>
      <c r="C19" s="157"/>
      <c r="D19" s="206"/>
      <c r="E19" s="207" t="s">
        <v>80</v>
      </c>
      <c r="F19" s="208" t="s">
        <v>12</v>
      </c>
      <c r="G19" s="209" t="s">
        <v>81</v>
      </c>
      <c r="H19" s="210"/>
      <c r="I19" s="211" t="s">
        <v>80</v>
      </c>
    </row>
    <row r="20" spans="1:57" x14ac:dyDescent="0.2">
      <c r="A20" s="150" t="s">
        <v>170</v>
      </c>
      <c r="B20" s="141"/>
      <c r="C20" s="141"/>
      <c r="D20" s="212"/>
      <c r="E20" s="213">
        <v>0</v>
      </c>
      <c r="F20" s="214">
        <v>0</v>
      </c>
      <c r="G20" s="215">
        <f>E15+F15+G15+H15+I15</f>
        <v>0</v>
      </c>
      <c r="H20" s="216"/>
      <c r="I20" s="217">
        <f t="shared" ref="I20:I27" si="0">E20+F20*G20/100</f>
        <v>0</v>
      </c>
      <c r="BA20" s="1">
        <v>0</v>
      </c>
    </row>
    <row r="21" spans="1:57" x14ac:dyDescent="0.2">
      <c r="A21" s="150" t="s">
        <v>171</v>
      </c>
      <c r="B21" s="141"/>
      <c r="C21" s="141"/>
      <c r="D21" s="212"/>
      <c r="E21" s="213">
        <v>0</v>
      </c>
      <c r="F21" s="214">
        <v>0</v>
      </c>
      <c r="G21" s="215">
        <f>G20</f>
        <v>0</v>
      </c>
      <c r="H21" s="216"/>
      <c r="I21" s="217">
        <f t="shared" si="0"/>
        <v>0</v>
      </c>
      <c r="BA21" s="1">
        <v>0</v>
      </c>
    </row>
    <row r="22" spans="1:57" x14ac:dyDescent="0.2">
      <c r="A22" s="150" t="s">
        <v>172</v>
      </c>
      <c r="B22" s="141"/>
      <c r="C22" s="141"/>
      <c r="D22" s="212"/>
      <c r="E22" s="213">
        <v>0</v>
      </c>
      <c r="F22" s="214">
        <v>0</v>
      </c>
      <c r="G22" s="215">
        <f>G20</f>
        <v>0</v>
      </c>
      <c r="H22" s="216"/>
      <c r="I22" s="217">
        <f t="shared" si="0"/>
        <v>0</v>
      </c>
      <c r="BA22" s="1">
        <v>0</v>
      </c>
    </row>
    <row r="23" spans="1:57" x14ac:dyDescent="0.2">
      <c r="A23" s="150" t="s">
        <v>173</v>
      </c>
      <c r="B23" s="141"/>
      <c r="C23" s="141"/>
      <c r="D23" s="212"/>
      <c r="E23" s="213">
        <v>0</v>
      </c>
      <c r="F23" s="214">
        <v>0</v>
      </c>
      <c r="G23" s="215">
        <f>G20</f>
        <v>0</v>
      </c>
      <c r="H23" s="216"/>
      <c r="I23" s="217">
        <f t="shared" si="0"/>
        <v>0</v>
      </c>
      <c r="BA23" s="1">
        <v>0</v>
      </c>
    </row>
    <row r="24" spans="1:57" x14ac:dyDescent="0.2">
      <c r="A24" s="150" t="s">
        <v>174</v>
      </c>
      <c r="B24" s="141"/>
      <c r="C24" s="141"/>
      <c r="D24" s="212"/>
      <c r="E24" s="213">
        <v>0</v>
      </c>
      <c r="F24" s="214">
        <v>0</v>
      </c>
      <c r="G24" s="215">
        <f>G20</f>
        <v>0</v>
      </c>
      <c r="H24" s="216"/>
      <c r="I24" s="217">
        <f t="shared" si="0"/>
        <v>0</v>
      </c>
      <c r="BA24" s="1">
        <v>1</v>
      </c>
    </row>
    <row r="25" spans="1:57" x14ac:dyDescent="0.2">
      <c r="A25" s="150" t="s">
        <v>175</v>
      </c>
      <c r="B25" s="141"/>
      <c r="C25" s="141"/>
      <c r="D25" s="212"/>
      <c r="E25" s="213">
        <v>0</v>
      </c>
      <c r="F25" s="214">
        <v>0</v>
      </c>
      <c r="G25" s="215">
        <f>G20</f>
        <v>0</v>
      </c>
      <c r="H25" s="216"/>
      <c r="I25" s="217">
        <f t="shared" si="0"/>
        <v>0</v>
      </c>
      <c r="BA25" s="1">
        <v>1</v>
      </c>
    </row>
    <row r="26" spans="1:57" x14ac:dyDescent="0.2">
      <c r="A26" s="150" t="s">
        <v>176</v>
      </c>
      <c r="B26" s="141"/>
      <c r="C26" s="141"/>
      <c r="D26" s="212"/>
      <c r="E26" s="213">
        <v>0</v>
      </c>
      <c r="F26" s="214">
        <v>0</v>
      </c>
      <c r="G26" s="215">
        <f>G20</f>
        <v>0</v>
      </c>
      <c r="H26" s="216"/>
      <c r="I26" s="217">
        <f t="shared" si="0"/>
        <v>0</v>
      </c>
      <c r="BA26" s="1">
        <v>2</v>
      </c>
    </row>
    <row r="27" spans="1:57" x14ac:dyDescent="0.2">
      <c r="A27" s="150" t="s">
        <v>177</v>
      </c>
      <c r="B27" s="141"/>
      <c r="C27" s="141"/>
      <c r="D27" s="212"/>
      <c r="E27" s="213">
        <v>0</v>
      </c>
      <c r="F27" s="214">
        <v>0</v>
      </c>
      <c r="G27" s="215">
        <f>G20</f>
        <v>0</v>
      </c>
      <c r="H27" s="216"/>
      <c r="I27" s="217">
        <f t="shared" si="0"/>
        <v>0</v>
      </c>
      <c r="BA27" s="1">
        <v>2</v>
      </c>
    </row>
    <row r="28" spans="1:57" ht="13.5" thickBot="1" x14ac:dyDescent="0.25">
      <c r="A28" s="218"/>
      <c r="B28" s="219" t="s">
        <v>82</v>
      </c>
      <c r="C28" s="220"/>
      <c r="D28" s="221"/>
      <c r="E28" s="222"/>
      <c r="F28" s="223"/>
      <c r="G28" s="223"/>
      <c r="H28" s="627">
        <f>SUM(I20:I27)</f>
        <v>0</v>
      </c>
      <c r="I28" s="628"/>
    </row>
    <row r="30" spans="1:57" x14ac:dyDescent="0.2">
      <c r="B30" s="13"/>
      <c r="F30" s="224"/>
      <c r="G30" s="225"/>
      <c r="H30" s="225"/>
      <c r="I30" s="45"/>
    </row>
    <row r="31" spans="1:57" x14ac:dyDescent="0.2">
      <c r="F31" s="224"/>
      <c r="G31" s="225"/>
      <c r="H31" s="225"/>
      <c r="I31" s="45"/>
    </row>
    <row r="32" spans="1:57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  <row r="78" spans="6:9" x14ac:dyDescent="0.2">
      <c r="F78" s="224"/>
      <c r="G78" s="225"/>
      <c r="H78" s="225"/>
      <c r="I78" s="45"/>
    </row>
    <row r="79" spans="6:9" x14ac:dyDescent="0.2">
      <c r="F79" s="224"/>
      <c r="G79" s="225"/>
      <c r="H79" s="225"/>
      <c r="I79" s="45"/>
    </row>
  </sheetData>
  <mergeCells count="4">
    <mergeCell ref="A1:B1"/>
    <mergeCell ref="A2:B2"/>
    <mergeCell ref="G2:I2"/>
    <mergeCell ref="H28:I28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143"/>
  <sheetViews>
    <sheetView showGridLines="0" showZeros="0" topLeftCell="B7" zoomScaleNormal="100" zoomScaleSheetLayoutView="100" workbookViewId="0">
      <selection activeCell="K36" sqref="K36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31" t="s">
        <v>83</v>
      </c>
      <c r="B1" s="631"/>
      <c r="C1" s="631"/>
      <c r="D1" s="631"/>
      <c r="E1" s="631"/>
      <c r="F1" s="631"/>
      <c r="G1" s="631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20" t="s">
        <v>2</v>
      </c>
      <c r="B3" s="621"/>
      <c r="C3" s="180" t="s">
        <v>101</v>
      </c>
      <c r="D3" s="181"/>
      <c r="E3" s="230" t="s">
        <v>84</v>
      </c>
      <c r="F3" s="231">
        <f>'05  Rek'!H1</f>
        <v>0</v>
      </c>
      <c r="G3" s="232"/>
    </row>
    <row r="4" spans="1:80" ht="13.5" thickBot="1" x14ac:dyDescent="0.25">
      <c r="A4" s="632" t="s">
        <v>74</v>
      </c>
      <c r="B4" s="623"/>
      <c r="C4" s="186" t="s">
        <v>566</v>
      </c>
      <c r="D4" s="187"/>
      <c r="E4" s="633">
        <f>'05  Rek'!G2</f>
        <v>0</v>
      </c>
      <c r="F4" s="634"/>
      <c r="G4" s="635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336</v>
      </c>
      <c r="C7" s="243" t="s">
        <v>337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339</v>
      </c>
      <c r="C8" s="254" t="s">
        <v>340</v>
      </c>
      <c r="D8" s="255" t="s">
        <v>122</v>
      </c>
      <c r="E8" s="256">
        <v>578.6</v>
      </c>
      <c r="F8" s="256"/>
      <c r="G8" s="257">
        <f>E8*F8</f>
        <v>0</v>
      </c>
      <c r="H8" s="258">
        <v>3.1999999999987599E-4</v>
      </c>
      <c r="I8" s="259">
        <f>E8*H8</f>
        <v>0.18515199999992826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29" t="s">
        <v>567</v>
      </c>
      <c r="D9" s="630"/>
      <c r="E9" s="264"/>
      <c r="F9" s="265"/>
      <c r="G9" s="266"/>
      <c r="H9" s="267"/>
      <c r="I9" s="261"/>
      <c r="J9" s="268"/>
      <c r="K9" s="261"/>
      <c r="M9" s="262" t="s">
        <v>567</v>
      </c>
      <c r="O9" s="251"/>
    </row>
    <row r="10" spans="1:80" x14ac:dyDescent="0.2">
      <c r="A10" s="252">
        <v>2</v>
      </c>
      <c r="B10" s="253" t="s">
        <v>568</v>
      </c>
      <c r="C10" s="254" t="s">
        <v>569</v>
      </c>
      <c r="D10" s="255" t="s">
        <v>122</v>
      </c>
      <c r="E10" s="256">
        <v>578.6</v>
      </c>
      <c r="F10" s="256"/>
      <c r="G10" s="257">
        <f>E10*F10</f>
        <v>0</v>
      </c>
      <c r="H10" s="258">
        <v>9.3000000000031903E-4</v>
      </c>
      <c r="I10" s="259">
        <f>E10*H10</f>
        <v>0.5380980000001846</v>
      </c>
      <c r="J10" s="258">
        <v>0</v>
      </c>
      <c r="K10" s="259">
        <f>E10*J10</f>
        <v>0</v>
      </c>
      <c r="O10" s="251">
        <v>2</v>
      </c>
      <c r="AA10" s="226">
        <v>1</v>
      </c>
      <c r="AB10" s="226">
        <v>1</v>
      </c>
      <c r="AC10" s="226">
        <v>1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1</v>
      </c>
    </row>
    <row r="11" spans="1:80" x14ac:dyDescent="0.2">
      <c r="A11" s="260"/>
      <c r="B11" s="263"/>
      <c r="C11" s="629" t="s">
        <v>567</v>
      </c>
      <c r="D11" s="630"/>
      <c r="E11" s="264"/>
      <c r="F11" s="265"/>
      <c r="G11" s="266"/>
      <c r="H11" s="267"/>
      <c r="I11" s="261"/>
      <c r="J11" s="268"/>
      <c r="K11" s="261"/>
      <c r="M11" s="262" t="s">
        <v>567</v>
      </c>
      <c r="O11" s="251"/>
    </row>
    <row r="12" spans="1:80" x14ac:dyDescent="0.2">
      <c r="A12" s="252">
        <v>3</v>
      </c>
      <c r="B12" s="253" t="s">
        <v>570</v>
      </c>
      <c r="C12" s="254" t="s">
        <v>571</v>
      </c>
      <c r="D12" s="255" t="s">
        <v>122</v>
      </c>
      <c r="E12" s="256">
        <v>578.6</v>
      </c>
      <c r="F12" s="256"/>
      <c r="G12" s="257">
        <f>E12*F12</f>
        <v>0</v>
      </c>
      <c r="H12" s="258">
        <v>9.9999999999989E-5</v>
      </c>
      <c r="I12" s="259">
        <f>E12*H12</f>
        <v>5.7859999999993639E-2</v>
      </c>
      <c r="J12" s="258">
        <v>0</v>
      </c>
      <c r="K12" s="259">
        <f>E12*J12</f>
        <v>0</v>
      </c>
      <c r="O12" s="251">
        <v>2</v>
      </c>
      <c r="AA12" s="226">
        <v>1</v>
      </c>
      <c r="AB12" s="226">
        <v>1</v>
      </c>
      <c r="AC12" s="226">
        <v>1</v>
      </c>
      <c r="AZ12" s="226">
        <v>1</v>
      </c>
      <c r="BA12" s="226">
        <f>IF(AZ12=1,G12,0)</f>
        <v>0</v>
      </c>
      <c r="BB12" s="226">
        <f>IF(AZ12=2,G12,0)</f>
        <v>0</v>
      </c>
      <c r="BC12" s="226">
        <f>IF(AZ12=3,G12,0)</f>
        <v>0</v>
      </c>
      <c r="BD12" s="226">
        <f>IF(AZ12=4,G12,0)</f>
        <v>0</v>
      </c>
      <c r="BE12" s="226">
        <f>IF(AZ12=5,G12,0)</f>
        <v>0</v>
      </c>
      <c r="CA12" s="251">
        <v>1</v>
      </c>
      <c r="CB12" s="251">
        <v>1</v>
      </c>
    </row>
    <row r="13" spans="1:80" x14ac:dyDescent="0.2">
      <c r="A13" s="260"/>
      <c r="B13" s="263"/>
      <c r="C13" s="629" t="s">
        <v>567</v>
      </c>
      <c r="D13" s="630"/>
      <c r="E13" s="264"/>
      <c r="F13" s="265"/>
      <c r="G13" s="266"/>
      <c r="H13" s="267"/>
      <c r="I13" s="261"/>
      <c r="J13" s="268"/>
      <c r="K13" s="261"/>
      <c r="M13" s="262" t="s">
        <v>567</v>
      </c>
      <c r="O13" s="251"/>
    </row>
    <row r="14" spans="1:80" ht="22.5" x14ac:dyDescent="0.2">
      <c r="A14" s="252">
        <v>4</v>
      </c>
      <c r="B14" s="253" t="s">
        <v>572</v>
      </c>
      <c r="C14" s="254" t="s">
        <v>1377</v>
      </c>
      <c r="D14" s="255" t="s">
        <v>427</v>
      </c>
      <c r="E14" s="256">
        <v>1</v>
      </c>
      <c r="F14" s="256"/>
      <c r="G14" s="257">
        <f>E14*F14</f>
        <v>0</v>
      </c>
      <c r="H14" s="258">
        <v>0</v>
      </c>
      <c r="I14" s="259">
        <f>E14*H14</f>
        <v>0</v>
      </c>
      <c r="J14" s="258"/>
      <c r="K14" s="259">
        <f>E14*J14</f>
        <v>0</v>
      </c>
      <c r="O14" s="251">
        <v>2</v>
      </c>
      <c r="AA14" s="226">
        <v>12</v>
      </c>
      <c r="AB14" s="226">
        <v>0</v>
      </c>
      <c r="AC14" s="226">
        <v>17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12</v>
      </c>
      <c r="CB14" s="251">
        <v>0</v>
      </c>
    </row>
    <row r="15" spans="1:80" x14ac:dyDescent="0.2">
      <c r="A15" s="260"/>
      <c r="B15" s="263"/>
      <c r="C15" s="629" t="s">
        <v>1378</v>
      </c>
      <c r="D15" s="630"/>
      <c r="E15" s="264"/>
      <c r="F15" s="265"/>
      <c r="G15" s="266"/>
      <c r="H15" s="267"/>
      <c r="I15" s="261"/>
      <c r="J15" s="268"/>
      <c r="K15" s="261"/>
      <c r="M15" s="262" t="s">
        <v>573</v>
      </c>
      <c r="O15" s="251"/>
    </row>
    <row r="16" spans="1:80" x14ac:dyDescent="0.2">
      <c r="A16" s="252">
        <v>5</v>
      </c>
      <c r="B16" s="253" t="s">
        <v>574</v>
      </c>
      <c r="C16" s="254" t="s">
        <v>1379</v>
      </c>
      <c r="D16" s="255" t="s">
        <v>122</v>
      </c>
      <c r="E16" s="256">
        <v>47</v>
      </c>
      <c r="F16" s="256"/>
      <c r="G16" s="257">
        <f>E16*F16</f>
        <v>0</v>
      </c>
      <c r="H16" s="258">
        <v>0</v>
      </c>
      <c r="I16" s="259">
        <f>E16*H16</f>
        <v>0</v>
      </c>
      <c r="J16" s="258"/>
      <c r="K16" s="259">
        <f>E16*J16</f>
        <v>0</v>
      </c>
      <c r="O16" s="251">
        <v>2</v>
      </c>
      <c r="AA16" s="226">
        <v>12</v>
      </c>
      <c r="AB16" s="226">
        <v>0</v>
      </c>
      <c r="AC16" s="226">
        <v>18</v>
      </c>
      <c r="AZ16" s="226">
        <v>1</v>
      </c>
      <c r="BA16" s="226">
        <f>IF(AZ16=1,G16,0)</f>
        <v>0</v>
      </c>
      <c r="BB16" s="226">
        <f>IF(AZ16=2,G16,0)</f>
        <v>0</v>
      </c>
      <c r="BC16" s="226">
        <f>IF(AZ16=3,G16,0)</f>
        <v>0</v>
      </c>
      <c r="BD16" s="226">
        <f>IF(AZ16=4,G16,0)</f>
        <v>0</v>
      </c>
      <c r="BE16" s="226">
        <f>IF(AZ16=5,G16,0)</f>
        <v>0</v>
      </c>
      <c r="CA16" s="251">
        <v>12</v>
      </c>
      <c r="CB16" s="251">
        <v>0</v>
      </c>
    </row>
    <row r="17" spans="1:80" x14ac:dyDescent="0.2">
      <c r="A17" s="260"/>
      <c r="B17" s="263"/>
      <c r="C17" s="629" t="s">
        <v>1378</v>
      </c>
      <c r="D17" s="630"/>
      <c r="E17" s="264">
        <v>0</v>
      </c>
      <c r="F17" s="265"/>
      <c r="G17" s="266"/>
      <c r="H17" s="267"/>
      <c r="I17" s="261"/>
      <c r="J17" s="268"/>
      <c r="K17" s="261"/>
      <c r="M17" s="262" t="s">
        <v>575</v>
      </c>
      <c r="O17" s="251"/>
    </row>
    <row r="18" spans="1:80" x14ac:dyDescent="0.2">
      <c r="A18" s="260"/>
      <c r="B18" s="263" t="s">
        <v>1380</v>
      </c>
      <c r="C18" s="629" t="s">
        <v>1381</v>
      </c>
      <c r="D18" s="630"/>
      <c r="E18" s="264"/>
      <c r="F18" s="265"/>
      <c r="G18" s="266"/>
      <c r="H18" s="267"/>
      <c r="I18" s="261"/>
      <c r="J18" s="268"/>
      <c r="K18" s="261"/>
      <c r="M18" s="262" t="s">
        <v>573</v>
      </c>
      <c r="O18" s="251"/>
    </row>
    <row r="19" spans="1:80" x14ac:dyDescent="0.2">
      <c r="A19" s="269"/>
      <c r="B19" s="270" t="s">
        <v>99</v>
      </c>
      <c r="C19" s="271" t="s">
        <v>338</v>
      </c>
      <c r="D19" s="272"/>
      <c r="E19" s="273"/>
      <c r="F19" s="274"/>
      <c r="G19" s="275">
        <f>SUM(G7:G18)</f>
        <v>0</v>
      </c>
      <c r="H19" s="276"/>
      <c r="I19" s="277">
        <f>SUM(I7:I18)</f>
        <v>0.78111000000010655</v>
      </c>
      <c r="J19" s="276"/>
      <c r="K19" s="277">
        <f>SUM(K7:K18)</f>
        <v>0</v>
      </c>
      <c r="O19" s="251">
        <v>4</v>
      </c>
      <c r="BA19" s="278">
        <f>SUM(BA7:BA18)</f>
        <v>0</v>
      </c>
      <c r="BB19" s="278">
        <f>SUM(BB7:BB18)</f>
        <v>0</v>
      </c>
      <c r="BC19" s="278">
        <f>SUM(BC7:BC18)</f>
        <v>0</v>
      </c>
      <c r="BD19" s="278">
        <f>SUM(BD7:BD18)</f>
        <v>0</v>
      </c>
      <c r="BE19" s="278">
        <f>SUM(BE7:BE18)</f>
        <v>0</v>
      </c>
    </row>
    <row r="20" spans="1:80" x14ac:dyDescent="0.2">
      <c r="A20" s="241" t="s">
        <v>96</v>
      </c>
      <c r="B20" s="242" t="s">
        <v>576</v>
      </c>
      <c r="C20" s="243" t="s">
        <v>577</v>
      </c>
      <c r="D20" s="244"/>
      <c r="E20" s="245"/>
      <c r="F20" s="245"/>
      <c r="G20" s="246"/>
      <c r="H20" s="247"/>
      <c r="I20" s="248"/>
      <c r="J20" s="249"/>
      <c r="K20" s="250"/>
      <c r="O20" s="251">
        <v>1</v>
      </c>
    </row>
    <row r="21" spans="1:80" x14ac:dyDescent="0.2">
      <c r="A21" s="252">
        <v>6</v>
      </c>
      <c r="B21" s="253" t="s">
        <v>579</v>
      </c>
      <c r="C21" s="254" t="s">
        <v>580</v>
      </c>
      <c r="D21" s="255" t="s">
        <v>115</v>
      </c>
      <c r="E21" s="256">
        <v>38</v>
      </c>
      <c r="F21" s="256"/>
      <c r="G21" s="257">
        <f>E21*F21</f>
        <v>0</v>
      </c>
      <c r="H21" s="258">
        <v>4.99999999999723E-4</v>
      </c>
      <c r="I21" s="259">
        <f>E21*H21</f>
        <v>1.8999999999989473E-2</v>
      </c>
      <c r="J21" s="258">
        <v>0</v>
      </c>
      <c r="K21" s="259">
        <f>E21*J21</f>
        <v>0</v>
      </c>
      <c r="O21" s="251">
        <v>2</v>
      </c>
      <c r="AA21" s="226">
        <v>1</v>
      </c>
      <c r="AB21" s="226">
        <v>1</v>
      </c>
      <c r="AC21" s="226">
        <v>1</v>
      </c>
      <c r="AZ21" s="226">
        <v>1</v>
      </c>
      <c r="BA21" s="226">
        <f>IF(AZ21=1,G21,0)</f>
        <v>0</v>
      </c>
      <c r="BB21" s="226">
        <f>IF(AZ21=2,G21,0)</f>
        <v>0</v>
      </c>
      <c r="BC21" s="226">
        <f>IF(AZ21=3,G21,0)</f>
        <v>0</v>
      </c>
      <c r="BD21" s="226">
        <f>IF(AZ21=4,G21,0)</f>
        <v>0</v>
      </c>
      <c r="BE21" s="226">
        <f>IF(AZ21=5,G21,0)</f>
        <v>0</v>
      </c>
      <c r="CA21" s="251">
        <v>1</v>
      </c>
      <c r="CB21" s="251">
        <v>1</v>
      </c>
    </row>
    <row r="22" spans="1:80" x14ac:dyDescent="0.2">
      <c r="A22" s="260"/>
      <c r="B22" s="263"/>
      <c r="C22" s="629" t="s">
        <v>581</v>
      </c>
      <c r="D22" s="630"/>
      <c r="E22" s="264"/>
      <c r="F22" s="265"/>
      <c r="G22" s="266"/>
      <c r="H22" s="267"/>
      <c r="I22" s="261"/>
      <c r="J22" s="268"/>
      <c r="K22" s="261"/>
      <c r="M22" s="262" t="s">
        <v>581</v>
      </c>
      <c r="O22" s="251"/>
    </row>
    <row r="23" spans="1:80" x14ac:dyDescent="0.2">
      <c r="A23" s="252">
        <v>7</v>
      </c>
      <c r="B23" s="253" t="s">
        <v>319</v>
      </c>
      <c r="C23" s="254" t="s">
        <v>320</v>
      </c>
      <c r="D23" s="255" t="s">
        <v>108</v>
      </c>
      <c r="E23" s="256">
        <v>4.75</v>
      </c>
      <c r="F23" s="256"/>
      <c r="G23" s="257">
        <f>E23*F23</f>
        <v>0</v>
      </c>
      <c r="H23" s="258">
        <v>2.42197999999917</v>
      </c>
      <c r="I23" s="259">
        <f>E23*H23</f>
        <v>11.504404999996058</v>
      </c>
      <c r="J23" s="258">
        <v>0</v>
      </c>
      <c r="K23" s="259">
        <f>E23*J23</f>
        <v>0</v>
      </c>
      <c r="O23" s="251">
        <v>2</v>
      </c>
      <c r="AA23" s="226">
        <v>1</v>
      </c>
      <c r="AB23" s="226">
        <v>1</v>
      </c>
      <c r="AC23" s="226">
        <v>1</v>
      </c>
      <c r="AZ23" s="226">
        <v>1</v>
      </c>
      <c r="BA23" s="226">
        <f>IF(AZ23=1,G23,0)</f>
        <v>0</v>
      </c>
      <c r="BB23" s="226">
        <f>IF(AZ23=2,G23,0)</f>
        <v>0</v>
      </c>
      <c r="BC23" s="226">
        <f>IF(AZ23=3,G23,0)</f>
        <v>0</v>
      </c>
      <c r="BD23" s="226">
        <f>IF(AZ23=4,G23,0)</f>
        <v>0</v>
      </c>
      <c r="BE23" s="226">
        <f>IF(AZ23=5,G23,0)</f>
        <v>0</v>
      </c>
      <c r="CA23" s="251">
        <v>1</v>
      </c>
      <c r="CB23" s="251">
        <v>1</v>
      </c>
    </row>
    <row r="24" spans="1:80" x14ac:dyDescent="0.2">
      <c r="A24" s="260"/>
      <c r="B24" s="263"/>
      <c r="C24" s="629" t="s">
        <v>582</v>
      </c>
      <c r="D24" s="630"/>
      <c r="E24" s="264"/>
      <c r="F24" s="265"/>
      <c r="G24" s="266"/>
      <c r="H24" s="267"/>
      <c r="I24" s="261"/>
      <c r="J24" s="268"/>
      <c r="K24" s="261"/>
      <c r="M24" s="262" t="s">
        <v>582</v>
      </c>
      <c r="O24" s="251"/>
    </row>
    <row r="25" spans="1:80" ht="22.5" x14ac:dyDescent="0.2">
      <c r="A25" s="252">
        <v>8</v>
      </c>
      <c r="B25" s="253" t="s">
        <v>322</v>
      </c>
      <c r="C25" s="254" t="s">
        <v>325</v>
      </c>
      <c r="D25" s="255" t="s">
        <v>163</v>
      </c>
      <c r="E25" s="256">
        <v>8.6400000000000005E-2</v>
      </c>
      <c r="F25" s="256"/>
      <c r="G25" s="257">
        <f>E25*F25</f>
        <v>0</v>
      </c>
      <c r="H25" s="258">
        <v>1.06624999999985</v>
      </c>
      <c r="I25" s="259">
        <f>E25*H25</f>
        <v>9.212399999998705E-2</v>
      </c>
      <c r="J25" s="258">
        <v>0</v>
      </c>
      <c r="K25" s="259">
        <f>E25*J25</f>
        <v>0</v>
      </c>
      <c r="O25" s="251">
        <v>2</v>
      </c>
      <c r="AA25" s="226">
        <v>1</v>
      </c>
      <c r="AB25" s="226">
        <v>1</v>
      </c>
      <c r="AC25" s="226">
        <v>1</v>
      </c>
      <c r="AZ25" s="226">
        <v>1</v>
      </c>
      <c r="BA25" s="226">
        <f>IF(AZ25=1,G25,0)</f>
        <v>0</v>
      </c>
      <c r="BB25" s="226">
        <f>IF(AZ25=2,G25,0)</f>
        <v>0</v>
      </c>
      <c r="BC25" s="226">
        <f>IF(AZ25=3,G25,0)</f>
        <v>0</v>
      </c>
      <c r="BD25" s="226">
        <f>IF(AZ25=4,G25,0)</f>
        <v>0</v>
      </c>
      <c r="BE25" s="226">
        <f>IF(AZ25=5,G25,0)</f>
        <v>0</v>
      </c>
      <c r="CA25" s="251">
        <v>1</v>
      </c>
      <c r="CB25" s="251">
        <v>1</v>
      </c>
    </row>
    <row r="26" spans="1:80" x14ac:dyDescent="0.2">
      <c r="A26" s="260"/>
      <c r="B26" s="263"/>
      <c r="C26" s="629" t="s">
        <v>583</v>
      </c>
      <c r="D26" s="630"/>
      <c r="E26" s="264"/>
      <c r="F26" s="265"/>
      <c r="G26" s="266"/>
      <c r="H26" s="267"/>
      <c r="I26" s="261"/>
      <c r="J26" s="268"/>
      <c r="K26" s="261"/>
      <c r="M26" s="262" t="s">
        <v>583</v>
      </c>
      <c r="O26" s="251"/>
    </row>
    <row r="27" spans="1:80" x14ac:dyDescent="0.2">
      <c r="A27" s="252">
        <v>9</v>
      </c>
      <c r="B27" s="253" t="s">
        <v>327</v>
      </c>
      <c r="C27" s="254" t="s">
        <v>328</v>
      </c>
      <c r="D27" s="255" t="s">
        <v>108</v>
      </c>
      <c r="E27" s="256">
        <v>3.5625</v>
      </c>
      <c r="F27" s="256"/>
      <c r="G27" s="257">
        <f>E27*F27</f>
        <v>0</v>
      </c>
      <c r="H27" s="258">
        <v>1.8369999999995299</v>
      </c>
      <c r="I27" s="259">
        <f>E27*H27</f>
        <v>6.5443124999983251</v>
      </c>
      <c r="J27" s="258">
        <v>0</v>
      </c>
      <c r="K27" s="259">
        <f>E27*J27</f>
        <v>0</v>
      </c>
      <c r="O27" s="251">
        <v>2</v>
      </c>
      <c r="AA27" s="226">
        <v>1</v>
      </c>
      <c r="AB27" s="226">
        <v>1</v>
      </c>
      <c r="AC27" s="226">
        <v>1</v>
      </c>
      <c r="AZ27" s="226">
        <v>1</v>
      </c>
      <c r="BA27" s="226">
        <f>IF(AZ27=1,G27,0)</f>
        <v>0</v>
      </c>
      <c r="BB27" s="226">
        <f>IF(AZ27=2,G27,0)</f>
        <v>0</v>
      </c>
      <c r="BC27" s="226">
        <f>IF(AZ27=3,G27,0)</f>
        <v>0</v>
      </c>
      <c r="BD27" s="226">
        <f>IF(AZ27=4,G27,0)</f>
        <v>0</v>
      </c>
      <c r="BE27" s="226">
        <f>IF(AZ27=5,G27,0)</f>
        <v>0</v>
      </c>
      <c r="CA27" s="251">
        <v>1</v>
      </c>
      <c r="CB27" s="251">
        <v>1</v>
      </c>
    </row>
    <row r="28" spans="1:80" x14ac:dyDescent="0.2">
      <c r="A28" s="260"/>
      <c r="B28" s="263"/>
      <c r="C28" s="629" t="s">
        <v>584</v>
      </c>
      <c r="D28" s="630"/>
      <c r="E28" s="264"/>
      <c r="F28" s="265"/>
      <c r="G28" s="266"/>
      <c r="H28" s="267"/>
      <c r="I28" s="261"/>
      <c r="J28" s="268"/>
      <c r="K28" s="261"/>
      <c r="M28" s="262" t="s">
        <v>584</v>
      </c>
      <c r="O28" s="251"/>
    </row>
    <row r="29" spans="1:80" x14ac:dyDescent="0.2">
      <c r="A29" s="252">
        <v>10</v>
      </c>
      <c r="B29" s="253" t="s">
        <v>538</v>
      </c>
      <c r="C29" s="254" t="s">
        <v>585</v>
      </c>
      <c r="D29" s="255" t="s">
        <v>122</v>
      </c>
      <c r="E29" s="256">
        <v>15.2</v>
      </c>
      <c r="F29" s="256"/>
      <c r="G29" s="257">
        <f>E29*F29</f>
        <v>0</v>
      </c>
      <c r="H29" s="258">
        <v>6.5999999999988301E-4</v>
      </c>
      <c r="I29" s="259">
        <f>E29*H29</f>
        <v>1.0031999999998221E-2</v>
      </c>
      <c r="J29" s="258">
        <v>0</v>
      </c>
      <c r="K29" s="259">
        <f>E29*J29</f>
        <v>0</v>
      </c>
      <c r="O29" s="251">
        <v>2</v>
      </c>
      <c r="AA29" s="226">
        <v>1</v>
      </c>
      <c r="AB29" s="226">
        <v>1</v>
      </c>
      <c r="AC29" s="226">
        <v>1</v>
      </c>
      <c r="AZ29" s="226">
        <v>1</v>
      </c>
      <c r="BA29" s="226">
        <f>IF(AZ29=1,G29,0)</f>
        <v>0</v>
      </c>
      <c r="BB29" s="226">
        <f>IF(AZ29=2,G29,0)</f>
        <v>0</v>
      </c>
      <c r="BC29" s="226">
        <f>IF(AZ29=3,G29,0)</f>
        <v>0</v>
      </c>
      <c r="BD29" s="226">
        <f>IF(AZ29=4,G29,0)</f>
        <v>0</v>
      </c>
      <c r="BE29" s="226">
        <f>IF(AZ29=5,G29,0)</f>
        <v>0</v>
      </c>
      <c r="CA29" s="251">
        <v>1</v>
      </c>
      <c r="CB29" s="251">
        <v>1</v>
      </c>
    </row>
    <row r="30" spans="1:80" x14ac:dyDescent="0.2">
      <c r="A30" s="260"/>
      <c r="B30" s="263"/>
      <c r="C30" s="629" t="s">
        <v>586</v>
      </c>
      <c r="D30" s="630"/>
      <c r="E30" s="264"/>
      <c r="F30" s="265"/>
      <c r="G30" s="266"/>
      <c r="H30" s="267"/>
      <c r="I30" s="261"/>
      <c r="J30" s="268"/>
      <c r="K30" s="261"/>
      <c r="M30" s="262" t="s">
        <v>586</v>
      </c>
      <c r="O30" s="251"/>
    </row>
    <row r="31" spans="1:80" x14ac:dyDescent="0.2">
      <c r="A31" s="269"/>
      <c r="B31" s="270" t="s">
        <v>99</v>
      </c>
      <c r="C31" s="271" t="s">
        <v>578</v>
      </c>
      <c r="D31" s="272"/>
      <c r="E31" s="273"/>
      <c r="F31" s="274"/>
      <c r="G31" s="275">
        <f>SUM(G20:G30)</f>
        <v>0</v>
      </c>
      <c r="H31" s="276"/>
      <c r="I31" s="277">
        <f>SUM(I20:I30)</f>
        <v>18.16987349999436</v>
      </c>
      <c r="J31" s="276"/>
      <c r="K31" s="277">
        <f>SUM(K20:K30)</f>
        <v>0</v>
      </c>
      <c r="O31" s="251">
        <v>4</v>
      </c>
      <c r="BA31" s="278">
        <f>SUM(BA20:BA30)</f>
        <v>0</v>
      </c>
      <c r="BB31" s="278">
        <f>SUM(BB20:BB30)</f>
        <v>0</v>
      </c>
      <c r="BC31" s="278">
        <f>SUM(BC20:BC30)</f>
        <v>0</v>
      </c>
      <c r="BD31" s="278">
        <f>SUM(BD20:BD30)</f>
        <v>0</v>
      </c>
      <c r="BE31" s="278">
        <f>SUM(BE20:BE30)</f>
        <v>0</v>
      </c>
    </row>
    <row r="32" spans="1:80" x14ac:dyDescent="0.2">
      <c r="A32" s="241" t="s">
        <v>96</v>
      </c>
      <c r="B32" s="242" t="s">
        <v>110</v>
      </c>
      <c r="C32" s="243" t="s">
        <v>111</v>
      </c>
      <c r="D32" s="244"/>
      <c r="E32" s="245"/>
      <c r="F32" s="245"/>
      <c r="G32" s="246"/>
      <c r="H32" s="247"/>
      <c r="I32" s="248"/>
      <c r="J32" s="249"/>
      <c r="K32" s="250"/>
      <c r="O32" s="251">
        <v>1</v>
      </c>
    </row>
    <row r="33" spans="1:80" x14ac:dyDescent="0.2">
      <c r="A33" s="252">
        <v>11</v>
      </c>
      <c r="B33" s="253" t="s">
        <v>587</v>
      </c>
      <c r="C33" s="254" t="s">
        <v>588</v>
      </c>
      <c r="D33" s="255" t="s">
        <v>115</v>
      </c>
      <c r="E33" s="256">
        <v>38</v>
      </c>
      <c r="F33" s="256"/>
      <c r="G33" s="257">
        <f>E33*F33</f>
        <v>0</v>
      </c>
      <c r="H33" s="258">
        <v>0</v>
      </c>
      <c r="I33" s="259">
        <f>E33*H33</f>
        <v>0</v>
      </c>
      <c r="J33" s="258">
        <v>0</v>
      </c>
      <c r="K33" s="259">
        <f>E33*J33</f>
        <v>0</v>
      </c>
      <c r="O33" s="251">
        <v>2</v>
      </c>
      <c r="AA33" s="226">
        <v>1</v>
      </c>
      <c r="AB33" s="226">
        <v>1</v>
      </c>
      <c r="AC33" s="226">
        <v>1</v>
      </c>
      <c r="AZ33" s="226">
        <v>1</v>
      </c>
      <c r="BA33" s="226">
        <f>IF(AZ33=1,G33,0)</f>
        <v>0</v>
      </c>
      <c r="BB33" s="226">
        <f>IF(AZ33=2,G33,0)</f>
        <v>0</v>
      </c>
      <c r="BC33" s="226">
        <f>IF(AZ33=3,G33,0)</f>
        <v>0</v>
      </c>
      <c r="BD33" s="226">
        <f>IF(AZ33=4,G33,0)</f>
        <v>0</v>
      </c>
      <c r="BE33" s="226">
        <f>IF(AZ33=5,G33,0)</f>
        <v>0</v>
      </c>
      <c r="CA33" s="251">
        <v>1</v>
      </c>
      <c r="CB33" s="251">
        <v>1</v>
      </c>
    </row>
    <row r="34" spans="1:80" x14ac:dyDescent="0.2">
      <c r="A34" s="260"/>
      <c r="B34" s="263"/>
      <c r="C34" s="629" t="s">
        <v>589</v>
      </c>
      <c r="D34" s="630"/>
      <c r="E34" s="264">
        <v>0</v>
      </c>
      <c r="F34" s="265"/>
      <c r="G34" s="266"/>
      <c r="H34" s="267"/>
      <c r="I34" s="261"/>
      <c r="J34" s="268"/>
      <c r="K34" s="261"/>
      <c r="M34" s="262" t="s">
        <v>589</v>
      </c>
      <c r="O34" s="251"/>
    </row>
    <row r="35" spans="1:80" x14ac:dyDescent="0.2">
      <c r="A35" s="260"/>
      <c r="B35" s="263"/>
      <c r="C35" s="629" t="s">
        <v>581</v>
      </c>
      <c r="D35" s="630"/>
      <c r="E35" s="264"/>
      <c r="F35" s="265"/>
      <c r="G35" s="266"/>
      <c r="H35" s="267"/>
      <c r="I35" s="261"/>
      <c r="J35" s="268"/>
      <c r="K35" s="261"/>
      <c r="M35" s="262" t="s">
        <v>581</v>
      </c>
      <c r="O35" s="251"/>
    </row>
    <row r="36" spans="1:80" ht="22.5" x14ac:dyDescent="0.2">
      <c r="A36" s="252">
        <v>12</v>
      </c>
      <c r="B36" s="253" t="s">
        <v>590</v>
      </c>
      <c r="C36" s="254" t="s">
        <v>591</v>
      </c>
      <c r="D36" s="255" t="s">
        <v>108</v>
      </c>
      <c r="E36" s="256">
        <v>5.9375</v>
      </c>
      <c r="F36" s="256"/>
      <c r="G36" s="257">
        <f>E36*F36</f>
        <v>0</v>
      </c>
      <c r="H36" s="258">
        <v>0</v>
      </c>
      <c r="I36" s="259">
        <f>E36*H36</f>
        <v>0</v>
      </c>
      <c r="J36" s="258">
        <v>-2.4000000000014601</v>
      </c>
      <c r="K36" s="259">
        <f>E36*J36</f>
        <v>-14.250000000008669</v>
      </c>
      <c r="O36" s="251">
        <v>2</v>
      </c>
      <c r="AA36" s="226">
        <v>1</v>
      </c>
      <c r="AB36" s="226">
        <v>1</v>
      </c>
      <c r="AC36" s="226">
        <v>1</v>
      </c>
      <c r="AZ36" s="226">
        <v>1</v>
      </c>
      <c r="BA36" s="226">
        <f>IF(AZ36=1,G36,0)</f>
        <v>0</v>
      </c>
      <c r="BB36" s="226">
        <f>IF(AZ36=2,G36,0)</f>
        <v>0</v>
      </c>
      <c r="BC36" s="226">
        <f>IF(AZ36=3,G36,0)</f>
        <v>0</v>
      </c>
      <c r="BD36" s="226">
        <f>IF(AZ36=4,G36,0)</f>
        <v>0</v>
      </c>
      <c r="BE36" s="226">
        <f>IF(AZ36=5,G36,0)</f>
        <v>0</v>
      </c>
      <c r="CA36" s="251">
        <v>1</v>
      </c>
      <c r="CB36" s="251">
        <v>1</v>
      </c>
    </row>
    <row r="37" spans="1:80" x14ac:dyDescent="0.2">
      <c r="A37" s="260"/>
      <c r="B37" s="263"/>
      <c r="C37" s="629" t="s">
        <v>592</v>
      </c>
      <c r="D37" s="630"/>
      <c r="E37" s="264"/>
      <c r="F37" s="265"/>
      <c r="G37" s="266"/>
      <c r="H37" s="267"/>
      <c r="I37" s="261"/>
      <c r="J37" s="268"/>
      <c r="K37" s="261"/>
      <c r="M37" s="262" t="s">
        <v>592</v>
      </c>
      <c r="O37" s="251"/>
    </row>
    <row r="38" spans="1:80" x14ac:dyDescent="0.2">
      <c r="A38" s="269"/>
      <c r="B38" s="270" t="s">
        <v>99</v>
      </c>
      <c r="C38" s="271" t="s">
        <v>112</v>
      </c>
      <c r="D38" s="272"/>
      <c r="E38" s="273"/>
      <c r="F38" s="274"/>
      <c r="G38" s="275">
        <f>SUM(G32:G37)</f>
        <v>0</v>
      </c>
      <c r="H38" s="276"/>
      <c r="I38" s="277">
        <f>SUM(I32:I37)</f>
        <v>0</v>
      </c>
      <c r="J38" s="276"/>
      <c r="K38" s="277">
        <f>SUM(K32:K37)</f>
        <v>-14.250000000008669</v>
      </c>
      <c r="O38" s="251">
        <v>4</v>
      </c>
      <c r="BA38" s="278">
        <f>SUM(BA32:BA37)</f>
        <v>0</v>
      </c>
      <c r="BB38" s="278">
        <f>SUM(BB32:BB37)</f>
        <v>0</v>
      </c>
      <c r="BC38" s="278">
        <f>SUM(BC32:BC37)</f>
        <v>0</v>
      </c>
      <c r="BD38" s="278">
        <f>SUM(BD32:BD37)</f>
        <v>0</v>
      </c>
      <c r="BE38" s="278">
        <f>SUM(BE32:BE37)</f>
        <v>0</v>
      </c>
    </row>
    <row r="39" spans="1:80" x14ac:dyDescent="0.2">
      <c r="A39" s="241" t="s">
        <v>96</v>
      </c>
      <c r="B39" s="242" t="s">
        <v>341</v>
      </c>
      <c r="C39" s="243" t="s">
        <v>342</v>
      </c>
      <c r="D39" s="244"/>
      <c r="E39" s="245"/>
      <c r="F39" s="245"/>
      <c r="G39" s="246"/>
      <c r="H39" s="247"/>
      <c r="I39" s="248"/>
      <c r="J39" s="249"/>
      <c r="K39" s="250"/>
      <c r="O39" s="251">
        <v>1</v>
      </c>
    </row>
    <row r="40" spans="1:80" x14ac:dyDescent="0.2">
      <c r="A40" s="252">
        <v>13</v>
      </c>
      <c r="B40" s="253" t="s">
        <v>593</v>
      </c>
      <c r="C40" s="254" t="s">
        <v>594</v>
      </c>
      <c r="D40" s="255" t="s">
        <v>163</v>
      </c>
      <c r="E40" s="256">
        <v>18.9509834999945</v>
      </c>
      <c r="F40" s="256"/>
      <c r="G40" s="257">
        <f>E40*F40</f>
        <v>0</v>
      </c>
      <c r="H40" s="258">
        <v>0</v>
      </c>
      <c r="I40" s="259">
        <f>E40*H40</f>
        <v>0</v>
      </c>
      <c r="J40" s="258"/>
      <c r="K40" s="259">
        <f>E40*J40</f>
        <v>0</v>
      </c>
      <c r="O40" s="251">
        <v>2</v>
      </c>
      <c r="AA40" s="226">
        <v>7</v>
      </c>
      <c r="AB40" s="226">
        <v>1</v>
      </c>
      <c r="AC40" s="226">
        <v>2</v>
      </c>
      <c r="AZ40" s="226">
        <v>1</v>
      </c>
      <c r="BA40" s="226">
        <f>IF(AZ40=1,G40,0)</f>
        <v>0</v>
      </c>
      <c r="BB40" s="226">
        <f>IF(AZ40=2,G40,0)</f>
        <v>0</v>
      </c>
      <c r="BC40" s="226">
        <f>IF(AZ40=3,G40,0)</f>
        <v>0</v>
      </c>
      <c r="BD40" s="226">
        <f>IF(AZ40=4,G40,0)</f>
        <v>0</v>
      </c>
      <c r="BE40" s="226">
        <f>IF(AZ40=5,G40,0)</f>
        <v>0</v>
      </c>
      <c r="CA40" s="251">
        <v>7</v>
      </c>
      <c r="CB40" s="251">
        <v>1</v>
      </c>
    </row>
    <row r="41" spans="1:80" x14ac:dyDescent="0.2">
      <c r="A41" s="269"/>
      <c r="B41" s="270" t="s">
        <v>99</v>
      </c>
      <c r="C41" s="271" t="s">
        <v>343</v>
      </c>
      <c r="D41" s="272"/>
      <c r="E41" s="273"/>
      <c r="F41" s="274"/>
      <c r="G41" s="275">
        <f>SUM(G39:G40)</f>
        <v>0</v>
      </c>
      <c r="H41" s="276"/>
      <c r="I41" s="277">
        <f>SUM(I39:I40)</f>
        <v>0</v>
      </c>
      <c r="J41" s="276"/>
      <c r="K41" s="277">
        <f>SUM(K39:K40)</f>
        <v>0</v>
      </c>
      <c r="O41" s="251">
        <v>4</v>
      </c>
      <c r="BA41" s="278">
        <f>SUM(BA39:BA40)</f>
        <v>0</v>
      </c>
      <c r="BB41" s="278">
        <f>SUM(BB39:BB40)</f>
        <v>0</v>
      </c>
      <c r="BC41" s="278">
        <f>SUM(BC39:BC40)</f>
        <v>0</v>
      </c>
      <c r="BD41" s="278">
        <f>SUM(BD39:BD40)</f>
        <v>0</v>
      </c>
      <c r="BE41" s="278">
        <f>SUM(BE39:BE40)</f>
        <v>0</v>
      </c>
    </row>
    <row r="42" spans="1:80" x14ac:dyDescent="0.2">
      <c r="A42" s="241" t="s">
        <v>96</v>
      </c>
      <c r="B42" s="242" t="s">
        <v>402</v>
      </c>
      <c r="C42" s="243" t="s">
        <v>403</v>
      </c>
      <c r="D42" s="244"/>
      <c r="E42" s="245"/>
      <c r="F42" s="245"/>
      <c r="G42" s="246"/>
      <c r="H42" s="247"/>
      <c r="I42" s="248"/>
      <c r="J42" s="249"/>
      <c r="K42" s="250"/>
      <c r="O42" s="251">
        <v>1</v>
      </c>
    </row>
    <row r="43" spans="1:80" x14ac:dyDescent="0.2">
      <c r="A43" s="252">
        <v>14</v>
      </c>
      <c r="B43" s="253" t="s">
        <v>421</v>
      </c>
      <c r="C43" s="254" t="s">
        <v>1333</v>
      </c>
      <c r="D43" s="255" t="s">
        <v>115</v>
      </c>
      <c r="E43" s="256">
        <v>25.6</v>
      </c>
      <c r="F43" s="256"/>
      <c r="G43" s="257">
        <f>E43*F43</f>
        <v>0</v>
      </c>
      <c r="H43" s="258">
        <v>3.0999999999998802E-3</v>
      </c>
      <c r="I43" s="259">
        <f>E43*H43</f>
        <v>7.9359999999996933E-2</v>
      </c>
      <c r="J43" s="258">
        <v>0</v>
      </c>
      <c r="K43" s="259">
        <f>E43*J43</f>
        <v>0</v>
      </c>
      <c r="O43" s="251">
        <v>2</v>
      </c>
      <c r="AA43" s="226">
        <v>1</v>
      </c>
      <c r="AB43" s="226">
        <v>7</v>
      </c>
      <c r="AC43" s="226">
        <v>7</v>
      </c>
      <c r="AZ43" s="226">
        <v>2</v>
      </c>
      <c r="BA43" s="226">
        <f>IF(AZ43=1,G43,0)</f>
        <v>0</v>
      </c>
      <c r="BB43" s="226">
        <f>IF(AZ43=2,G43,0)</f>
        <v>0</v>
      </c>
      <c r="BC43" s="226">
        <f>IF(AZ43=3,G43,0)</f>
        <v>0</v>
      </c>
      <c r="BD43" s="226">
        <f>IF(AZ43=4,G43,0)</f>
        <v>0</v>
      </c>
      <c r="BE43" s="226">
        <f>IF(AZ43=5,G43,0)</f>
        <v>0</v>
      </c>
      <c r="CA43" s="251">
        <v>1</v>
      </c>
      <c r="CB43" s="251">
        <v>7</v>
      </c>
    </row>
    <row r="44" spans="1:80" x14ac:dyDescent="0.2">
      <c r="A44" s="260"/>
      <c r="B44" s="263"/>
      <c r="C44" s="629" t="s">
        <v>595</v>
      </c>
      <c r="D44" s="630"/>
      <c r="E44" s="264"/>
      <c r="F44" s="265"/>
      <c r="G44" s="266"/>
      <c r="H44" s="267"/>
      <c r="I44" s="261"/>
      <c r="J44" s="268"/>
      <c r="K44" s="261"/>
      <c r="M44" s="262" t="s">
        <v>595</v>
      </c>
      <c r="O44" s="251"/>
    </row>
    <row r="45" spans="1:80" ht="22.5" x14ac:dyDescent="0.2">
      <c r="A45" s="252">
        <v>15</v>
      </c>
      <c r="B45" s="253" t="s">
        <v>426</v>
      </c>
      <c r="C45" s="254" t="s">
        <v>596</v>
      </c>
      <c r="D45" s="255" t="s">
        <v>427</v>
      </c>
      <c r="E45" s="256">
        <v>1</v>
      </c>
      <c r="F45" s="256"/>
      <c r="G45" s="257">
        <f>E45*F45</f>
        <v>0</v>
      </c>
      <c r="H45" s="258">
        <v>0</v>
      </c>
      <c r="I45" s="259">
        <f>E45*H45</f>
        <v>0</v>
      </c>
      <c r="J45" s="258"/>
      <c r="K45" s="259">
        <f>E45*J45</f>
        <v>0</v>
      </c>
      <c r="O45" s="251">
        <v>2</v>
      </c>
      <c r="AA45" s="226">
        <v>12</v>
      </c>
      <c r="AB45" s="226">
        <v>0</v>
      </c>
      <c r="AC45" s="226">
        <v>21</v>
      </c>
      <c r="AZ45" s="226">
        <v>2</v>
      </c>
      <c r="BA45" s="226">
        <f>IF(AZ45=1,G45,0)</f>
        <v>0</v>
      </c>
      <c r="BB45" s="226">
        <f>IF(AZ45=2,G45,0)</f>
        <v>0</v>
      </c>
      <c r="BC45" s="226">
        <f>IF(AZ45=3,G45,0)</f>
        <v>0</v>
      </c>
      <c r="BD45" s="226">
        <f>IF(AZ45=4,G45,0)</f>
        <v>0</v>
      </c>
      <c r="BE45" s="226">
        <f>IF(AZ45=5,G45,0)</f>
        <v>0</v>
      </c>
      <c r="CA45" s="251">
        <v>12</v>
      </c>
      <c r="CB45" s="251">
        <v>0</v>
      </c>
    </row>
    <row r="46" spans="1:80" x14ac:dyDescent="0.2">
      <c r="A46" s="252">
        <v>16</v>
      </c>
      <c r="B46" s="253" t="s">
        <v>431</v>
      </c>
      <c r="C46" s="254" t="s">
        <v>432</v>
      </c>
      <c r="D46" s="255" t="s">
        <v>12</v>
      </c>
      <c r="E46" s="256">
        <v>1.9</v>
      </c>
      <c r="F46" s="256">
        <f>SUM(G43:G45)/100</f>
        <v>0</v>
      </c>
      <c r="G46" s="257">
        <f>E46*F46</f>
        <v>0</v>
      </c>
      <c r="H46" s="258">
        <v>0</v>
      </c>
      <c r="I46" s="259">
        <f>E46*H46</f>
        <v>0</v>
      </c>
      <c r="J46" s="258"/>
      <c r="K46" s="259">
        <f>E46*J46</f>
        <v>0</v>
      </c>
      <c r="O46" s="251">
        <v>2</v>
      </c>
      <c r="AA46" s="226">
        <v>7</v>
      </c>
      <c r="AB46" s="226">
        <v>1002</v>
      </c>
      <c r="AC46" s="226">
        <v>5</v>
      </c>
      <c r="AZ46" s="226">
        <v>2</v>
      </c>
      <c r="BA46" s="226">
        <f>IF(AZ46=1,G46,0)</f>
        <v>0</v>
      </c>
      <c r="BB46" s="226">
        <f>IF(AZ46=2,G46,0)</f>
        <v>0</v>
      </c>
      <c r="BC46" s="226">
        <f>IF(AZ46=3,G46,0)</f>
        <v>0</v>
      </c>
      <c r="BD46" s="226">
        <f>IF(AZ46=4,G46,0)</f>
        <v>0</v>
      </c>
      <c r="BE46" s="226">
        <f>IF(AZ46=5,G46,0)</f>
        <v>0</v>
      </c>
      <c r="CA46" s="251">
        <v>7</v>
      </c>
      <c r="CB46" s="251">
        <v>1002</v>
      </c>
    </row>
    <row r="47" spans="1:80" x14ac:dyDescent="0.2">
      <c r="A47" s="269"/>
      <c r="B47" s="270" t="s">
        <v>99</v>
      </c>
      <c r="C47" s="271" t="s">
        <v>404</v>
      </c>
      <c r="D47" s="272"/>
      <c r="E47" s="273"/>
      <c r="F47" s="274"/>
      <c r="G47" s="275">
        <f>SUM(G42:G46)</f>
        <v>0</v>
      </c>
      <c r="H47" s="276"/>
      <c r="I47" s="277">
        <f>SUM(I42:I46)</f>
        <v>7.9359999999996933E-2</v>
      </c>
      <c r="J47" s="276"/>
      <c r="K47" s="277">
        <f>SUM(K42:K46)</f>
        <v>0</v>
      </c>
      <c r="O47" s="251">
        <v>4</v>
      </c>
      <c r="BA47" s="278">
        <f>SUM(BA42:BA46)</f>
        <v>0</v>
      </c>
      <c r="BB47" s="278">
        <f>SUM(BB42:BB46)</f>
        <v>0</v>
      </c>
      <c r="BC47" s="278">
        <f>SUM(BC42:BC46)</f>
        <v>0</v>
      </c>
      <c r="BD47" s="278">
        <f>SUM(BD42:BD46)</f>
        <v>0</v>
      </c>
      <c r="BE47" s="278">
        <f>SUM(BE42:BE46)</f>
        <v>0</v>
      </c>
    </row>
    <row r="48" spans="1:80" x14ac:dyDescent="0.2">
      <c r="A48" s="241" t="s">
        <v>96</v>
      </c>
      <c r="B48" s="242" t="s">
        <v>449</v>
      </c>
      <c r="C48" s="243" t="s">
        <v>450</v>
      </c>
      <c r="D48" s="244"/>
      <c r="E48" s="245"/>
      <c r="F48" s="245"/>
      <c r="G48" s="246"/>
      <c r="H48" s="247"/>
      <c r="I48" s="248"/>
      <c r="J48" s="249"/>
      <c r="K48" s="250"/>
      <c r="O48" s="251">
        <v>1</v>
      </c>
    </row>
    <row r="49" spans="1:80" ht="22.5" x14ac:dyDescent="0.2">
      <c r="A49" s="252">
        <v>17</v>
      </c>
      <c r="B49" s="253" t="s">
        <v>452</v>
      </c>
      <c r="C49" s="254" t="s">
        <v>597</v>
      </c>
      <c r="D49" s="255" t="s">
        <v>149</v>
      </c>
      <c r="E49" s="256">
        <v>5</v>
      </c>
      <c r="F49" s="256"/>
      <c r="G49" s="257">
        <f>E49*F49</f>
        <v>0</v>
      </c>
      <c r="H49" s="258">
        <v>0</v>
      </c>
      <c r="I49" s="259">
        <f>E49*H49</f>
        <v>0</v>
      </c>
      <c r="J49" s="258"/>
      <c r="K49" s="259">
        <f>E49*J49</f>
        <v>0</v>
      </c>
      <c r="O49" s="251">
        <v>2</v>
      </c>
      <c r="AA49" s="226">
        <v>12</v>
      </c>
      <c r="AB49" s="226">
        <v>0</v>
      </c>
      <c r="AC49" s="226">
        <v>23</v>
      </c>
      <c r="AZ49" s="226">
        <v>2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12</v>
      </c>
      <c r="CB49" s="251">
        <v>0</v>
      </c>
    </row>
    <row r="50" spans="1:80" x14ac:dyDescent="0.2">
      <c r="A50" s="260"/>
      <c r="B50" s="263"/>
      <c r="C50" s="629" t="s">
        <v>598</v>
      </c>
      <c r="D50" s="630"/>
      <c r="E50" s="264"/>
      <c r="F50" s="265"/>
      <c r="G50" s="266"/>
      <c r="H50" s="267"/>
      <c r="I50" s="261"/>
      <c r="J50" s="268"/>
      <c r="K50" s="261"/>
      <c r="M50" s="262">
        <v>5</v>
      </c>
      <c r="O50" s="251"/>
    </row>
    <row r="51" spans="1:80" ht="22.5" x14ac:dyDescent="0.2">
      <c r="A51" s="252">
        <v>18</v>
      </c>
      <c r="B51" s="253" t="s">
        <v>453</v>
      </c>
      <c r="C51" s="254" t="s">
        <v>599</v>
      </c>
      <c r="D51" s="255" t="s">
        <v>149</v>
      </c>
      <c r="E51" s="256">
        <v>1</v>
      </c>
      <c r="F51" s="256"/>
      <c r="G51" s="257">
        <f>E51*F51</f>
        <v>0</v>
      </c>
      <c r="H51" s="258">
        <v>0</v>
      </c>
      <c r="I51" s="259">
        <f>E51*H51</f>
        <v>0</v>
      </c>
      <c r="J51" s="258"/>
      <c r="K51" s="259">
        <f>E51*J51</f>
        <v>0</v>
      </c>
      <c r="O51" s="251">
        <v>2</v>
      </c>
      <c r="AA51" s="226">
        <v>12</v>
      </c>
      <c r="AB51" s="226">
        <v>0</v>
      </c>
      <c r="AC51" s="226">
        <v>24</v>
      </c>
      <c r="AZ51" s="226">
        <v>2</v>
      </c>
      <c r="BA51" s="226">
        <f>IF(AZ51=1,G51,0)</f>
        <v>0</v>
      </c>
      <c r="BB51" s="226">
        <f>IF(AZ51=2,G51,0)</f>
        <v>0</v>
      </c>
      <c r="BC51" s="226">
        <f>IF(AZ51=3,G51,0)</f>
        <v>0</v>
      </c>
      <c r="BD51" s="226">
        <f>IF(AZ51=4,G51,0)</f>
        <v>0</v>
      </c>
      <c r="BE51" s="226">
        <f>IF(AZ51=5,G51,0)</f>
        <v>0</v>
      </c>
      <c r="CA51" s="251">
        <v>12</v>
      </c>
      <c r="CB51" s="251">
        <v>0</v>
      </c>
    </row>
    <row r="52" spans="1:80" x14ac:dyDescent="0.2">
      <c r="A52" s="260"/>
      <c r="B52" s="263"/>
      <c r="C52" s="629" t="s">
        <v>97</v>
      </c>
      <c r="D52" s="630"/>
      <c r="E52" s="264"/>
      <c r="F52" s="265"/>
      <c r="G52" s="266"/>
      <c r="H52" s="267"/>
      <c r="I52" s="261"/>
      <c r="J52" s="268"/>
      <c r="K52" s="261"/>
      <c r="M52" s="262">
        <v>1</v>
      </c>
      <c r="O52" s="251"/>
    </row>
    <row r="53" spans="1:80" ht="33.75" x14ac:dyDescent="0.2">
      <c r="A53" s="252">
        <v>19</v>
      </c>
      <c r="B53" s="253" t="s">
        <v>455</v>
      </c>
      <c r="C53" s="254" t="s">
        <v>1350</v>
      </c>
      <c r="D53" s="255" t="s">
        <v>149</v>
      </c>
      <c r="E53" s="256">
        <v>6</v>
      </c>
      <c r="F53" s="256"/>
      <c r="G53" s="257">
        <f>E53*F53</f>
        <v>0</v>
      </c>
      <c r="H53" s="258">
        <v>0</v>
      </c>
      <c r="I53" s="259">
        <f>E53*H53</f>
        <v>0</v>
      </c>
      <c r="J53" s="258"/>
      <c r="K53" s="259">
        <f>E53*J53</f>
        <v>0</v>
      </c>
      <c r="O53" s="251">
        <v>2</v>
      </c>
      <c r="AA53" s="226">
        <v>12</v>
      </c>
      <c r="AB53" s="226">
        <v>0</v>
      </c>
      <c r="AC53" s="226">
        <v>25</v>
      </c>
      <c r="AZ53" s="226">
        <v>2</v>
      </c>
      <c r="BA53" s="226">
        <f>IF(AZ53=1,G53,0)</f>
        <v>0</v>
      </c>
      <c r="BB53" s="226">
        <f>IF(AZ53=2,G53,0)</f>
        <v>0</v>
      </c>
      <c r="BC53" s="226">
        <f>IF(AZ53=3,G53,0)</f>
        <v>0</v>
      </c>
      <c r="BD53" s="226">
        <f>IF(AZ53=4,G53,0)</f>
        <v>0</v>
      </c>
      <c r="BE53" s="226">
        <f>IF(AZ53=5,G53,0)</f>
        <v>0</v>
      </c>
      <c r="CA53" s="251">
        <v>12</v>
      </c>
      <c r="CB53" s="251">
        <v>0</v>
      </c>
    </row>
    <row r="54" spans="1:80" x14ac:dyDescent="0.2">
      <c r="A54" s="260"/>
      <c r="B54" s="263"/>
      <c r="C54" s="629" t="s">
        <v>150</v>
      </c>
      <c r="D54" s="630"/>
      <c r="E54" s="264"/>
      <c r="F54" s="265"/>
      <c r="G54" s="266"/>
      <c r="H54" s="267"/>
      <c r="I54" s="261"/>
      <c r="J54" s="268"/>
      <c r="K54" s="261"/>
      <c r="M54" s="262">
        <v>6</v>
      </c>
      <c r="O54" s="251"/>
    </row>
    <row r="55" spans="1:80" x14ac:dyDescent="0.2">
      <c r="A55" s="252">
        <v>20</v>
      </c>
      <c r="B55" s="253" t="s">
        <v>457</v>
      </c>
      <c r="C55" s="254" t="s">
        <v>600</v>
      </c>
      <c r="D55" s="255" t="s">
        <v>427</v>
      </c>
      <c r="E55" s="256">
        <v>1</v>
      </c>
      <c r="F55" s="256"/>
      <c r="G55" s="257">
        <f>E55*F55</f>
        <v>0</v>
      </c>
      <c r="H55" s="258">
        <v>0</v>
      </c>
      <c r="I55" s="259">
        <f>E55*H55</f>
        <v>0</v>
      </c>
      <c r="J55" s="258"/>
      <c r="K55" s="259">
        <f>E55*J55</f>
        <v>0</v>
      </c>
      <c r="O55" s="251">
        <v>2</v>
      </c>
      <c r="AA55" s="226">
        <v>12</v>
      </c>
      <c r="AB55" s="226">
        <v>0</v>
      </c>
      <c r="AC55" s="226">
        <v>26</v>
      </c>
      <c r="AZ55" s="226">
        <v>2</v>
      </c>
      <c r="BA55" s="226">
        <f>IF(AZ55=1,G55,0)</f>
        <v>0</v>
      </c>
      <c r="BB55" s="226">
        <f>IF(AZ55=2,G55,0)</f>
        <v>0</v>
      </c>
      <c r="BC55" s="226">
        <f>IF(AZ55=3,G55,0)</f>
        <v>0</v>
      </c>
      <c r="BD55" s="226">
        <f>IF(AZ55=4,G55,0)</f>
        <v>0</v>
      </c>
      <c r="BE55" s="226">
        <f>IF(AZ55=5,G55,0)</f>
        <v>0</v>
      </c>
      <c r="CA55" s="251">
        <v>12</v>
      </c>
      <c r="CB55" s="251">
        <v>0</v>
      </c>
    </row>
    <row r="56" spans="1:80" x14ac:dyDescent="0.2">
      <c r="A56" s="260"/>
      <c r="B56" s="263"/>
      <c r="C56" s="629" t="s">
        <v>97</v>
      </c>
      <c r="D56" s="630"/>
      <c r="E56" s="264"/>
      <c r="F56" s="265"/>
      <c r="G56" s="266"/>
      <c r="H56" s="267"/>
      <c r="I56" s="261"/>
      <c r="J56" s="268"/>
      <c r="K56" s="261"/>
      <c r="M56" s="262">
        <v>1</v>
      </c>
      <c r="O56" s="251"/>
    </row>
    <row r="57" spans="1:80" x14ac:dyDescent="0.2">
      <c r="A57" s="252">
        <v>21</v>
      </c>
      <c r="B57" s="253" t="s">
        <v>458</v>
      </c>
      <c r="C57" s="254" t="s">
        <v>1351</v>
      </c>
      <c r="D57" s="255" t="s">
        <v>427</v>
      </c>
      <c r="E57" s="256">
        <v>1</v>
      </c>
      <c r="F57" s="256"/>
      <c r="G57" s="257">
        <f>E57*F57</f>
        <v>0</v>
      </c>
      <c r="H57" s="258">
        <v>0</v>
      </c>
      <c r="I57" s="259">
        <f>E57*H57</f>
        <v>0</v>
      </c>
      <c r="J57" s="258"/>
      <c r="K57" s="259">
        <f>E57*J57</f>
        <v>0</v>
      </c>
      <c r="O57" s="251">
        <v>2</v>
      </c>
      <c r="AA57" s="226">
        <v>12</v>
      </c>
      <c r="AB57" s="226">
        <v>0</v>
      </c>
      <c r="AC57" s="226">
        <v>27</v>
      </c>
      <c r="AZ57" s="226">
        <v>2</v>
      </c>
      <c r="BA57" s="226">
        <f>IF(AZ57=1,G57,0)</f>
        <v>0</v>
      </c>
      <c r="BB57" s="226">
        <f>IF(AZ57=2,G57,0)</f>
        <v>0</v>
      </c>
      <c r="BC57" s="226">
        <f>IF(AZ57=3,G57,0)</f>
        <v>0</v>
      </c>
      <c r="BD57" s="226">
        <f>IF(AZ57=4,G57,0)</f>
        <v>0</v>
      </c>
      <c r="BE57" s="226">
        <f>IF(AZ57=5,G57,0)</f>
        <v>0</v>
      </c>
      <c r="CA57" s="251">
        <v>12</v>
      </c>
      <c r="CB57" s="251">
        <v>0</v>
      </c>
    </row>
    <row r="58" spans="1:80" x14ac:dyDescent="0.2">
      <c r="A58" s="260"/>
      <c r="B58" s="263"/>
      <c r="C58" s="629" t="s">
        <v>97</v>
      </c>
      <c r="D58" s="630"/>
      <c r="E58" s="264"/>
      <c r="F58" s="265"/>
      <c r="G58" s="266"/>
      <c r="H58" s="267"/>
      <c r="I58" s="261"/>
      <c r="J58" s="268"/>
      <c r="K58" s="261"/>
      <c r="M58" s="262">
        <v>1</v>
      </c>
      <c r="O58" s="251"/>
    </row>
    <row r="59" spans="1:80" x14ac:dyDescent="0.2">
      <c r="A59" s="252">
        <v>23</v>
      </c>
      <c r="B59" s="253" t="s">
        <v>468</v>
      </c>
      <c r="C59" s="254" t="s">
        <v>469</v>
      </c>
      <c r="D59" s="255" t="s">
        <v>12</v>
      </c>
      <c r="E59" s="256">
        <v>1.7</v>
      </c>
      <c r="F59" s="256">
        <f>SUM(G49:G58)/100</f>
        <v>0</v>
      </c>
      <c r="G59" s="257">
        <f>E59*F59</f>
        <v>0</v>
      </c>
      <c r="H59" s="258">
        <v>0</v>
      </c>
      <c r="I59" s="259">
        <f>E59*H59</f>
        <v>0</v>
      </c>
      <c r="J59" s="258"/>
      <c r="K59" s="259">
        <f>E59*J59</f>
        <v>0</v>
      </c>
      <c r="O59" s="251">
        <v>2</v>
      </c>
      <c r="AA59" s="226">
        <v>7</v>
      </c>
      <c r="AB59" s="226">
        <v>1002</v>
      </c>
      <c r="AC59" s="226">
        <v>5</v>
      </c>
      <c r="AZ59" s="226">
        <v>2</v>
      </c>
      <c r="BA59" s="226">
        <f>IF(AZ59=1,G59,0)</f>
        <v>0</v>
      </c>
      <c r="BB59" s="226">
        <f>IF(AZ59=2,G59,0)</f>
        <v>0</v>
      </c>
      <c r="BC59" s="226">
        <f>IF(AZ59=3,G59,0)</f>
        <v>0</v>
      </c>
      <c r="BD59" s="226">
        <f>IF(AZ59=4,G59,0)</f>
        <v>0</v>
      </c>
      <c r="BE59" s="226">
        <f>IF(AZ59=5,G59,0)</f>
        <v>0</v>
      </c>
      <c r="CA59" s="251">
        <v>7</v>
      </c>
      <c r="CB59" s="251">
        <v>1002</v>
      </c>
    </row>
    <row r="60" spans="1:80" x14ac:dyDescent="0.2">
      <c r="A60" s="269"/>
      <c r="B60" s="270" t="s">
        <v>99</v>
      </c>
      <c r="C60" s="271" t="s">
        <v>451</v>
      </c>
      <c r="D60" s="272"/>
      <c r="E60" s="273"/>
      <c r="F60" s="274"/>
      <c r="G60" s="275">
        <f>SUM(G48:G59)</f>
        <v>0</v>
      </c>
      <c r="H60" s="276"/>
      <c r="I60" s="277">
        <f>SUM(I48:I59)</f>
        <v>0</v>
      </c>
      <c r="J60" s="276"/>
      <c r="K60" s="277">
        <f>SUM(K48:K59)</f>
        <v>0</v>
      </c>
      <c r="O60" s="251">
        <v>4</v>
      </c>
      <c r="BA60" s="278">
        <f>SUM(BA48:BA59)</f>
        <v>0</v>
      </c>
      <c r="BB60" s="278">
        <f>SUM(BB48:BB59)</f>
        <v>0</v>
      </c>
      <c r="BC60" s="278">
        <f>SUM(BC48:BC59)</f>
        <v>0</v>
      </c>
      <c r="BD60" s="278">
        <f>SUM(BD48:BD59)</f>
        <v>0</v>
      </c>
      <c r="BE60" s="278">
        <f>SUM(BE48:BE59)</f>
        <v>0</v>
      </c>
    </row>
    <row r="61" spans="1:80" x14ac:dyDescent="0.2">
      <c r="A61" s="241" t="s">
        <v>96</v>
      </c>
      <c r="B61" s="242" t="s">
        <v>497</v>
      </c>
      <c r="C61" s="243" t="s">
        <v>498</v>
      </c>
      <c r="D61" s="244"/>
      <c r="E61" s="245"/>
      <c r="F61" s="245"/>
      <c r="G61" s="246"/>
      <c r="H61" s="247"/>
      <c r="I61" s="248"/>
      <c r="J61" s="249"/>
      <c r="K61" s="250"/>
      <c r="O61" s="251">
        <v>1</v>
      </c>
    </row>
    <row r="62" spans="1:80" x14ac:dyDescent="0.2">
      <c r="A62" s="252">
        <v>24</v>
      </c>
      <c r="B62" s="253" t="s">
        <v>601</v>
      </c>
      <c r="C62" s="254" t="s">
        <v>602</v>
      </c>
      <c r="D62" s="255" t="s">
        <v>122</v>
      </c>
      <c r="E62" s="256">
        <v>1277.96</v>
      </c>
      <c r="F62" s="256"/>
      <c r="G62" s="257">
        <f>E62*F62</f>
        <v>0</v>
      </c>
      <c r="H62" s="258">
        <v>1.99999999999978E-4</v>
      </c>
      <c r="I62" s="259">
        <f>E62*H62</f>
        <v>0.2555919999999719</v>
      </c>
      <c r="J62" s="258">
        <v>0</v>
      </c>
      <c r="K62" s="259">
        <f>E62*J62</f>
        <v>0</v>
      </c>
      <c r="O62" s="251">
        <v>2</v>
      </c>
      <c r="AA62" s="226">
        <v>1</v>
      </c>
      <c r="AB62" s="226">
        <v>7</v>
      </c>
      <c r="AC62" s="226">
        <v>7</v>
      </c>
      <c r="AZ62" s="226">
        <v>2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51">
        <v>1</v>
      </c>
      <c r="CB62" s="251">
        <v>7</v>
      </c>
    </row>
    <row r="63" spans="1:80" x14ac:dyDescent="0.2">
      <c r="A63" s="260"/>
      <c r="B63" s="263"/>
      <c r="C63" s="629" t="s">
        <v>603</v>
      </c>
      <c r="D63" s="630"/>
      <c r="E63" s="264"/>
      <c r="F63" s="265"/>
      <c r="G63" s="266"/>
      <c r="H63" s="267"/>
      <c r="I63" s="261"/>
      <c r="J63" s="268"/>
      <c r="K63" s="261"/>
      <c r="M63" s="262" t="s">
        <v>603</v>
      </c>
      <c r="O63" s="251"/>
    </row>
    <row r="64" spans="1:80" x14ac:dyDescent="0.2">
      <c r="A64" s="269"/>
      <c r="B64" s="270" t="s">
        <v>99</v>
      </c>
      <c r="C64" s="271" t="s">
        <v>499</v>
      </c>
      <c r="D64" s="272"/>
      <c r="E64" s="273"/>
      <c r="F64" s="274"/>
      <c r="G64" s="275">
        <f>SUM(G61:G63)</f>
        <v>0</v>
      </c>
      <c r="H64" s="276"/>
      <c r="I64" s="277">
        <f>SUM(I61:I63)</f>
        <v>0.2555919999999719</v>
      </c>
      <c r="J64" s="276"/>
      <c r="K64" s="277">
        <f>SUM(K61:K63)</f>
        <v>0</v>
      </c>
      <c r="O64" s="251">
        <v>4</v>
      </c>
      <c r="BA64" s="278">
        <f>SUM(BA61:BA63)</f>
        <v>0</v>
      </c>
      <c r="BB64" s="278">
        <f>SUM(BB61:BB63)</f>
        <v>0</v>
      </c>
      <c r="BC64" s="278">
        <f>SUM(BC61:BC63)</f>
        <v>0</v>
      </c>
      <c r="BD64" s="278">
        <f>SUM(BD61:BD63)</f>
        <v>0</v>
      </c>
      <c r="BE64" s="278">
        <f>SUM(BE61:BE63)</f>
        <v>0</v>
      </c>
    </row>
    <row r="65" spans="1:80" x14ac:dyDescent="0.2">
      <c r="A65" s="241" t="s">
        <v>96</v>
      </c>
      <c r="B65" s="242" t="s">
        <v>158</v>
      </c>
      <c r="C65" s="243" t="s">
        <v>159</v>
      </c>
      <c r="D65" s="244"/>
      <c r="E65" s="245"/>
      <c r="F65" s="245"/>
      <c r="G65" s="246"/>
      <c r="H65" s="247"/>
      <c r="I65" s="248"/>
      <c r="J65" s="249"/>
      <c r="K65" s="250"/>
      <c r="O65" s="251">
        <v>1</v>
      </c>
    </row>
    <row r="66" spans="1:80" x14ac:dyDescent="0.2">
      <c r="A66" s="252">
        <v>25</v>
      </c>
      <c r="B66" s="253" t="s">
        <v>161</v>
      </c>
      <c r="C66" s="254" t="s">
        <v>162</v>
      </c>
      <c r="D66" s="255" t="s">
        <v>163</v>
      </c>
      <c r="E66" s="256">
        <v>14.250000000008599</v>
      </c>
      <c r="F66" s="256"/>
      <c r="G66" s="257">
        <f>E66*F66</f>
        <v>0</v>
      </c>
      <c r="H66" s="258">
        <v>0</v>
      </c>
      <c r="I66" s="259">
        <f>E66*H66</f>
        <v>0</v>
      </c>
      <c r="J66" s="258"/>
      <c r="K66" s="259">
        <f>E66*J66</f>
        <v>0</v>
      </c>
      <c r="O66" s="251">
        <v>2</v>
      </c>
      <c r="AA66" s="226">
        <v>8</v>
      </c>
      <c r="AB66" s="226">
        <v>0</v>
      </c>
      <c r="AC66" s="226">
        <v>3</v>
      </c>
      <c r="AZ66" s="226">
        <v>1</v>
      </c>
      <c r="BA66" s="226">
        <f>IF(AZ66=1,G66,0)</f>
        <v>0</v>
      </c>
      <c r="BB66" s="226">
        <f>IF(AZ66=2,G66,0)</f>
        <v>0</v>
      </c>
      <c r="BC66" s="226">
        <f>IF(AZ66=3,G66,0)</f>
        <v>0</v>
      </c>
      <c r="BD66" s="226">
        <f>IF(AZ66=4,G66,0)</f>
        <v>0</v>
      </c>
      <c r="BE66" s="226">
        <f>IF(AZ66=5,G66,0)</f>
        <v>0</v>
      </c>
      <c r="CA66" s="251">
        <v>8</v>
      </c>
      <c r="CB66" s="251">
        <v>0</v>
      </c>
    </row>
    <row r="67" spans="1:80" x14ac:dyDescent="0.2">
      <c r="A67" s="252">
        <v>26</v>
      </c>
      <c r="B67" s="253" t="s">
        <v>164</v>
      </c>
      <c r="C67" s="254" t="s">
        <v>165</v>
      </c>
      <c r="D67" s="255" t="s">
        <v>163</v>
      </c>
      <c r="E67" s="256">
        <v>57.000000000034603</v>
      </c>
      <c r="F67" s="256"/>
      <c r="G67" s="257">
        <f>E67*F67</f>
        <v>0</v>
      </c>
      <c r="H67" s="258">
        <v>0</v>
      </c>
      <c r="I67" s="259">
        <f>E67*H67</f>
        <v>0</v>
      </c>
      <c r="J67" s="258"/>
      <c r="K67" s="259">
        <f>E67*J67</f>
        <v>0</v>
      </c>
      <c r="O67" s="251">
        <v>2</v>
      </c>
      <c r="AA67" s="226">
        <v>8</v>
      </c>
      <c r="AB67" s="226">
        <v>0</v>
      </c>
      <c r="AC67" s="226">
        <v>3</v>
      </c>
      <c r="AZ67" s="226">
        <v>1</v>
      </c>
      <c r="BA67" s="226">
        <f>IF(AZ67=1,G67,0)</f>
        <v>0</v>
      </c>
      <c r="BB67" s="226">
        <f>IF(AZ67=2,G67,0)</f>
        <v>0</v>
      </c>
      <c r="BC67" s="226">
        <f>IF(AZ67=3,G67,0)</f>
        <v>0</v>
      </c>
      <c r="BD67" s="226">
        <f>IF(AZ67=4,G67,0)</f>
        <v>0</v>
      </c>
      <c r="BE67" s="226">
        <f>IF(AZ67=5,G67,0)</f>
        <v>0</v>
      </c>
      <c r="CA67" s="251">
        <v>8</v>
      </c>
      <c r="CB67" s="251">
        <v>0</v>
      </c>
    </row>
    <row r="68" spans="1:80" x14ac:dyDescent="0.2">
      <c r="A68" s="252">
        <v>27</v>
      </c>
      <c r="B68" s="253" t="s">
        <v>166</v>
      </c>
      <c r="C68" s="254" t="s">
        <v>167</v>
      </c>
      <c r="D68" s="255" t="s">
        <v>163</v>
      </c>
      <c r="E68" s="256">
        <v>14.250000000008599</v>
      </c>
      <c r="F68" s="256"/>
      <c r="G68" s="257">
        <f>E68*F68</f>
        <v>0</v>
      </c>
      <c r="H68" s="258">
        <v>0</v>
      </c>
      <c r="I68" s="259">
        <f>E68*H68</f>
        <v>0</v>
      </c>
      <c r="J68" s="258"/>
      <c r="K68" s="259">
        <f>E68*J68</f>
        <v>0</v>
      </c>
      <c r="O68" s="251">
        <v>2</v>
      </c>
      <c r="AA68" s="226">
        <v>8</v>
      </c>
      <c r="AB68" s="226">
        <v>0</v>
      </c>
      <c r="AC68" s="226">
        <v>3</v>
      </c>
      <c r="AZ68" s="226">
        <v>1</v>
      </c>
      <c r="BA68" s="226">
        <f>IF(AZ68=1,G68,0)</f>
        <v>0</v>
      </c>
      <c r="BB68" s="226">
        <f>IF(AZ68=2,G68,0)</f>
        <v>0</v>
      </c>
      <c r="BC68" s="226">
        <f>IF(AZ68=3,G68,0)</f>
        <v>0</v>
      </c>
      <c r="BD68" s="226">
        <f>IF(AZ68=4,G68,0)</f>
        <v>0</v>
      </c>
      <c r="BE68" s="226">
        <f>IF(AZ68=5,G68,0)</f>
        <v>0</v>
      </c>
      <c r="CA68" s="251">
        <v>8</v>
      </c>
      <c r="CB68" s="251">
        <v>0</v>
      </c>
    </row>
    <row r="69" spans="1:80" x14ac:dyDescent="0.2">
      <c r="A69" s="252">
        <v>28</v>
      </c>
      <c r="B69" s="253" t="s">
        <v>168</v>
      </c>
      <c r="C69" s="254" t="s">
        <v>169</v>
      </c>
      <c r="D69" s="255" t="s">
        <v>163</v>
      </c>
      <c r="E69" s="256">
        <v>14.250000000008599</v>
      </c>
      <c r="F69" s="256"/>
      <c r="G69" s="257">
        <f>E69*F69</f>
        <v>0</v>
      </c>
      <c r="H69" s="258">
        <v>0</v>
      </c>
      <c r="I69" s="259">
        <f>E69*H69</f>
        <v>0</v>
      </c>
      <c r="J69" s="258"/>
      <c r="K69" s="259">
        <f>E69*J69</f>
        <v>0</v>
      </c>
      <c r="O69" s="251">
        <v>2</v>
      </c>
      <c r="AA69" s="226">
        <v>8</v>
      </c>
      <c r="AB69" s="226">
        <v>0</v>
      </c>
      <c r="AC69" s="226">
        <v>3</v>
      </c>
      <c r="AZ69" s="226">
        <v>1</v>
      </c>
      <c r="BA69" s="226">
        <f>IF(AZ69=1,G69,0)</f>
        <v>0</v>
      </c>
      <c r="BB69" s="226">
        <f>IF(AZ69=2,G69,0)</f>
        <v>0</v>
      </c>
      <c r="BC69" s="226">
        <f>IF(AZ69=3,G69,0)</f>
        <v>0</v>
      </c>
      <c r="BD69" s="226">
        <f>IF(AZ69=4,G69,0)</f>
        <v>0</v>
      </c>
      <c r="BE69" s="226">
        <f>IF(AZ69=5,G69,0)</f>
        <v>0</v>
      </c>
      <c r="CA69" s="251">
        <v>8</v>
      </c>
      <c r="CB69" s="251">
        <v>0</v>
      </c>
    </row>
    <row r="70" spans="1:80" x14ac:dyDescent="0.2">
      <c r="A70" s="269"/>
      <c r="B70" s="270" t="s">
        <v>99</v>
      </c>
      <c r="C70" s="271" t="s">
        <v>160</v>
      </c>
      <c r="D70" s="272"/>
      <c r="E70" s="273"/>
      <c r="F70" s="274"/>
      <c r="G70" s="275">
        <f>SUM(G65:G69)</f>
        <v>0</v>
      </c>
      <c r="H70" s="276"/>
      <c r="I70" s="277">
        <f>SUM(I65:I69)</f>
        <v>0</v>
      </c>
      <c r="J70" s="276"/>
      <c r="K70" s="277">
        <f>SUM(K65:K69)</f>
        <v>0</v>
      </c>
      <c r="O70" s="251">
        <v>4</v>
      </c>
      <c r="BA70" s="278">
        <f>SUM(BA65:BA69)</f>
        <v>0</v>
      </c>
      <c r="BB70" s="278">
        <f>SUM(BB65:BB69)</f>
        <v>0</v>
      </c>
      <c r="BC70" s="278">
        <f>SUM(BC65:BC69)</f>
        <v>0</v>
      </c>
      <c r="BD70" s="278">
        <f>SUM(BD65:BD69)</f>
        <v>0</v>
      </c>
      <c r="BE70" s="278">
        <f>SUM(BE65:BE69)</f>
        <v>0</v>
      </c>
    </row>
    <row r="71" spans="1:80" x14ac:dyDescent="0.2">
      <c r="E71" s="226"/>
    </row>
    <row r="72" spans="1:80" x14ac:dyDescent="0.2">
      <c r="E72" s="226"/>
    </row>
    <row r="73" spans="1:80" x14ac:dyDescent="0.2">
      <c r="E73" s="226"/>
    </row>
    <row r="74" spans="1:80" x14ac:dyDescent="0.2">
      <c r="E74" s="226"/>
    </row>
    <row r="75" spans="1:80" x14ac:dyDescent="0.2">
      <c r="E75" s="226"/>
    </row>
    <row r="76" spans="1:80" x14ac:dyDescent="0.2">
      <c r="E76" s="226"/>
    </row>
    <row r="77" spans="1:80" x14ac:dyDescent="0.2">
      <c r="E77" s="226"/>
    </row>
    <row r="78" spans="1:80" x14ac:dyDescent="0.2">
      <c r="E78" s="226"/>
    </row>
    <row r="79" spans="1:80" x14ac:dyDescent="0.2">
      <c r="E79" s="226"/>
    </row>
    <row r="80" spans="1:80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E85" s="226"/>
    </row>
    <row r="86" spans="1:7" x14ac:dyDescent="0.2">
      <c r="E86" s="226"/>
    </row>
    <row r="87" spans="1:7" x14ac:dyDescent="0.2">
      <c r="E87" s="226"/>
    </row>
    <row r="88" spans="1:7" x14ac:dyDescent="0.2">
      <c r="E88" s="226"/>
    </row>
    <row r="89" spans="1:7" x14ac:dyDescent="0.2">
      <c r="E89" s="226"/>
    </row>
    <row r="90" spans="1:7" x14ac:dyDescent="0.2">
      <c r="E90" s="226"/>
    </row>
    <row r="91" spans="1:7" x14ac:dyDescent="0.2">
      <c r="E91" s="226"/>
    </row>
    <row r="92" spans="1:7" x14ac:dyDescent="0.2">
      <c r="E92" s="226"/>
    </row>
    <row r="93" spans="1:7" x14ac:dyDescent="0.2">
      <c r="E93" s="226"/>
    </row>
    <row r="94" spans="1:7" x14ac:dyDescent="0.2">
      <c r="A94" s="268"/>
      <c r="B94" s="268"/>
      <c r="C94" s="268"/>
      <c r="D94" s="268"/>
      <c r="E94" s="268"/>
      <c r="F94" s="268"/>
      <c r="G94" s="268"/>
    </row>
    <row r="95" spans="1:7" x14ac:dyDescent="0.2">
      <c r="A95" s="268"/>
      <c r="B95" s="268"/>
      <c r="C95" s="268"/>
      <c r="D95" s="268"/>
      <c r="E95" s="268"/>
      <c r="F95" s="268"/>
      <c r="G95" s="268"/>
    </row>
    <row r="96" spans="1:7" x14ac:dyDescent="0.2">
      <c r="A96" s="268"/>
      <c r="B96" s="268"/>
      <c r="C96" s="268"/>
      <c r="D96" s="268"/>
      <c r="E96" s="268"/>
      <c r="F96" s="268"/>
      <c r="G96" s="268"/>
    </row>
    <row r="97" spans="1:7" x14ac:dyDescent="0.2">
      <c r="A97" s="268"/>
      <c r="B97" s="268"/>
      <c r="C97" s="268"/>
      <c r="D97" s="268"/>
      <c r="E97" s="268"/>
      <c r="F97" s="268"/>
      <c r="G97" s="268"/>
    </row>
    <row r="98" spans="1:7" x14ac:dyDescent="0.2">
      <c r="E98" s="226"/>
    </row>
    <row r="99" spans="1:7" x14ac:dyDescent="0.2">
      <c r="E99" s="226"/>
    </row>
    <row r="100" spans="1:7" x14ac:dyDescent="0.2">
      <c r="E100" s="226"/>
    </row>
    <row r="101" spans="1:7" x14ac:dyDescent="0.2">
      <c r="E101" s="226"/>
    </row>
    <row r="102" spans="1:7" x14ac:dyDescent="0.2">
      <c r="E102" s="226"/>
    </row>
    <row r="103" spans="1:7" x14ac:dyDescent="0.2">
      <c r="E103" s="226"/>
    </row>
    <row r="104" spans="1:7" x14ac:dyDescent="0.2">
      <c r="E104" s="226"/>
    </row>
    <row r="105" spans="1:7" x14ac:dyDescent="0.2">
      <c r="E105" s="226"/>
    </row>
    <row r="106" spans="1:7" x14ac:dyDescent="0.2">
      <c r="E106" s="226"/>
    </row>
    <row r="107" spans="1:7" x14ac:dyDescent="0.2">
      <c r="E107" s="226"/>
    </row>
    <row r="108" spans="1:7" x14ac:dyDescent="0.2">
      <c r="E108" s="226"/>
    </row>
    <row r="109" spans="1:7" x14ac:dyDescent="0.2">
      <c r="E109" s="226"/>
    </row>
    <row r="110" spans="1:7" x14ac:dyDescent="0.2">
      <c r="E110" s="226"/>
    </row>
    <row r="111" spans="1:7" x14ac:dyDescent="0.2">
      <c r="E111" s="226"/>
    </row>
    <row r="112" spans="1:7" x14ac:dyDescent="0.2">
      <c r="E112" s="226"/>
    </row>
    <row r="113" spans="5:5" x14ac:dyDescent="0.2">
      <c r="E113" s="226"/>
    </row>
    <row r="114" spans="5:5" x14ac:dyDescent="0.2">
      <c r="E114" s="226"/>
    </row>
    <row r="115" spans="5:5" x14ac:dyDescent="0.2">
      <c r="E115" s="226"/>
    </row>
    <row r="116" spans="5:5" x14ac:dyDescent="0.2">
      <c r="E116" s="226"/>
    </row>
    <row r="117" spans="5:5" x14ac:dyDescent="0.2">
      <c r="E117" s="226"/>
    </row>
    <row r="118" spans="5:5" x14ac:dyDescent="0.2">
      <c r="E118" s="226"/>
    </row>
    <row r="119" spans="5:5" x14ac:dyDescent="0.2">
      <c r="E119" s="226"/>
    </row>
    <row r="120" spans="5:5" x14ac:dyDescent="0.2">
      <c r="E120" s="226"/>
    </row>
    <row r="121" spans="5:5" x14ac:dyDescent="0.2">
      <c r="E121" s="226"/>
    </row>
    <row r="122" spans="5:5" x14ac:dyDescent="0.2">
      <c r="E122" s="226"/>
    </row>
    <row r="123" spans="5:5" x14ac:dyDescent="0.2">
      <c r="E123" s="226"/>
    </row>
    <row r="124" spans="5:5" x14ac:dyDescent="0.2">
      <c r="E124" s="226"/>
    </row>
    <row r="125" spans="5:5" x14ac:dyDescent="0.2">
      <c r="E125" s="226"/>
    </row>
    <row r="126" spans="5:5" x14ac:dyDescent="0.2">
      <c r="E126" s="226"/>
    </row>
    <row r="127" spans="5:5" x14ac:dyDescent="0.2">
      <c r="E127" s="226"/>
    </row>
    <row r="128" spans="5:5" x14ac:dyDescent="0.2">
      <c r="E128" s="226"/>
    </row>
    <row r="129" spans="1:7" x14ac:dyDescent="0.2">
      <c r="A129" s="279"/>
      <c r="B129" s="279"/>
    </row>
    <row r="130" spans="1:7" x14ac:dyDescent="0.2">
      <c r="A130" s="268"/>
      <c r="B130" s="268"/>
      <c r="C130" s="280"/>
      <c r="D130" s="280"/>
      <c r="E130" s="281"/>
      <c r="F130" s="280"/>
      <c r="G130" s="282"/>
    </row>
    <row r="131" spans="1:7" x14ac:dyDescent="0.2">
      <c r="A131" s="283"/>
      <c r="B131" s="283"/>
      <c r="C131" s="268"/>
      <c r="D131" s="268"/>
      <c r="E131" s="284"/>
      <c r="F131" s="268"/>
      <c r="G131" s="268"/>
    </row>
    <row r="132" spans="1:7" x14ac:dyDescent="0.2">
      <c r="A132" s="268"/>
      <c r="B132" s="268"/>
      <c r="C132" s="268"/>
      <c r="D132" s="268"/>
      <c r="E132" s="284"/>
      <c r="F132" s="268"/>
      <c r="G132" s="268"/>
    </row>
    <row r="133" spans="1:7" x14ac:dyDescent="0.2">
      <c r="A133" s="268"/>
      <c r="B133" s="268"/>
      <c r="C133" s="268"/>
      <c r="D133" s="268"/>
      <c r="E133" s="284"/>
      <c r="F133" s="268"/>
      <c r="G133" s="268"/>
    </row>
    <row r="134" spans="1:7" x14ac:dyDescent="0.2">
      <c r="A134" s="268"/>
      <c r="B134" s="268"/>
      <c r="C134" s="268"/>
      <c r="D134" s="268"/>
      <c r="E134" s="284"/>
      <c r="F134" s="268"/>
      <c r="G134" s="268"/>
    </row>
    <row r="135" spans="1:7" x14ac:dyDescent="0.2">
      <c r="A135" s="268"/>
      <c r="B135" s="268"/>
      <c r="C135" s="268"/>
      <c r="D135" s="268"/>
      <c r="E135" s="284"/>
      <c r="F135" s="268"/>
      <c r="G135" s="268"/>
    </row>
    <row r="136" spans="1:7" x14ac:dyDescent="0.2">
      <c r="A136" s="268"/>
      <c r="B136" s="268"/>
      <c r="C136" s="268"/>
      <c r="D136" s="268"/>
      <c r="E136" s="284"/>
      <c r="F136" s="268"/>
      <c r="G136" s="268"/>
    </row>
    <row r="137" spans="1:7" x14ac:dyDescent="0.2">
      <c r="A137" s="268"/>
      <c r="B137" s="268"/>
      <c r="C137" s="268"/>
      <c r="D137" s="268"/>
      <c r="E137" s="284"/>
      <c r="F137" s="268"/>
      <c r="G137" s="268"/>
    </row>
    <row r="138" spans="1:7" x14ac:dyDescent="0.2">
      <c r="A138" s="268"/>
      <c r="B138" s="268"/>
      <c r="C138" s="268"/>
      <c r="D138" s="268"/>
      <c r="E138" s="284"/>
      <c r="F138" s="268"/>
      <c r="G138" s="268"/>
    </row>
    <row r="139" spans="1:7" x14ac:dyDescent="0.2">
      <c r="A139" s="268"/>
      <c r="B139" s="268"/>
      <c r="C139" s="268"/>
      <c r="D139" s="268"/>
      <c r="E139" s="284"/>
      <c r="F139" s="268"/>
      <c r="G139" s="268"/>
    </row>
    <row r="140" spans="1:7" x14ac:dyDescent="0.2">
      <c r="A140" s="268"/>
      <c r="B140" s="268"/>
      <c r="C140" s="268"/>
      <c r="D140" s="268"/>
      <c r="E140" s="284"/>
      <c r="F140" s="268"/>
      <c r="G140" s="268"/>
    </row>
    <row r="141" spans="1:7" x14ac:dyDescent="0.2">
      <c r="A141" s="268"/>
      <c r="B141" s="268"/>
      <c r="C141" s="268"/>
      <c r="D141" s="268"/>
      <c r="E141" s="284"/>
      <c r="F141" s="268"/>
      <c r="G141" s="268"/>
    </row>
    <row r="142" spans="1:7" x14ac:dyDescent="0.2">
      <c r="A142" s="268"/>
      <c r="B142" s="268"/>
      <c r="C142" s="268"/>
      <c r="D142" s="268"/>
      <c r="E142" s="284"/>
      <c r="F142" s="268"/>
      <c r="G142" s="268"/>
    </row>
    <row r="143" spans="1:7" x14ac:dyDescent="0.2">
      <c r="A143" s="268"/>
      <c r="B143" s="268"/>
      <c r="C143" s="268"/>
      <c r="D143" s="268"/>
      <c r="E143" s="284"/>
      <c r="F143" s="268"/>
      <c r="G143" s="268"/>
    </row>
  </sheetData>
  <mergeCells count="25">
    <mergeCell ref="C11:D11"/>
    <mergeCell ref="C13:D13"/>
    <mergeCell ref="C15:D15"/>
    <mergeCell ref="A1:G1"/>
    <mergeCell ref="A3:B3"/>
    <mergeCell ref="A4:B4"/>
    <mergeCell ref="E4:G4"/>
    <mergeCell ref="C9:D9"/>
    <mergeCell ref="C34:D34"/>
    <mergeCell ref="C35:D35"/>
    <mergeCell ref="C37:D37"/>
    <mergeCell ref="C17:D17"/>
    <mergeCell ref="C18:D18"/>
    <mergeCell ref="C22:D22"/>
    <mergeCell ref="C24:D24"/>
    <mergeCell ref="C26:D26"/>
    <mergeCell ref="C28:D28"/>
    <mergeCell ref="C30:D30"/>
    <mergeCell ref="C58:D58"/>
    <mergeCell ref="C63:D63"/>
    <mergeCell ref="C44:D44"/>
    <mergeCell ref="C50:D50"/>
    <mergeCell ref="C52:D52"/>
    <mergeCell ref="C54:D54"/>
    <mergeCell ref="C56:D56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5"/>
  <sheetViews>
    <sheetView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604</v>
      </c>
      <c r="B5" s="103"/>
      <c r="C5" s="104" t="s">
        <v>605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611"/>
      <c r="D8" s="611"/>
      <c r="E8" s="612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611"/>
      <c r="D9" s="611"/>
      <c r="E9" s="612"/>
      <c r="F9" s="98"/>
      <c r="G9" s="120"/>
      <c r="H9" s="121"/>
    </row>
    <row r="10" spans="1:57" x14ac:dyDescent="0.2">
      <c r="A10" s="115" t="s">
        <v>41</v>
      </c>
      <c r="B10" s="98"/>
      <c r="C10" s="611"/>
      <c r="D10" s="611"/>
      <c r="E10" s="611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611"/>
      <c r="D11" s="611"/>
      <c r="E11" s="611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613"/>
      <c r="D12" s="613"/>
      <c r="E12" s="613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'06  Rek'!E13</f>
        <v>0</v>
      </c>
      <c r="D15" s="143" t="str">
        <f>'06  Rek'!A18</f>
        <v>Ztížené výrobní podmínky</v>
      </c>
      <c r="E15" s="144"/>
      <c r="F15" s="145"/>
      <c r="G15" s="142">
        <f>'06  Rek'!I18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'06  Rek'!F13</f>
        <v>0</v>
      </c>
      <c r="D16" s="95" t="str">
        <f>'06  Rek'!A19</f>
        <v>Oborová přirážka</v>
      </c>
      <c r="E16" s="146"/>
      <c r="F16" s="147"/>
      <c r="G16" s="142">
        <f>'06  Rek'!I19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'06  Rek'!H13</f>
        <v>0</v>
      </c>
      <c r="D17" s="95" t="str">
        <f>'06  Rek'!A20</f>
        <v>Přesun stavebních kapacit</v>
      </c>
      <c r="E17" s="146"/>
      <c r="F17" s="147"/>
      <c r="G17" s="142">
        <f>'06  Rek'!I20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'06  Rek'!G13</f>
        <v>0</v>
      </c>
      <c r="D18" s="95" t="str">
        <f>'06  Rek'!A21</f>
        <v>Mimostaveništní doprava</v>
      </c>
      <c r="E18" s="146"/>
      <c r="F18" s="147"/>
      <c r="G18" s="142">
        <f>'06  Rek'!I21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'06  Rek'!A22</f>
        <v>Zařízení staveniště</v>
      </c>
      <c r="E19" s="146"/>
      <c r="F19" s="147"/>
      <c r="G19" s="142">
        <f>'06  Rek'!I22</f>
        <v>0</v>
      </c>
    </row>
    <row r="20" spans="1:7" ht="15.95" customHeight="1" x14ac:dyDescent="0.2">
      <c r="A20" s="150"/>
      <c r="B20" s="141"/>
      <c r="C20" s="142"/>
      <c r="D20" s="95" t="str">
        <f>'06  Rek'!A23</f>
        <v>Provoz investora</v>
      </c>
      <c r="E20" s="146"/>
      <c r="F20" s="147"/>
      <c r="G20" s="142">
        <f>'06  Rek'!I23</f>
        <v>0</v>
      </c>
    </row>
    <row r="21" spans="1:7" ht="15.95" customHeight="1" x14ac:dyDescent="0.2">
      <c r="A21" s="150" t="s">
        <v>27</v>
      </c>
      <c r="B21" s="141"/>
      <c r="C21" s="142">
        <f>'06  Rek'!I13</f>
        <v>0</v>
      </c>
      <c r="D21" s="95" t="str">
        <f>'06  Rek'!A24</f>
        <v>Kompletační činnost (IČD)</v>
      </c>
      <c r="E21" s="146"/>
      <c r="F21" s="147"/>
      <c r="G21" s="142">
        <f>'06  Rek'!I24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614" t="s">
        <v>59</v>
      </c>
      <c r="B23" s="615"/>
      <c r="C23" s="152">
        <f>C22+G23</f>
        <v>0</v>
      </c>
      <c r="D23" s="153" t="s">
        <v>60</v>
      </c>
      <c r="E23" s="154"/>
      <c r="F23" s="155"/>
      <c r="G23" s="142">
        <f>'06  Rek'!H26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16">
        <f>ROUND(C23-F32,0)</f>
        <v>0</v>
      </c>
      <c r="G30" s="617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16">
        <f>ROUND(PRODUCT(F30,C31/100),1)</f>
        <v>0</v>
      </c>
      <c r="G31" s="617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16">
        <v>0</v>
      </c>
      <c r="G32" s="617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16">
        <f>ROUND(PRODUCT(F32,C33/100),1)</f>
        <v>0</v>
      </c>
      <c r="G33" s="617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18">
        <f>CEILING(SUM(F30:F33),IF(SUM(F30:F33)&gt;=0,1,-1))</f>
        <v>0</v>
      </c>
      <c r="G34" s="619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10"/>
      <c r="C37" s="610"/>
      <c r="D37" s="610"/>
      <c r="E37" s="610"/>
      <c r="F37" s="610"/>
      <c r="G37" s="610"/>
      <c r="H37" s="1" t="s">
        <v>1</v>
      </c>
    </row>
    <row r="38" spans="1:8" ht="12.75" customHeight="1" x14ac:dyDescent="0.2">
      <c r="A38" s="179"/>
      <c r="B38" s="610"/>
      <c r="C38" s="610"/>
      <c r="D38" s="610"/>
      <c r="E38" s="610"/>
      <c r="F38" s="610"/>
      <c r="G38" s="610"/>
      <c r="H38" s="1" t="s">
        <v>1</v>
      </c>
    </row>
    <row r="39" spans="1:8" x14ac:dyDescent="0.2">
      <c r="A39" s="179"/>
      <c r="B39" s="610"/>
      <c r="C39" s="610"/>
      <c r="D39" s="610"/>
      <c r="E39" s="610"/>
      <c r="F39" s="610"/>
      <c r="G39" s="610"/>
      <c r="H39" s="1" t="s">
        <v>1</v>
      </c>
    </row>
    <row r="40" spans="1:8" x14ac:dyDescent="0.2">
      <c r="A40" s="179"/>
      <c r="B40" s="610"/>
      <c r="C40" s="610"/>
      <c r="D40" s="610"/>
      <c r="E40" s="610"/>
      <c r="F40" s="610"/>
      <c r="G40" s="610"/>
      <c r="H40" s="1" t="s">
        <v>1</v>
      </c>
    </row>
    <row r="41" spans="1:8" x14ac:dyDescent="0.2">
      <c r="A41" s="179"/>
      <c r="B41" s="610"/>
      <c r="C41" s="610"/>
      <c r="D41" s="610"/>
      <c r="E41" s="610"/>
      <c r="F41" s="610"/>
      <c r="G41" s="610"/>
      <c r="H41" s="1" t="s">
        <v>1</v>
      </c>
    </row>
    <row r="42" spans="1:8" x14ac:dyDescent="0.2">
      <c r="A42" s="179"/>
      <c r="B42" s="610"/>
      <c r="C42" s="610"/>
      <c r="D42" s="610"/>
      <c r="E42" s="610"/>
      <c r="F42" s="610"/>
      <c r="G42" s="610"/>
      <c r="H42" s="1" t="s">
        <v>1</v>
      </c>
    </row>
    <row r="43" spans="1:8" x14ac:dyDescent="0.2">
      <c r="A43" s="179"/>
      <c r="B43" s="610"/>
      <c r="C43" s="610"/>
      <c r="D43" s="610"/>
      <c r="E43" s="610"/>
      <c r="F43" s="610"/>
      <c r="G43" s="610"/>
      <c r="H43" s="1" t="s">
        <v>1</v>
      </c>
    </row>
    <row r="44" spans="1:8" x14ac:dyDescent="0.2">
      <c r="A44" s="179"/>
      <c r="B44" s="610"/>
      <c r="C44" s="610"/>
      <c r="D44" s="610"/>
      <c r="E44" s="610"/>
      <c r="F44" s="610"/>
      <c r="G44" s="610"/>
      <c r="H44" s="1" t="s">
        <v>1</v>
      </c>
    </row>
    <row r="45" spans="1:8" ht="0.75" customHeight="1" x14ac:dyDescent="0.2">
      <c r="A45" s="179"/>
      <c r="B45" s="610"/>
      <c r="C45" s="610"/>
      <c r="D45" s="610"/>
      <c r="E45" s="610"/>
      <c r="F45" s="610"/>
      <c r="G45" s="610"/>
      <c r="H45" s="1" t="s">
        <v>1</v>
      </c>
    </row>
    <row r="46" spans="1:8" x14ac:dyDescent="0.2">
      <c r="B46" s="609"/>
      <c r="C46" s="609"/>
      <c r="D46" s="609"/>
      <c r="E46" s="609"/>
      <c r="F46" s="609"/>
      <c r="G46" s="609"/>
    </row>
    <row r="47" spans="1:8" x14ac:dyDescent="0.2">
      <c r="B47" s="609"/>
      <c r="C47" s="609"/>
      <c r="D47" s="609"/>
      <c r="E47" s="609"/>
      <c r="F47" s="609"/>
      <c r="G47" s="609"/>
    </row>
    <row r="48" spans="1:8" x14ac:dyDescent="0.2">
      <c r="B48" s="609"/>
      <c r="C48" s="609"/>
      <c r="D48" s="609"/>
      <c r="E48" s="609"/>
      <c r="F48" s="609"/>
      <c r="G48" s="609"/>
    </row>
    <row r="49" spans="2:7" x14ac:dyDescent="0.2">
      <c r="B49" s="609"/>
      <c r="C49" s="609"/>
      <c r="D49" s="609"/>
      <c r="E49" s="609"/>
      <c r="F49" s="609"/>
      <c r="G49" s="609"/>
    </row>
    <row r="50" spans="2:7" x14ac:dyDescent="0.2">
      <c r="B50" s="609"/>
      <c r="C50" s="609"/>
      <c r="D50" s="609"/>
      <c r="E50" s="609"/>
      <c r="F50" s="609"/>
      <c r="G50" s="609"/>
    </row>
    <row r="51" spans="2:7" x14ac:dyDescent="0.2">
      <c r="B51" s="609"/>
      <c r="C51" s="609"/>
      <c r="D51" s="609"/>
      <c r="E51" s="609"/>
      <c r="F51" s="609"/>
      <c r="G51" s="609"/>
    </row>
    <row r="52" spans="2:7" x14ac:dyDescent="0.2">
      <c r="B52" s="609"/>
      <c r="C52" s="609"/>
      <c r="D52" s="609"/>
      <c r="E52" s="609"/>
      <c r="F52" s="609"/>
      <c r="G52" s="609"/>
    </row>
    <row r="53" spans="2:7" x14ac:dyDescent="0.2">
      <c r="B53" s="609"/>
      <c r="C53" s="609"/>
      <c r="D53" s="609"/>
      <c r="E53" s="609"/>
      <c r="F53" s="609"/>
      <c r="G53" s="609"/>
    </row>
    <row r="54" spans="2:7" x14ac:dyDescent="0.2">
      <c r="B54" s="609"/>
      <c r="C54" s="609"/>
      <c r="D54" s="609"/>
      <c r="E54" s="609"/>
      <c r="F54" s="609"/>
      <c r="G54" s="609"/>
    </row>
    <row r="55" spans="2:7" x14ac:dyDescent="0.2">
      <c r="B55" s="609"/>
      <c r="C55" s="609"/>
      <c r="D55" s="609"/>
      <c r="E55" s="609"/>
      <c r="F55" s="609"/>
      <c r="G55" s="60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77"/>
  <sheetViews>
    <sheetView workbookViewId="0">
      <selection activeCell="E11" sqref="E1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20" t="s">
        <v>2</v>
      </c>
      <c r="B1" s="621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22" t="s">
        <v>74</v>
      </c>
      <c r="B2" s="623"/>
      <c r="C2" s="186" t="s">
        <v>606</v>
      </c>
      <c r="D2" s="187"/>
      <c r="E2" s="188"/>
      <c r="F2" s="187"/>
      <c r="G2" s="624"/>
      <c r="H2" s="625"/>
      <c r="I2" s="626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'06  Pol'!B7</f>
        <v>1</v>
      </c>
      <c r="B7" s="61" t="str">
        <f>'06  Pol'!C7</f>
        <v>Zemní práce</v>
      </c>
      <c r="D7" s="198"/>
      <c r="E7" s="286">
        <f>'06  Pol'!BA56</f>
        <v>0</v>
      </c>
      <c r="F7" s="287">
        <f>'06  Pol'!BB56</f>
        <v>0</v>
      </c>
      <c r="G7" s="287">
        <f>'06  Pol'!BC56</f>
        <v>0</v>
      </c>
      <c r="H7" s="287">
        <f>'06  Pol'!BD56</f>
        <v>0</v>
      </c>
      <c r="I7" s="288">
        <f>'06  Pol'!BE56</f>
        <v>0</v>
      </c>
    </row>
    <row r="8" spans="1:57" s="121" customFormat="1" x14ac:dyDescent="0.2">
      <c r="A8" s="285" t="str">
        <f>'06  Pol'!B57</f>
        <v>4</v>
      </c>
      <c r="B8" s="61" t="str">
        <f>'06  Pol'!C57</f>
        <v>Vodorovné konstrukce</v>
      </c>
      <c r="D8" s="198"/>
      <c r="E8" s="286">
        <f>'06  Pol'!BA78</f>
        <v>0</v>
      </c>
      <c r="F8" s="287">
        <f>'06  Pol'!BB78</f>
        <v>0</v>
      </c>
      <c r="G8" s="287">
        <f>'06  Pol'!BC78</f>
        <v>0</v>
      </c>
      <c r="H8" s="287">
        <f>'06  Pol'!BD78</f>
        <v>0</v>
      </c>
      <c r="I8" s="288">
        <f>'06  Pol'!BE78</f>
        <v>0</v>
      </c>
    </row>
    <row r="9" spans="1:57" s="121" customFormat="1" x14ac:dyDescent="0.2">
      <c r="A9" s="285" t="str">
        <f>'06  Pol'!B79</f>
        <v>5</v>
      </c>
      <c r="B9" s="61" t="str">
        <f>'06  Pol'!C79</f>
        <v>Komunikace</v>
      </c>
      <c r="D9" s="198"/>
      <c r="E9" s="286">
        <f>'06  Pol'!G133</f>
        <v>0</v>
      </c>
      <c r="F9" s="287">
        <f>'06  Pol'!BB133</f>
        <v>0</v>
      </c>
      <c r="G9" s="287">
        <f>'06  Pol'!BC133</f>
        <v>0</v>
      </c>
      <c r="H9" s="287">
        <f>'06  Pol'!BD133</f>
        <v>0</v>
      </c>
      <c r="I9" s="288">
        <f>'06  Pol'!BE133</f>
        <v>0</v>
      </c>
    </row>
    <row r="10" spans="1:57" s="121" customFormat="1" x14ac:dyDescent="0.2">
      <c r="A10" s="285" t="str">
        <f>'06  Pol'!B134</f>
        <v>9</v>
      </c>
      <c r="B10" s="61" t="str">
        <f>'06  Pol'!C134</f>
        <v>Ostatní konstrukce, bourání</v>
      </c>
      <c r="D10" s="198"/>
      <c r="E10" s="286">
        <f>'06  Pol'!G179</f>
        <v>0</v>
      </c>
      <c r="F10" s="287">
        <f>'06  Pol'!BB179</f>
        <v>0</v>
      </c>
      <c r="G10" s="287">
        <f>'06  Pol'!BC179</f>
        <v>0</v>
      </c>
      <c r="H10" s="287">
        <f>'06  Pol'!BD179</f>
        <v>0</v>
      </c>
      <c r="I10" s="288">
        <f>'06  Pol'!BE179</f>
        <v>0</v>
      </c>
    </row>
    <row r="11" spans="1:57" s="121" customFormat="1" x14ac:dyDescent="0.2">
      <c r="A11" s="285" t="str">
        <f>'06  Pol'!B180</f>
        <v>99</v>
      </c>
      <c r="B11" s="61" t="str">
        <f>'06  Pol'!C180</f>
        <v>Staveništní přesun hmot</v>
      </c>
      <c r="D11" s="198"/>
      <c r="E11" s="286">
        <f>'06  Pol'!BA182</f>
        <v>0</v>
      </c>
      <c r="F11" s="287">
        <f>'06  Pol'!BB182</f>
        <v>0</v>
      </c>
      <c r="G11" s="287">
        <f>'06  Pol'!BC182</f>
        <v>0</v>
      </c>
      <c r="H11" s="287">
        <f>'06  Pol'!BD182</f>
        <v>0</v>
      </c>
      <c r="I11" s="288">
        <f>'06  Pol'!BE182</f>
        <v>0</v>
      </c>
    </row>
    <row r="12" spans="1:57" s="121" customFormat="1" ht="13.5" thickBot="1" x14ac:dyDescent="0.25">
      <c r="A12" s="285" t="str">
        <f>'06  Pol'!B183</f>
        <v>D96</v>
      </c>
      <c r="B12" s="61" t="str">
        <f>'06  Pol'!C183</f>
        <v>Přesuny suti a vybouraných hmot</v>
      </c>
      <c r="D12" s="198"/>
      <c r="E12" s="286">
        <f>'06  Pol'!BA188</f>
        <v>0</v>
      </c>
      <c r="F12" s="287">
        <f>'06  Pol'!BB188</f>
        <v>0</v>
      </c>
      <c r="G12" s="287">
        <f>'06  Pol'!BC188</f>
        <v>0</v>
      </c>
      <c r="H12" s="287">
        <f>'06  Pol'!BD188</f>
        <v>0</v>
      </c>
      <c r="I12" s="288">
        <f>'06  Pol'!BE188</f>
        <v>0</v>
      </c>
    </row>
    <row r="13" spans="1:57" s="13" customFormat="1" ht="13.5" thickBot="1" x14ac:dyDescent="0.25">
      <c r="A13" s="199"/>
      <c r="B13" s="200" t="s">
        <v>77</v>
      </c>
      <c r="C13" s="200"/>
      <c r="D13" s="201"/>
      <c r="E13" s="202">
        <f>SUM(E7:E12)</f>
        <v>0</v>
      </c>
      <c r="F13" s="203">
        <f>SUM(F7:F12)</f>
        <v>0</v>
      </c>
      <c r="G13" s="203">
        <f>SUM(G7:G12)</f>
        <v>0</v>
      </c>
      <c r="H13" s="203">
        <f>SUM(H7:H12)</f>
        <v>0</v>
      </c>
      <c r="I13" s="204">
        <f>SUM(I7:I12)</f>
        <v>0</v>
      </c>
    </row>
    <row r="14" spans="1:57" x14ac:dyDescent="0.2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57" ht="19.5" customHeight="1" x14ac:dyDescent="0.25">
      <c r="A15" s="190" t="s">
        <v>78</v>
      </c>
      <c r="B15" s="190"/>
      <c r="C15" s="190"/>
      <c r="D15" s="190"/>
      <c r="E15" s="190"/>
      <c r="F15" s="190"/>
      <c r="G15" s="205"/>
      <c r="H15" s="190"/>
      <c r="I15" s="190"/>
      <c r="BA15" s="127"/>
      <c r="BB15" s="127"/>
      <c r="BC15" s="127"/>
      <c r="BD15" s="127"/>
      <c r="BE15" s="127"/>
    </row>
    <row r="16" spans="1:57" ht="13.5" thickBot="1" x14ac:dyDescent="0.25"/>
    <row r="17" spans="1:53" x14ac:dyDescent="0.2">
      <c r="A17" s="156" t="s">
        <v>79</v>
      </c>
      <c r="B17" s="157"/>
      <c r="C17" s="157"/>
      <c r="D17" s="206"/>
      <c r="E17" s="207" t="s">
        <v>80</v>
      </c>
      <c r="F17" s="208" t="s">
        <v>12</v>
      </c>
      <c r="G17" s="209" t="s">
        <v>81</v>
      </c>
      <c r="H17" s="210"/>
      <c r="I17" s="211" t="s">
        <v>80</v>
      </c>
    </row>
    <row r="18" spans="1:53" x14ac:dyDescent="0.2">
      <c r="A18" s="150" t="s">
        <v>170</v>
      </c>
      <c r="B18" s="141"/>
      <c r="C18" s="141"/>
      <c r="D18" s="212"/>
      <c r="E18" s="213">
        <v>0</v>
      </c>
      <c r="F18" s="214">
        <v>0</v>
      </c>
      <c r="G18" s="215">
        <f>E13+F13+G13+H13+I13</f>
        <v>0</v>
      </c>
      <c r="H18" s="216"/>
      <c r="I18" s="217">
        <f t="shared" ref="I18:I25" si="0">E18+F18*G18/100</f>
        <v>0</v>
      </c>
      <c r="BA18" s="1">
        <v>0</v>
      </c>
    </row>
    <row r="19" spans="1:53" x14ac:dyDescent="0.2">
      <c r="A19" s="150" t="s">
        <v>171</v>
      </c>
      <c r="B19" s="141"/>
      <c r="C19" s="141"/>
      <c r="D19" s="212"/>
      <c r="E19" s="213">
        <v>0</v>
      </c>
      <c r="F19" s="214">
        <v>0</v>
      </c>
      <c r="G19" s="215">
        <f>G18</f>
        <v>0</v>
      </c>
      <c r="H19" s="216"/>
      <c r="I19" s="217">
        <f t="shared" si="0"/>
        <v>0</v>
      </c>
      <c r="BA19" s="1">
        <v>0</v>
      </c>
    </row>
    <row r="20" spans="1:53" x14ac:dyDescent="0.2">
      <c r="A20" s="150" t="s">
        <v>172</v>
      </c>
      <c r="B20" s="141"/>
      <c r="C20" s="141"/>
      <c r="D20" s="212"/>
      <c r="E20" s="213">
        <v>0</v>
      </c>
      <c r="F20" s="214">
        <v>0</v>
      </c>
      <c r="G20" s="215">
        <f>G18</f>
        <v>0</v>
      </c>
      <c r="H20" s="216"/>
      <c r="I20" s="217">
        <f t="shared" si="0"/>
        <v>0</v>
      </c>
      <c r="BA20" s="1">
        <v>0</v>
      </c>
    </row>
    <row r="21" spans="1:53" x14ac:dyDescent="0.2">
      <c r="A21" s="150" t="s">
        <v>173</v>
      </c>
      <c r="B21" s="141"/>
      <c r="C21" s="141"/>
      <c r="D21" s="212"/>
      <c r="E21" s="213">
        <v>0</v>
      </c>
      <c r="F21" s="214">
        <v>0</v>
      </c>
      <c r="G21" s="215">
        <f>G18</f>
        <v>0</v>
      </c>
      <c r="H21" s="216"/>
      <c r="I21" s="217">
        <f t="shared" si="0"/>
        <v>0</v>
      </c>
      <c r="BA21" s="1">
        <v>0</v>
      </c>
    </row>
    <row r="22" spans="1:53" x14ac:dyDescent="0.2">
      <c r="A22" s="150" t="s">
        <v>174</v>
      </c>
      <c r="B22" s="141"/>
      <c r="C22" s="141"/>
      <c r="D22" s="212"/>
      <c r="E22" s="213">
        <v>0</v>
      </c>
      <c r="F22" s="214">
        <v>0</v>
      </c>
      <c r="G22" s="215">
        <f>G18</f>
        <v>0</v>
      </c>
      <c r="H22" s="216"/>
      <c r="I22" s="217">
        <f t="shared" si="0"/>
        <v>0</v>
      </c>
      <c r="BA22" s="1">
        <v>1</v>
      </c>
    </row>
    <row r="23" spans="1:53" x14ac:dyDescent="0.2">
      <c r="A23" s="150" t="s">
        <v>175</v>
      </c>
      <c r="B23" s="141"/>
      <c r="C23" s="141"/>
      <c r="D23" s="212"/>
      <c r="E23" s="213">
        <v>0</v>
      </c>
      <c r="F23" s="214">
        <v>0</v>
      </c>
      <c r="G23" s="215">
        <f>G18</f>
        <v>0</v>
      </c>
      <c r="H23" s="216"/>
      <c r="I23" s="217">
        <f t="shared" si="0"/>
        <v>0</v>
      </c>
      <c r="BA23" s="1">
        <v>1</v>
      </c>
    </row>
    <row r="24" spans="1:53" x14ac:dyDescent="0.2">
      <c r="A24" s="150" t="s">
        <v>176</v>
      </c>
      <c r="B24" s="141"/>
      <c r="C24" s="141"/>
      <c r="D24" s="212"/>
      <c r="E24" s="213">
        <v>0</v>
      </c>
      <c r="F24" s="214">
        <v>0</v>
      </c>
      <c r="G24" s="215">
        <f>G18</f>
        <v>0</v>
      </c>
      <c r="H24" s="216"/>
      <c r="I24" s="217">
        <f t="shared" si="0"/>
        <v>0</v>
      </c>
      <c r="BA24" s="1">
        <v>2</v>
      </c>
    </row>
    <row r="25" spans="1:53" x14ac:dyDescent="0.2">
      <c r="A25" s="150" t="s">
        <v>177</v>
      </c>
      <c r="B25" s="141"/>
      <c r="C25" s="141"/>
      <c r="D25" s="212"/>
      <c r="E25" s="213">
        <v>0</v>
      </c>
      <c r="F25" s="214">
        <v>0</v>
      </c>
      <c r="G25" s="215">
        <f>G18</f>
        <v>0</v>
      </c>
      <c r="H25" s="216"/>
      <c r="I25" s="217">
        <f t="shared" si="0"/>
        <v>0</v>
      </c>
      <c r="BA25" s="1">
        <v>2</v>
      </c>
    </row>
    <row r="26" spans="1:53" ht="13.5" thickBot="1" x14ac:dyDescent="0.25">
      <c r="A26" s="218"/>
      <c r="B26" s="219" t="s">
        <v>82</v>
      </c>
      <c r="C26" s="220"/>
      <c r="D26" s="221"/>
      <c r="E26" s="222"/>
      <c r="F26" s="223"/>
      <c r="G26" s="223"/>
      <c r="H26" s="627">
        <f>SUM(I18:I25)</f>
        <v>0</v>
      </c>
      <c r="I26" s="628"/>
    </row>
    <row r="28" spans="1:53" x14ac:dyDescent="0.2">
      <c r="B28" s="13"/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  <row r="76" spans="6:9" x14ac:dyDescent="0.2">
      <c r="F76" s="224"/>
      <c r="G76" s="225"/>
      <c r="H76" s="225"/>
      <c r="I76" s="45"/>
    </row>
    <row r="77" spans="6:9" x14ac:dyDescent="0.2">
      <c r="F77" s="224"/>
      <c r="G77" s="225"/>
      <c r="H77" s="225"/>
      <c r="I77" s="45"/>
    </row>
  </sheetData>
  <mergeCells count="4">
    <mergeCell ref="A1:B1"/>
    <mergeCell ref="A2:B2"/>
    <mergeCell ref="G2:I2"/>
    <mergeCell ref="H26:I26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261"/>
  <sheetViews>
    <sheetView showGridLines="0" showZeros="0" tabSelected="1" zoomScaleNormal="100" zoomScaleSheetLayoutView="100" workbookViewId="0">
      <selection activeCell="M12" sqref="M12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31" t="s">
        <v>83</v>
      </c>
      <c r="B1" s="631"/>
      <c r="C1" s="631"/>
      <c r="D1" s="631"/>
      <c r="E1" s="631"/>
      <c r="F1" s="631"/>
      <c r="G1" s="631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20" t="s">
        <v>2</v>
      </c>
      <c r="B3" s="621"/>
      <c r="C3" s="180" t="s">
        <v>101</v>
      </c>
      <c r="D3" s="181"/>
      <c r="E3" s="230" t="s">
        <v>84</v>
      </c>
      <c r="F3" s="231">
        <f>'06  Rek'!H1</f>
        <v>0</v>
      </c>
      <c r="G3" s="232"/>
    </row>
    <row r="4" spans="1:80" ht="13.5" thickBot="1" x14ac:dyDescent="0.25">
      <c r="A4" s="632" t="s">
        <v>74</v>
      </c>
      <c r="B4" s="623"/>
      <c r="C4" s="186" t="s">
        <v>606</v>
      </c>
      <c r="D4" s="187"/>
      <c r="E4" s="633">
        <f>'06  Rek'!G2</f>
        <v>0</v>
      </c>
      <c r="F4" s="634"/>
      <c r="G4" s="635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97</v>
      </c>
      <c r="C7" s="243" t="s">
        <v>98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607</v>
      </c>
      <c r="C8" s="254" t="s">
        <v>608</v>
      </c>
      <c r="D8" s="255" t="s">
        <v>122</v>
      </c>
      <c r="E8" s="256">
        <v>48.07</v>
      </c>
      <c r="F8" s="256"/>
      <c r="G8" s="257">
        <f>E8*F8</f>
        <v>0</v>
      </c>
      <c r="H8" s="258">
        <v>0</v>
      </c>
      <c r="I8" s="259">
        <f>E8*H8</f>
        <v>0</v>
      </c>
      <c r="J8" s="258">
        <v>-0.5</v>
      </c>
      <c r="K8" s="259">
        <f>E8*J8</f>
        <v>-24.035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29" t="s">
        <v>609</v>
      </c>
      <c r="D9" s="630"/>
      <c r="E9" s="264"/>
      <c r="F9" s="265"/>
      <c r="G9" s="266"/>
      <c r="H9" s="267"/>
      <c r="I9" s="261"/>
      <c r="J9" s="268"/>
      <c r="K9" s="261"/>
      <c r="M9" s="262" t="s">
        <v>609</v>
      </c>
      <c r="O9" s="251"/>
    </row>
    <row r="10" spans="1:80" x14ac:dyDescent="0.2">
      <c r="A10" s="252">
        <v>2</v>
      </c>
      <c r="B10" s="253" t="s">
        <v>610</v>
      </c>
      <c r="C10" s="254" t="s">
        <v>611</v>
      </c>
      <c r="D10" s="255" t="s">
        <v>122</v>
      </c>
      <c r="E10" s="256">
        <v>236.5</v>
      </c>
      <c r="F10" s="256"/>
      <c r="G10" s="257">
        <f>E10*F10</f>
        <v>0</v>
      </c>
      <c r="H10" s="258">
        <v>0</v>
      </c>
      <c r="I10" s="259">
        <f>E10*H10</f>
        <v>0</v>
      </c>
      <c r="J10" s="258">
        <v>-0.18100000000003999</v>
      </c>
      <c r="K10" s="259">
        <f>E10*J10</f>
        <v>-42.806500000009457</v>
      </c>
      <c r="O10" s="251">
        <v>2</v>
      </c>
      <c r="AA10" s="226">
        <v>1</v>
      </c>
      <c r="AB10" s="226">
        <v>1</v>
      </c>
      <c r="AC10" s="226">
        <v>1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1</v>
      </c>
    </row>
    <row r="11" spans="1:80" x14ac:dyDescent="0.2">
      <c r="A11" s="260"/>
      <c r="B11" s="263"/>
      <c r="C11" s="629" t="s">
        <v>612</v>
      </c>
      <c r="D11" s="630"/>
      <c r="E11" s="264">
        <v>0</v>
      </c>
      <c r="F11" s="265"/>
      <c r="G11" s="266"/>
      <c r="H11" s="267"/>
      <c r="I11" s="261"/>
      <c r="J11" s="268"/>
      <c r="K11" s="261"/>
      <c r="M11" s="262" t="s">
        <v>612</v>
      </c>
      <c r="O11" s="251"/>
    </row>
    <row r="12" spans="1:80" x14ac:dyDescent="0.2">
      <c r="A12" s="260"/>
      <c r="B12" s="263"/>
      <c r="C12" s="629" t="s">
        <v>1352</v>
      </c>
      <c r="D12" s="630"/>
      <c r="E12" s="264"/>
      <c r="F12" s="265"/>
      <c r="G12" s="266"/>
      <c r="H12" s="267"/>
      <c r="I12" s="261"/>
      <c r="J12" s="268"/>
      <c r="K12" s="261"/>
      <c r="M12" s="262" t="s">
        <v>613</v>
      </c>
      <c r="O12" s="251"/>
    </row>
    <row r="13" spans="1:80" x14ac:dyDescent="0.2">
      <c r="A13" s="252">
        <v>3</v>
      </c>
      <c r="B13" s="253" t="s">
        <v>614</v>
      </c>
      <c r="C13" s="254" t="s">
        <v>615</v>
      </c>
      <c r="D13" s="255" t="s">
        <v>108</v>
      </c>
      <c r="E13" s="256">
        <v>89.48</v>
      </c>
      <c r="F13" s="256"/>
      <c r="G13" s="257">
        <f>E13*F13</f>
        <v>0</v>
      </c>
      <c r="H13" s="258">
        <v>0</v>
      </c>
      <c r="I13" s="259">
        <f>E13*H13</f>
        <v>0</v>
      </c>
      <c r="J13" s="258">
        <v>0</v>
      </c>
      <c r="K13" s="259">
        <f>E13*J13</f>
        <v>0</v>
      </c>
      <c r="O13" s="251">
        <v>2</v>
      </c>
      <c r="AA13" s="226">
        <v>1</v>
      </c>
      <c r="AB13" s="226">
        <v>1</v>
      </c>
      <c r="AC13" s="226">
        <v>1</v>
      </c>
      <c r="AZ13" s="226">
        <v>1</v>
      </c>
      <c r="BA13" s="226">
        <f>IF(AZ13=1,G13,0)</f>
        <v>0</v>
      </c>
      <c r="BB13" s="226">
        <f>IF(AZ13=2,G13,0)</f>
        <v>0</v>
      </c>
      <c r="BC13" s="226">
        <f>IF(AZ13=3,G13,0)</f>
        <v>0</v>
      </c>
      <c r="BD13" s="226">
        <f>IF(AZ13=4,G13,0)</f>
        <v>0</v>
      </c>
      <c r="BE13" s="226">
        <f>IF(AZ13=5,G13,0)</f>
        <v>0</v>
      </c>
      <c r="CA13" s="251">
        <v>1</v>
      </c>
      <c r="CB13" s="251">
        <v>1</v>
      </c>
    </row>
    <row r="14" spans="1:80" x14ac:dyDescent="0.2">
      <c r="A14" s="260"/>
      <c r="B14" s="263"/>
      <c r="C14" s="629" t="s">
        <v>616</v>
      </c>
      <c r="D14" s="630"/>
      <c r="E14" s="264"/>
      <c r="F14" s="265"/>
      <c r="G14" s="266"/>
      <c r="H14" s="267"/>
      <c r="I14" s="261"/>
      <c r="J14" s="268"/>
      <c r="K14" s="261"/>
      <c r="M14" s="262" t="s">
        <v>616</v>
      </c>
      <c r="O14" s="251"/>
    </row>
    <row r="15" spans="1:80" x14ac:dyDescent="0.2">
      <c r="A15" s="585">
        <v>4</v>
      </c>
      <c r="B15" s="586" t="s">
        <v>617</v>
      </c>
      <c r="C15" s="587" t="s">
        <v>618</v>
      </c>
      <c r="D15" s="588" t="s">
        <v>108</v>
      </c>
      <c r="E15" s="589">
        <v>188.72</v>
      </c>
      <c r="F15" s="589"/>
      <c r="G15" s="590">
        <f>E15*F15</f>
        <v>0</v>
      </c>
      <c r="H15" s="591">
        <v>0</v>
      </c>
      <c r="I15" s="592">
        <f>E15*H15</f>
        <v>0</v>
      </c>
      <c r="J15" s="591">
        <v>0</v>
      </c>
      <c r="K15" s="592">
        <f>E15*J15</f>
        <v>0</v>
      </c>
      <c r="O15" s="251">
        <v>2</v>
      </c>
      <c r="AA15" s="226">
        <v>1</v>
      </c>
      <c r="AB15" s="226">
        <v>1</v>
      </c>
      <c r="AC15" s="226">
        <v>1</v>
      </c>
      <c r="AZ15" s="226">
        <v>1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1</v>
      </c>
      <c r="CB15" s="251">
        <v>1</v>
      </c>
    </row>
    <row r="16" spans="1:80" x14ac:dyDescent="0.2">
      <c r="A16" s="593"/>
      <c r="B16" s="594"/>
      <c r="C16" s="645" t="s">
        <v>612</v>
      </c>
      <c r="D16" s="646"/>
      <c r="E16" s="595">
        <v>0</v>
      </c>
      <c r="F16" s="596"/>
      <c r="G16" s="597"/>
      <c r="H16" s="598"/>
      <c r="I16" s="599"/>
      <c r="J16" s="600"/>
      <c r="K16" s="599"/>
      <c r="M16" s="262" t="s">
        <v>612</v>
      </c>
      <c r="O16" s="251"/>
    </row>
    <row r="17" spans="1:80" x14ac:dyDescent="0.2">
      <c r="A17" s="593"/>
      <c r="B17" s="594"/>
      <c r="C17" s="645" t="s">
        <v>1406</v>
      </c>
      <c r="D17" s="646"/>
      <c r="E17" s="595"/>
      <c r="F17" s="596"/>
      <c r="G17" s="597"/>
      <c r="H17" s="598"/>
      <c r="I17" s="599"/>
      <c r="J17" s="600"/>
      <c r="K17" s="599"/>
      <c r="M17" s="262" t="s">
        <v>619</v>
      </c>
      <c r="O17" s="251"/>
    </row>
    <row r="18" spans="1:80" x14ac:dyDescent="0.2">
      <c r="A18" s="585">
        <v>5</v>
      </c>
      <c r="B18" s="586" t="s">
        <v>620</v>
      </c>
      <c r="C18" s="587" t="s">
        <v>621</v>
      </c>
      <c r="D18" s="588" t="s">
        <v>108</v>
      </c>
      <c r="E18" s="589">
        <v>188.72</v>
      </c>
      <c r="F18" s="589"/>
      <c r="G18" s="590">
        <f>E18*F18</f>
        <v>0</v>
      </c>
      <c r="H18" s="591">
        <v>0</v>
      </c>
      <c r="I18" s="592">
        <f>E18*H18</f>
        <v>0</v>
      </c>
      <c r="J18" s="591">
        <v>0</v>
      </c>
      <c r="K18" s="592">
        <f>E18*J18</f>
        <v>0</v>
      </c>
      <c r="O18" s="251">
        <v>2</v>
      </c>
      <c r="AA18" s="226">
        <v>1</v>
      </c>
      <c r="AB18" s="226">
        <v>1</v>
      </c>
      <c r="AC18" s="226">
        <v>1</v>
      </c>
      <c r="AZ18" s="226">
        <v>1</v>
      </c>
      <c r="BA18" s="226">
        <f>IF(AZ18=1,G18,0)</f>
        <v>0</v>
      </c>
      <c r="BB18" s="226">
        <f>IF(AZ18=2,G18,0)</f>
        <v>0</v>
      </c>
      <c r="BC18" s="226">
        <f>IF(AZ18=3,G18,0)</f>
        <v>0</v>
      </c>
      <c r="BD18" s="226">
        <f>IF(AZ18=4,G18,0)</f>
        <v>0</v>
      </c>
      <c r="BE18" s="226">
        <f>IF(AZ18=5,G18,0)</f>
        <v>0</v>
      </c>
      <c r="CA18" s="251">
        <v>1</v>
      </c>
      <c r="CB18" s="251">
        <v>1</v>
      </c>
    </row>
    <row r="19" spans="1:80" x14ac:dyDescent="0.2">
      <c r="A19" s="593"/>
      <c r="B19" s="594"/>
      <c r="C19" s="645" t="s">
        <v>1405</v>
      </c>
      <c r="D19" s="646"/>
      <c r="E19" s="595"/>
      <c r="F19" s="596"/>
      <c r="G19" s="597"/>
      <c r="H19" s="598"/>
      <c r="I19" s="599"/>
      <c r="J19" s="600"/>
      <c r="K19" s="599"/>
      <c r="M19" s="262" t="s">
        <v>619</v>
      </c>
      <c r="O19" s="251"/>
    </row>
    <row r="20" spans="1:80" x14ac:dyDescent="0.2">
      <c r="A20" s="252">
        <v>6</v>
      </c>
      <c r="B20" s="253" t="s">
        <v>206</v>
      </c>
      <c r="C20" s="254" t="s">
        <v>207</v>
      </c>
      <c r="D20" s="255" t="s">
        <v>108</v>
      </c>
      <c r="E20" s="256">
        <v>80.94</v>
      </c>
      <c r="F20" s="256"/>
      <c r="G20" s="257">
        <f>E20*F20</f>
        <v>0</v>
      </c>
      <c r="H20" s="258">
        <v>0</v>
      </c>
      <c r="I20" s="259">
        <f>E20*H20</f>
        <v>0</v>
      </c>
      <c r="J20" s="258">
        <v>0</v>
      </c>
      <c r="K20" s="259">
        <f>E20*J20</f>
        <v>0</v>
      </c>
      <c r="O20" s="251">
        <v>2</v>
      </c>
      <c r="AA20" s="226">
        <v>1</v>
      </c>
      <c r="AB20" s="226">
        <v>1</v>
      </c>
      <c r="AC20" s="226">
        <v>1</v>
      </c>
      <c r="AZ20" s="226">
        <v>1</v>
      </c>
      <c r="BA20" s="226">
        <f>IF(AZ20=1,G20,0)</f>
        <v>0</v>
      </c>
      <c r="BB20" s="226">
        <f>IF(AZ20=2,G20,0)</f>
        <v>0</v>
      </c>
      <c r="BC20" s="226">
        <f>IF(AZ20=3,G20,0)</f>
        <v>0</v>
      </c>
      <c r="BD20" s="226">
        <f>IF(AZ20=4,G20,0)</f>
        <v>0</v>
      </c>
      <c r="BE20" s="226">
        <f>IF(AZ20=5,G20,0)</f>
        <v>0</v>
      </c>
      <c r="CA20" s="251">
        <v>1</v>
      </c>
      <c r="CB20" s="251">
        <v>1</v>
      </c>
    </row>
    <row r="21" spans="1:80" x14ac:dyDescent="0.2">
      <c r="A21" s="260"/>
      <c r="B21" s="263"/>
      <c r="C21" s="629" t="s">
        <v>208</v>
      </c>
      <c r="D21" s="630"/>
      <c r="E21" s="264">
        <v>0</v>
      </c>
      <c r="F21" s="265"/>
      <c r="G21" s="266"/>
      <c r="H21" s="267"/>
      <c r="I21" s="261"/>
      <c r="J21" s="268"/>
      <c r="K21" s="261"/>
      <c r="M21" s="262" t="s">
        <v>208</v>
      </c>
      <c r="O21" s="251"/>
    </row>
    <row r="22" spans="1:80" x14ac:dyDescent="0.2">
      <c r="A22" s="260"/>
      <c r="B22" s="263"/>
      <c r="C22" s="629" t="s">
        <v>622</v>
      </c>
      <c r="D22" s="630"/>
      <c r="E22" s="264"/>
      <c r="F22" s="265"/>
      <c r="G22" s="266"/>
      <c r="H22" s="267"/>
      <c r="I22" s="261"/>
      <c r="J22" s="268"/>
      <c r="K22" s="261"/>
      <c r="M22" s="262" t="s">
        <v>622</v>
      </c>
      <c r="O22" s="251"/>
    </row>
    <row r="23" spans="1:80" x14ac:dyDescent="0.2">
      <c r="A23" s="252">
        <v>7</v>
      </c>
      <c r="B23" s="253" t="s">
        <v>210</v>
      </c>
      <c r="C23" s="254" t="s">
        <v>211</v>
      </c>
      <c r="D23" s="255" t="s">
        <v>108</v>
      </c>
      <c r="E23" s="256">
        <v>80.94</v>
      </c>
      <c r="F23" s="256"/>
      <c r="G23" s="257">
        <f>E23*F23</f>
        <v>0</v>
      </c>
      <c r="H23" s="258">
        <v>0</v>
      </c>
      <c r="I23" s="259">
        <f>E23*H23</f>
        <v>0</v>
      </c>
      <c r="J23" s="258">
        <v>0</v>
      </c>
      <c r="K23" s="259">
        <f>E23*J23</f>
        <v>0</v>
      </c>
      <c r="O23" s="251">
        <v>2</v>
      </c>
      <c r="AA23" s="226">
        <v>1</v>
      </c>
      <c r="AB23" s="226">
        <v>1</v>
      </c>
      <c r="AC23" s="226">
        <v>1</v>
      </c>
      <c r="AZ23" s="226">
        <v>1</v>
      </c>
      <c r="BA23" s="226">
        <f>IF(AZ23=1,G23,0)</f>
        <v>0</v>
      </c>
      <c r="BB23" s="226">
        <f>IF(AZ23=2,G23,0)</f>
        <v>0</v>
      </c>
      <c r="BC23" s="226">
        <f>IF(AZ23=3,G23,0)</f>
        <v>0</v>
      </c>
      <c r="BD23" s="226">
        <f>IF(AZ23=4,G23,0)</f>
        <v>0</v>
      </c>
      <c r="BE23" s="226">
        <f>IF(AZ23=5,G23,0)</f>
        <v>0</v>
      </c>
      <c r="CA23" s="251">
        <v>1</v>
      </c>
      <c r="CB23" s="251">
        <v>1</v>
      </c>
    </row>
    <row r="24" spans="1:80" x14ac:dyDescent="0.2">
      <c r="A24" s="260"/>
      <c r="B24" s="263"/>
      <c r="C24" s="629" t="s">
        <v>622</v>
      </c>
      <c r="D24" s="630"/>
      <c r="E24" s="264"/>
      <c r="F24" s="265"/>
      <c r="G24" s="266"/>
      <c r="H24" s="267"/>
      <c r="I24" s="261"/>
      <c r="J24" s="268"/>
      <c r="K24" s="261"/>
      <c r="M24" s="262" t="s">
        <v>622</v>
      </c>
      <c r="O24" s="251"/>
    </row>
    <row r="25" spans="1:80" x14ac:dyDescent="0.2">
      <c r="A25" s="585">
        <v>8</v>
      </c>
      <c r="B25" s="586" t="s">
        <v>623</v>
      </c>
      <c r="C25" s="587" t="s">
        <v>624</v>
      </c>
      <c r="D25" s="588" t="s">
        <v>108</v>
      </c>
      <c r="E25" s="589">
        <v>35.299999999999997</v>
      </c>
      <c r="F25" s="589"/>
      <c r="G25" s="590">
        <f>E25*F25</f>
        <v>0</v>
      </c>
      <c r="H25" s="591">
        <v>0</v>
      </c>
      <c r="I25" s="592">
        <f>E25*H25</f>
        <v>0</v>
      </c>
      <c r="J25" s="591">
        <v>0</v>
      </c>
      <c r="K25" s="592">
        <f>E25*J25</f>
        <v>0</v>
      </c>
      <c r="O25" s="251">
        <v>2</v>
      </c>
      <c r="AA25" s="226">
        <v>1</v>
      </c>
      <c r="AB25" s="226">
        <v>1</v>
      </c>
      <c r="AC25" s="226">
        <v>1</v>
      </c>
      <c r="AZ25" s="226">
        <v>1</v>
      </c>
      <c r="BA25" s="226">
        <f>IF(AZ25=1,G25,0)</f>
        <v>0</v>
      </c>
      <c r="BB25" s="226">
        <f>IF(AZ25=2,G25,0)</f>
        <v>0</v>
      </c>
      <c r="BC25" s="226">
        <f>IF(AZ25=3,G25,0)</f>
        <v>0</v>
      </c>
      <c r="BD25" s="226">
        <f>IF(AZ25=4,G25,0)</f>
        <v>0</v>
      </c>
      <c r="BE25" s="226">
        <f>IF(AZ25=5,G25,0)</f>
        <v>0</v>
      </c>
      <c r="CA25" s="251">
        <v>1</v>
      </c>
      <c r="CB25" s="251">
        <v>1</v>
      </c>
    </row>
    <row r="26" spans="1:80" x14ac:dyDescent="0.2">
      <c r="A26" s="593"/>
      <c r="B26" s="594"/>
      <c r="C26" s="645" t="s">
        <v>625</v>
      </c>
      <c r="D26" s="646"/>
      <c r="E26" s="595">
        <v>0</v>
      </c>
      <c r="F26" s="596"/>
      <c r="G26" s="597"/>
      <c r="H26" s="598"/>
      <c r="I26" s="599"/>
      <c r="J26" s="600"/>
      <c r="K26" s="599"/>
      <c r="M26" s="262" t="s">
        <v>625</v>
      </c>
      <c r="O26" s="251"/>
    </row>
    <row r="27" spans="1:80" x14ac:dyDescent="0.2">
      <c r="A27" s="593"/>
      <c r="B27" s="594"/>
      <c r="C27" s="645" t="s">
        <v>1407</v>
      </c>
      <c r="D27" s="646"/>
      <c r="E27" s="595"/>
      <c r="F27" s="596"/>
      <c r="G27" s="597"/>
      <c r="H27" s="598"/>
      <c r="I27" s="599"/>
      <c r="J27" s="600"/>
      <c r="K27" s="599"/>
      <c r="M27" s="262" t="s">
        <v>626</v>
      </c>
      <c r="O27" s="251"/>
    </row>
    <row r="28" spans="1:80" x14ac:dyDescent="0.2">
      <c r="A28" s="252">
        <v>9</v>
      </c>
      <c r="B28" s="253" t="s">
        <v>627</v>
      </c>
      <c r="C28" s="254" t="s">
        <v>628</v>
      </c>
      <c r="D28" s="255" t="s">
        <v>108</v>
      </c>
      <c r="E28" s="256">
        <v>587.05999999999995</v>
      </c>
      <c r="F28" s="256"/>
      <c r="G28" s="257">
        <f>E28*F28</f>
        <v>0</v>
      </c>
      <c r="H28" s="258">
        <v>0</v>
      </c>
      <c r="I28" s="259">
        <f>E28*H28</f>
        <v>0</v>
      </c>
      <c r="J28" s="258">
        <v>0</v>
      </c>
      <c r="K28" s="259">
        <f>E28*J28</f>
        <v>0</v>
      </c>
      <c r="O28" s="251">
        <v>2</v>
      </c>
      <c r="AA28" s="226">
        <v>1</v>
      </c>
      <c r="AB28" s="226">
        <v>1</v>
      </c>
      <c r="AC28" s="226">
        <v>1</v>
      </c>
      <c r="AZ28" s="226">
        <v>1</v>
      </c>
      <c r="BA28" s="226">
        <f>IF(AZ28=1,G28,0)</f>
        <v>0</v>
      </c>
      <c r="BB28" s="226">
        <f>IF(AZ28=2,G28,0)</f>
        <v>0</v>
      </c>
      <c r="BC28" s="226">
        <f>IF(AZ28=3,G28,0)</f>
        <v>0</v>
      </c>
      <c r="BD28" s="226">
        <f>IF(AZ28=4,G28,0)</f>
        <v>0</v>
      </c>
      <c r="BE28" s="226">
        <f>IF(AZ28=5,G28,0)</f>
        <v>0</v>
      </c>
      <c r="CA28" s="251">
        <v>1</v>
      </c>
      <c r="CB28" s="251">
        <v>1</v>
      </c>
    </row>
    <row r="29" spans="1:80" x14ac:dyDescent="0.2">
      <c r="A29" s="260"/>
      <c r="B29" s="263"/>
      <c r="C29" s="629" t="s">
        <v>625</v>
      </c>
      <c r="D29" s="630"/>
      <c r="E29" s="264">
        <v>0</v>
      </c>
      <c r="F29" s="265"/>
      <c r="G29" s="266"/>
      <c r="H29" s="267"/>
      <c r="I29" s="261"/>
      <c r="J29" s="268"/>
      <c r="K29" s="261"/>
      <c r="M29" s="262" t="s">
        <v>625</v>
      </c>
      <c r="O29" s="251"/>
    </row>
    <row r="30" spans="1:80" x14ac:dyDescent="0.2">
      <c r="A30" s="260"/>
      <c r="B30" s="263"/>
      <c r="C30" s="629" t="s">
        <v>1304</v>
      </c>
      <c r="D30" s="630"/>
      <c r="E30" s="264"/>
      <c r="F30" s="265"/>
      <c r="G30" s="266"/>
      <c r="H30" s="267"/>
      <c r="I30" s="261"/>
      <c r="J30" s="268"/>
      <c r="K30" s="261"/>
      <c r="M30" s="262" t="s">
        <v>629</v>
      </c>
      <c r="O30" s="251"/>
    </row>
    <row r="31" spans="1:80" x14ac:dyDescent="0.2">
      <c r="A31" s="585">
        <v>10</v>
      </c>
      <c r="B31" s="586" t="s">
        <v>630</v>
      </c>
      <c r="C31" s="587" t="s">
        <v>631</v>
      </c>
      <c r="D31" s="588" t="s">
        <v>108</v>
      </c>
      <c r="E31" s="589">
        <v>35.299999999999997</v>
      </c>
      <c r="F31" s="589"/>
      <c r="G31" s="590">
        <f>E31*F31</f>
        <v>0</v>
      </c>
      <c r="H31" s="591">
        <v>0</v>
      </c>
      <c r="I31" s="592">
        <f>E31*H31</f>
        <v>0</v>
      </c>
      <c r="J31" s="591">
        <v>0</v>
      </c>
      <c r="K31" s="592">
        <f>E31*J31</f>
        <v>0</v>
      </c>
      <c r="O31" s="251">
        <v>2</v>
      </c>
      <c r="AA31" s="226">
        <v>1</v>
      </c>
      <c r="AB31" s="226">
        <v>1</v>
      </c>
      <c r="AC31" s="226">
        <v>1</v>
      </c>
      <c r="AZ31" s="226">
        <v>1</v>
      </c>
      <c r="BA31" s="226">
        <f>IF(AZ31=1,G31,0)</f>
        <v>0</v>
      </c>
      <c r="BB31" s="226">
        <f>IF(AZ31=2,G31,0)</f>
        <v>0</v>
      </c>
      <c r="BC31" s="226">
        <f>IF(AZ31=3,G31,0)</f>
        <v>0</v>
      </c>
      <c r="BD31" s="226">
        <f>IF(AZ31=4,G31,0)</f>
        <v>0</v>
      </c>
      <c r="BE31" s="226">
        <f>IF(AZ31=5,G31,0)</f>
        <v>0</v>
      </c>
      <c r="CA31" s="251">
        <v>1</v>
      </c>
      <c r="CB31" s="251">
        <v>1</v>
      </c>
    </row>
    <row r="32" spans="1:80" x14ac:dyDescent="0.2">
      <c r="A32" s="593"/>
      <c r="B32" s="594"/>
      <c r="C32" s="645" t="s">
        <v>1404</v>
      </c>
      <c r="D32" s="646"/>
      <c r="E32" s="595"/>
      <c r="F32" s="596"/>
      <c r="G32" s="597"/>
      <c r="H32" s="598"/>
      <c r="I32" s="599"/>
      <c r="J32" s="600"/>
      <c r="K32" s="599"/>
      <c r="M32" s="262" t="s">
        <v>626</v>
      </c>
      <c r="O32" s="251"/>
    </row>
    <row r="33" spans="1:80" x14ac:dyDescent="0.2">
      <c r="A33" s="252">
        <v>11</v>
      </c>
      <c r="B33" s="253" t="s">
        <v>630</v>
      </c>
      <c r="C33" s="254" t="s">
        <v>631</v>
      </c>
      <c r="D33" s="255" t="s">
        <v>108</v>
      </c>
      <c r="E33" s="256">
        <v>587.05999999999995</v>
      </c>
      <c r="F33" s="256"/>
      <c r="G33" s="257">
        <f>E33*F33</f>
        <v>0</v>
      </c>
      <c r="H33" s="258">
        <v>0</v>
      </c>
      <c r="I33" s="259">
        <f>E33*H33</f>
        <v>0</v>
      </c>
      <c r="J33" s="258">
        <v>0</v>
      </c>
      <c r="K33" s="259">
        <f>E33*J33</f>
        <v>0</v>
      </c>
      <c r="O33" s="251">
        <v>2</v>
      </c>
      <c r="AA33" s="226">
        <v>1</v>
      </c>
      <c r="AB33" s="226">
        <v>1</v>
      </c>
      <c r="AC33" s="226">
        <v>1</v>
      </c>
      <c r="AZ33" s="226">
        <v>1</v>
      </c>
      <c r="BA33" s="226">
        <f>IF(AZ33=1,G33,0)</f>
        <v>0</v>
      </c>
      <c r="BB33" s="226">
        <f>IF(AZ33=2,G33,0)</f>
        <v>0</v>
      </c>
      <c r="BC33" s="226">
        <f>IF(AZ33=3,G33,0)</f>
        <v>0</v>
      </c>
      <c r="BD33" s="226">
        <f>IF(AZ33=4,G33,0)</f>
        <v>0</v>
      </c>
      <c r="BE33" s="226">
        <f>IF(AZ33=5,G33,0)</f>
        <v>0</v>
      </c>
      <c r="CA33" s="251">
        <v>1</v>
      </c>
      <c r="CB33" s="251">
        <v>1</v>
      </c>
    </row>
    <row r="34" spans="1:80" x14ac:dyDescent="0.2">
      <c r="A34" s="260"/>
      <c r="B34" s="263"/>
      <c r="C34" s="629" t="s">
        <v>1304</v>
      </c>
      <c r="D34" s="630"/>
      <c r="E34" s="264"/>
      <c r="F34" s="265"/>
      <c r="G34" s="266"/>
      <c r="H34" s="267"/>
      <c r="I34" s="261"/>
      <c r="J34" s="268"/>
      <c r="K34" s="261"/>
      <c r="M34" s="262" t="s">
        <v>629</v>
      </c>
      <c r="O34" s="251"/>
    </row>
    <row r="35" spans="1:80" x14ac:dyDescent="0.2">
      <c r="A35" s="252">
        <v>12</v>
      </c>
      <c r="B35" s="253" t="s">
        <v>632</v>
      </c>
      <c r="C35" s="254" t="s">
        <v>633</v>
      </c>
      <c r="D35" s="255" t="s">
        <v>122</v>
      </c>
      <c r="E35" s="256">
        <v>719.33</v>
      </c>
      <c r="F35" s="256"/>
      <c r="G35" s="257">
        <f>E35*F35</f>
        <v>0</v>
      </c>
      <c r="H35" s="258">
        <v>9.8999999999982392E-4</v>
      </c>
      <c r="I35" s="259">
        <f>E35*H35</f>
        <v>0.71213669999987339</v>
      </c>
      <c r="J35" s="258">
        <v>0</v>
      </c>
      <c r="K35" s="259">
        <f>E35*J35</f>
        <v>0</v>
      </c>
      <c r="O35" s="251">
        <v>2</v>
      </c>
      <c r="AA35" s="226">
        <v>1</v>
      </c>
      <c r="AB35" s="226">
        <v>1</v>
      </c>
      <c r="AC35" s="226">
        <v>1</v>
      </c>
      <c r="AZ35" s="226">
        <v>1</v>
      </c>
      <c r="BA35" s="226">
        <f>IF(AZ35=1,G35,0)</f>
        <v>0</v>
      </c>
      <c r="BB35" s="226">
        <f>IF(AZ35=2,G35,0)</f>
        <v>0</v>
      </c>
      <c r="BC35" s="226">
        <f>IF(AZ35=3,G35,0)</f>
        <v>0</v>
      </c>
      <c r="BD35" s="226">
        <f>IF(AZ35=4,G35,0)</f>
        <v>0</v>
      </c>
      <c r="BE35" s="226">
        <f>IF(AZ35=5,G35,0)</f>
        <v>0</v>
      </c>
      <c r="CA35" s="251">
        <v>1</v>
      </c>
      <c r="CB35" s="251">
        <v>1</v>
      </c>
    </row>
    <row r="36" spans="1:80" x14ac:dyDescent="0.2">
      <c r="A36" s="260"/>
      <c r="B36" s="263"/>
      <c r="C36" s="629" t="s">
        <v>625</v>
      </c>
      <c r="D36" s="630"/>
      <c r="E36" s="264">
        <v>0</v>
      </c>
      <c r="F36" s="265"/>
      <c r="G36" s="266"/>
      <c r="H36" s="267"/>
      <c r="I36" s="261"/>
      <c r="J36" s="268"/>
      <c r="K36" s="261"/>
      <c r="M36" s="262" t="s">
        <v>625</v>
      </c>
      <c r="O36" s="251"/>
    </row>
    <row r="37" spans="1:80" x14ac:dyDescent="0.2">
      <c r="A37" s="260"/>
      <c r="B37" s="263"/>
      <c r="C37" s="629" t="s">
        <v>1305</v>
      </c>
      <c r="D37" s="630"/>
      <c r="E37" s="264"/>
      <c r="F37" s="265"/>
      <c r="G37" s="266"/>
      <c r="H37" s="267"/>
      <c r="I37" s="261"/>
      <c r="J37" s="268"/>
      <c r="K37" s="261"/>
      <c r="M37" s="262" t="s">
        <v>634</v>
      </c>
      <c r="O37" s="251"/>
    </row>
    <row r="38" spans="1:80" x14ac:dyDescent="0.2">
      <c r="A38" s="252">
        <v>13</v>
      </c>
      <c r="B38" s="253" t="s">
        <v>635</v>
      </c>
      <c r="C38" s="254" t="s">
        <v>636</v>
      </c>
      <c r="D38" s="255" t="s">
        <v>122</v>
      </c>
      <c r="E38" s="256">
        <v>344.63</v>
      </c>
      <c r="F38" s="256"/>
      <c r="G38" s="257">
        <f>E38*F38</f>
        <v>0</v>
      </c>
      <c r="H38" s="258">
        <v>8.6000000000030496E-4</v>
      </c>
      <c r="I38" s="259">
        <f>E38*H38</f>
        <v>0.29638180000010511</v>
      </c>
      <c r="J38" s="258">
        <v>0</v>
      </c>
      <c r="K38" s="259">
        <f>E38*J38</f>
        <v>0</v>
      </c>
      <c r="O38" s="251">
        <v>2</v>
      </c>
      <c r="AA38" s="226">
        <v>1</v>
      </c>
      <c r="AB38" s="226">
        <v>1</v>
      </c>
      <c r="AC38" s="226">
        <v>1</v>
      </c>
      <c r="AZ38" s="226">
        <v>1</v>
      </c>
      <c r="BA38" s="226">
        <f>IF(AZ38=1,G38,0)</f>
        <v>0</v>
      </c>
      <c r="BB38" s="226">
        <f>IF(AZ38=2,G38,0)</f>
        <v>0</v>
      </c>
      <c r="BC38" s="226">
        <f>IF(AZ38=3,G38,0)</f>
        <v>0</v>
      </c>
      <c r="BD38" s="226">
        <f>IF(AZ38=4,G38,0)</f>
        <v>0</v>
      </c>
      <c r="BE38" s="226">
        <f>IF(AZ38=5,G38,0)</f>
        <v>0</v>
      </c>
      <c r="CA38" s="251">
        <v>1</v>
      </c>
      <c r="CB38" s="251">
        <v>1</v>
      </c>
    </row>
    <row r="39" spans="1:80" x14ac:dyDescent="0.2">
      <c r="A39" s="260"/>
      <c r="B39" s="263"/>
      <c r="C39" s="629" t="s">
        <v>625</v>
      </c>
      <c r="D39" s="630"/>
      <c r="E39" s="264">
        <v>0</v>
      </c>
      <c r="F39" s="265"/>
      <c r="G39" s="266"/>
      <c r="H39" s="267"/>
      <c r="I39" s="261"/>
      <c r="J39" s="268"/>
      <c r="K39" s="261"/>
      <c r="M39" s="262" t="s">
        <v>625</v>
      </c>
      <c r="O39" s="251"/>
    </row>
    <row r="40" spans="1:80" x14ac:dyDescent="0.2">
      <c r="A40" s="260"/>
      <c r="B40" s="263"/>
      <c r="C40" s="629" t="s">
        <v>1306</v>
      </c>
      <c r="D40" s="630"/>
      <c r="E40" s="264"/>
      <c r="F40" s="265"/>
      <c r="G40" s="266"/>
      <c r="H40" s="267"/>
      <c r="I40" s="261"/>
      <c r="J40" s="268"/>
      <c r="K40" s="261"/>
      <c r="M40" s="262" t="s">
        <v>637</v>
      </c>
      <c r="O40" s="251"/>
    </row>
    <row r="41" spans="1:80" x14ac:dyDescent="0.2">
      <c r="A41" s="252">
        <v>14</v>
      </c>
      <c r="B41" s="253" t="s">
        <v>638</v>
      </c>
      <c r="C41" s="254" t="s">
        <v>639</v>
      </c>
      <c r="D41" s="255" t="s">
        <v>122</v>
      </c>
      <c r="E41" s="256">
        <v>719.33</v>
      </c>
      <c r="F41" s="256"/>
      <c r="G41" s="257">
        <f>E41*F41</f>
        <v>0</v>
      </c>
      <c r="H41" s="258">
        <v>0</v>
      </c>
      <c r="I41" s="259">
        <f>E41*H41</f>
        <v>0</v>
      </c>
      <c r="J41" s="258">
        <v>0</v>
      </c>
      <c r="K41" s="259">
        <f>E41*J41</f>
        <v>0</v>
      </c>
      <c r="O41" s="251">
        <v>2</v>
      </c>
      <c r="AA41" s="226">
        <v>1</v>
      </c>
      <c r="AB41" s="226">
        <v>1</v>
      </c>
      <c r="AC41" s="226">
        <v>1</v>
      </c>
      <c r="AZ41" s="226">
        <v>1</v>
      </c>
      <c r="BA41" s="226">
        <f>IF(AZ41=1,G41,0)</f>
        <v>0</v>
      </c>
      <c r="BB41" s="226">
        <f>IF(AZ41=2,G41,0)</f>
        <v>0</v>
      </c>
      <c r="BC41" s="226">
        <f>IF(AZ41=3,G41,0)</f>
        <v>0</v>
      </c>
      <c r="BD41" s="226">
        <f>IF(AZ41=4,G41,0)</f>
        <v>0</v>
      </c>
      <c r="BE41" s="226">
        <f>IF(AZ41=5,G41,0)</f>
        <v>0</v>
      </c>
      <c r="CA41" s="251">
        <v>1</v>
      </c>
      <c r="CB41" s="251">
        <v>1</v>
      </c>
    </row>
    <row r="42" spans="1:80" x14ac:dyDescent="0.2">
      <c r="A42" s="260"/>
      <c r="B42" s="263"/>
      <c r="C42" s="629" t="s">
        <v>1305</v>
      </c>
      <c r="D42" s="630"/>
      <c r="E42" s="264"/>
      <c r="F42" s="265"/>
      <c r="G42" s="266"/>
      <c r="H42" s="267"/>
      <c r="I42" s="261"/>
      <c r="J42" s="268"/>
      <c r="K42" s="261"/>
      <c r="M42" s="262" t="s">
        <v>634</v>
      </c>
      <c r="O42" s="251"/>
    </row>
    <row r="43" spans="1:80" x14ac:dyDescent="0.2">
      <c r="A43" s="252">
        <v>15</v>
      </c>
      <c r="B43" s="253" t="s">
        <v>640</v>
      </c>
      <c r="C43" s="254" t="s">
        <v>641</v>
      </c>
      <c r="D43" s="255" t="s">
        <v>122</v>
      </c>
      <c r="E43" s="256">
        <v>344.63</v>
      </c>
      <c r="F43" s="256"/>
      <c r="G43" s="257">
        <f>E43*F43</f>
        <v>0</v>
      </c>
      <c r="H43" s="258">
        <v>0</v>
      </c>
      <c r="I43" s="259">
        <f>E43*H43</f>
        <v>0</v>
      </c>
      <c r="J43" s="258">
        <v>0</v>
      </c>
      <c r="K43" s="259">
        <f>E43*J43</f>
        <v>0</v>
      </c>
      <c r="O43" s="251">
        <v>2</v>
      </c>
      <c r="AA43" s="226">
        <v>1</v>
      </c>
      <c r="AB43" s="226">
        <v>1</v>
      </c>
      <c r="AC43" s="226">
        <v>1</v>
      </c>
      <c r="AZ43" s="226">
        <v>1</v>
      </c>
      <c r="BA43" s="226">
        <f>IF(AZ43=1,G43,0)</f>
        <v>0</v>
      </c>
      <c r="BB43" s="226">
        <f>IF(AZ43=2,G43,0)</f>
        <v>0</v>
      </c>
      <c r="BC43" s="226">
        <f>IF(AZ43=3,G43,0)</f>
        <v>0</v>
      </c>
      <c r="BD43" s="226">
        <f>IF(AZ43=4,G43,0)</f>
        <v>0</v>
      </c>
      <c r="BE43" s="226">
        <f>IF(AZ43=5,G43,0)</f>
        <v>0</v>
      </c>
      <c r="CA43" s="251">
        <v>1</v>
      </c>
      <c r="CB43" s="251">
        <v>1</v>
      </c>
    </row>
    <row r="44" spans="1:80" x14ac:dyDescent="0.2">
      <c r="A44" s="260"/>
      <c r="B44" s="263"/>
      <c r="C44" s="637" t="s">
        <v>1306</v>
      </c>
      <c r="D44" s="638"/>
      <c r="E44" s="264"/>
      <c r="F44" s="265"/>
      <c r="G44" s="266"/>
      <c r="H44" s="267"/>
      <c r="I44" s="261"/>
      <c r="J44" s="268"/>
      <c r="K44" s="261"/>
      <c r="M44" s="262" t="s">
        <v>637</v>
      </c>
      <c r="O44" s="251"/>
    </row>
    <row r="45" spans="1:80" x14ac:dyDescent="0.2">
      <c r="A45" s="585">
        <v>16</v>
      </c>
      <c r="B45" s="586" t="s">
        <v>642</v>
      </c>
      <c r="C45" s="587" t="s">
        <v>643</v>
      </c>
      <c r="D45" s="588" t="s">
        <v>108</v>
      </c>
      <c r="E45" s="589">
        <v>415.92</v>
      </c>
      <c r="F45" s="589"/>
      <c r="G45" s="590">
        <f>E45*F45</f>
        <v>0</v>
      </c>
      <c r="H45" s="591">
        <v>0</v>
      </c>
      <c r="I45" s="592">
        <f>E45*H45</f>
        <v>0</v>
      </c>
      <c r="J45" s="591">
        <v>0</v>
      </c>
      <c r="K45" s="592">
        <f>E45*J45</f>
        <v>0</v>
      </c>
      <c r="O45" s="251">
        <v>2</v>
      </c>
      <c r="AA45" s="226">
        <v>1</v>
      </c>
      <c r="AB45" s="226">
        <v>1</v>
      </c>
      <c r="AC45" s="226">
        <v>1</v>
      </c>
      <c r="AZ45" s="226">
        <v>1</v>
      </c>
      <c r="BA45" s="226">
        <f>IF(AZ45=1,G45,0)</f>
        <v>0</v>
      </c>
      <c r="BB45" s="226">
        <f>IF(AZ45=2,G45,0)</f>
        <v>0</v>
      </c>
      <c r="BC45" s="226">
        <f>IF(AZ45=3,G45,0)</f>
        <v>0</v>
      </c>
      <c r="BD45" s="226">
        <f>IF(AZ45=4,G45,0)</f>
        <v>0</v>
      </c>
      <c r="BE45" s="226">
        <f>IF(AZ45=5,G45,0)</f>
        <v>0</v>
      </c>
      <c r="CA45" s="251">
        <v>1</v>
      </c>
      <c r="CB45" s="251">
        <v>1</v>
      </c>
    </row>
    <row r="46" spans="1:80" x14ac:dyDescent="0.2">
      <c r="A46" s="593"/>
      <c r="B46" s="594"/>
      <c r="C46" s="647" t="s">
        <v>1409</v>
      </c>
      <c r="D46" s="648"/>
      <c r="E46" s="595"/>
      <c r="F46" s="596"/>
      <c r="G46" s="597"/>
      <c r="H46" s="598"/>
      <c r="I46" s="599"/>
      <c r="J46" s="600"/>
      <c r="K46" s="599"/>
      <c r="M46" s="262" t="s">
        <v>644</v>
      </c>
      <c r="O46" s="251"/>
    </row>
    <row r="47" spans="1:80" x14ac:dyDescent="0.2">
      <c r="A47" s="585">
        <v>17</v>
      </c>
      <c r="B47" s="586" t="s">
        <v>645</v>
      </c>
      <c r="C47" s="587" t="s">
        <v>646</v>
      </c>
      <c r="D47" s="588" t="s">
        <v>108</v>
      </c>
      <c r="E47" s="589">
        <v>415.92</v>
      </c>
      <c r="F47" s="589"/>
      <c r="G47" s="590">
        <f>E47*F47</f>
        <v>0</v>
      </c>
      <c r="H47" s="591">
        <v>0</v>
      </c>
      <c r="I47" s="592">
        <f>E47*H47</f>
        <v>0</v>
      </c>
      <c r="J47" s="591">
        <v>0</v>
      </c>
      <c r="K47" s="592">
        <f>E47*J47</f>
        <v>0</v>
      </c>
      <c r="O47" s="251">
        <v>2</v>
      </c>
      <c r="AA47" s="226">
        <v>1</v>
      </c>
      <c r="AB47" s="226">
        <v>1</v>
      </c>
      <c r="AC47" s="226">
        <v>1</v>
      </c>
      <c r="AZ47" s="226">
        <v>1</v>
      </c>
      <c r="BA47" s="226">
        <f>IF(AZ47=1,G47,0)</f>
        <v>0</v>
      </c>
      <c r="BB47" s="226">
        <f>IF(AZ47=2,G47,0)</f>
        <v>0</v>
      </c>
      <c r="BC47" s="226">
        <f>IF(AZ47=3,G47,0)</f>
        <v>0</v>
      </c>
      <c r="BD47" s="226">
        <f>IF(AZ47=4,G47,0)</f>
        <v>0</v>
      </c>
      <c r="BE47" s="226">
        <f>IF(AZ47=5,G47,0)</f>
        <v>0</v>
      </c>
      <c r="CA47" s="251">
        <v>1</v>
      </c>
      <c r="CB47" s="251">
        <v>1</v>
      </c>
    </row>
    <row r="48" spans="1:80" x14ac:dyDescent="0.2">
      <c r="A48" s="593"/>
      <c r="B48" s="594"/>
      <c r="C48" s="647" t="s">
        <v>1409</v>
      </c>
      <c r="D48" s="648"/>
      <c r="E48" s="595"/>
      <c r="F48" s="596"/>
      <c r="G48" s="597"/>
      <c r="H48" s="598"/>
      <c r="I48" s="599"/>
      <c r="J48" s="600"/>
      <c r="K48" s="599"/>
      <c r="M48" s="262" t="s">
        <v>644</v>
      </c>
      <c r="O48" s="251"/>
    </row>
    <row r="49" spans="1:80" x14ac:dyDescent="0.2">
      <c r="A49" s="252">
        <v>18</v>
      </c>
      <c r="B49" s="253" t="s">
        <v>106</v>
      </c>
      <c r="C49" s="254" t="s">
        <v>107</v>
      </c>
      <c r="D49" s="255" t="s">
        <v>108</v>
      </c>
      <c r="E49" s="256">
        <v>38.94</v>
      </c>
      <c r="F49" s="256"/>
      <c r="G49" s="257">
        <f>E49*F49</f>
        <v>0</v>
      </c>
      <c r="H49" s="258">
        <v>0</v>
      </c>
      <c r="I49" s="259">
        <f>E49*H49</f>
        <v>0</v>
      </c>
      <c r="J49" s="258">
        <v>0</v>
      </c>
      <c r="K49" s="259">
        <f>E49*J49</f>
        <v>0</v>
      </c>
      <c r="O49" s="251">
        <v>2</v>
      </c>
      <c r="AA49" s="226">
        <v>1</v>
      </c>
      <c r="AB49" s="226">
        <v>1</v>
      </c>
      <c r="AC49" s="226">
        <v>1</v>
      </c>
      <c r="AZ49" s="226">
        <v>1</v>
      </c>
      <c r="BA49" s="226">
        <f>IF(AZ49=1,G49,0)</f>
        <v>0</v>
      </c>
      <c r="BB49" s="226">
        <f>IF(AZ49=2,G49,0)</f>
        <v>0</v>
      </c>
      <c r="BC49" s="226">
        <f>IF(AZ49=3,G49,0)</f>
        <v>0</v>
      </c>
      <c r="BD49" s="226">
        <f>IF(AZ49=4,G49,0)</f>
        <v>0</v>
      </c>
      <c r="BE49" s="226">
        <f>IF(AZ49=5,G49,0)</f>
        <v>0</v>
      </c>
      <c r="CA49" s="251">
        <v>1</v>
      </c>
      <c r="CB49" s="251">
        <v>1</v>
      </c>
    </row>
    <row r="50" spans="1:80" x14ac:dyDescent="0.2">
      <c r="A50" s="260"/>
      <c r="B50" s="263"/>
      <c r="C50" s="629" t="s">
        <v>526</v>
      </c>
      <c r="D50" s="630"/>
      <c r="E50" s="264">
        <v>0</v>
      </c>
      <c r="F50" s="265"/>
      <c r="G50" s="266"/>
      <c r="H50" s="267"/>
      <c r="I50" s="261"/>
      <c r="J50" s="268"/>
      <c r="K50" s="261"/>
      <c r="M50" s="262" t="s">
        <v>526</v>
      </c>
      <c r="O50" s="251"/>
    </row>
    <row r="51" spans="1:80" x14ac:dyDescent="0.2">
      <c r="A51" s="260"/>
      <c r="B51" s="263"/>
      <c r="C51" s="629" t="s">
        <v>647</v>
      </c>
      <c r="D51" s="630"/>
      <c r="E51" s="264"/>
      <c r="F51" s="265"/>
      <c r="G51" s="266"/>
      <c r="H51" s="267"/>
      <c r="I51" s="261"/>
      <c r="J51" s="268"/>
      <c r="K51" s="261"/>
      <c r="M51" s="262" t="s">
        <v>647</v>
      </c>
      <c r="O51" s="251"/>
    </row>
    <row r="52" spans="1:80" x14ac:dyDescent="0.2">
      <c r="A52" s="585">
        <v>19</v>
      </c>
      <c r="B52" s="586" t="s">
        <v>106</v>
      </c>
      <c r="C52" s="587" t="s">
        <v>107</v>
      </c>
      <c r="D52" s="588" t="s">
        <v>108</v>
      </c>
      <c r="E52" s="589">
        <v>416.26</v>
      </c>
      <c r="F52" s="589"/>
      <c r="G52" s="590">
        <f>E52*F52</f>
        <v>0</v>
      </c>
      <c r="H52" s="591">
        <v>0</v>
      </c>
      <c r="I52" s="592">
        <f>E52*H52</f>
        <v>0</v>
      </c>
      <c r="J52" s="591">
        <v>0</v>
      </c>
      <c r="K52" s="592">
        <f>E52*J52</f>
        <v>0</v>
      </c>
      <c r="O52" s="251">
        <v>2</v>
      </c>
      <c r="AA52" s="226">
        <v>1</v>
      </c>
      <c r="AB52" s="226">
        <v>1</v>
      </c>
      <c r="AC52" s="226">
        <v>1</v>
      </c>
      <c r="AZ52" s="226">
        <v>1</v>
      </c>
      <c r="BA52" s="226">
        <f>IF(AZ52=1,G52,0)</f>
        <v>0</v>
      </c>
      <c r="BB52" s="226">
        <f>IF(AZ52=2,G52,0)</f>
        <v>0</v>
      </c>
      <c r="BC52" s="226">
        <f>IF(AZ52=3,G52,0)</f>
        <v>0</v>
      </c>
      <c r="BD52" s="226">
        <f>IF(AZ52=4,G52,0)</f>
        <v>0</v>
      </c>
      <c r="BE52" s="226">
        <f>IF(AZ52=5,G52,0)</f>
        <v>0</v>
      </c>
      <c r="CA52" s="251">
        <v>1</v>
      </c>
      <c r="CB52" s="251">
        <v>1</v>
      </c>
    </row>
    <row r="53" spans="1:80" x14ac:dyDescent="0.2">
      <c r="A53" s="593"/>
      <c r="B53" s="594"/>
      <c r="C53" s="645" t="s">
        <v>648</v>
      </c>
      <c r="D53" s="646"/>
      <c r="E53" s="595">
        <v>0</v>
      </c>
      <c r="F53" s="596"/>
      <c r="G53" s="597"/>
      <c r="H53" s="598"/>
      <c r="I53" s="599"/>
      <c r="J53" s="600"/>
      <c r="K53" s="599"/>
      <c r="M53" s="262" t="s">
        <v>648</v>
      </c>
      <c r="O53" s="251"/>
    </row>
    <row r="54" spans="1:80" x14ac:dyDescent="0.2">
      <c r="A54" s="593"/>
      <c r="B54" s="594"/>
      <c r="C54" s="645" t="s">
        <v>625</v>
      </c>
      <c r="D54" s="646"/>
      <c r="E54" s="595">
        <v>0</v>
      </c>
      <c r="F54" s="596"/>
      <c r="G54" s="597"/>
      <c r="H54" s="598"/>
      <c r="I54" s="599"/>
      <c r="J54" s="600"/>
      <c r="K54" s="599"/>
      <c r="M54" s="262" t="s">
        <v>625</v>
      </c>
      <c r="O54" s="251"/>
    </row>
    <row r="55" spans="1:80" x14ac:dyDescent="0.2">
      <c r="A55" s="593"/>
      <c r="B55" s="594"/>
      <c r="C55" s="645" t="s">
        <v>1408</v>
      </c>
      <c r="D55" s="646"/>
      <c r="E55" s="595"/>
      <c r="F55" s="596"/>
      <c r="G55" s="597"/>
      <c r="H55" s="598"/>
      <c r="I55" s="599"/>
      <c r="J55" s="600"/>
      <c r="K55" s="599"/>
      <c r="M55" s="262" t="s">
        <v>649</v>
      </c>
      <c r="O55" s="251"/>
    </row>
    <row r="56" spans="1:80" x14ac:dyDescent="0.2">
      <c r="A56" s="269"/>
      <c r="B56" s="270" t="s">
        <v>99</v>
      </c>
      <c r="C56" s="271" t="s">
        <v>105</v>
      </c>
      <c r="D56" s="272"/>
      <c r="E56" s="273"/>
      <c r="F56" s="274"/>
      <c r="G56" s="275">
        <f>SUM(G7:G55)</f>
        <v>0</v>
      </c>
      <c r="H56" s="276"/>
      <c r="I56" s="277">
        <f>SUM(I7:I55)</f>
        <v>1.0085184999999786</v>
      </c>
      <c r="J56" s="276"/>
      <c r="K56" s="277">
        <f>SUM(K7:K55)</f>
        <v>-66.841500000009461</v>
      </c>
      <c r="O56" s="251">
        <v>4</v>
      </c>
      <c r="BA56" s="278">
        <f>SUM(BA7:BA55)</f>
        <v>0</v>
      </c>
      <c r="BB56" s="278">
        <f>SUM(BB7:BB55)</f>
        <v>0</v>
      </c>
      <c r="BC56" s="278">
        <f>SUM(BC7:BC55)</f>
        <v>0</v>
      </c>
      <c r="BD56" s="278">
        <f>SUM(BD7:BD55)</f>
        <v>0</v>
      </c>
      <c r="BE56" s="278">
        <f>SUM(BE7:BE55)</f>
        <v>0</v>
      </c>
    </row>
    <row r="57" spans="1:80" x14ac:dyDescent="0.2">
      <c r="A57" s="241" t="s">
        <v>96</v>
      </c>
      <c r="B57" s="242" t="s">
        <v>277</v>
      </c>
      <c r="C57" s="243" t="s">
        <v>278</v>
      </c>
      <c r="D57" s="244"/>
      <c r="E57" s="245"/>
      <c r="F57" s="245"/>
      <c r="G57" s="246"/>
      <c r="H57" s="247"/>
      <c r="I57" s="248"/>
      <c r="J57" s="249"/>
      <c r="K57" s="250"/>
      <c r="O57" s="251">
        <v>1</v>
      </c>
    </row>
    <row r="58" spans="1:80" x14ac:dyDescent="0.2">
      <c r="A58" s="252">
        <v>20</v>
      </c>
      <c r="B58" s="253" t="s">
        <v>650</v>
      </c>
      <c r="C58" s="254" t="s">
        <v>1353</v>
      </c>
      <c r="D58" s="255" t="s">
        <v>108</v>
      </c>
      <c r="E58" s="256">
        <v>11.18</v>
      </c>
      <c r="F58" s="256"/>
      <c r="G58" s="257">
        <f>E58*F58</f>
        <v>0</v>
      </c>
      <c r="H58" s="258">
        <v>1.70000000000073</v>
      </c>
      <c r="I58" s="259">
        <f>E58*H58</f>
        <v>19.006000000008161</v>
      </c>
      <c r="J58" s="258">
        <v>0</v>
      </c>
      <c r="K58" s="259">
        <f>E58*J58</f>
        <v>0</v>
      </c>
      <c r="O58" s="251">
        <v>2</v>
      </c>
      <c r="AA58" s="226">
        <v>1</v>
      </c>
      <c r="AB58" s="226">
        <v>1</v>
      </c>
      <c r="AC58" s="226">
        <v>1</v>
      </c>
      <c r="AZ58" s="226">
        <v>1</v>
      </c>
      <c r="BA58" s="226">
        <f>IF(AZ58=1,G58,0)</f>
        <v>0</v>
      </c>
      <c r="BB58" s="226">
        <f>IF(AZ58=2,G58,0)</f>
        <v>0</v>
      </c>
      <c r="BC58" s="226">
        <f>IF(AZ58=3,G58,0)</f>
        <v>0</v>
      </c>
      <c r="BD58" s="226">
        <f>IF(AZ58=4,G58,0)</f>
        <v>0</v>
      </c>
      <c r="BE58" s="226">
        <f>IF(AZ58=5,G58,0)</f>
        <v>0</v>
      </c>
      <c r="CA58" s="251">
        <v>1</v>
      </c>
      <c r="CB58" s="251">
        <v>1</v>
      </c>
    </row>
    <row r="59" spans="1:80" x14ac:dyDescent="0.2">
      <c r="A59" s="260"/>
      <c r="B59" s="263"/>
      <c r="C59" s="629" t="s">
        <v>652</v>
      </c>
      <c r="D59" s="630"/>
      <c r="E59" s="264">
        <v>0</v>
      </c>
      <c r="F59" s="265"/>
      <c r="G59" s="266"/>
      <c r="H59" s="267"/>
      <c r="I59" s="261"/>
      <c r="J59" s="268"/>
      <c r="K59" s="261"/>
      <c r="M59" s="262" t="s">
        <v>652</v>
      </c>
      <c r="O59" s="251"/>
    </row>
    <row r="60" spans="1:80" x14ac:dyDescent="0.2">
      <c r="A60" s="260"/>
      <c r="B60" s="263"/>
      <c r="C60" s="629" t="s">
        <v>208</v>
      </c>
      <c r="D60" s="630"/>
      <c r="E60" s="264">
        <v>0</v>
      </c>
      <c r="F60" s="265"/>
      <c r="G60" s="266"/>
      <c r="H60" s="267"/>
      <c r="I60" s="261"/>
      <c r="J60" s="268"/>
      <c r="K60" s="261"/>
      <c r="M60" s="262" t="s">
        <v>208</v>
      </c>
      <c r="O60" s="251"/>
    </row>
    <row r="61" spans="1:80" x14ac:dyDescent="0.2">
      <c r="A61" s="260"/>
      <c r="B61" s="263"/>
      <c r="C61" s="629" t="s">
        <v>653</v>
      </c>
      <c r="D61" s="630"/>
      <c r="E61" s="264"/>
      <c r="F61" s="265"/>
      <c r="G61" s="266"/>
      <c r="H61" s="267"/>
      <c r="I61" s="261"/>
      <c r="J61" s="268"/>
      <c r="K61" s="261"/>
      <c r="M61" s="262" t="s">
        <v>653</v>
      </c>
      <c r="O61" s="251"/>
    </row>
    <row r="62" spans="1:80" ht="22.5" x14ac:dyDescent="0.2">
      <c r="A62" s="252">
        <v>21</v>
      </c>
      <c r="B62" s="253" t="s">
        <v>650</v>
      </c>
      <c r="C62" s="254" t="s">
        <v>651</v>
      </c>
      <c r="D62" s="255" t="s">
        <v>108</v>
      </c>
      <c r="E62" s="256">
        <v>125.8</v>
      </c>
      <c r="F62" s="256"/>
      <c r="G62" s="257">
        <f>E62*F62</f>
        <v>0</v>
      </c>
      <c r="H62" s="258">
        <v>1.70000000000073</v>
      </c>
      <c r="I62" s="259">
        <f>E62*H62</f>
        <v>213.86000000009184</v>
      </c>
      <c r="J62" s="258">
        <v>0</v>
      </c>
      <c r="K62" s="259">
        <f>E62*J62</f>
        <v>0</v>
      </c>
      <c r="O62" s="251">
        <v>2</v>
      </c>
      <c r="AA62" s="226">
        <v>1</v>
      </c>
      <c r="AB62" s="226">
        <v>1</v>
      </c>
      <c r="AC62" s="226">
        <v>1</v>
      </c>
      <c r="AZ62" s="226">
        <v>1</v>
      </c>
      <c r="BA62" s="226">
        <f>IF(AZ62=1,G62,0)</f>
        <v>0</v>
      </c>
      <c r="BB62" s="226">
        <f>IF(AZ62=2,G62,0)</f>
        <v>0</v>
      </c>
      <c r="BC62" s="226">
        <f>IF(AZ62=3,G62,0)</f>
        <v>0</v>
      </c>
      <c r="BD62" s="226">
        <f>IF(AZ62=4,G62,0)</f>
        <v>0</v>
      </c>
      <c r="BE62" s="226">
        <f>IF(AZ62=5,G62,0)</f>
        <v>0</v>
      </c>
      <c r="CA62" s="251">
        <v>1</v>
      </c>
      <c r="CB62" s="251">
        <v>1</v>
      </c>
    </row>
    <row r="63" spans="1:80" x14ac:dyDescent="0.2">
      <c r="A63" s="260"/>
      <c r="B63" s="263"/>
      <c r="C63" s="629" t="s">
        <v>648</v>
      </c>
      <c r="D63" s="630"/>
      <c r="E63" s="264">
        <v>0</v>
      </c>
      <c r="F63" s="265"/>
      <c r="G63" s="266"/>
      <c r="H63" s="267"/>
      <c r="I63" s="261"/>
      <c r="J63" s="268"/>
      <c r="K63" s="261"/>
      <c r="M63" s="262" t="s">
        <v>648</v>
      </c>
      <c r="O63" s="251"/>
    </row>
    <row r="64" spans="1:80" x14ac:dyDescent="0.2">
      <c r="A64" s="260"/>
      <c r="B64" s="263"/>
      <c r="C64" s="629" t="s">
        <v>625</v>
      </c>
      <c r="D64" s="630"/>
      <c r="E64" s="264">
        <v>0</v>
      </c>
      <c r="F64" s="265"/>
      <c r="G64" s="266"/>
      <c r="H64" s="267"/>
      <c r="I64" s="261"/>
      <c r="J64" s="268"/>
      <c r="K64" s="261"/>
      <c r="M64" s="262" t="s">
        <v>208</v>
      </c>
      <c r="O64" s="251"/>
    </row>
    <row r="65" spans="1:80" x14ac:dyDescent="0.2">
      <c r="A65" s="260"/>
      <c r="B65" s="263"/>
      <c r="C65" s="629" t="s">
        <v>1307</v>
      </c>
      <c r="D65" s="630"/>
      <c r="E65" s="264"/>
      <c r="F65" s="265"/>
      <c r="G65" s="266"/>
      <c r="H65" s="267"/>
      <c r="I65" s="261"/>
      <c r="J65" s="268"/>
      <c r="K65" s="261"/>
      <c r="M65" s="262" t="s">
        <v>654</v>
      </c>
      <c r="O65" s="251"/>
    </row>
    <row r="66" spans="1:80" x14ac:dyDescent="0.2">
      <c r="A66" s="252">
        <v>22</v>
      </c>
      <c r="B66" s="253" t="s">
        <v>655</v>
      </c>
      <c r="C66" s="254" t="s">
        <v>656</v>
      </c>
      <c r="D66" s="255" t="s">
        <v>108</v>
      </c>
      <c r="E66" s="256">
        <v>32.020000000000003</v>
      </c>
      <c r="F66" s="256"/>
      <c r="G66" s="257">
        <f>E66*F66</f>
        <v>0</v>
      </c>
      <c r="H66" s="258">
        <v>1.1322000000000101</v>
      </c>
      <c r="I66" s="259">
        <f>E66*H66</f>
        <v>36.25304400000033</v>
      </c>
      <c r="J66" s="258">
        <v>0</v>
      </c>
      <c r="K66" s="259">
        <f>E66*J66</f>
        <v>0</v>
      </c>
      <c r="O66" s="251">
        <v>2</v>
      </c>
      <c r="AA66" s="226">
        <v>1</v>
      </c>
      <c r="AB66" s="226">
        <v>1</v>
      </c>
      <c r="AC66" s="226">
        <v>1</v>
      </c>
      <c r="AZ66" s="226">
        <v>1</v>
      </c>
      <c r="BA66" s="226">
        <f>IF(AZ66=1,G66,0)</f>
        <v>0</v>
      </c>
      <c r="BB66" s="226">
        <f>IF(AZ66=2,G66,0)</f>
        <v>0</v>
      </c>
      <c r="BC66" s="226">
        <f>IF(AZ66=3,G66,0)</f>
        <v>0</v>
      </c>
      <c r="BD66" s="226">
        <f>IF(AZ66=4,G66,0)</f>
        <v>0</v>
      </c>
      <c r="BE66" s="226">
        <f>IF(AZ66=5,G66,0)</f>
        <v>0</v>
      </c>
      <c r="CA66" s="251">
        <v>1</v>
      </c>
      <c r="CB66" s="251">
        <v>1</v>
      </c>
    </row>
    <row r="67" spans="1:80" x14ac:dyDescent="0.2">
      <c r="A67" s="260"/>
      <c r="B67" s="263"/>
      <c r="C67" s="629" t="s">
        <v>648</v>
      </c>
      <c r="D67" s="630"/>
      <c r="E67" s="264">
        <v>0</v>
      </c>
      <c r="F67" s="265"/>
      <c r="G67" s="266"/>
      <c r="H67" s="267"/>
      <c r="I67" s="261"/>
      <c r="J67" s="268"/>
      <c r="K67" s="261"/>
      <c r="M67" s="262" t="s">
        <v>648</v>
      </c>
      <c r="O67" s="251"/>
    </row>
    <row r="68" spans="1:80" x14ac:dyDescent="0.2">
      <c r="A68" s="260"/>
      <c r="B68" s="263"/>
      <c r="C68" s="629" t="s">
        <v>625</v>
      </c>
      <c r="D68" s="630"/>
      <c r="E68" s="264">
        <v>0</v>
      </c>
      <c r="F68" s="265"/>
      <c r="G68" s="266"/>
      <c r="H68" s="267"/>
      <c r="I68" s="261"/>
      <c r="J68" s="268"/>
      <c r="K68" s="261"/>
      <c r="M68" s="262" t="s">
        <v>208</v>
      </c>
      <c r="O68" s="251"/>
    </row>
    <row r="69" spans="1:80" x14ac:dyDescent="0.2">
      <c r="A69" s="260"/>
      <c r="B69" s="263"/>
      <c r="C69" s="629" t="s">
        <v>657</v>
      </c>
      <c r="D69" s="630"/>
      <c r="E69" s="264"/>
      <c r="F69" s="265"/>
      <c r="G69" s="266"/>
      <c r="H69" s="267"/>
      <c r="I69" s="261"/>
      <c r="J69" s="268"/>
      <c r="K69" s="261"/>
      <c r="M69" s="262" t="s">
        <v>657</v>
      </c>
      <c r="O69" s="251"/>
    </row>
    <row r="70" spans="1:80" x14ac:dyDescent="0.2">
      <c r="A70" s="252">
        <v>23</v>
      </c>
      <c r="B70" s="253" t="s">
        <v>655</v>
      </c>
      <c r="C70" s="254" t="s">
        <v>1354</v>
      </c>
      <c r="D70" s="255" t="s">
        <v>108</v>
      </c>
      <c r="E70" s="256">
        <v>4</v>
      </c>
      <c r="F70" s="256"/>
      <c r="G70" s="257">
        <f>E70*F70</f>
        <v>0</v>
      </c>
      <c r="H70" s="258">
        <v>1.1322000000000101</v>
      </c>
      <c r="I70" s="259">
        <f>E70*H70</f>
        <v>4.5288000000000403</v>
      </c>
      <c r="J70" s="258">
        <v>0</v>
      </c>
      <c r="K70" s="259">
        <f>E70*J70</f>
        <v>0</v>
      </c>
      <c r="O70" s="251">
        <v>2</v>
      </c>
      <c r="AA70" s="226">
        <v>1</v>
      </c>
      <c r="AB70" s="226">
        <v>1</v>
      </c>
      <c r="AC70" s="226">
        <v>1</v>
      </c>
      <c r="AZ70" s="226">
        <v>1</v>
      </c>
      <c r="BA70" s="226">
        <f>IF(AZ70=1,G70,0)</f>
        <v>0</v>
      </c>
      <c r="BB70" s="226">
        <f>IF(AZ70=2,G70,0)</f>
        <v>0</v>
      </c>
      <c r="BC70" s="226">
        <f>IF(AZ70=3,G70,0)</f>
        <v>0</v>
      </c>
      <c r="BD70" s="226">
        <f>IF(AZ70=4,G70,0)</f>
        <v>0</v>
      </c>
      <c r="BE70" s="226">
        <f>IF(AZ70=5,G70,0)</f>
        <v>0</v>
      </c>
      <c r="CA70" s="251">
        <v>1</v>
      </c>
      <c r="CB70" s="251">
        <v>1</v>
      </c>
    </row>
    <row r="71" spans="1:80" x14ac:dyDescent="0.2">
      <c r="A71" s="260"/>
      <c r="B71" s="263"/>
      <c r="C71" s="629" t="s">
        <v>652</v>
      </c>
      <c r="D71" s="630"/>
      <c r="E71" s="264">
        <v>0</v>
      </c>
      <c r="F71" s="265"/>
      <c r="G71" s="266"/>
      <c r="H71" s="267"/>
      <c r="I71" s="261"/>
      <c r="J71" s="268"/>
      <c r="K71" s="261"/>
      <c r="M71" s="262" t="s">
        <v>652</v>
      </c>
      <c r="O71" s="251"/>
    </row>
    <row r="72" spans="1:80" x14ac:dyDescent="0.2">
      <c r="A72" s="260"/>
      <c r="B72" s="263"/>
      <c r="C72" s="629" t="s">
        <v>208</v>
      </c>
      <c r="D72" s="630"/>
      <c r="E72" s="264">
        <v>0</v>
      </c>
      <c r="F72" s="265"/>
      <c r="G72" s="266"/>
      <c r="H72" s="267"/>
      <c r="I72" s="261"/>
      <c r="J72" s="268"/>
      <c r="K72" s="261"/>
      <c r="M72" s="262" t="s">
        <v>208</v>
      </c>
      <c r="O72" s="251"/>
    </row>
    <row r="73" spans="1:80" x14ac:dyDescent="0.2">
      <c r="A73" s="260"/>
      <c r="B73" s="263"/>
      <c r="C73" s="629" t="s">
        <v>277</v>
      </c>
      <c r="D73" s="630"/>
      <c r="E73" s="264"/>
      <c r="F73" s="265"/>
      <c r="G73" s="266"/>
      <c r="H73" s="267"/>
      <c r="I73" s="261"/>
      <c r="J73" s="268"/>
      <c r="K73" s="261"/>
      <c r="M73" s="262">
        <v>4</v>
      </c>
      <c r="O73" s="251"/>
    </row>
    <row r="74" spans="1:80" x14ac:dyDescent="0.2">
      <c r="A74" s="252">
        <v>24</v>
      </c>
      <c r="B74" s="253" t="s">
        <v>658</v>
      </c>
      <c r="C74" s="254" t="s">
        <v>659</v>
      </c>
      <c r="D74" s="255" t="s">
        <v>115</v>
      </c>
      <c r="E74" s="256">
        <v>117.5</v>
      </c>
      <c r="F74" s="256"/>
      <c r="G74" s="257">
        <f>E74*F74</f>
        <v>0</v>
      </c>
      <c r="H74" s="258">
        <v>9.0000000000034497E-5</v>
      </c>
      <c r="I74" s="259">
        <f>E74*H74</f>
        <v>1.0575000000004053E-2</v>
      </c>
      <c r="J74" s="258">
        <v>0</v>
      </c>
      <c r="K74" s="259">
        <f>E74*J74</f>
        <v>0</v>
      </c>
      <c r="O74" s="251">
        <v>2</v>
      </c>
      <c r="AA74" s="226">
        <v>1</v>
      </c>
      <c r="AB74" s="226">
        <v>1</v>
      </c>
      <c r="AC74" s="226">
        <v>1</v>
      </c>
      <c r="AZ74" s="226">
        <v>1</v>
      </c>
      <c r="BA74" s="226">
        <f>IF(AZ74=1,G74,0)</f>
        <v>0</v>
      </c>
      <c r="BB74" s="226">
        <f>IF(AZ74=2,G74,0)</f>
        <v>0</v>
      </c>
      <c r="BC74" s="226">
        <f>IF(AZ74=3,G74,0)</f>
        <v>0</v>
      </c>
      <c r="BD74" s="226">
        <f>IF(AZ74=4,G74,0)</f>
        <v>0</v>
      </c>
      <c r="BE74" s="226">
        <f>IF(AZ74=5,G74,0)</f>
        <v>0</v>
      </c>
      <c r="CA74" s="251">
        <v>1</v>
      </c>
      <c r="CB74" s="251">
        <v>1</v>
      </c>
    </row>
    <row r="75" spans="1:80" x14ac:dyDescent="0.2">
      <c r="A75" s="260"/>
      <c r="B75" s="263"/>
      <c r="C75" s="629" t="s">
        <v>652</v>
      </c>
      <c r="D75" s="630"/>
      <c r="E75" s="264">
        <v>0</v>
      </c>
      <c r="F75" s="265"/>
      <c r="G75" s="266"/>
      <c r="H75" s="267"/>
      <c r="I75" s="261"/>
      <c r="J75" s="268"/>
      <c r="K75" s="261"/>
      <c r="M75" s="262" t="s">
        <v>652</v>
      </c>
      <c r="O75" s="251"/>
    </row>
    <row r="76" spans="1:80" x14ac:dyDescent="0.2">
      <c r="A76" s="260"/>
      <c r="B76" s="263"/>
      <c r="C76" s="629" t="s">
        <v>1355</v>
      </c>
      <c r="D76" s="630"/>
      <c r="E76" s="264">
        <v>0</v>
      </c>
      <c r="F76" s="265"/>
      <c r="G76" s="266"/>
      <c r="H76" s="267"/>
      <c r="I76" s="261"/>
      <c r="J76" s="268"/>
      <c r="K76" s="261"/>
      <c r="M76" s="262" t="s">
        <v>208</v>
      </c>
      <c r="O76" s="251"/>
    </row>
    <row r="77" spans="1:80" x14ac:dyDescent="0.2">
      <c r="A77" s="260"/>
      <c r="B77" s="263"/>
      <c r="C77" s="629" t="s">
        <v>660</v>
      </c>
      <c r="D77" s="630"/>
      <c r="E77" s="264"/>
      <c r="F77" s="265"/>
      <c r="G77" s="266"/>
      <c r="H77" s="267"/>
      <c r="I77" s="261"/>
      <c r="J77" s="268"/>
      <c r="K77" s="261"/>
      <c r="M77" s="262" t="s">
        <v>660</v>
      </c>
      <c r="O77" s="251"/>
    </row>
    <row r="78" spans="1:80" x14ac:dyDescent="0.2">
      <c r="A78" s="269"/>
      <c r="B78" s="270" t="s">
        <v>99</v>
      </c>
      <c r="C78" s="271" t="s">
        <v>279</v>
      </c>
      <c r="D78" s="272"/>
      <c r="E78" s="273"/>
      <c r="F78" s="274"/>
      <c r="G78" s="275">
        <f>SUM(G57:G77)</f>
        <v>0</v>
      </c>
      <c r="H78" s="276"/>
      <c r="I78" s="277">
        <f>SUM(I57:I77)</f>
        <v>273.65841900010037</v>
      </c>
      <c r="J78" s="276"/>
      <c r="K78" s="277">
        <f>SUM(K57:K77)</f>
        <v>0</v>
      </c>
      <c r="O78" s="251">
        <v>4</v>
      </c>
      <c r="BA78" s="278">
        <f>SUM(BA57:BA77)</f>
        <v>0</v>
      </c>
      <c r="BB78" s="278">
        <f>SUM(BB57:BB77)</f>
        <v>0</v>
      </c>
      <c r="BC78" s="278">
        <f>SUM(BC57:BC77)</f>
        <v>0</v>
      </c>
      <c r="BD78" s="278">
        <f>SUM(BD57:BD77)</f>
        <v>0</v>
      </c>
      <c r="BE78" s="278">
        <f>SUM(BE57:BE77)</f>
        <v>0</v>
      </c>
    </row>
    <row r="79" spans="1:80" x14ac:dyDescent="0.2">
      <c r="A79" s="241" t="s">
        <v>96</v>
      </c>
      <c r="B79" s="242" t="s">
        <v>598</v>
      </c>
      <c r="C79" s="243" t="s">
        <v>661</v>
      </c>
      <c r="D79" s="244"/>
      <c r="E79" s="245"/>
      <c r="F79" s="245"/>
      <c r="G79" s="246"/>
      <c r="H79" s="247"/>
      <c r="I79" s="248"/>
      <c r="J79" s="249"/>
      <c r="K79" s="250"/>
      <c r="O79" s="251">
        <v>1</v>
      </c>
    </row>
    <row r="80" spans="1:80" x14ac:dyDescent="0.2">
      <c r="A80" s="252">
        <v>25</v>
      </c>
      <c r="B80" s="253" t="s">
        <v>579</v>
      </c>
      <c r="C80" s="254" t="s">
        <v>580</v>
      </c>
      <c r="D80" s="255" t="s">
        <v>115</v>
      </c>
      <c r="E80" s="256">
        <v>34.96</v>
      </c>
      <c r="F80" s="256"/>
      <c r="G80" s="257">
        <f>E80*F80</f>
        <v>0</v>
      </c>
      <c r="H80" s="258">
        <v>4.99999999999723E-4</v>
      </c>
      <c r="I80" s="259">
        <f>E80*H80</f>
        <v>1.7479999999990316E-2</v>
      </c>
      <c r="J80" s="258">
        <v>0</v>
      </c>
      <c r="K80" s="259">
        <f>E80*J80</f>
        <v>0</v>
      </c>
      <c r="O80" s="251">
        <v>2</v>
      </c>
      <c r="AA80" s="226">
        <v>1</v>
      </c>
      <c r="AB80" s="226">
        <v>1</v>
      </c>
      <c r="AC80" s="226">
        <v>1</v>
      </c>
      <c r="AZ80" s="226">
        <v>1</v>
      </c>
      <c r="BA80" s="226">
        <f>IF(AZ80=1,G80,0)</f>
        <v>0</v>
      </c>
      <c r="BB80" s="226">
        <f>IF(AZ80=2,G80,0)</f>
        <v>0</v>
      </c>
      <c r="BC80" s="226">
        <f>IF(AZ80=3,G80,0)</f>
        <v>0</v>
      </c>
      <c r="BD80" s="226">
        <f>IF(AZ80=4,G80,0)</f>
        <v>0</v>
      </c>
      <c r="BE80" s="226">
        <f>IF(AZ80=5,G80,0)</f>
        <v>0</v>
      </c>
      <c r="CA80" s="251">
        <v>1</v>
      </c>
      <c r="CB80" s="251">
        <v>1</v>
      </c>
    </row>
    <row r="81" spans="1:80" x14ac:dyDescent="0.2">
      <c r="A81" s="260"/>
      <c r="B81" s="263"/>
      <c r="C81" s="629" t="s">
        <v>663</v>
      </c>
      <c r="D81" s="630"/>
      <c r="E81" s="264">
        <v>0</v>
      </c>
      <c r="F81" s="265"/>
      <c r="G81" s="266"/>
      <c r="H81" s="267"/>
      <c r="I81" s="261"/>
      <c r="J81" s="268"/>
      <c r="K81" s="261"/>
      <c r="M81" s="262" t="s">
        <v>663</v>
      </c>
      <c r="O81" s="251"/>
    </row>
    <row r="82" spans="1:80" x14ac:dyDescent="0.2">
      <c r="A82" s="260"/>
      <c r="B82" s="263"/>
      <c r="C82" s="629" t="s">
        <v>664</v>
      </c>
      <c r="D82" s="630"/>
      <c r="E82" s="264"/>
      <c r="F82" s="265"/>
      <c r="G82" s="266"/>
      <c r="H82" s="267"/>
      <c r="I82" s="261"/>
      <c r="J82" s="268"/>
      <c r="K82" s="261"/>
      <c r="M82" s="262" t="s">
        <v>664</v>
      </c>
      <c r="O82" s="251"/>
    </row>
    <row r="83" spans="1:80" x14ac:dyDescent="0.2">
      <c r="A83" s="252">
        <v>26</v>
      </c>
      <c r="B83" s="253" t="s">
        <v>665</v>
      </c>
      <c r="C83" s="254" t="s">
        <v>666</v>
      </c>
      <c r="D83" s="255" t="s">
        <v>122</v>
      </c>
      <c r="E83" s="256">
        <v>981.7</v>
      </c>
      <c r="F83" s="256"/>
      <c r="G83" s="257">
        <f>E83*F83</f>
        <v>0</v>
      </c>
      <c r="H83" s="258">
        <v>0.37080000000014501</v>
      </c>
      <c r="I83" s="259">
        <f>E83*H83</f>
        <v>364.0143600001424</v>
      </c>
      <c r="J83" s="258">
        <v>0</v>
      </c>
      <c r="K83" s="259">
        <f>E83*J83</f>
        <v>0</v>
      </c>
      <c r="O83" s="251">
        <v>2</v>
      </c>
      <c r="AA83" s="226">
        <v>1</v>
      </c>
      <c r="AB83" s="226">
        <v>1</v>
      </c>
      <c r="AC83" s="226">
        <v>1</v>
      </c>
      <c r="AZ83" s="226">
        <v>1</v>
      </c>
      <c r="BA83" s="226">
        <f>IF(AZ83=1,G83,0)</f>
        <v>0</v>
      </c>
      <c r="BB83" s="226">
        <f>IF(AZ83=2,G83,0)</f>
        <v>0</v>
      </c>
      <c r="BC83" s="226">
        <f>IF(AZ83=3,G83,0)</f>
        <v>0</v>
      </c>
      <c r="BD83" s="226">
        <f>IF(AZ83=4,G83,0)</f>
        <v>0</v>
      </c>
      <c r="BE83" s="226">
        <f>IF(AZ83=5,G83,0)</f>
        <v>0</v>
      </c>
      <c r="CA83" s="251">
        <v>1</v>
      </c>
      <c r="CB83" s="251">
        <v>1</v>
      </c>
    </row>
    <row r="84" spans="1:80" x14ac:dyDescent="0.2">
      <c r="A84" s="260"/>
      <c r="B84" s="263"/>
      <c r="C84" s="629" t="s">
        <v>667</v>
      </c>
      <c r="D84" s="630"/>
      <c r="E84" s="264"/>
      <c r="F84" s="265"/>
      <c r="G84" s="266"/>
      <c r="H84" s="267"/>
      <c r="I84" s="261"/>
      <c r="J84" s="268"/>
      <c r="K84" s="261"/>
      <c r="M84" s="262" t="s">
        <v>667</v>
      </c>
      <c r="O84" s="251"/>
    </row>
    <row r="85" spans="1:80" x14ac:dyDescent="0.2">
      <c r="A85" s="260"/>
      <c r="B85" s="263"/>
      <c r="C85" s="629" t="s">
        <v>668</v>
      </c>
      <c r="D85" s="630"/>
      <c r="E85" s="264"/>
      <c r="F85" s="265"/>
      <c r="G85" s="266"/>
      <c r="H85" s="267"/>
      <c r="I85" s="261"/>
      <c r="J85" s="268"/>
      <c r="K85" s="261"/>
      <c r="M85" s="262" t="s">
        <v>668</v>
      </c>
      <c r="O85" s="251"/>
    </row>
    <row r="86" spans="1:80" x14ac:dyDescent="0.2">
      <c r="A86" s="252">
        <v>27</v>
      </c>
      <c r="B86" s="253" t="s">
        <v>669</v>
      </c>
      <c r="C86" s="254" t="s">
        <v>670</v>
      </c>
      <c r="D86" s="255" t="s">
        <v>122</v>
      </c>
      <c r="E86" s="256">
        <v>129.1</v>
      </c>
      <c r="F86" s="256"/>
      <c r="G86" s="257">
        <f>E86*F86</f>
        <v>0</v>
      </c>
      <c r="H86" s="258">
        <v>0.46165999999993801</v>
      </c>
      <c r="I86" s="259">
        <f>E86*H86</f>
        <v>59.600305999991996</v>
      </c>
      <c r="J86" s="258">
        <v>0</v>
      </c>
      <c r="K86" s="259">
        <f>E86*J86</f>
        <v>0</v>
      </c>
      <c r="O86" s="251">
        <v>2</v>
      </c>
      <c r="AA86" s="226">
        <v>1</v>
      </c>
      <c r="AB86" s="226">
        <v>1</v>
      </c>
      <c r="AC86" s="226">
        <v>1</v>
      </c>
      <c r="AZ86" s="226">
        <v>1</v>
      </c>
      <c r="BA86" s="226">
        <f>IF(AZ86=1,G86,0)</f>
        <v>0</v>
      </c>
      <c r="BB86" s="226">
        <f>IF(AZ86=2,G86,0)</f>
        <v>0</v>
      </c>
      <c r="BC86" s="226">
        <f>IF(AZ86=3,G86,0)</f>
        <v>0</v>
      </c>
      <c r="BD86" s="226">
        <f>IF(AZ86=4,G86,0)</f>
        <v>0</v>
      </c>
      <c r="BE86" s="226">
        <f>IF(AZ86=5,G86,0)</f>
        <v>0</v>
      </c>
      <c r="CA86" s="251">
        <v>1</v>
      </c>
      <c r="CB86" s="251">
        <v>1</v>
      </c>
    </row>
    <row r="87" spans="1:80" x14ac:dyDescent="0.2">
      <c r="A87" s="260"/>
      <c r="B87" s="263"/>
      <c r="C87" s="629" t="s">
        <v>671</v>
      </c>
      <c r="D87" s="630"/>
      <c r="E87" s="264">
        <v>0</v>
      </c>
      <c r="F87" s="265"/>
      <c r="G87" s="266"/>
      <c r="H87" s="267"/>
      <c r="I87" s="261"/>
      <c r="J87" s="268"/>
      <c r="K87" s="261"/>
      <c r="M87" s="262" t="s">
        <v>671</v>
      </c>
      <c r="O87" s="251"/>
    </row>
    <row r="88" spans="1:80" x14ac:dyDescent="0.2">
      <c r="A88" s="260"/>
      <c r="B88" s="263"/>
      <c r="C88" s="629" t="s">
        <v>672</v>
      </c>
      <c r="D88" s="630"/>
      <c r="E88" s="264"/>
      <c r="F88" s="265"/>
      <c r="G88" s="266"/>
      <c r="H88" s="267"/>
      <c r="I88" s="261"/>
      <c r="J88" s="268"/>
      <c r="K88" s="261"/>
      <c r="M88" s="262" t="s">
        <v>672</v>
      </c>
      <c r="O88" s="251"/>
    </row>
    <row r="89" spans="1:80" x14ac:dyDescent="0.2">
      <c r="A89" s="252">
        <v>28</v>
      </c>
      <c r="B89" s="253" t="s">
        <v>673</v>
      </c>
      <c r="C89" s="254" t="s">
        <v>674</v>
      </c>
      <c r="D89" s="255" t="s">
        <v>122</v>
      </c>
      <c r="E89" s="256">
        <v>936.6</v>
      </c>
      <c r="F89" s="256"/>
      <c r="G89" s="257">
        <f>E89*F89</f>
        <v>0</v>
      </c>
      <c r="H89" s="258">
        <v>0.15825999999992699</v>
      </c>
      <c r="I89" s="259">
        <f>E89*H89</f>
        <v>148.22631599993161</v>
      </c>
      <c r="J89" s="258">
        <v>0</v>
      </c>
      <c r="K89" s="259">
        <f>E89*J89</f>
        <v>0</v>
      </c>
      <c r="O89" s="251">
        <v>2</v>
      </c>
      <c r="AA89" s="226">
        <v>1</v>
      </c>
      <c r="AB89" s="226">
        <v>1</v>
      </c>
      <c r="AC89" s="226">
        <v>1</v>
      </c>
      <c r="AZ89" s="226">
        <v>1</v>
      </c>
      <c r="BA89" s="226">
        <f>IF(AZ89=1,G89,0)</f>
        <v>0</v>
      </c>
      <c r="BB89" s="226">
        <f>IF(AZ89=2,G89,0)</f>
        <v>0</v>
      </c>
      <c r="BC89" s="226">
        <f>IF(AZ89=3,G89,0)</f>
        <v>0</v>
      </c>
      <c r="BD89" s="226">
        <f>IF(AZ89=4,G89,0)</f>
        <v>0</v>
      </c>
      <c r="BE89" s="226">
        <f>IF(AZ89=5,G89,0)</f>
        <v>0</v>
      </c>
      <c r="CA89" s="251">
        <v>1</v>
      </c>
      <c r="CB89" s="251">
        <v>1</v>
      </c>
    </row>
    <row r="90" spans="1:80" x14ac:dyDescent="0.2">
      <c r="A90" s="260"/>
      <c r="B90" s="263"/>
      <c r="C90" s="629" t="s">
        <v>675</v>
      </c>
      <c r="D90" s="630"/>
      <c r="E90" s="264">
        <v>0</v>
      </c>
      <c r="F90" s="265"/>
      <c r="G90" s="266"/>
      <c r="H90" s="267"/>
      <c r="I90" s="261"/>
      <c r="J90" s="268"/>
      <c r="K90" s="261"/>
      <c r="M90" s="262" t="s">
        <v>675</v>
      </c>
      <c r="O90" s="251"/>
    </row>
    <row r="91" spans="1:80" x14ac:dyDescent="0.2">
      <c r="A91" s="260"/>
      <c r="B91" s="263"/>
      <c r="C91" s="629" t="s">
        <v>676</v>
      </c>
      <c r="D91" s="630"/>
      <c r="E91" s="264"/>
      <c r="F91" s="265"/>
      <c r="G91" s="266"/>
      <c r="H91" s="267"/>
      <c r="I91" s="261"/>
      <c r="J91" s="268"/>
      <c r="K91" s="261"/>
      <c r="M91" s="262" t="s">
        <v>676</v>
      </c>
      <c r="O91" s="251"/>
    </row>
    <row r="92" spans="1:80" x14ac:dyDescent="0.2">
      <c r="A92" s="252">
        <v>29</v>
      </c>
      <c r="B92" s="253" t="s">
        <v>677</v>
      </c>
      <c r="C92" s="254" t="s">
        <v>678</v>
      </c>
      <c r="D92" s="255" t="s">
        <v>122</v>
      </c>
      <c r="E92" s="256">
        <v>936.6</v>
      </c>
      <c r="F92" s="256"/>
      <c r="G92" s="257">
        <f>E92*F92</f>
        <v>0</v>
      </c>
      <c r="H92" s="258">
        <v>0.30650999999988898</v>
      </c>
      <c r="I92" s="259">
        <f>E92*H92</f>
        <v>287.07726599989604</v>
      </c>
      <c r="J92" s="258">
        <v>0</v>
      </c>
      <c r="K92" s="259">
        <f>E92*J92</f>
        <v>0</v>
      </c>
      <c r="O92" s="251">
        <v>2</v>
      </c>
      <c r="AA92" s="226">
        <v>1</v>
      </c>
      <c r="AB92" s="226">
        <v>1</v>
      </c>
      <c r="AC92" s="226">
        <v>1</v>
      </c>
      <c r="AZ92" s="226">
        <v>1</v>
      </c>
      <c r="BA92" s="226">
        <f>IF(AZ92=1,G92,0)</f>
        <v>0</v>
      </c>
      <c r="BB92" s="226">
        <f>IF(AZ92=2,G92,0)</f>
        <v>0</v>
      </c>
      <c r="BC92" s="226">
        <f>IF(AZ92=3,G92,0)</f>
        <v>0</v>
      </c>
      <c r="BD92" s="226">
        <f>IF(AZ92=4,G92,0)</f>
        <v>0</v>
      </c>
      <c r="BE92" s="226">
        <f>IF(AZ92=5,G92,0)</f>
        <v>0</v>
      </c>
      <c r="CA92" s="251">
        <v>1</v>
      </c>
      <c r="CB92" s="251">
        <v>1</v>
      </c>
    </row>
    <row r="93" spans="1:80" x14ac:dyDescent="0.2">
      <c r="A93" s="260"/>
      <c r="B93" s="263"/>
      <c r="C93" s="629" t="s">
        <v>675</v>
      </c>
      <c r="D93" s="630"/>
      <c r="E93" s="264">
        <v>0</v>
      </c>
      <c r="F93" s="265"/>
      <c r="G93" s="266"/>
      <c r="H93" s="267"/>
      <c r="I93" s="261"/>
      <c r="J93" s="268"/>
      <c r="K93" s="261"/>
      <c r="M93" s="262" t="s">
        <v>675</v>
      </c>
      <c r="O93" s="251"/>
    </row>
    <row r="94" spans="1:80" x14ac:dyDescent="0.2">
      <c r="A94" s="260"/>
      <c r="B94" s="263"/>
      <c r="C94" s="629" t="s">
        <v>676</v>
      </c>
      <c r="D94" s="630"/>
      <c r="E94" s="264"/>
      <c r="F94" s="265"/>
      <c r="G94" s="266"/>
      <c r="H94" s="267"/>
      <c r="I94" s="261"/>
      <c r="J94" s="268"/>
      <c r="K94" s="261"/>
      <c r="M94" s="262" t="s">
        <v>676</v>
      </c>
      <c r="O94" s="251"/>
    </row>
    <row r="95" spans="1:80" x14ac:dyDescent="0.2">
      <c r="A95" s="252">
        <v>30</v>
      </c>
      <c r="B95" s="253" t="s">
        <v>679</v>
      </c>
      <c r="C95" s="254" t="s">
        <v>680</v>
      </c>
      <c r="D95" s="255" t="s">
        <v>122</v>
      </c>
      <c r="E95" s="256">
        <v>45.1</v>
      </c>
      <c r="F95" s="256"/>
      <c r="G95" s="257">
        <f>E95*F95</f>
        <v>0</v>
      </c>
      <c r="H95" s="258">
        <v>0.408690000000206</v>
      </c>
      <c r="I95" s="259">
        <f>E95*H95</f>
        <v>18.431919000009291</v>
      </c>
      <c r="J95" s="258">
        <v>0</v>
      </c>
      <c r="K95" s="259">
        <f>E95*J95</f>
        <v>0</v>
      </c>
      <c r="O95" s="251">
        <v>2</v>
      </c>
      <c r="AA95" s="226">
        <v>1</v>
      </c>
      <c r="AB95" s="226">
        <v>1</v>
      </c>
      <c r="AC95" s="226">
        <v>1</v>
      </c>
      <c r="AZ95" s="226">
        <v>1</v>
      </c>
      <c r="BA95" s="226">
        <f>IF(AZ95=1,G95,0)</f>
        <v>0</v>
      </c>
      <c r="BB95" s="226">
        <f>IF(AZ95=2,G95,0)</f>
        <v>0</v>
      </c>
      <c r="BC95" s="226">
        <f>IF(AZ95=3,G95,0)</f>
        <v>0</v>
      </c>
      <c r="BD95" s="226">
        <f>IF(AZ95=4,G95,0)</f>
        <v>0</v>
      </c>
      <c r="BE95" s="226">
        <f>IF(AZ95=5,G95,0)</f>
        <v>0</v>
      </c>
      <c r="CA95" s="251">
        <v>1</v>
      </c>
      <c r="CB95" s="251">
        <v>1</v>
      </c>
    </row>
    <row r="96" spans="1:80" x14ac:dyDescent="0.2">
      <c r="A96" s="260"/>
      <c r="B96" s="263"/>
      <c r="C96" s="629" t="s">
        <v>681</v>
      </c>
      <c r="D96" s="630"/>
      <c r="E96" s="264">
        <v>0</v>
      </c>
      <c r="F96" s="265"/>
      <c r="G96" s="266"/>
      <c r="H96" s="267"/>
      <c r="I96" s="261"/>
      <c r="J96" s="268"/>
      <c r="K96" s="261"/>
      <c r="M96" s="262" t="s">
        <v>681</v>
      </c>
      <c r="O96" s="251"/>
    </row>
    <row r="97" spans="1:80" x14ac:dyDescent="0.2">
      <c r="A97" s="260"/>
      <c r="B97" s="263"/>
      <c r="C97" s="629" t="s">
        <v>682</v>
      </c>
      <c r="D97" s="630"/>
      <c r="E97" s="264"/>
      <c r="F97" s="265"/>
      <c r="G97" s="266"/>
      <c r="H97" s="267"/>
      <c r="I97" s="261"/>
      <c r="J97" s="268"/>
      <c r="K97" s="261"/>
      <c r="M97" s="262" t="s">
        <v>682</v>
      </c>
      <c r="O97" s="251"/>
    </row>
    <row r="98" spans="1:80" x14ac:dyDescent="0.2">
      <c r="A98" s="252">
        <v>31</v>
      </c>
      <c r="B98" s="253" t="s">
        <v>683</v>
      </c>
      <c r="C98" s="254" t="s">
        <v>684</v>
      </c>
      <c r="D98" s="255" t="s">
        <v>122</v>
      </c>
      <c r="E98" s="256">
        <v>936.6</v>
      </c>
      <c r="F98" s="256"/>
      <c r="G98" s="257">
        <f>E98*F98</f>
        <v>0</v>
      </c>
      <c r="H98" s="258">
        <v>6.09999999999999E-4</v>
      </c>
      <c r="I98" s="259">
        <f>E98*H98</f>
        <v>0.57132599999999911</v>
      </c>
      <c r="J98" s="258">
        <v>0</v>
      </c>
      <c r="K98" s="259">
        <f>E98*J98</f>
        <v>0</v>
      </c>
      <c r="O98" s="251">
        <v>2</v>
      </c>
      <c r="AA98" s="226">
        <v>1</v>
      </c>
      <c r="AB98" s="226">
        <v>1</v>
      </c>
      <c r="AC98" s="226">
        <v>1</v>
      </c>
      <c r="AZ98" s="226">
        <v>1</v>
      </c>
      <c r="BA98" s="226">
        <f>IF(AZ98=1,G98,0)</f>
        <v>0</v>
      </c>
      <c r="BB98" s="226">
        <f>IF(AZ98=2,G98,0)</f>
        <v>0</v>
      </c>
      <c r="BC98" s="226">
        <f>IF(AZ98=3,G98,0)</f>
        <v>0</v>
      </c>
      <c r="BD98" s="226">
        <f>IF(AZ98=4,G98,0)</f>
        <v>0</v>
      </c>
      <c r="BE98" s="226">
        <f>IF(AZ98=5,G98,0)</f>
        <v>0</v>
      </c>
      <c r="CA98" s="251">
        <v>1</v>
      </c>
      <c r="CB98" s="251">
        <v>1</v>
      </c>
    </row>
    <row r="99" spans="1:80" x14ac:dyDescent="0.2">
      <c r="A99" s="260"/>
      <c r="B99" s="263"/>
      <c r="C99" s="629" t="s">
        <v>675</v>
      </c>
      <c r="D99" s="630"/>
      <c r="E99" s="264">
        <v>0</v>
      </c>
      <c r="F99" s="265"/>
      <c r="G99" s="266"/>
      <c r="H99" s="267"/>
      <c r="I99" s="261"/>
      <c r="J99" s="268"/>
      <c r="K99" s="261"/>
      <c r="M99" s="262" t="s">
        <v>675</v>
      </c>
      <c r="O99" s="251"/>
    </row>
    <row r="100" spans="1:80" x14ac:dyDescent="0.2">
      <c r="A100" s="260"/>
      <c r="B100" s="263"/>
      <c r="C100" s="629" t="s">
        <v>676</v>
      </c>
      <c r="D100" s="630"/>
      <c r="E100" s="264"/>
      <c r="F100" s="265"/>
      <c r="G100" s="266"/>
      <c r="H100" s="267"/>
      <c r="I100" s="261"/>
      <c r="J100" s="268"/>
      <c r="K100" s="261"/>
      <c r="M100" s="262" t="s">
        <v>676</v>
      </c>
      <c r="O100" s="251"/>
    </row>
    <row r="101" spans="1:80" x14ac:dyDescent="0.2">
      <c r="A101" s="252">
        <v>32</v>
      </c>
      <c r="B101" s="253" t="s">
        <v>685</v>
      </c>
      <c r="C101" s="254" t="s">
        <v>686</v>
      </c>
      <c r="D101" s="255" t="s">
        <v>122</v>
      </c>
      <c r="E101" s="256">
        <v>936.6</v>
      </c>
      <c r="F101" s="256"/>
      <c r="G101" s="257">
        <f>E101*F101</f>
        <v>0</v>
      </c>
      <c r="H101" s="258">
        <v>0.103730000000041</v>
      </c>
      <c r="I101" s="259">
        <f>E101*H101</f>
        <v>97.153518000038403</v>
      </c>
      <c r="J101" s="258">
        <v>0</v>
      </c>
      <c r="K101" s="259">
        <f>E101*J101</f>
        <v>0</v>
      </c>
      <c r="O101" s="251">
        <v>2</v>
      </c>
      <c r="AA101" s="226">
        <v>1</v>
      </c>
      <c r="AB101" s="226">
        <v>1</v>
      </c>
      <c r="AC101" s="226">
        <v>1</v>
      </c>
      <c r="AZ101" s="226">
        <v>1</v>
      </c>
      <c r="BA101" s="226">
        <f>IF(AZ101=1,G101,0)</f>
        <v>0</v>
      </c>
      <c r="BB101" s="226">
        <f>IF(AZ101=2,G101,0)</f>
        <v>0</v>
      </c>
      <c r="BC101" s="226">
        <f>IF(AZ101=3,G101,0)</f>
        <v>0</v>
      </c>
      <c r="BD101" s="226">
        <f>IF(AZ101=4,G101,0)</f>
        <v>0</v>
      </c>
      <c r="BE101" s="226">
        <f>IF(AZ101=5,G101,0)</f>
        <v>0</v>
      </c>
      <c r="CA101" s="251">
        <v>1</v>
      </c>
      <c r="CB101" s="251">
        <v>1</v>
      </c>
    </row>
    <row r="102" spans="1:80" x14ac:dyDescent="0.2">
      <c r="A102" s="260"/>
      <c r="B102" s="263"/>
      <c r="C102" s="629" t="s">
        <v>675</v>
      </c>
      <c r="D102" s="630"/>
      <c r="E102" s="264">
        <v>0</v>
      </c>
      <c r="F102" s="265"/>
      <c r="G102" s="266"/>
      <c r="H102" s="267"/>
      <c r="I102" s="261"/>
      <c r="J102" s="268"/>
      <c r="K102" s="261"/>
      <c r="M102" s="262" t="s">
        <v>675</v>
      </c>
      <c r="O102" s="251"/>
    </row>
    <row r="103" spans="1:80" x14ac:dyDescent="0.2">
      <c r="A103" s="260"/>
      <c r="B103" s="263"/>
      <c r="C103" s="629" t="s">
        <v>676</v>
      </c>
      <c r="D103" s="630"/>
      <c r="E103" s="264"/>
      <c r="F103" s="265"/>
      <c r="G103" s="266"/>
      <c r="H103" s="267"/>
      <c r="I103" s="261"/>
      <c r="J103" s="268"/>
      <c r="K103" s="261"/>
      <c r="M103" s="262" t="s">
        <v>676</v>
      </c>
      <c r="O103" s="251"/>
    </row>
    <row r="104" spans="1:80" x14ac:dyDescent="0.2">
      <c r="A104" s="252">
        <v>33</v>
      </c>
      <c r="B104" s="253" t="s">
        <v>687</v>
      </c>
      <c r="C104" s="254" t="s">
        <v>688</v>
      </c>
      <c r="D104" s="255" t="s">
        <v>122</v>
      </c>
      <c r="E104" s="256">
        <v>129.1</v>
      </c>
      <c r="F104" s="256"/>
      <c r="G104" s="257">
        <f>E104*F104</f>
        <v>0</v>
      </c>
      <c r="H104" s="258">
        <v>0.10099999999999899</v>
      </c>
      <c r="I104" s="259">
        <f>E104*H104</f>
        <v>13.03909999999987</v>
      </c>
      <c r="J104" s="258">
        <v>0</v>
      </c>
      <c r="K104" s="259">
        <f>E104*J104</f>
        <v>0</v>
      </c>
      <c r="O104" s="251">
        <v>2</v>
      </c>
      <c r="AA104" s="226">
        <v>1</v>
      </c>
      <c r="AB104" s="226">
        <v>1</v>
      </c>
      <c r="AC104" s="226">
        <v>1</v>
      </c>
      <c r="AZ104" s="226">
        <v>1</v>
      </c>
      <c r="BA104" s="226">
        <f>IF(AZ104=1,G104,0)</f>
        <v>0</v>
      </c>
      <c r="BB104" s="226">
        <f>IF(AZ104=2,G104,0)</f>
        <v>0</v>
      </c>
      <c r="BC104" s="226">
        <f>IF(AZ104=3,G104,0)</f>
        <v>0</v>
      </c>
      <c r="BD104" s="226">
        <f>IF(AZ104=4,G104,0)</f>
        <v>0</v>
      </c>
      <c r="BE104" s="226">
        <f>IF(AZ104=5,G104,0)</f>
        <v>0</v>
      </c>
      <c r="CA104" s="251">
        <v>1</v>
      </c>
      <c r="CB104" s="251">
        <v>1</v>
      </c>
    </row>
    <row r="105" spans="1:80" x14ac:dyDescent="0.2">
      <c r="A105" s="260"/>
      <c r="B105" s="263"/>
      <c r="C105" s="629" t="s">
        <v>689</v>
      </c>
      <c r="D105" s="630"/>
      <c r="E105" s="264">
        <v>0</v>
      </c>
      <c r="F105" s="265"/>
      <c r="G105" s="266"/>
      <c r="H105" s="267"/>
      <c r="I105" s="261"/>
      <c r="J105" s="268"/>
      <c r="K105" s="261"/>
      <c r="M105" s="262" t="s">
        <v>689</v>
      </c>
      <c r="O105" s="251"/>
    </row>
    <row r="106" spans="1:80" x14ac:dyDescent="0.2">
      <c r="A106" s="260"/>
      <c r="B106" s="263"/>
      <c r="C106" s="629" t="s">
        <v>690</v>
      </c>
      <c r="D106" s="630"/>
      <c r="E106" s="264"/>
      <c r="F106" s="265"/>
      <c r="G106" s="266"/>
      <c r="H106" s="267"/>
      <c r="I106" s="261"/>
      <c r="J106" s="268"/>
      <c r="K106" s="261"/>
      <c r="M106" s="262" t="s">
        <v>690</v>
      </c>
      <c r="O106" s="251"/>
    </row>
    <row r="107" spans="1:80" ht="22.5" x14ac:dyDescent="0.2">
      <c r="A107" s="252">
        <v>34</v>
      </c>
      <c r="B107" s="253" t="s">
        <v>691</v>
      </c>
      <c r="C107" s="254" t="s">
        <v>1357</v>
      </c>
      <c r="D107" s="255" t="s">
        <v>122</v>
      </c>
      <c r="E107" s="256">
        <v>45.1</v>
      </c>
      <c r="F107" s="256"/>
      <c r="G107" s="257">
        <f>E107*F107</f>
        <v>0</v>
      </c>
      <c r="H107" s="258">
        <v>0.14609999999993301</v>
      </c>
      <c r="I107" s="259">
        <f>E107*H107</f>
        <v>6.5891099999969791</v>
      </c>
      <c r="J107" s="258">
        <v>0</v>
      </c>
      <c r="K107" s="259">
        <f>E107*J107</f>
        <v>0</v>
      </c>
      <c r="O107" s="251">
        <v>2</v>
      </c>
      <c r="AA107" s="226">
        <v>1</v>
      </c>
      <c r="AB107" s="226">
        <v>1</v>
      </c>
      <c r="AC107" s="226">
        <v>1</v>
      </c>
      <c r="AZ107" s="226">
        <v>1</v>
      </c>
      <c r="BA107" s="226">
        <f>IF(AZ107=1,G107,0)</f>
        <v>0</v>
      </c>
      <c r="BB107" s="226">
        <f>IF(AZ107=2,G107,0)</f>
        <v>0</v>
      </c>
      <c r="BC107" s="226">
        <f>IF(AZ107=3,G107,0)</f>
        <v>0</v>
      </c>
      <c r="BD107" s="226">
        <f>IF(AZ107=4,G107,0)</f>
        <v>0</v>
      </c>
      <c r="BE107" s="226">
        <f>IF(AZ107=5,G107,0)</f>
        <v>0</v>
      </c>
      <c r="CA107" s="251">
        <v>1</v>
      </c>
      <c r="CB107" s="251">
        <v>1</v>
      </c>
    </row>
    <row r="108" spans="1:80" x14ac:dyDescent="0.2">
      <c r="A108" s="260"/>
      <c r="B108" s="263"/>
      <c r="C108" s="629" t="s">
        <v>692</v>
      </c>
      <c r="D108" s="630"/>
      <c r="E108" s="264">
        <v>0</v>
      </c>
      <c r="F108" s="265"/>
      <c r="G108" s="266"/>
      <c r="H108" s="267"/>
      <c r="I108" s="261"/>
      <c r="J108" s="268"/>
      <c r="K108" s="261"/>
      <c r="M108" s="262" t="s">
        <v>692</v>
      </c>
      <c r="O108" s="251"/>
    </row>
    <row r="109" spans="1:80" x14ac:dyDescent="0.2">
      <c r="A109" s="260"/>
      <c r="B109" s="263"/>
      <c r="C109" s="556" t="s">
        <v>682</v>
      </c>
      <c r="D109" s="557"/>
      <c r="E109" s="264"/>
      <c r="F109" s="265"/>
      <c r="G109" s="266"/>
      <c r="H109" s="267"/>
      <c r="I109" s="261"/>
      <c r="J109" s="268"/>
      <c r="K109" s="261"/>
      <c r="M109" s="262"/>
      <c r="O109" s="251"/>
    </row>
    <row r="110" spans="1:80" ht="22.5" x14ac:dyDescent="0.2">
      <c r="A110" s="558" t="s">
        <v>1383</v>
      </c>
      <c r="B110" s="559" t="s">
        <v>1385</v>
      </c>
      <c r="C110" s="560" t="s">
        <v>1357</v>
      </c>
      <c r="D110" s="561" t="s">
        <v>122</v>
      </c>
      <c r="E110" s="562">
        <v>83.5</v>
      </c>
      <c r="F110" s="562"/>
      <c r="G110" s="563">
        <f>E110*F110</f>
        <v>0</v>
      </c>
      <c r="H110" s="564">
        <v>0.14610000000000001</v>
      </c>
      <c r="I110" s="565">
        <f>E110*H110</f>
        <v>12.199350000000001</v>
      </c>
      <c r="J110" s="564"/>
      <c r="K110" s="565">
        <f>E110*J110</f>
        <v>0</v>
      </c>
      <c r="M110" s="262"/>
      <c r="O110" s="251"/>
    </row>
    <row r="111" spans="1:80" ht="22.5" x14ac:dyDescent="0.2">
      <c r="A111" s="566"/>
      <c r="B111" s="567"/>
      <c r="C111" s="568" t="s">
        <v>1391</v>
      </c>
      <c r="D111" s="569"/>
      <c r="E111" s="570"/>
      <c r="F111" s="571"/>
      <c r="G111" s="572"/>
      <c r="H111" s="573"/>
      <c r="I111" s="572"/>
      <c r="J111" s="574"/>
      <c r="K111" s="572"/>
      <c r="M111" s="262"/>
      <c r="O111" s="251"/>
    </row>
    <row r="112" spans="1:80" x14ac:dyDescent="0.2">
      <c r="A112" s="575"/>
      <c r="B112" s="576"/>
      <c r="C112" s="641" t="s">
        <v>1388</v>
      </c>
      <c r="D112" s="642"/>
      <c r="E112" s="577"/>
      <c r="F112" s="578"/>
      <c r="G112" s="579"/>
      <c r="H112" s="580"/>
      <c r="I112" s="581"/>
      <c r="J112" s="582"/>
      <c r="K112" s="581"/>
      <c r="M112" s="262"/>
      <c r="O112" s="251"/>
    </row>
    <row r="113" spans="1:80" x14ac:dyDescent="0.2">
      <c r="A113" s="575"/>
      <c r="B113" s="576"/>
      <c r="C113" s="583" t="s">
        <v>1389</v>
      </c>
      <c r="D113" s="584"/>
      <c r="E113" s="577"/>
      <c r="F113" s="578"/>
      <c r="G113" s="579"/>
      <c r="H113" s="580"/>
      <c r="I113" s="581"/>
      <c r="J113" s="582"/>
      <c r="K113" s="581"/>
      <c r="M113" s="262"/>
      <c r="O113" s="251"/>
    </row>
    <row r="114" spans="1:80" ht="22.5" x14ac:dyDescent="0.2">
      <c r="A114" s="558" t="s">
        <v>1384</v>
      </c>
      <c r="B114" s="559" t="s">
        <v>691</v>
      </c>
      <c r="C114" s="560" t="s">
        <v>1357</v>
      </c>
      <c r="D114" s="561" t="s">
        <v>122</v>
      </c>
      <c r="E114" s="562">
        <v>8.6999999999999993</v>
      </c>
      <c r="F114" s="562"/>
      <c r="G114" s="563">
        <f>E114*F114</f>
        <v>0</v>
      </c>
      <c r="H114" s="564">
        <v>0.14610000000000001</v>
      </c>
      <c r="I114" s="565">
        <f>E114*H114</f>
        <v>1.2710699999999999</v>
      </c>
      <c r="J114" s="564">
        <v>0</v>
      </c>
      <c r="K114" s="565">
        <f>E114*J114</f>
        <v>0</v>
      </c>
      <c r="M114" s="262"/>
      <c r="O114" s="251"/>
    </row>
    <row r="115" spans="1:80" ht="22.5" x14ac:dyDescent="0.2">
      <c r="A115" s="566"/>
      <c r="B115" s="567"/>
      <c r="C115" s="568" t="s">
        <v>1392</v>
      </c>
      <c r="D115" s="569"/>
      <c r="E115" s="570"/>
      <c r="F115" s="571"/>
      <c r="G115" s="572"/>
      <c r="H115" s="573"/>
      <c r="I115" s="572"/>
      <c r="J115" s="574"/>
      <c r="K115" s="572"/>
      <c r="M115" s="262"/>
      <c r="O115" s="251"/>
    </row>
    <row r="116" spans="1:80" x14ac:dyDescent="0.2">
      <c r="A116" s="575"/>
      <c r="B116" s="576"/>
      <c r="C116" s="643" t="s">
        <v>1388</v>
      </c>
      <c r="D116" s="644"/>
      <c r="E116" s="577"/>
      <c r="F116" s="578"/>
      <c r="G116" s="579"/>
      <c r="H116" s="580"/>
      <c r="I116" s="581"/>
      <c r="J116" s="582"/>
      <c r="K116" s="581"/>
      <c r="M116" s="262"/>
      <c r="O116" s="251"/>
    </row>
    <row r="117" spans="1:80" x14ac:dyDescent="0.2">
      <c r="A117" s="575"/>
      <c r="B117" s="576"/>
      <c r="C117" s="583" t="s">
        <v>1390</v>
      </c>
      <c r="D117" s="584"/>
      <c r="E117" s="577"/>
      <c r="F117" s="578"/>
      <c r="G117" s="579"/>
      <c r="H117" s="580"/>
      <c r="I117" s="581"/>
      <c r="J117" s="582"/>
      <c r="K117" s="581"/>
      <c r="M117" s="262" t="s">
        <v>682</v>
      </c>
      <c r="O117" s="251"/>
    </row>
    <row r="118" spans="1:80" x14ac:dyDescent="0.2">
      <c r="A118" s="252">
        <v>35</v>
      </c>
      <c r="B118" s="253" t="s">
        <v>693</v>
      </c>
      <c r="C118" s="254" t="s">
        <v>694</v>
      </c>
      <c r="D118" s="255" t="s">
        <v>122</v>
      </c>
      <c r="E118" s="256">
        <v>29.7</v>
      </c>
      <c r="F118" s="256"/>
      <c r="G118" s="257">
        <f>E118*F118</f>
        <v>0</v>
      </c>
      <c r="H118" s="258">
        <v>0</v>
      </c>
      <c r="I118" s="259">
        <f>E118*H118</f>
        <v>0</v>
      </c>
      <c r="J118" s="258"/>
      <c r="K118" s="259">
        <f>E118*J118</f>
        <v>0</v>
      </c>
      <c r="O118" s="251">
        <v>2</v>
      </c>
      <c r="AA118" s="226">
        <v>12</v>
      </c>
      <c r="AB118" s="226">
        <v>0</v>
      </c>
      <c r="AC118" s="226">
        <v>41</v>
      </c>
      <c r="AZ118" s="226">
        <v>1</v>
      </c>
      <c r="BA118" s="226">
        <f>IF(AZ118=1,G118,0)</f>
        <v>0</v>
      </c>
      <c r="BB118" s="226">
        <f>IF(AZ118=2,G118,0)</f>
        <v>0</v>
      </c>
      <c r="BC118" s="226">
        <f>IF(AZ118=3,G118,0)</f>
        <v>0</v>
      </c>
      <c r="BD118" s="226">
        <f>IF(AZ118=4,G118,0)</f>
        <v>0</v>
      </c>
      <c r="BE118" s="226">
        <f>IF(AZ118=5,G118,0)</f>
        <v>0</v>
      </c>
      <c r="CA118" s="251">
        <v>12</v>
      </c>
      <c r="CB118" s="251">
        <v>0</v>
      </c>
    </row>
    <row r="119" spans="1:80" x14ac:dyDescent="0.2">
      <c r="A119" s="260"/>
      <c r="B119" s="263"/>
      <c r="C119" s="629" t="s">
        <v>689</v>
      </c>
      <c r="D119" s="630"/>
      <c r="E119" s="264">
        <v>0</v>
      </c>
      <c r="F119" s="265"/>
      <c r="G119" s="266"/>
      <c r="H119" s="267"/>
      <c r="I119" s="261"/>
      <c r="J119" s="268"/>
      <c r="K119" s="261"/>
      <c r="M119" s="262" t="s">
        <v>689</v>
      </c>
      <c r="O119" s="251"/>
    </row>
    <row r="120" spans="1:80" x14ac:dyDescent="0.2">
      <c r="A120" s="260"/>
      <c r="B120" s="263"/>
      <c r="C120" s="629" t="s">
        <v>695</v>
      </c>
      <c r="D120" s="630"/>
      <c r="E120" s="264"/>
      <c r="F120" s="265"/>
      <c r="G120" s="266"/>
      <c r="H120" s="267"/>
      <c r="I120" s="261"/>
      <c r="J120" s="268"/>
      <c r="K120" s="261"/>
      <c r="M120" s="262" t="s">
        <v>695</v>
      </c>
      <c r="O120" s="251"/>
    </row>
    <row r="121" spans="1:80" x14ac:dyDescent="0.2">
      <c r="A121" s="252">
        <v>36</v>
      </c>
      <c r="B121" s="253" t="s">
        <v>696</v>
      </c>
      <c r="C121" s="254" t="s">
        <v>697</v>
      </c>
      <c r="D121" s="255" t="s">
        <v>122</v>
      </c>
      <c r="E121" s="256">
        <v>112.31</v>
      </c>
      <c r="F121" s="256"/>
      <c r="G121" s="257">
        <f>E121*F121</f>
        <v>0</v>
      </c>
      <c r="H121" s="258">
        <v>0</v>
      </c>
      <c r="I121" s="259">
        <f>E121*H121</f>
        <v>0</v>
      </c>
      <c r="J121" s="258"/>
      <c r="K121" s="259">
        <f>E121*J121</f>
        <v>0</v>
      </c>
      <c r="O121" s="251">
        <v>2</v>
      </c>
      <c r="AA121" s="226">
        <v>12</v>
      </c>
      <c r="AB121" s="226">
        <v>0</v>
      </c>
      <c r="AC121" s="226">
        <v>42</v>
      </c>
      <c r="AZ121" s="226">
        <v>1</v>
      </c>
      <c r="BA121" s="226">
        <f>IF(AZ121=1,G121,0)</f>
        <v>0</v>
      </c>
      <c r="BB121" s="226">
        <f>IF(AZ121=2,G121,0)</f>
        <v>0</v>
      </c>
      <c r="BC121" s="226">
        <f>IF(AZ121=3,G121,0)</f>
        <v>0</v>
      </c>
      <c r="BD121" s="226">
        <f>IF(AZ121=4,G121,0)</f>
        <v>0</v>
      </c>
      <c r="BE121" s="226">
        <f>IF(AZ121=5,G121,0)</f>
        <v>0</v>
      </c>
      <c r="CA121" s="251">
        <v>12</v>
      </c>
      <c r="CB121" s="251">
        <v>0</v>
      </c>
    </row>
    <row r="122" spans="1:80" x14ac:dyDescent="0.2">
      <c r="A122" s="260"/>
      <c r="B122" s="263"/>
      <c r="C122" s="629" t="s">
        <v>689</v>
      </c>
      <c r="D122" s="630"/>
      <c r="E122" s="264">
        <v>0</v>
      </c>
      <c r="F122" s="265"/>
      <c r="G122" s="266"/>
      <c r="H122" s="267"/>
      <c r="I122" s="261"/>
      <c r="J122" s="268"/>
      <c r="K122" s="261"/>
      <c r="M122" s="262" t="s">
        <v>689</v>
      </c>
      <c r="O122" s="251"/>
    </row>
    <row r="123" spans="1:80" x14ac:dyDescent="0.2">
      <c r="A123" s="260"/>
      <c r="B123" s="263"/>
      <c r="C123" s="629" t="s">
        <v>698</v>
      </c>
      <c r="D123" s="630"/>
      <c r="E123" s="264"/>
      <c r="F123" s="265"/>
      <c r="G123" s="266"/>
      <c r="H123" s="267"/>
      <c r="I123" s="261"/>
      <c r="J123" s="268"/>
      <c r="K123" s="261"/>
      <c r="M123" s="262" t="s">
        <v>698</v>
      </c>
      <c r="O123" s="251"/>
    </row>
    <row r="124" spans="1:80" x14ac:dyDescent="0.2">
      <c r="A124" s="252">
        <v>37</v>
      </c>
      <c r="B124" s="253" t="s">
        <v>699</v>
      </c>
      <c r="C124" s="254" t="s">
        <v>700</v>
      </c>
      <c r="D124" s="255" t="s">
        <v>122</v>
      </c>
      <c r="E124" s="256">
        <v>49.61</v>
      </c>
      <c r="F124" s="256"/>
      <c r="G124" s="257">
        <f>E124*F124</f>
        <v>0</v>
      </c>
      <c r="H124" s="258">
        <v>0</v>
      </c>
      <c r="I124" s="259">
        <f>E124*H124</f>
        <v>0</v>
      </c>
      <c r="J124" s="258"/>
      <c r="K124" s="259">
        <f>E124*J124</f>
        <v>0</v>
      </c>
      <c r="O124" s="251">
        <v>2</v>
      </c>
      <c r="AA124" s="226">
        <v>12</v>
      </c>
      <c r="AB124" s="226">
        <v>0</v>
      </c>
      <c r="AC124" s="226">
        <v>43</v>
      </c>
      <c r="AZ124" s="226">
        <v>1</v>
      </c>
      <c r="BA124" s="226">
        <f>IF(AZ124=1,G124,0)</f>
        <v>0</v>
      </c>
      <c r="BB124" s="226">
        <f>IF(AZ124=2,G124,0)</f>
        <v>0</v>
      </c>
      <c r="BC124" s="226">
        <f>IF(AZ124=3,G124,0)</f>
        <v>0</v>
      </c>
      <c r="BD124" s="226">
        <f>IF(AZ124=4,G124,0)</f>
        <v>0</v>
      </c>
      <c r="BE124" s="226">
        <f>IF(AZ124=5,G124,0)</f>
        <v>0</v>
      </c>
      <c r="CA124" s="251">
        <v>12</v>
      </c>
      <c r="CB124" s="251">
        <v>0</v>
      </c>
    </row>
    <row r="125" spans="1:80" x14ac:dyDescent="0.2">
      <c r="A125" s="260"/>
      <c r="B125" s="263"/>
      <c r="C125" s="629" t="s">
        <v>692</v>
      </c>
      <c r="D125" s="630"/>
      <c r="E125" s="264">
        <v>0</v>
      </c>
      <c r="F125" s="265"/>
      <c r="G125" s="266"/>
      <c r="H125" s="267"/>
      <c r="I125" s="261"/>
      <c r="J125" s="268"/>
      <c r="K125" s="261"/>
      <c r="M125" s="262" t="s">
        <v>692</v>
      </c>
      <c r="O125" s="251"/>
    </row>
    <row r="126" spans="1:80" x14ac:dyDescent="0.2">
      <c r="A126" s="260"/>
      <c r="B126" s="263"/>
      <c r="C126" s="629" t="s">
        <v>701</v>
      </c>
      <c r="D126" s="630"/>
      <c r="E126" s="264"/>
      <c r="F126" s="265"/>
      <c r="G126" s="266"/>
      <c r="H126" s="267"/>
      <c r="I126" s="261"/>
      <c r="J126" s="268"/>
      <c r="K126" s="261"/>
      <c r="M126" s="262" t="s">
        <v>701</v>
      </c>
      <c r="O126" s="251"/>
    </row>
    <row r="127" spans="1:80" x14ac:dyDescent="0.2">
      <c r="A127" s="558" t="s">
        <v>1386</v>
      </c>
      <c r="B127" s="559" t="s">
        <v>1382</v>
      </c>
      <c r="C127" s="560" t="s">
        <v>1393</v>
      </c>
      <c r="D127" s="561" t="s">
        <v>149</v>
      </c>
      <c r="E127" s="562">
        <v>668</v>
      </c>
      <c r="F127" s="562"/>
      <c r="G127" s="563">
        <f>E127*F127</f>
        <v>0</v>
      </c>
      <c r="H127" s="564">
        <v>2.7E-2</v>
      </c>
      <c r="I127" s="565">
        <f>E127*H127</f>
        <v>18.036000000000001</v>
      </c>
      <c r="J127" s="564"/>
      <c r="K127" s="565">
        <f>E127*J127</f>
        <v>0</v>
      </c>
      <c r="M127" s="262"/>
      <c r="O127" s="251"/>
    </row>
    <row r="128" spans="1:80" x14ac:dyDescent="0.2">
      <c r="A128" s="575"/>
      <c r="B128" s="576"/>
      <c r="C128" s="639" t="s">
        <v>1395</v>
      </c>
      <c r="D128" s="640"/>
      <c r="E128" s="577"/>
      <c r="F128" s="578"/>
      <c r="G128" s="579"/>
      <c r="H128" s="580"/>
      <c r="I128" s="581"/>
      <c r="J128" s="582"/>
      <c r="K128" s="581"/>
      <c r="M128" s="262"/>
      <c r="O128" s="251"/>
    </row>
    <row r="129" spans="1:80" x14ac:dyDescent="0.2">
      <c r="A129" s="575"/>
      <c r="B129" s="576"/>
      <c r="C129" s="639"/>
      <c r="D129" s="640"/>
      <c r="E129" s="577"/>
      <c r="F129" s="578"/>
      <c r="G129" s="579"/>
      <c r="H129" s="580"/>
      <c r="I129" s="581"/>
      <c r="J129" s="582"/>
      <c r="K129" s="581"/>
      <c r="M129" s="262"/>
      <c r="O129" s="251"/>
    </row>
    <row r="130" spans="1:80" x14ac:dyDescent="0.2">
      <c r="A130" s="558" t="s">
        <v>1387</v>
      </c>
      <c r="B130" s="559" t="s">
        <v>1394</v>
      </c>
      <c r="C130" s="560" t="s">
        <v>1393</v>
      </c>
      <c r="D130" s="561" t="s">
        <v>149</v>
      </c>
      <c r="E130" s="562">
        <v>70</v>
      </c>
      <c r="F130" s="562"/>
      <c r="G130" s="563">
        <f>E130*F130</f>
        <v>0</v>
      </c>
      <c r="H130" s="564">
        <v>2.7E-2</v>
      </c>
      <c r="I130" s="565">
        <f>E130*H130</f>
        <v>1.89</v>
      </c>
      <c r="J130" s="564"/>
      <c r="K130" s="565">
        <f>E130*J130</f>
        <v>0</v>
      </c>
      <c r="M130" s="262"/>
      <c r="O130" s="251"/>
    </row>
    <row r="131" spans="1:80" x14ac:dyDescent="0.2">
      <c r="A131" s="575"/>
      <c r="B131" s="576"/>
      <c r="C131" s="639" t="s">
        <v>1396</v>
      </c>
      <c r="D131" s="640"/>
      <c r="E131" s="577"/>
      <c r="F131" s="578"/>
      <c r="G131" s="579"/>
      <c r="H131" s="580"/>
      <c r="I131" s="581"/>
      <c r="J131" s="582"/>
      <c r="K131" s="581"/>
      <c r="M131" s="262"/>
      <c r="O131" s="251"/>
    </row>
    <row r="132" spans="1:80" x14ac:dyDescent="0.2">
      <c r="A132" s="575"/>
      <c r="B132" s="576"/>
      <c r="C132" s="639"/>
      <c r="D132" s="640"/>
      <c r="E132" s="577"/>
      <c r="F132" s="578"/>
      <c r="G132" s="579"/>
      <c r="H132" s="580"/>
      <c r="I132" s="581"/>
      <c r="J132" s="582"/>
      <c r="K132" s="581"/>
      <c r="M132" s="262"/>
      <c r="O132" s="251"/>
    </row>
    <row r="133" spans="1:80" x14ac:dyDescent="0.2">
      <c r="A133" s="269"/>
      <c r="B133" s="270" t="s">
        <v>99</v>
      </c>
      <c r="C133" s="271" t="s">
        <v>662</v>
      </c>
      <c r="D133" s="272"/>
      <c r="E133" s="273"/>
      <c r="F133" s="274"/>
      <c r="G133" s="275">
        <f>SUM(G79:G132)</f>
        <v>0</v>
      </c>
      <c r="H133" s="276"/>
      <c r="I133" s="277">
        <f>SUM(I79:I132)</f>
        <v>1028.1171210000066</v>
      </c>
      <c r="J133" s="276"/>
      <c r="K133" s="277">
        <f>SUM(K79:K126)</f>
        <v>0</v>
      </c>
      <c r="O133" s="251">
        <v>4</v>
      </c>
      <c r="BA133" s="278">
        <f>SUM(BA79:BA126)</f>
        <v>0</v>
      </c>
      <c r="BB133" s="278">
        <f>SUM(BB79:BB126)</f>
        <v>0</v>
      </c>
      <c r="BC133" s="278">
        <f>SUM(BC79:BC126)</f>
        <v>0</v>
      </c>
      <c r="BD133" s="278">
        <f>SUM(BD79:BD126)</f>
        <v>0</v>
      </c>
      <c r="BE133" s="278">
        <f>SUM(BE79:BE126)</f>
        <v>0</v>
      </c>
    </row>
    <row r="134" spans="1:80" x14ac:dyDescent="0.2">
      <c r="A134" s="241" t="s">
        <v>96</v>
      </c>
      <c r="B134" s="242" t="s">
        <v>535</v>
      </c>
      <c r="C134" s="243" t="s">
        <v>536</v>
      </c>
      <c r="D134" s="244"/>
      <c r="E134" s="245"/>
      <c r="F134" s="245"/>
      <c r="G134" s="246"/>
      <c r="H134" s="247"/>
      <c r="I134" s="248"/>
      <c r="J134" s="249"/>
      <c r="K134" s="250"/>
      <c r="O134" s="251">
        <v>1</v>
      </c>
    </row>
    <row r="135" spans="1:80" x14ac:dyDescent="0.2">
      <c r="A135" s="252">
        <v>38</v>
      </c>
      <c r="B135" s="253" t="s">
        <v>702</v>
      </c>
      <c r="C135" s="254" t="s">
        <v>703</v>
      </c>
      <c r="D135" s="255" t="s">
        <v>115</v>
      </c>
      <c r="E135" s="256">
        <v>44.1</v>
      </c>
      <c r="F135" s="256"/>
      <c r="G135" s="257">
        <f>E135*F135</f>
        <v>0</v>
      </c>
      <c r="H135" s="258">
        <v>3.2999999999994102E-4</v>
      </c>
      <c r="I135" s="259">
        <f>E135*H135</f>
        <v>1.45529999999974E-2</v>
      </c>
      <c r="J135" s="258">
        <v>0</v>
      </c>
      <c r="K135" s="259">
        <f>E135*J135</f>
        <v>0</v>
      </c>
      <c r="O135" s="251">
        <v>2</v>
      </c>
      <c r="AA135" s="226">
        <v>1</v>
      </c>
      <c r="AB135" s="226">
        <v>1</v>
      </c>
      <c r="AC135" s="226">
        <v>1</v>
      </c>
      <c r="AZ135" s="226">
        <v>1</v>
      </c>
      <c r="BA135" s="226">
        <f>IF(AZ135=1,G135,0)</f>
        <v>0</v>
      </c>
      <c r="BB135" s="226">
        <f>IF(AZ135=2,G135,0)</f>
        <v>0</v>
      </c>
      <c r="BC135" s="226">
        <f>IF(AZ135=3,G135,0)</f>
        <v>0</v>
      </c>
      <c r="BD135" s="226">
        <f>IF(AZ135=4,G135,0)</f>
        <v>0</v>
      </c>
      <c r="BE135" s="226">
        <f>IF(AZ135=5,G135,0)</f>
        <v>0</v>
      </c>
      <c r="CA135" s="251">
        <v>1</v>
      </c>
      <c r="CB135" s="251">
        <v>1</v>
      </c>
    </row>
    <row r="136" spans="1:80" x14ac:dyDescent="0.2">
      <c r="A136" s="260"/>
      <c r="B136" s="263"/>
      <c r="C136" s="629" t="s">
        <v>704</v>
      </c>
      <c r="D136" s="630"/>
      <c r="E136" s="264">
        <v>0</v>
      </c>
      <c r="F136" s="265"/>
      <c r="G136" s="266"/>
      <c r="H136" s="267"/>
      <c r="I136" s="261"/>
      <c r="J136" s="268"/>
      <c r="K136" s="261"/>
      <c r="M136" s="262" t="s">
        <v>704</v>
      </c>
      <c r="O136" s="251"/>
    </row>
    <row r="137" spans="1:80" x14ac:dyDescent="0.2">
      <c r="A137" s="260"/>
      <c r="B137" s="263"/>
      <c r="C137" s="629" t="s">
        <v>705</v>
      </c>
      <c r="D137" s="630"/>
      <c r="E137" s="264"/>
      <c r="F137" s="265"/>
      <c r="G137" s="266"/>
      <c r="H137" s="267"/>
      <c r="I137" s="261"/>
      <c r="J137" s="268"/>
      <c r="K137" s="261"/>
      <c r="M137" s="262" t="s">
        <v>705</v>
      </c>
      <c r="O137" s="251"/>
    </row>
    <row r="138" spans="1:80" x14ac:dyDescent="0.2">
      <c r="A138" s="252">
        <v>39</v>
      </c>
      <c r="B138" s="253" t="s">
        <v>706</v>
      </c>
      <c r="C138" s="254" t="s">
        <v>707</v>
      </c>
      <c r="D138" s="255" t="s">
        <v>115</v>
      </c>
      <c r="E138" s="256">
        <v>41.9</v>
      </c>
      <c r="F138" s="256"/>
      <c r="G138" s="257">
        <f>E138*F138</f>
        <v>0</v>
      </c>
      <c r="H138" s="258">
        <v>1.10000000000054E-4</v>
      </c>
      <c r="I138" s="259">
        <f>E138*H138</f>
        <v>4.6090000000022623E-3</v>
      </c>
      <c r="J138" s="258">
        <v>0</v>
      </c>
      <c r="K138" s="259">
        <f>E138*J138</f>
        <v>0</v>
      </c>
      <c r="O138" s="251">
        <v>2</v>
      </c>
      <c r="AA138" s="226">
        <v>1</v>
      </c>
      <c r="AB138" s="226">
        <v>1</v>
      </c>
      <c r="AC138" s="226">
        <v>1</v>
      </c>
      <c r="AZ138" s="226">
        <v>1</v>
      </c>
      <c r="BA138" s="226">
        <f>IF(AZ138=1,G138,0)</f>
        <v>0</v>
      </c>
      <c r="BB138" s="226">
        <f>IF(AZ138=2,G138,0)</f>
        <v>0</v>
      </c>
      <c r="BC138" s="226">
        <f>IF(AZ138=3,G138,0)</f>
        <v>0</v>
      </c>
      <c r="BD138" s="226">
        <f>IF(AZ138=4,G138,0)</f>
        <v>0</v>
      </c>
      <c r="BE138" s="226">
        <f>IF(AZ138=5,G138,0)</f>
        <v>0</v>
      </c>
      <c r="CA138" s="251">
        <v>1</v>
      </c>
      <c r="CB138" s="251">
        <v>1</v>
      </c>
    </row>
    <row r="139" spans="1:80" x14ac:dyDescent="0.2">
      <c r="A139" s="260"/>
      <c r="B139" s="263"/>
      <c r="C139" s="629" t="s">
        <v>708</v>
      </c>
      <c r="D139" s="630"/>
      <c r="E139" s="264">
        <v>0</v>
      </c>
      <c r="F139" s="265"/>
      <c r="G139" s="266"/>
      <c r="H139" s="267"/>
      <c r="I139" s="261"/>
      <c r="J139" s="268"/>
      <c r="K139" s="261"/>
      <c r="M139" s="262" t="s">
        <v>708</v>
      </c>
      <c r="O139" s="251"/>
    </row>
    <row r="140" spans="1:80" x14ac:dyDescent="0.2">
      <c r="A140" s="260"/>
      <c r="B140" s="263"/>
      <c r="C140" s="629" t="s">
        <v>709</v>
      </c>
      <c r="D140" s="630"/>
      <c r="E140" s="264"/>
      <c r="F140" s="265"/>
      <c r="G140" s="266"/>
      <c r="H140" s="267"/>
      <c r="I140" s="261"/>
      <c r="J140" s="268"/>
      <c r="K140" s="261"/>
      <c r="M140" s="262" t="s">
        <v>709</v>
      </c>
      <c r="O140" s="251"/>
    </row>
    <row r="141" spans="1:80" x14ac:dyDescent="0.2">
      <c r="A141" s="252">
        <v>40</v>
      </c>
      <c r="B141" s="253" t="s">
        <v>710</v>
      </c>
      <c r="C141" s="254" t="s">
        <v>711</v>
      </c>
      <c r="D141" s="255" t="s">
        <v>122</v>
      </c>
      <c r="E141" s="256">
        <v>11.13</v>
      </c>
      <c r="F141" s="256"/>
      <c r="G141" s="257">
        <f>E141*F141</f>
        <v>0</v>
      </c>
      <c r="H141" s="258">
        <v>2.6000000000010498E-3</v>
      </c>
      <c r="I141" s="259">
        <f>E141*H141</f>
        <v>2.8938000000011687E-2</v>
      </c>
      <c r="J141" s="258">
        <v>0</v>
      </c>
      <c r="K141" s="259">
        <f>E141*J141</f>
        <v>0</v>
      </c>
      <c r="O141" s="251">
        <v>2</v>
      </c>
      <c r="AA141" s="226">
        <v>1</v>
      </c>
      <c r="AB141" s="226">
        <v>1</v>
      </c>
      <c r="AC141" s="226">
        <v>1</v>
      </c>
      <c r="AZ141" s="226">
        <v>1</v>
      </c>
      <c r="BA141" s="226">
        <f>IF(AZ141=1,G141,0)</f>
        <v>0</v>
      </c>
      <c r="BB141" s="226">
        <f>IF(AZ141=2,G141,0)</f>
        <v>0</v>
      </c>
      <c r="BC141" s="226">
        <f>IF(AZ141=3,G141,0)</f>
        <v>0</v>
      </c>
      <c r="BD141" s="226">
        <f>IF(AZ141=4,G141,0)</f>
        <v>0</v>
      </c>
      <c r="BE141" s="226">
        <f>IF(AZ141=5,G141,0)</f>
        <v>0</v>
      </c>
      <c r="CA141" s="251">
        <v>1</v>
      </c>
      <c r="CB141" s="251">
        <v>1</v>
      </c>
    </row>
    <row r="142" spans="1:80" x14ac:dyDescent="0.2">
      <c r="A142" s="260"/>
      <c r="B142" s="263"/>
      <c r="C142" s="629" t="s">
        <v>712</v>
      </c>
      <c r="D142" s="630"/>
      <c r="E142" s="264">
        <v>0</v>
      </c>
      <c r="F142" s="265"/>
      <c r="G142" s="266"/>
      <c r="H142" s="267"/>
      <c r="I142" s="261"/>
      <c r="J142" s="268"/>
      <c r="K142" s="261"/>
      <c r="M142" s="262" t="s">
        <v>712</v>
      </c>
      <c r="O142" s="251"/>
    </row>
    <row r="143" spans="1:80" x14ac:dyDescent="0.2">
      <c r="A143" s="260"/>
      <c r="B143" s="263"/>
      <c r="C143" s="629" t="s">
        <v>713</v>
      </c>
      <c r="D143" s="630"/>
      <c r="E143" s="264"/>
      <c r="F143" s="265"/>
      <c r="G143" s="266"/>
      <c r="H143" s="267"/>
      <c r="I143" s="261"/>
      <c r="J143" s="268"/>
      <c r="K143" s="261"/>
      <c r="M143" s="262" t="s">
        <v>713</v>
      </c>
      <c r="O143" s="251"/>
    </row>
    <row r="144" spans="1:80" ht="22.5" x14ac:dyDescent="0.2">
      <c r="A144" s="260"/>
      <c r="B144" s="263"/>
      <c r="C144" s="629" t="s">
        <v>714</v>
      </c>
      <c r="D144" s="630"/>
      <c r="E144" s="264">
        <v>0</v>
      </c>
      <c r="F144" s="265"/>
      <c r="G144" s="266"/>
      <c r="H144" s="267"/>
      <c r="I144" s="261"/>
      <c r="J144" s="268"/>
      <c r="K144" s="261"/>
      <c r="M144" s="262" t="s">
        <v>714</v>
      </c>
      <c r="O144" s="251"/>
    </row>
    <row r="145" spans="1:80" x14ac:dyDescent="0.2">
      <c r="A145" s="260"/>
      <c r="B145" s="263"/>
      <c r="C145" s="629" t="s">
        <v>715</v>
      </c>
      <c r="D145" s="630"/>
      <c r="E145" s="264"/>
      <c r="F145" s="265"/>
      <c r="G145" s="266"/>
      <c r="H145" s="267"/>
      <c r="I145" s="261"/>
      <c r="J145" s="268"/>
      <c r="K145" s="261"/>
      <c r="M145" s="262" t="s">
        <v>715</v>
      </c>
      <c r="O145" s="251"/>
    </row>
    <row r="146" spans="1:80" x14ac:dyDescent="0.2">
      <c r="A146" s="252">
        <v>41</v>
      </c>
      <c r="B146" s="253" t="s">
        <v>716</v>
      </c>
      <c r="C146" s="254" t="s">
        <v>717</v>
      </c>
      <c r="D146" s="255" t="s">
        <v>115</v>
      </c>
      <c r="E146" s="256">
        <v>86</v>
      </c>
      <c r="F146" s="256"/>
      <c r="G146" s="257">
        <f>E146*F146</f>
        <v>0</v>
      </c>
      <c r="H146" s="258">
        <v>0</v>
      </c>
      <c r="I146" s="259">
        <f>E146*H146</f>
        <v>0</v>
      </c>
      <c r="J146" s="258">
        <v>0</v>
      </c>
      <c r="K146" s="259">
        <f>E146*J146</f>
        <v>0</v>
      </c>
      <c r="O146" s="251">
        <v>2</v>
      </c>
      <c r="AA146" s="226">
        <v>1</v>
      </c>
      <c r="AB146" s="226">
        <v>1</v>
      </c>
      <c r="AC146" s="226">
        <v>1</v>
      </c>
      <c r="AZ146" s="226">
        <v>1</v>
      </c>
      <c r="BA146" s="226">
        <f>IF(AZ146=1,G146,0)</f>
        <v>0</v>
      </c>
      <c r="BB146" s="226">
        <f>IF(AZ146=2,G146,0)</f>
        <v>0</v>
      </c>
      <c r="BC146" s="226">
        <f>IF(AZ146=3,G146,0)</f>
        <v>0</v>
      </c>
      <c r="BD146" s="226">
        <f>IF(AZ146=4,G146,0)</f>
        <v>0</v>
      </c>
      <c r="BE146" s="226">
        <f>IF(AZ146=5,G146,0)</f>
        <v>0</v>
      </c>
      <c r="CA146" s="251">
        <v>1</v>
      </c>
      <c r="CB146" s="251">
        <v>1</v>
      </c>
    </row>
    <row r="147" spans="1:80" x14ac:dyDescent="0.2">
      <c r="A147" s="260"/>
      <c r="B147" s="263"/>
      <c r="C147" s="629" t="s">
        <v>718</v>
      </c>
      <c r="D147" s="630"/>
      <c r="E147" s="264">
        <v>0</v>
      </c>
      <c r="F147" s="265"/>
      <c r="G147" s="266"/>
      <c r="H147" s="267"/>
      <c r="I147" s="261"/>
      <c r="J147" s="268"/>
      <c r="K147" s="261"/>
      <c r="M147" s="262" t="s">
        <v>718</v>
      </c>
      <c r="O147" s="251"/>
    </row>
    <row r="148" spans="1:80" x14ac:dyDescent="0.2">
      <c r="A148" s="260"/>
      <c r="B148" s="263"/>
      <c r="C148" s="629" t="s">
        <v>705</v>
      </c>
      <c r="D148" s="630"/>
      <c r="E148" s="264"/>
      <c r="F148" s="265"/>
      <c r="G148" s="266"/>
      <c r="H148" s="267"/>
      <c r="I148" s="261"/>
      <c r="J148" s="268"/>
      <c r="K148" s="261"/>
      <c r="M148" s="262" t="s">
        <v>705</v>
      </c>
      <c r="O148" s="251"/>
    </row>
    <row r="149" spans="1:80" x14ac:dyDescent="0.2">
      <c r="A149" s="260"/>
      <c r="B149" s="263"/>
      <c r="C149" s="629" t="s">
        <v>708</v>
      </c>
      <c r="D149" s="630"/>
      <c r="E149" s="264">
        <v>0</v>
      </c>
      <c r="F149" s="265"/>
      <c r="G149" s="266"/>
      <c r="H149" s="267"/>
      <c r="I149" s="261"/>
      <c r="J149" s="268"/>
      <c r="K149" s="261"/>
      <c r="M149" s="262" t="s">
        <v>708</v>
      </c>
      <c r="O149" s="251"/>
    </row>
    <row r="150" spans="1:80" x14ac:dyDescent="0.2">
      <c r="A150" s="260"/>
      <c r="B150" s="263"/>
      <c r="C150" s="629" t="s">
        <v>709</v>
      </c>
      <c r="D150" s="630"/>
      <c r="E150" s="264"/>
      <c r="F150" s="265"/>
      <c r="G150" s="266"/>
      <c r="H150" s="267"/>
      <c r="I150" s="261"/>
      <c r="J150" s="268"/>
      <c r="K150" s="261"/>
      <c r="M150" s="262" t="s">
        <v>709</v>
      </c>
      <c r="O150" s="251"/>
    </row>
    <row r="151" spans="1:80" x14ac:dyDescent="0.2">
      <c r="A151" s="252">
        <v>42</v>
      </c>
      <c r="B151" s="253" t="s">
        <v>719</v>
      </c>
      <c r="C151" s="254" t="s">
        <v>720</v>
      </c>
      <c r="D151" s="255" t="s">
        <v>122</v>
      </c>
      <c r="E151" s="256">
        <v>11.13</v>
      </c>
      <c r="F151" s="256"/>
      <c r="G151" s="257">
        <f>E151*F151</f>
        <v>0</v>
      </c>
      <c r="H151" s="258">
        <v>9.9999999999961197E-6</v>
      </c>
      <c r="I151" s="259">
        <f>E151*H151</f>
        <v>1.1129999999995682E-4</v>
      </c>
      <c r="J151" s="258">
        <v>0</v>
      </c>
      <c r="K151" s="259">
        <f>E151*J151</f>
        <v>0</v>
      </c>
      <c r="O151" s="251">
        <v>2</v>
      </c>
      <c r="AA151" s="226">
        <v>1</v>
      </c>
      <c r="AB151" s="226">
        <v>1</v>
      </c>
      <c r="AC151" s="226">
        <v>1</v>
      </c>
      <c r="AZ151" s="226">
        <v>1</v>
      </c>
      <c r="BA151" s="226">
        <f>IF(AZ151=1,G151,0)</f>
        <v>0</v>
      </c>
      <c r="BB151" s="226">
        <f>IF(AZ151=2,G151,0)</f>
        <v>0</v>
      </c>
      <c r="BC151" s="226">
        <f>IF(AZ151=3,G151,0)</f>
        <v>0</v>
      </c>
      <c r="BD151" s="226">
        <f>IF(AZ151=4,G151,0)</f>
        <v>0</v>
      </c>
      <c r="BE151" s="226">
        <f>IF(AZ151=5,G151,0)</f>
        <v>0</v>
      </c>
      <c r="CA151" s="251">
        <v>1</v>
      </c>
      <c r="CB151" s="251">
        <v>1</v>
      </c>
    </row>
    <row r="152" spans="1:80" x14ac:dyDescent="0.2">
      <c r="A152" s="260"/>
      <c r="B152" s="263"/>
      <c r="C152" s="629" t="s">
        <v>712</v>
      </c>
      <c r="D152" s="630"/>
      <c r="E152" s="264">
        <v>0</v>
      </c>
      <c r="F152" s="265"/>
      <c r="G152" s="266"/>
      <c r="H152" s="267"/>
      <c r="I152" s="261"/>
      <c r="J152" s="268"/>
      <c r="K152" s="261"/>
      <c r="M152" s="262" t="s">
        <v>712</v>
      </c>
      <c r="O152" s="251"/>
    </row>
    <row r="153" spans="1:80" x14ac:dyDescent="0.2">
      <c r="A153" s="260"/>
      <c r="B153" s="263"/>
      <c r="C153" s="629" t="s">
        <v>713</v>
      </c>
      <c r="D153" s="630"/>
      <c r="E153" s="264"/>
      <c r="F153" s="265"/>
      <c r="G153" s="266"/>
      <c r="H153" s="267"/>
      <c r="I153" s="261"/>
      <c r="J153" s="268"/>
      <c r="K153" s="261"/>
      <c r="M153" s="262" t="s">
        <v>713</v>
      </c>
      <c r="O153" s="251"/>
    </row>
    <row r="154" spans="1:80" ht="22.5" x14ac:dyDescent="0.2">
      <c r="A154" s="260"/>
      <c r="B154" s="263"/>
      <c r="C154" s="629" t="s">
        <v>721</v>
      </c>
      <c r="D154" s="630"/>
      <c r="E154" s="264">
        <v>0</v>
      </c>
      <c r="F154" s="265"/>
      <c r="G154" s="266"/>
      <c r="H154" s="267"/>
      <c r="I154" s="261"/>
      <c r="J154" s="268"/>
      <c r="K154" s="261"/>
      <c r="M154" s="262" t="s">
        <v>721</v>
      </c>
      <c r="O154" s="251"/>
    </row>
    <row r="155" spans="1:80" x14ac:dyDescent="0.2">
      <c r="A155" s="260"/>
      <c r="B155" s="263"/>
      <c r="C155" s="629" t="s">
        <v>715</v>
      </c>
      <c r="D155" s="630"/>
      <c r="E155" s="264"/>
      <c r="F155" s="265"/>
      <c r="G155" s="266"/>
      <c r="H155" s="267"/>
      <c r="I155" s="261"/>
      <c r="J155" s="268"/>
      <c r="K155" s="261"/>
      <c r="M155" s="262" t="s">
        <v>715</v>
      </c>
      <c r="O155" s="251"/>
    </row>
    <row r="156" spans="1:80" x14ac:dyDescent="0.2">
      <c r="A156" s="252">
        <v>43</v>
      </c>
      <c r="B156" s="253" t="s">
        <v>722</v>
      </c>
      <c r="C156" s="254" t="s">
        <v>723</v>
      </c>
      <c r="D156" s="255" t="s">
        <v>115</v>
      </c>
      <c r="E156" s="256">
        <v>164.96</v>
      </c>
      <c r="F156" s="256"/>
      <c r="G156" s="257">
        <f>E156*F156</f>
        <v>0</v>
      </c>
      <c r="H156" s="258">
        <v>0.13611999999989199</v>
      </c>
      <c r="I156" s="259">
        <f>E156*H156</f>
        <v>22.454355199982185</v>
      </c>
      <c r="J156" s="258">
        <v>0</v>
      </c>
      <c r="K156" s="259">
        <f>E156*J156</f>
        <v>0</v>
      </c>
      <c r="O156" s="251">
        <v>2</v>
      </c>
      <c r="AA156" s="226">
        <v>1</v>
      </c>
      <c r="AB156" s="226">
        <v>1</v>
      </c>
      <c r="AC156" s="226">
        <v>1</v>
      </c>
      <c r="AZ156" s="226">
        <v>1</v>
      </c>
      <c r="BA156" s="226">
        <f>IF(AZ156=1,G156,0)</f>
        <v>0</v>
      </c>
      <c r="BB156" s="226">
        <f>IF(AZ156=2,G156,0)</f>
        <v>0</v>
      </c>
      <c r="BC156" s="226">
        <f>IF(AZ156=3,G156,0)</f>
        <v>0</v>
      </c>
      <c r="BD156" s="226">
        <f>IF(AZ156=4,G156,0)</f>
        <v>0</v>
      </c>
      <c r="BE156" s="226">
        <f>IF(AZ156=5,G156,0)</f>
        <v>0</v>
      </c>
      <c r="CA156" s="251">
        <v>1</v>
      </c>
      <c r="CB156" s="251">
        <v>1</v>
      </c>
    </row>
    <row r="157" spans="1:80" x14ac:dyDescent="0.2">
      <c r="A157" s="260"/>
      <c r="B157" s="263"/>
      <c r="C157" s="629" t="s">
        <v>724</v>
      </c>
      <c r="D157" s="630"/>
      <c r="E157" s="264">
        <v>0</v>
      </c>
      <c r="F157" s="265"/>
      <c r="G157" s="266"/>
      <c r="H157" s="267"/>
      <c r="I157" s="261"/>
      <c r="J157" s="268"/>
      <c r="K157" s="261"/>
      <c r="M157" s="262" t="s">
        <v>724</v>
      </c>
      <c r="O157" s="251"/>
    </row>
    <row r="158" spans="1:80" x14ac:dyDescent="0.2">
      <c r="A158" s="260"/>
      <c r="B158" s="263"/>
      <c r="C158" s="629" t="s">
        <v>725</v>
      </c>
      <c r="D158" s="630"/>
      <c r="E158" s="264"/>
      <c r="F158" s="265"/>
      <c r="G158" s="266"/>
      <c r="H158" s="267"/>
      <c r="I158" s="261"/>
      <c r="J158" s="268"/>
      <c r="K158" s="261"/>
      <c r="M158" s="262" t="s">
        <v>725</v>
      </c>
      <c r="O158" s="251"/>
    </row>
    <row r="159" spans="1:80" x14ac:dyDescent="0.2">
      <c r="A159" s="252">
        <v>44</v>
      </c>
      <c r="B159" s="253" t="s">
        <v>726</v>
      </c>
      <c r="C159" s="254" t="s">
        <v>727</v>
      </c>
      <c r="D159" s="255" t="s">
        <v>115</v>
      </c>
      <c r="E159" s="256">
        <v>192.5</v>
      </c>
      <c r="F159" s="256"/>
      <c r="G159" s="257">
        <f>E159*F159</f>
        <v>0</v>
      </c>
      <c r="H159" s="258">
        <v>0</v>
      </c>
      <c r="I159" s="259">
        <f>E159*H159</f>
        <v>0</v>
      </c>
      <c r="J159" s="258">
        <v>0</v>
      </c>
      <c r="K159" s="259">
        <f>E159*J159</f>
        <v>0</v>
      </c>
      <c r="O159" s="251">
        <v>2</v>
      </c>
      <c r="AA159" s="226">
        <v>1</v>
      </c>
      <c r="AB159" s="226">
        <v>1</v>
      </c>
      <c r="AC159" s="226">
        <v>1</v>
      </c>
      <c r="AZ159" s="226">
        <v>1</v>
      </c>
      <c r="BA159" s="226">
        <f>IF(AZ159=1,G159,0)</f>
        <v>0</v>
      </c>
      <c r="BB159" s="226">
        <f>IF(AZ159=2,G159,0)</f>
        <v>0</v>
      </c>
      <c r="BC159" s="226">
        <f>IF(AZ159=3,G159,0)</f>
        <v>0</v>
      </c>
      <c r="BD159" s="226">
        <f>IF(AZ159=4,G159,0)</f>
        <v>0</v>
      </c>
      <c r="BE159" s="226">
        <f>IF(AZ159=5,G159,0)</f>
        <v>0</v>
      </c>
      <c r="CA159" s="251">
        <v>1</v>
      </c>
      <c r="CB159" s="251">
        <v>1</v>
      </c>
    </row>
    <row r="160" spans="1:80" x14ac:dyDescent="0.2">
      <c r="A160" s="260"/>
      <c r="B160" s="263"/>
      <c r="C160" s="629" t="s">
        <v>728</v>
      </c>
      <c r="D160" s="630"/>
      <c r="E160" s="264"/>
      <c r="F160" s="265"/>
      <c r="G160" s="266"/>
      <c r="H160" s="267"/>
      <c r="I160" s="261"/>
      <c r="J160" s="268"/>
      <c r="K160" s="261"/>
      <c r="M160" s="262" t="s">
        <v>728</v>
      </c>
      <c r="O160" s="251"/>
    </row>
    <row r="161" spans="1:80" x14ac:dyDescent="0.2">
      <c r="A161" s="558" t="s">
        <v>1397</v>
      </c>
      <c r="B161" s="559" t="s">
        <v>1398</v>
      </c>
      <c r="C161" s="560" t="s">
        <v>1399</v>
      </c>
      <c r="D161" s="561" t="s">
        <v>108</v>
      </c>
      <c r="E161" s="562">
        <v>12.52</v>
      </c>
      <c r="F161" s="562"/>
      <c r="G161" s="563">
        <f>E161*F161</f>
        <v>0</v>
      </c>
      <c r="H161" s="564">
        <v>2.3785500000000002</v>
      </c>
      <c r="I161" s="565">
        <f>E161*H161</f>
        <v>29.779446</v>
      </c>
      <c r="J161" s="564">
        <v>0</v>
      </c>
      <c r="K161" s="565">
        <f>E161*J161</f>
        <v>0</v>
      </c>
      <c r="M161" s="262"/>
      <c r="O161" s="251"/>
    </row>
    <row r="162" spans="1:80" x14ac:dyDescent="0.2">
      <c r="A162" s="566"/>
      <c r="B162" s="567"/>
      <c r="C162" s="568" t="s">
        <v>1400</v>
      </c>
      <c r="D162" s="569"/>
      <c r="E162" s="570"/>
      <c r="F162" s="571"/>
      <c r="G162" s="572"/>
      <c r="H162" s="573"/>
      <c r="I162" s="572"/>
      <c r="J162" s="574"/>
      <c r="K162" s="572"/>
      <c r="M162" s="262"/>
      <c r="O162" s="251"/>
    </row>
    <row r="163" spans="1:80" x14ac:dyDescent="0.2">
      <c r="A163" s="575"/>
      <c r="B163" s="576"/>
      <c r="C163" s="639" t="s">
        <v>1401</v>
      </c>
      <c r="D163" s="640"/>
      <c r="E163" s="577"/>
      <c r="F163" s="578"/>
      <c r="G163" s="579"/>
      <c r="H163" s="580"/>
      <c r="I163" s="581"/>
      <c r="J163" s="582"/>
      <c r="K163" s="581"/>
      <c r="M163" s="262"/>
      <c r="O163" s="251"/>
    </row>
    <row r="164" spans="1:80" x14ac:dyDescent="0.2">
      <c r="A164" s="558" t="s">
        <v>1402</v>
      </c>
      <c r="B164" s="559" t="s">
        <v>1398</v>
      </c>
      <c r="C164" s="560" t="s">
        <v>1399</v>
      </c>
      <c r="D164" s="561" t="s">
        <v>108</v>
      </c>
      <c r="E164" s="562">
        <v>1.3</v>
      </c>
      <c r="F164" s="562"/>
      <c r="G164" s="563">
        <f>E164*F164</f>
        <v>0</v>
      </c>
      <c r="H164" s="564">
        <v>2.3785500000000002</v>
      </c>
      <c r="I164" s="565">
        <f>E164*H164</f>
        <v>3.0921150000000002</v>
      </c>
      <c r="J164" s="564">
        <v>0</v>
      </c>
      <c r="K164" s="565">
        <f>E164*J164</f>
        <v>0</v>
      </c>
      <c r="M164" s="262"/>
      <c r="O164" s="251"/>
    </row>
    <row r="165" spans="1:80" x14ac:dyDescent="0.2">
      <c r="A165" s="566"/>
      <c r="B165" s="567"/>
      <c r="C165" s="568" t="s">
        <v>1400</v>
      </c>
      <c r="D165" s="569"/>
      <c r="E165" s="570"/>
      <c r="F165" s="571"/>
      <c r="G165" s="572"/>
      <c r="H165" s="573"/>
      <c r="I165" s="572"/>
      <c r="J165" s="574"/>
      <c r="K165" s="572"/>
      <c r="M165" s="262"/>
      <c r="O165" s="251"/>
    </row>
    <row r="166" spans="1:80" x14ac:dyDescent="0.2">
      <c r="A166" s="575"/>
      <c r="B166" s="576"/>
      <c r="C166" s="639" t="s">
        <v>1403</v>
      </c>
      <c r="D166" s="640"/>
      <c r="E166" s="577"/>
      <c r="F166" s="578"/>
      <c r="G166" s="579"/>
      <c r="H166" s="580"/>
      <c r="I166" s="581"/>
      <c r="J166" s="582"/>
      <c r="K166" s="581"/>
      <c r="M166" s="262"/>
      <c r="O166" s="251"/>
    </row>
    <row r="167" spans="1:80" x14ac:dyDescent="0.2">
      <c r="A167" s="252">
        <v>45</v>
      </c>
      <c r="B167" s="253" t="s">
        <v>729</v>
      </c>
      <c r="C167" s="254" t="s">
        <v>730</v>
      </c>
      <c r="D167" s="255" t="s">
        <v>149</v>
      </c>
      <c r="E167" s="256">
        <v>143.41999999999999</v>
      </c>
      <c r="F167" s="256"/>
      <c r="G167" s="257">
        <f>E167*F167</f>
        <v>0</v>
      </c>
      <c r="H167" s="258">
        <v>8.1000000000017294E-2</v>
      </c>
      <c r="I167" s="259">
        <f>E167*H167</f>
        <v>11.61702000000248</v>
      </c>
      <c r="J167" s="258"/>
      <c r="K167" s="259">
        <f>E167*J167</f>
        <v>0</v>
      </c>
      <c r="O167" s="251">
        <v>2</v>
      </c>
      <c r="AA167" s="226">
        <v>3</v>
      </c>
      <c r="AB167" s="226">
        <v>1</v>
      </c>
      <c r="AC167" s="226">
        <v>59217460</v>
      </c>
      <c r="AZ167" s="226">
        <v>1</v>
      </c>
      <c r="BA167" s="226">
        <f>IF(AZ167=1,G167,0)</f>
        <v>0</v>
      </c>
      <c r="BB167" s="226">
        <f>IF(AZ167=2,G167,0)</f>
        <v>0</v>
      </c>
      <c r="BC167" s="226">
        <f>IF(AZ167=3,G167,0)</f>
        <v>0</v>
      </c>
      <c r="BD167" s="226">
        <f>IF(AZ167=4,G167,0)</f>
        <v>0</v>
      </c>
      <c r="BE167" s="226">
        <f>IF(AZ167=5,G167,0)</f>
        <v>0</v>
      </c>
      <c r="CA167" s="251">
        <v>3</v>
      </c>
      <c r="CB167" s="251">
        <v>1</v>
      </c>
    </row>
    <row r="168" spans="1:80" x14ac:dyDescent="0.2">
      <c r="A168" s="260"/>
      <c r="B168" s="263"/>
      <c r="C168" s="629" t="s">
        <v>731</v>
      </c>
      <c r="D168" s="630"/>
      <c r="E168" s="264">
        <v>0</v>
      </c>
      <c r="F168" s="265"/>
      <c r="G168" s="266"/>
      <c r="H168" s="267"/>
      <c r="I168" s="261"/>
      <c r="J168" s="268"/>
      <c r="K168" s="261"/>
      <c r="M168" s="262" t="s">
        <v>731</v>
      </c>
      <c r="O168" s="251"/>
    </row>
    <row r="169" spans="1:80" x14ac:dyDescent="0.2">
      <c r="A169" s="260"/>
      <c r="B169" s="263"/>
      <c r="C169" s="629" t="s">
        <v>732</v>
      </c>
      <c r="D169" s="630"/>
      <c r="E169" s="264"/>
      <c r="F169" s="265"/>
      <c r="G169" s="266"/>
      <c r="H169" s="267"/>
      <c r="I169" s="261"/>
      <c r="J169" s="268"/>
      <c r="K169" s="261"/>
      <c r="M169" s="262" t="s">
        <v>732</v>
      </c>
      <c r="O169" s="251"/>
    </row>
    <row r="170" spans="1:80" x14ac:dyDescent="0.2">
      <c r="A170" s="252">
        <v>46</v>
      </c>
      <c r="B170" s="253" t="s">
        <v>733</v>
      </c>
      <c r="C170" s="254" t="s">
        <v>734</v>
      </c>
      <c r="D170" s="255" t="s">
        <v>149</v>
      </c>
      <c r="E170" s="256">
        <v>19.190000000000001</v>
      </c>
      <c r="F170" s="256"/>
      <c r="G170" s="257">
        <f>E170*F170</f>
        <v>0</v>
      </c>
      <c r="H170" s="258">
        <v>4.8000000000001798E-2</v>
      </c>
      <c r="I170" s="259">
        <f>E170*H170</f>
        <v>0.92112000000003458</v>
      </c>
      <c r="J170" s="258"/>
      <c r="K170" s="259">
        <f>E170*J170</f>
        <v>0</v>
      </c>
      <c r="O170" s="251">
        <v>2</v>
      </c>
      <c r="AA170" s="226">
        <v>3</v>
      </c>
      <c r="AB170" s="226">
        <v>0</v>
      </c>
      <c r="AC170" s="226">
        <v>59217476</v>
      </c>
      <c r="AZ170" s="226">
        <v>1</v>
      </c>
      <c r="BA170" s="226">
        <f>IF(AZ170=1,G170,0)</f>
        <v>0</v>
      </c>
      <c r="BB170" s="226">
        <f>IF(AZ170=2,G170,0)</f>
        <v>0</v>
      </c>
      <c r="BC170" s="226">
        <f>IF(AZ170=3,G170,0)</f>
        <v>0</v>
      </c>
      <c r="BD170" s="226">
        <f>IF(AZ170=4,G170,0)</f>
        <v>0</v>
      </c>
      <c r="BE170" s="226">
        <f>IF(AZ170=5,G170,0)</f>
        <v>0</v>
      </c>
      <c r="CA170" s="251">
        <v>3</v>
      </c>
      <c r="CB170" s="251">
        <v>0</v>
      </c>
    </row>
    <row r="171" spans="1:80" x14ac:dyDescent="0.2">
      <c r="A171" s="260"/>
      <c r="B171" s="263"/>
      <c r="C171" s="629" t="s">
        <v>724</v>
      </c>
      <c r="D171" s="630"/>
      <c r="E171" s="264">
        <v>0</v>
      </c>
      <c r="F171" s="265"/>
      <c r="G171" s="266"/>
      <c r="H171" s="267"/>
      <c r="I171" s="261"/>
      <c r="J171" s="268"/>
      <c r="K171" s="261"/>
      <c r="M171" s="262" t="s">
        <v>724</v>
      </c>
      <c r="O171" s="251"/>
    </row>
    <row r="172" spans="1:80" x14ac:dyDescent="0.2">
      <c r="A172" s="260"/>
      <c r="B172" s="263"/>
      <c r="C172" s="629" t="s">
        <v>735</v>
      </c>
      <c r="D172" s="630"/>
      <c r="E172" s="264"/>
      <c r="F172" s="265"/>
      <c r="G172" s="266"/>
      <c r="H172" s="267"/>
      <c r="I172" s="261"/>
      <c r="J172" s="268"/>
      <c r="K172" s="261"/>
      <c r="M172" s="262" t="s">
        <v>735</v>
      </c>
      <c r="O172" s="251"/>
    </row>
    <row r="173" spans="1:80" x14ac:dyDescent="0.2">
      <c r="A173" s="252">
        <v>47</v>
      </c>
      <c r="B173" s="253" t="s">
        <v>736</v>
      </c>
      <c r="C173" s="254" t="s">
        <v>737</v>
      </c>
      <c r="D173" s="255" t="s">
        <v>149</v>
      </c>
      <c r="E173" s="256">
        <v>3.03</v>
      </c>
      <c r="F173" s="256"/>
      <c r="G173" s="257">
        <f>E173*F173</f>
        <v>0</v>
      </c>
      <c r="H173" s="258">
        <v>6.3999999999964502E-2</v>
      </c>
      <c r="I173" s="259">
        <f>E173*H173</f>
        <v>0.19391999999989243</v>
      </c>
      <c r="J173" s="258"/>
      <c r="K173" s="259">
        <f>E173*J173</f>
        <v>0</v>
      </c>
      <c r="O173" s="251">
        <v>2</v>
      </c>
      <c r="AA173" s="226">
        <v>3</v>
      </c>
      <c r="AB173" s="226">
        <v>0</v>
      </c>
      <c r="AC173" s="226">
        <v>59217480</v>
      </c>
      <c r="AZ173" s="226">
        <v>1</v>
      </c>
      <c r="BA173" s="226">
        <f>IF(AZ173=1,G173,0)</f>
        <v>0</v>
      </c>
      <c r="BB173" s="226">
        <f>IF(AZ173=2,G173,0)</f>
        <v>0</v>
      </c>
      <c r="BC173" s="226">
        <f>IF(AZ173=3,G173,0)</f>
        <v>0</v>
      </c>
      <c r="BD173" s="226">
        <f>IF(AZ173=4,G173,0)</f>
        <v>0</v>
      </c>
      <c r="BE173" s="226">
        <f>IF(AZ173=5,G173,0)</f>
        <v>0</v>
      </c>
      <c r="CA173" s="251">
        <v>3</v>
      </c>
      <c r="CB173" s="251">
        <v>0</v>
      </c>
    </row>
    <row r="174" spans="1:80" x14ac:dyDescent="0.2">
      <c r="A174" s="260"/>
      <c r="B174" s="263"/>
      <c r="C174" s="629" t="s">
        <v>724</v>
      </c>
      <c r="D174" s="630"/>
      <c r="E174" s="264">
        <v>0</v>
      </c>
      <c r="F174" s="265"/>
      <c r="G174" s="266"/>
      <c r="H174" s="267"/>
      <c r="I174" s="261"/>
      <c r="J174" s="268"/>
      <c r="K174" s="261"/>
      <c r="M174" s="262" t="s">
        <v>724</v>
      </c>
      <c r="O174" s="251"/>
    </row>
    <row r="175" spans="1:80" x14ac:dyDescent="0.2">
      <c r="A175" s="260"/>
      <c r="B175" s="263"/>
      <c r="C175" s="629" t="s">
        <v>738</v>
      </c>
      <c r="D175" s="630"/>
      <c r="E175" s="264"/>
      <c r="F175" s="265"/>
      <c r="G175" s="266"/>
      <c r="H175" s="267"/>
      <c r="I175" s="261"/>
      <c r="J175" s="268"/>
      <c r="K175" s="261"/>
      <c r="M175" s="262" t="s">
        <v>738</v>
      </c>
      <c r="O175" s="251"/>
    </row>
    <row r="176" spans="1:80" x14ac:dyDescent="0.2">
      <c r="A176" s="252">
        <v>48</v>
      </c>
      <c r="B176" s="253" t="s">
        <v>739</v>
      </c>
      <c r="C176" s="254" t="s">
        <v>740</v>
      </c>
      <c r="D176" s="255" t="s">
        <v>149</v>
      </c>
      <c r="E176" s="256">
        <v>4.04</v>
      </c>
      <c r="F176" s="256"/>
      <c r="G176" s="257">
        <f>E176*F176</f>
        <v>0</v>
      </c>
      <c r="H176" s="258">
        <v>6.2000000000011803E-2</v>
      </c>
      <c r="I176" s="259">
        <f>E176*H176</f>
        <v>0.25048000000004766</v>
      </c>
      <c r="J176" s="258"/>
      <c r="K176" s="259">
        <f>E176*J176</f>
        <v>0</v>
      </c>
      <c r="O176" s="251">
        <v>2</v>
      </c>
      <c r="AA176" s="226">
        <v>3</v>
      </c>
      <c r="AB176" s="226">
        <v>1</v>
      </c>
      <c r="AC176" s="226">
        <v>59217497</v>
      </c>
      <c r="AZ176" s="226">
        <v>1</v>
      </c>
      <c r="BA176" s="226">
        <f>IF(AZ176=1,G176,0)</f>
        <v>0</v>
      </c>
      <c r="BB176" s="226">
        <f>IF(AZ176=2,G176,0)</f>
        <v>0</v>
      </c>
      <c r="BC176" s="226">
        <f>IF(AZ176=3,G176,0)</f>
        <v>0</v>
      </c>
      <c r="BD176" s="226">
        <f>IF(AZ176=4,G176,0)</f>
        <v>0</v>
      </c>
      <c r="BE176" s="226">
        <f>IF(AZ176=5,G176,0)</f>
        <v>0</v>
      </c>
      <c r="CA176" s="251">
        <v>3</v>
      </c>
      <c r="CB176" s="251">
        <v>1</v>
      </c>
    </row>
    <row r="177" spans="1:80" x14ac:dyDescent="0.2">
      <c r="A177" s="260"/>
      <c r="B177" s="263"/>
      <c r="C177" s="629" t="s">
        <v>724</v>
      </c>
      <c r="D177" s="630"/>
      <c r="E177" s="264">
        <v>0</v>
      </c>
      <c r="F177" s="265"/>
      <c r="G177" s="266"/>
      <c r="H177" s="267"/>
      <c r="I177" s="261"/>
      <c r="J177" s="268"/>
      <c r="K177" s="261"/>
      <c r="M177" s="262" t="s">
        <v>724</v>
      </c>
      <c r="O177" s="251"/>
    </row>
    <row r="178" spans="1:80" x14ac:dyDescent="0.2">
      <c r="A178" s="260"/>
      <c r="B178" s="263"/>
      <c r="C178" s="629" t="s">
        <v>741</v>
      </c>
      <c r="D178" s="630"/>
      <c r="E178" s="264"/>
      <c r="F178" s="265"/>
      <c r="G178" s="266"/>
      <c r="H178" s="267"/>
      <c r="I178" s="261"/>
      <c r="J178" s="268"/>
      <c r="K178" s="261"/>
      <c r="M178" s="262" t="s">
        <v>741</v>
      </c>
      <c r="O178" s="251"/>
    </row>
    <row r="179" spans="1:80" x14ac:dyDescent="0.2">
      <c r="A179" s="269"/>
      <c r="B179" s="270" t="s">
        <v>99</v>
      </c>
      <c r="C179" s="271" t="s">
        <v>537</v>
      </c>
      <c r="D179" s="272"/>
      <c r="E179" s="273"/>
      <c r="F179" s="274"/>
      <c r="G179" s="275">
        <f>SUM(G134:G178)</f>
        <v>0</v>
      </c>
      <c r="H179" s="276"/>
      <c r="I179" s="277">
        <f>SUM(I134:I178)</f>
        <v>68.356667499984653</v>
      </c>
      <c r="J179" s="276"/>
      <c r="K179" s="277">
        <f>SUM(K134:K178)</f>
        <v>0</v>
      </c>
      <c r="O179" s="251">
        <v>4</v>
      </c>
      <c r="BA179" s="278">
        <f>SUM(BA134:BA178)</f>
        <v>0</v>
      </c>
      <c r="BB179" s="278">
        <f>SUM(BB134:BB178)</f>
        <v>0</v>
      </c>
      <c r="BC179" s="278">
        <f>SUM(BC134:BC178)</f>
        <v>0</v>
      </c>
      <c r="BD179" s="278">
        <f>SUM(BD134:BD178)</f>
        <v>0</v>
      </c>
      <c r="BE179" s="278">
        <f>SUM(BE134:BE178)</f>
        <v>0</v>
      </c>
    </row>
    <row r="180" spans="1:80" x14ac:dyDescent="0.2">
      <c r="A180" s="241" t="s">
        <v>96</v>
      </c>
      <c r="B180" s="242" t="s">
        <v>341</v>
      </c>
      <c r="C180" s="243" t="s">
        <v>342</v>
      </c>
      <c r="D180" s="244"/>
      <c r="E180" s="245"/>
      <c r="F180" s="245"/>
      <c r="G180" s="246"/>
      <c r="H180" s="247"/>
      <c r="I180" s="248"/>
      <c r="J180" s="249"/>
      <c r="K180" s="250"/>
      <c r="O180" s="251">
        <v>1</v>
      </c>
    </row>
    <row r="181" spans="1:80" x14ac:dyDescent="0.2">
      <c r="A181" s="252">
        <v>49</v>
      </c>
      <c r="B181" s="253" t="s">
        <v>742</v>
      </c>
      <c r="C181" s="254" t="s">
        <v>743</v>
      </c>
      <c r="D181" s="255" t="s">
        <v>163</v>
      </c>
      <c r="E181" s="256">
        <v>1371.14</v>
      </c>
      <c r="F181" s="256"/>
      <c r="G181" s="257">
        <f>E181*F181</f>
        <v>0</v>
      </c>
      <c r="H181" s="258">
        <v>0</v>
      </c>
      <c r="I181" s="259">
        <f>E181*H181</f>
        <v>0</v>
      </c>
      <c r="J181" s="258"/>
      <c r="K181" s="259">
        <f>E181*J181</f>
        <v>0</v>
      </c>
      <c r="O181" s="251">
        <v>2</v>
      </c>
      <c r="AA181" s="226">
        <v>7</v>
      </c>
      <c r="AB181" s="226">
        <v>1</v>
      </c>
      <c r="AC181" s="226">
        <v>2</v>
      </c>
      <c r="AZ181" s="226">
        <v>1</v>
      </c>
      <c r="BA181" s="226">
        <f>IF(AZ181=1,G181,0)</f>
        <v>0</v>
      </c>
      <c r="BB181" s="226">
        <f>IF(AZ181=2,G181,0)</f>
        <v>0</v>
      </c>
      <c r="BC181" s="226">
        <f>IF(AZ181=3,G181,0)</f>
        <v>0</v>
      </c>
      <c r="BD181" s="226">
        <f>IF(AZ181=4,G181,0)</f>
        <v>0</v>
      </c>
      <c r="BE181" s="226">
        <f>IF(AZ181=5,G181,0)</f>
        <v>0</v>
      </c>
      <c r="CA181" s="251">
        <v>7</v>
      </c>
      <c r="CB181" s="251">
        <v>1</v>
      </c>
    </row>
    <row r="182" spans="1:80" x14ac:dyDescent="0.2">
      <c r="A182" s="269"/>
      <c r="B182" s="270" t="s">
        <v>99</v>
      </c>
      <c r="C182" s="271" t="s">
        <v>343</v>
      </c>
      <c r="D182" s="272"/>
      <c r="E182" s="273"/>
      <c r="F182" s="274"/>
      <c r="G182" s="275">
        <f>SUM(G180:G181)</f>
        <v>0</v>
      </c>
      <c r="H182" s="276"/>
      <c r="I182" s="277">
        <f>SUM(I180:I181)</f>
        <v>0</v>
      </c>
      <c r="J182" s="276"/>
      <c r="K182" s="277">
        <f>SUM(K180:K181)</f>
        <v>0</v>
      </c>
      <c r="O182" s="251">
        <v>4</v>
      </c>
      <c r="BA182" s="278">
        <f>SUM(BA180:BA181)</f>
        <v>0</v>
      </c>
      <c r="BB182" s="278">
        <f>SUM(BB180:BB181)</f>
        <v>0</v>
      </c>
      <c r="BC182" s="278">
        <f>SUM(BC180:BC181)</f>
        <v>0</v>
      </c>
      <c r="BD182" s="278">
        <f>SUM(BD180:BD181)</f>
        <v>0</v>
      </c>
      <c r="BE182" s="278">
        <f>SUM(BE180:BE181)</f>
        <v>0</v>
      </c>
    </row>
    <row r="183" spans="1:80" x14ac:dyDescent="0.2">
      <c r="A183" s="241" t="s">
        <v>96</v>
      </c>
      <c r="B183" s="242" t="s">
        <v>158</v>
      </c>
      <c r="C183" s="243" t="s">
        <v>159</v>
      </c>
      <c r="D183" s="244"/>
      <c r="E183" s="245"/>
      <c r="F183" s="245"/>
      <c r="G183" s="246"/>
      <c r="H183" s="247"/>
      <c r="I183" s="248"/>
      <c r="J183" s="249"/>
      <c r="K183" s="250"/>
      <c r="O183" s="251">
        <v>1</v>
      </c>
    </row>
    <row r="184" spans="1:80" x14ac:dyDescent="0.2">
      <c r="A184" s="252">
        <v>50</v>
      </c>
      <c r="B184" s="253" t="s">
        <v>161</v>
      </c>
      <c r="C184" s="254" t="s">
        <v>162</v>
      </c>
      <c r="D184" s="255" t="s">
        <v>163</v>
      </c>
      <c r="E184" s="256">
        <v>66.678600000009396</v>
      </c>
      <c r="F184" s="256"/>
      <c r="G184" s="257">
        <f>E184*F184</f>
        <v>0</v>
      </c>
      <c r="H184" s="258">
        <v>0</v>
      </c>
      <c r="I184" s="259">
        <f>E184*H184</f>
        <v>0</v>
      </c>
      <c r="J184" s="258"/>
      <c r="K184" s="259">
        <f>E184*J184</f>
        <v>0</v>
      </c>
      <c r="O184" s="251">
        <v>2</v>
      </c>
      <c r="AA184" s="226">
        <v>8</v>
      </c>
      <c r="AB184" s="226">
        <v>0</v>
      </c>
      <c r="AC184" s="226">
        <v>3</v>
      </c>
      <c r="AZ184" s="226">
        <v>1</v>
      </c>
      <c r="BA184" s="226">
        <f>IF(AZ184=1,G184,0)</f>
        <v>0</v>
      </c>
      <c r="BB184" s="226">
        <f>IF(AZ184=2,G184,0)</f>
        <v>0</v>
      </c>
      <c r="BC184" s="226">
        <f>IF(AZ184=3,G184,0)</f>
        <v>0</v>
      </c>
      <c r="BD184" s="226">
        <f>IF(AZ184=4,G184,0)</f>
        <v>0</v>
      </c>
      <c r="BE184" s="226">
        <f>IF(AZ184=5,G184,0)</f>
        <v>0</v>
      </c>
      <c r="CA184" s="251">
        <v>8</v>
      </c>
      <c r="CB184" s="251">
        <v>0</v>
      </c>
    </row>
    <row r="185" spans="1:80" x14ac:dyDescent="0.2">
      <c r="A185" s="252">
        <v>51</v>
      </c>
      <c r="B185" s="253" t="s">
        <v>164</v>
      </c>
      <c r="C185" s="254" t="s">
        <v>165</v>
      </c>
      <c r="D185" s="255" t="s">
        <v>163</v>
      </c>
      <c r="E185" s="256">
        <v>266.71440000003798</v>
      </c>
      <c r="F185" s="256"/>
      <c r="G185" s="257">
        <f>E185*F185</f>
        <v>0</v>
      </c>
      <c r="H185" s="258">
        <v>0</v>
      </c>
      <c r="I185" s="259">
        <f>E185*H185</f>
        <v>0</v>
      </c>
      <c r="J185" s="258"/>
      <c r="K185" s="259">
        <f>E185*J185</f>
        <v>0</v>
      </c>
      <c r="O185" s="251">
        <v>2</v>
      </c>
      <c r="AA185" s="226">
        <v>8</v>
      </c>
      <c r="AB185" s="226">
        <v>0</v>
      </c>
      <c r="AC185" s="226">
        <v>3</v>
      </c>
      <c r="AZ185" s="226">
        <v>1</v>
      </c>
      <c r="BA185" s="226">
        <f>IF(AZ185=1,G185,0)</f>
        <v>0</v>
      </c>
      <c r="BB185" s="226">
        <f>IF(AZ185=2,G185,0)</f>
        <v>0</v>
      </c>
      <c r="BC185" s="226">
        <f>IF(AZ185=3,G185,0)</f>
        <v>0</v>
      </c>
      <c r="BD185" s="226">
        <f>IF(AZ185=4,G185,0)</f>
        <v>0</v>
      </c>
      <c r="BE185" s="226">
        <f>IF(AZ185=5,G185,0)</f>
        <v>0</v>
      </c>
      <c r="CA185" s="251">
        <v>8</v>
      </c>
      <c r="CB185" s="251">
        <v>0</v>
      </c>
    </row>
    <row r="186" spans="1:80" x14ac:dyDescent="0.2">
      <c r="A186" s="252">
        <v>52</v>
      </c>
      <c r="B186" s="253" t="s">
        <v>166</v>
      </c>
      <c r="C186" s="254" t="s">
        <v>167</v>
      </c>
      <c r="D186" s="255" t="s">
        <v>163</v>
      </c>
      <c r="E186" s="256">
        <v>66.678600000009396</v>
      </c>
      <c r="F186" s="256"/>
      <c r="G186" s="257">
        <f>E186*F186</f>
        <v>0</v>
      </c>
      <c r="H186" s="258">
        <v>0</v>
      </c>
      <c r="I186" s="259">
        <f>E186*H186</f>
        <v>0</v>
      </c>
      <c r="J186" s="258"/>
      <c r="K186" s="259">
        <f>E186*J186</f>
        <v>0</v>
      </c>
      <c r="O186" s="251">
        <v>2</v>
      </c>
      <c r="AA186" s="226">
        <v>8</v>
      </c>
      <c r="AB186" s="226">
        <v>0</v>
      </c>
      <c r="AC186" s="226">
        <v>3</v>
      </c>
      <c r="AZ186" s="226">
        <v>1</v>
      </c>
      <c r="BA186" s="226">
        <f>IF(AZ186=1,G186,0)</f>
        <v>0</v>
      </c>
      <c r="BB186" s="226">
        <f>IF(AZ186=2,G186,0)</f>
        <v>0</v>
      </c>
      <c r="BC186" s="226">
        <f>IF(AZ186=3,G186,0)</f>
        <v>0</v>
      </c>
      <c r="BD186" s="226">
        <f>IF(AZ186=4,G186,0)</f>
        <v>0</v>
      </c>
      <c r="BE186" s="226">
        <f>IF(AZ186=5,G186,0)</f>
        <v>0</v>
      </c>
      <c r="CA186" s="251">
        <v>8</v>
      </c>
      <c r="CB186" s="251">
        <v>0</v>
      </c>
    </row>
    <row r="187" spans="1:80" x14ac:dyDescent="0.2">
      <c r="A187" s="252">
        <v>53</v>
      </c>
      <c r="B187" s="253" t="s">
        <v>168</v>
      </c>
      <c r="C187" s="254" t="s">
        <v>169</v>
      </c>
      <c r="D187" s="255" t="s">
        <v>163</v>
      </c>
      <c r="E187" s="256">
        <v>66.678600000009396</v>
      </c>
      <c r="F187" s="256"/>
      <c r="G187" s="257">
        <f>E187*F187</f>
        <v>0</v>
      </c>
      <c r="H187" s="258">
        <v>0</v>
      </c>
      <c r="I187" s="259">
        <f>E187*H187</f>
        <v>0</v>
      </c>
      <c r="J187" s="258"/>
      <c r="K187" s="259">
        <f>E187*J187</f>
        <v>0</v>
      </c>
      <c r="O187" s="251">
        <v>2</v>
      </c>
      <c r="AA187" s="226">
        <v>8</v>
      </c>
      <c r="AB187" s="226">
        <v>0</v>
      </c>
      <c r="AC187" s="226">
        <v>3</v>
      </c>
      <c r="AZ187" s="226">
        <v>1</v>
      </c>
      <c r="BA187" s="226">
        <f>IF(AZ187=1,G187,0)</f>
        <v>0</v>
      </c>
      <c r="BB187" s="226">
        <f>IF(AZ187=2,G187,0)</f>
        <v>0</v>
      </c>
      <c r="BC187" s="226">
        <f>IF(AZ187=3,G187,0)</f>
        <v>0</v>
      </c>
      <c r="BD187" s="226">
        <f>IF(AZ187=4,G187,0)</f>
        <v>0</v>
      </c>
      <c r="BE187" s="226">
        <f>IF(AZ187=5,G187,0)</f>
        <v>0</v>
      </c>
      <c r="CA187" s="251">
        <v>8</v>
      </c>
      <c r="CB187" s="251">
        <v>0</v>
      </c>
    </row>
    <row r="188" spans="1:80" x14ac:dyDescent="0.2">
      <c r="A188" s="269"/>
      <c r="B188" s="270" t="s">
        <v>99</v>
      </c>
      <c r="C188" s="271" t="s">
        <v>160</v>
      </c>
      <c r="D188" s="272"/>
      <c r="E188" s="273"/>
      <c r="F188" s="274"/>
      <c r="G188" s="275">
        <f>SUM(G183:G187)</f>
        <v>0</v>
      </c>
      <c r="H188" s="276"/>
      <c r="I188" s="277">
        <f>SUM(I183:I187)</f>
        <v>0</v>
      </c>
      <c r="J188" s="276"/>
      <c r="K188" s="277">
        <f>SUM(K183:K187)</f>
        <v>0</v>
      </c>
      <c r="O188" s="251">
        <v>4</v>
      </c>
      <c r="BA188" s="278">
        <f>SUM(BA183:BA187)</f>
        <v>0</v>
      </c>
      <c r="BB188" s="278">
        <f>SUM(BB183:BB187)</f>
        <v>0</v>
      </c>
      <c r="BC188" s="278">
        <f>SUM(BC183:BC187)</f>
        <v>0</v>
      </c>
      <c r="BD188" s="278">
        <f>SUM(BD183:BD187)</f>
        <v>0</v>
      </c>
      <c r="BE188" s="278">
        <f>SUM(BE183:BE187)</f>
        <v>0</v>
      </c>
    </row>
    <row r="189" spans="1:80" x14ac:dyDescent="0.2">
      <c r="E189" s="226"/>
    </row>
    <row r="190" spans="1:80" x14ac:dyDescent="0.2">
      <c r="E190" s="226"/>
    </row>
    <row r="191" spans="1:80" x14ac:dyDescent="0.2">
      <c r="E191" s="226"/>
    </row>
    <row r="192" spans="1:80" x14ac:dyDescent="0.2">
      <c r="E192" s="226"/>
    </row>
    <row r="193" spans="5:5" x14ac:dyDescent="0.2">
      <c r="E193" s="226"/>
    </row>
    <row r="194" spans="5:5" x14ac:dyDescent="0.2">
      <c r="E194" s="226"/>
    </row>
    <row r="195" spans="5:5" x14ac:dyDescent="0.2">
      <c r="E195" s="226"/>
    </row>
    <row r="196" spans="5:5" x14ac:dyDescent="0.2">
      <c r="E196" s="226"/>
    </row>
    <row r="197" spans="5:5" x14ac:dyDescent="0.2">
      <c r="E197" s="226"/>
    </row>
    <row r="198" spans="5:5" x14ac:dyDescent="0.2">
      <c r="E198" s="226"/>
    </row>
    <row r="199" spans="5:5" x14ac:dyDescent="0.2">
      <c r="E199" s="226"/>
    </row>
    <row r="200" spans="5:5" x14ac:dyDescent="0.2">
      <c r="E200" s="226"/>
    </row>
    <row r="201" spans="5:5" x14ac:dyDescent="0.2">
      <c r="E201" s="226"/>
    </row>
    <row r="202" spans="5:5" x14ac:dyDescent="0.2">
      <c r="E202" s="226"/>
    </row>
    <row r="203" spans="5:5" x14ac:dyDescent="0.2">
      <c r="E203" s="226"/>
    </row>
    <row r="204" spans="5:5" x14ac:dyDescent="0.2">
      <c r="E204" s="226"/>
    </row>
    <row r="205" spans="5:5" x14ac:dyDescent="0.2">
      <c r="E205" s="226"/>
    </row>
    <row r="206" spans="5:5" x14ac:dyDescent="0.2">
      <c r="E206" s="226"/>
    </row>
    <row r="207" spans="5:5" x14ac:dyDescent="0.2">
      <c r="E207" s="226"/>
    </row>
    <row r="208" spans="5:5" x14ac:dyDescent="0.2">
      <c r="E208" s="226"/>
    </row>
    <row r="209" spans="1:7" x14ac:dyDescent="0.2">
      <c r="E209" s="226"/>
    </row>
    <row r="210" spans="1:7" x14ac:dyDescent="0.2">
      <c r="E210" s="226"/>
    </row>
    <row r="211" spans="1:7" x14ac:dyDescent="0.2">
      <c r="E211" s="226"/>
    </row>
    <row r="212" spans="1:7" x14ac:dyDescent="0.2">
      <c r="A212" s="268"/>
      <c r="B212" s="268"/>
      <c r="C212" s="268"/>
      <c r="D212" s="268"/>
      <c r="E212" s="268"/>
      <c r="F212" s="268"/>
      <c r="G212" s="268"/>
    </row>
    <row r="213" spans="1:7" x14ac:dyDescent="0.2">
      <c r="A213" s="268"/>
      <c r="B213" s="268"/>
      <c r="C213" s="268"/>
      <c r="D213" s="268"/>
      <c r="E213" s="268"/>
      <c r="F213" s="268"/>
      <c r="G213" s="268"/>
    </row>
    <row r="214" spans="1:7" x14ac:dyDescent="0.2">
      <c r="A214" s="268"/>
      <c r="B214" s="268"/>
      <c r="C214" s="268"/>
      <c r="D214" s="268"/>
      <c r="E214" s="268"/>
      <c r="F214" s="268"/>
      <c r="G214" s="268"/>
    </row>
    <row r="215" spans="1:7" x14ac:dyDescent="0.2">
      <c r="A215" s="268"/>
      <c r="B215" s="268"/>
      <c r="C215" s="268"/>
      <c r="D215" s="268"/>
      <c r="E215" s="268"/>
      <c r="F215" s="268"/>
      <c r="G215" s="268"/>
    </row>
    <row r="216" spans="1:7" x14ac:dyDescent="0.2">
      <c r="E216" s="226"/>
    </row>
    <row r="217" spans="1:7" x14ac:dyDescent="0.2">
      <c r="E217" s="226"/>
    </row>
    <row r="218" spans="1:7" x14ac:dyDescent="0.2">
      <c r="E218" s="226"/>
    </row>
    <row r="219" spans="1:7" x14ac:dyDescent="0.2">
      <c r="E219" s="226"/>
    </row>
    <row r="220" spans="1:7" x14ac:dyDescent="0.2">
      <c r="E220" s="226"/>
    </row>
    <row r="221" spans="1:7" x14ac:dyDescent="0.2">
      <c r="E221" s="226"/>
    </row>
    <row r="222" spans="1:7" x14ac:dyDescent="0.2">
      <c r="E222" s="226"/>
    </row>
    <row r="223" spans="1:7" x14ac:dyDescent="0.2">
      <c r="E223" s="226"/>
    </row>
    <row r="224" spans="1:7" x14ac:dyDescent="0.2">
      <c r="E224" s="226"/>
    </row>
    <row r="225" spans="5:5" x14ac:dyDescent="0.2">
      <c r="E225" s="226"/>
    </row>
    <row r="226" spans="5:5" x14ac:dyDescent="0.2">
      <c r="E226" s="226"/>
    </row>
    <row r="227" spans="5:5" x14ac:dyDescent="0.2">
      <c r="E227" s="226"/>
    </row>
    <row r="228" spans="5:5" x14ac:dyDescent="0.2">
      <c r="E228" s="226"/>
    </row>
    <row r="229" spans="5:5" x14ac:dyDescent="0.2">
      <c r="E229" s="226"/>
    </row>
    <row r="230" spans="5:5" x14ac:dyDescent="0.2">
      <c r="E230" s="226"/>
    </row>
    <row r="231" spans="5:5" x14ac:dyDescent="0.2">
      <c r="E231" s="226"/>
    </row>
    <row r="232" spans="5:5" x14ac:dyDescent="0.2">
      <c r="E232" s="226"/>
    </row>
    <row r="233" spans="5:5" x14ac:dyDescent="0.2">
      <c r="E233" s="226"/>
    </row>
    <row r="234" spans="5:5" x14ac:dyDescent="0.2">
      <c r="E234" s="226"/>
    </row>
    <row r="235" spans="5:5" x14ac:dyDescent="0.2">
      <c r="E235" s="226"/>
    </row>
    <row r="236" spans="5:5" x14ac:dyDescent="0.2">
      <c r="E236" s="226"/>
    </row>
    <row r="237" spans="5:5" x14ac:dyDescent="0.2">
      <c r="E237" s="226"/>
    </row>
    <row r="238" spans="5:5" x14ac:dyDescent="0.2">
      <c r="E238" s="226"/>
    </row>
    <row r="239" spans="5:5" x14ac:dyDescent="0.2">
      <c r="E239" s="226"/>
    </row>
    <row r="240" spans="5:5" x14ac:dyDescent="0.2">
      <c r="E240" s="226"/>
    </row>
    <row r="241" spans="1:7" x14ac:dyDescent="0.2">
      <c r="E241" s="226"/>
    </row>
    <row r="242" spans="1:7" x14ac:dyDescent="0.2">
      <c r="E242" s="226"/>
    </row>
    <row r="243" spans="1:7" x14ac:dyDescent="0.2">
      <c r="E243" s="226"/>
    </row>
    <row r="244" spans="1:7" x14ac:dyDescent="0.2">
      <c r="E244" s="226"/>
    </row>
    <row r="245" spans="1:7" x14ac:dyDescent="0.2">
      <c r="E245" s="226"/>
    </row>
    <row r="246" spans="1:7" x14ac:dyDescent="0.2">
      <c r="E246" s="226"/>
    </row>
    <row r="247" spans="1:7" x14ac:dyDescent="0.2">
      <c r="A247" s="279"/>
      <c r="B247" s="279"/>
    </row>
    <row r="248" spans="1:7" x14ac:dyDescent="0.2">
      <c r="A248" s="268"/>
      <c r="B248" s="268"/>
      <c r="C248" s="280"/>
      <c r="D248" s="280"/>
      <c r="E248" s="281"/>
      <c r="F248" s="280"/>
      <c r="G248" s="282"/>
    </row>
    <row r="249" spans="1:7" x14ac:dyDescent="0.2">
      <c r="A249" s="283"/>
      <c r="B249" s="283"/>
      <c r="C249" s="268"/>
      <c r="D249" s="268"/>
      <c r="E249" s="284"/>
      <c r="F249" s="268"/>
      <c r="G249" s="268"/>
    </row>
    <row r="250" spans="1:7" x14ac:dyDescent="0.2">
      <c r="A250" s="268"/>
      <c r="B250" s="268"/>
      <c r="C250" s="268"/>
      <c r="D250" s="268"/>
      <c r="E250" s="284"/>
      <c r="F250" s="268"/>
      <c r="G250" s="268"/>
    </row>
    <row r="251" spans="1:7" x14ac:dyDescent="0.2">
      <c r="A251" s="268"/>
      <c r="B251" s="268"/>
      <c r="C251" s="268"/>
      <c r="D251" s="268"/>
      <c r="E251" s="284"/>
      <c r="F251" s="268"/>
      <c r="G251" s="268"/>
    </row>
    <row r="252" spans="1:7" x14ac:dyDescent="0.2">
      <c r="A252" s="268"/>
      <c r="B252" s="268"/>
      <c r="C252" s="268"/>
      <c r="D252" s="268"/>
      <c r="E252" s="284"/>
      <c r="F252" s="268"/>
      <c r="G252" s="268"/>
    </row>
    <row r="253" spans="1:7" x14ac:dyDescent="0.2">
      <c r="A253" s="268"/>
      <c r="B253" s="268"/>
      <c r="C253" s="268"/>
      <c r="D253" s="268"/>
      <c r="E253" s="284"/>
      <c r="F253" s="268"/>
      <c r="G253" s="268"/>
    </row>
    <row r="254" spans="1:7" x14ac:dyDescent="0.2">
      <c r="A254" s="268"/>
      <c r="B254" s="268"/>
      <c r="C254" s="268"/>
      <c r="D254" s="268"/>
      <c r="E254" s="284"/>
      <c r="F254" s="268"/>
      <c r="G254" s="268"/>
    </row>
    <row r="255" spans="1:7" x14ac:dyDescent="0.2">
      <c r="A255" s="268"/>
      <c r="B255" s="268"/>
      <c r="C255" s="268"/>
      <c r="D255" s="268"/>
      <c r="E255" s="284"/>
      <c r="F255" s="268"/>
      <c r="G255" s="268"/>
    </row>
    <row r="256" spans="1:7" x14ac:dyDescent="0.2">
      <c r="A256" s="268"/>
      <c r="B256" s="268"/>
      <c r="C256" s="268"/>
      <c r="D256" s="268"/>
      <c r="E256" s="284"/>
      <c r="F256" s="268"/>
      <c r="G256" s="268"/>
    </row>
    <row r="257" spans="1:7" x14ac:dyDescent="0.2">
      <c r="A257" s="268"/>
      <c r="B257" s="268"/>
      <c r="C257" s="268"/>
      <c r="D257" s="268"/>
      <c r="E257" s="284"/>
      <c r="F257" s="268"/>
      <c r="G257" s="268"/>
    </row>
    <row r="258" spans="1:7" x14ac:dyDescent="0.2">
      <c r="A258" s="268"/>
      <c r="B258" s="268"/>
      <c r="C258" s="268"/>
      <c r="D258" s="268"/>
      <c r="E258" s="284"/>
      <c r="F258" s="268"/>
      <c r="G258" s="268"/>
    </row>
    <row r="259" spans="1:7" x14ac:dyDescent="0.2">
      <c r="A259" s="268"/>
      <c r="B259" s="268"/>
      <c r="C259" s="268"/>
      <c r="D259" s="268"/>
      <c r="E259" s="284"/>
      <c r="F259" s="268"/>
      <c r="G259" s="268"/>
    </row>
    <row r="260" spans="1:7" x14ac:dyDescent="0.2">
      <c r="A260" s="268"/>
      <c r="B260" s="268"/>
      <c r="C260" s="268"/>
      <c r="D260" s="268"/>
      <c r="E260" s="284"/>
      <c r="F260" s="268"/>
      <c r="G260" s="268"/>
    </row>
    <row r="261" spans="1:7" x14ac:dyDescent="0.2">
      <c r="A261" s="268"/>
      <c r="B261" s="268"/>
      <c r="C261" s="268"/>
      <c r="D261" s="268"/>
      <c r="E261" s="284"/>
      <c r="F261" s="268"/>
      <c r="G261" s="268"/>
    </row>
  </sheetData>
  <mergeCells count="108">
    <mergeCell ref="C16:D16"/>
    <mergeCell ref="C17:D17"/>
    <mergeCell ref="C19:D19"/>
    <mergeCell ref="C21:D21"/>
    <mergeCell ref="C22:D22"/>
    <mergeCell ref="C24:D24"/>
    <mergeCell ref="A1:G1"/>
    <mergeCell ref="A3:B3"/>
    <mergeCell ref="A4:B4"/>
    <mergeCell ref="E4:G4"/>
    <mergeCell ref="C9:D9"/>
    <mergeCell ref="C11:D11"/>
    <mergeCell ref="C12:D12"/>
    <mergeCell ref="C14:D14"/>
    <mergeCell ref="C36:D36"/>
    <mergeCell ref="C37:D37"/>
    <mergeCell ref="C39:D39"/>
    <mergeCell ref="C40:D40"/>
    <mergeCell ref="C42:D42"/>
    <mergeCell ref="C44:D44"/>
    <mergeCell ref="C26:D26"/>
    <mergeCell ref="C27:D27"/>
    <mergeCell ref="C29:D29"/>
    <mergeCell ref="C30:D30"/>
    <mergeCell ref="C32:D32"/>
    <mergeCell ref="C34:D34"/>
    <mergeCell ref="C55:D55"/>
    <mergeCell ref="C59:D59"/>
    <mergeCell ref="C60:D60"/>
    <mergeCell ref="C61:D61"/>
    <mergeCell ref="C63:D63"/>
    <mergeCell ref="C64:D64"/>
    <mergeCell ref="C65:D65"/>
    <mergeCell ref="C67:D67"/>
    <mergeCell ref="C46:D46"/>
    <mergeCell ref="C48:D48"/>
    <mergeCell ref="C50:D50"/>
    <mergeCell ref="C51:D51"/>
    <mergeCell ref="C53:D53"/>
    <mergeCell ref="C54:D54"/>
    <mergeCell ref="C76:D76"/>
    <mergeCell ref="C77:D77"/>
    <mergeCell ref="C81:D81"/>
    <mergeCell ref="C82:D82"/>
    <mergeCell ref="C84:D84"/>
    <mergeCell ref="C85:D85"/>
    <mergeCell ref="C87:D87"/>
    <mergeCell ref="C88:D88"/>
    <mergeCell ref="C68:D68"/>
    <mergeCell ref="C69:D69"/>
    <mergeCell ref="C71:D71"/>
    <mergeCell ref="C72:D72"/>
    <mergeCell ref="C73:D73"/>
    <mergeCell ref="C75:D75"/>
    <mergeCell ref="C99:D99"/>
    <mergeCell ref="C100:D100"/>
    <mergeCell ref="C102:D102"/>
    <mergeCell ref="C103:D103"/>
    <mergeCell ref="C105:D105"/>
    <mergeCell ref="C106:D106"/>
    <mergeCell ref="C90:D90"/>
    <mergeCell ref="C91:D91"/>
    <mergeCell ref="C93:D93"/>
    <mergeCell ref="C94:D94"/>
    <mergeCell ref="C96:D96"/>
    <mergeCell ref="C97:D97"/>
    <mergeCell ref="C125:D125"/>
    <mergeCell ref="C126:D126"/>
    <mergeCell ref="C136:D136"/>
    <mergeCell ref="C137:D137"/>
    <mergeCell ref="C139:D139"/>
    <mergeCell ref="C140:D140"/>
    <mergeCell ref="C142:D142"/>
    <mergeCell ref="C143:D143"/>
    <mergeCell ref="C108:D108"/>
    <mergeCell ref="C119:D119"/>
    <mergeCell ref="C120:D120"/>
    <mergeCell ref="C122:D122"/>
    <mergeCell ref="C123:D123"/>
    <mergeCell ref="C128:D128"/>
    <mergeCell ref="C129:D129"/>
    <mergeCell ref="C112:D112"/>
    <mergeCell ref="C116:D116"/>
    <mergeCell ref="C131:D131"/>
    <mergeCell ref="C132:D132"/>
    <mergeCell ref="C152:D152"/>
    <mergeCell ref="C153:D153"/>
    <mergeCell ref="C154:D154"/>
    <mergeCell ref="C155:D155"/>
    <mergeCell ref="C157:D157"/>
    <mergeCell ref="C158:D158"/>
    <mergeCell ref="C144:D144"/>
    <mergeCell ref="C145:D145"/>
    <mergeCell ref="C147:D147"/>
    <mergeCell ref="C148:D148"/>
    <mergeCell ref="C149:D149"/>
    <mergeCell ref="C150:D150"/>
    <mergeCell ref="C175:D175"/>
    <mergeCell ref="C177:D177"/>
    <mergeCell ref="C178:D178"/>
    <mergeCell ref="C160:D160"/>
    <mergeCell ref="C168:D168"/>
    <mergeCell ref="C169:D169"/>
    <mergeCell ref="C171:D171"/>
    <mergeCell ref="C172:D172"/>
    <mergeCell ref="C174:D174"/>
    <mergeCell ref="C163:D163"/>
    <mergeCell ref="C166:D166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5"/>
  <sheetViews>
    <sheetView topLeftCell="A4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744</v>
      </c>
      <c r="B5" s="103"/>
      <c r="C5" s="104" t="s">
        <v>745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611"/>
      <c r="D8" s="611"/>
      <c r="E8" s="612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611"/>
      <c r="D9" s="611"/>
      <c r="E9" s="612"/>
      <c r="F9" s="98"/>
      <c r="G9" s="120"/>
      <c r="H9" s="121"/>
    </row>
    <row r="10" spans="1:57" x14ac:dyDescent="0.2">
      <c r="A10" s="115" t="s">
        <v>41</v>
      </c>
      <c r="B10" s="98"/>
      <c r="C10" s="611"/>
      <c r="D10" s="611"/>
      <c r="E10" s="611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611"/>
      <c r="D11" s="611"/>
      <c r="E11" s="611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613"/>
      <c r="D12" s="613"/>
      <c r="E12" s="613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'07  Rek'!E8</f>
        <v>0</v>
      </c>
      <c r="D15" s="143" t="str">
        <f>'07  Rek'!A13</f>
        <v>Ztížené výrobní podmínky</v>
      </c>
      <c r="E15" s="144"/>
      <c r="F15" s="145"/>
      <c r="G15" s="142">
        <f>'07  Rek'!I13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'07  Rek'!F8</f>
        <v>0</v>
      </c>
      <c r="D16" s="95" t="str">
        <f>'07  Rek'!A14</f>
        <v>Oborová přirážka</v>
      </c>
      <c r="E16" s="146"/>
      <c r="F16" s="147"/>
      <c r="G16" s="142">
        <f>'07  Rek'!I14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'07  Rek'!H8</f>
        <v>0</v>
      </c>
      <c r="D17" s="95" t="str">
        <f>'07  Rek'!A15</f>
        <v>Přesun stavebních kapacit</v>
      </c>
      <c r="E17" s="146"/>
      <c r="F17" s="147"/>
      <c r="G17" s="142">
        <f>'07  Rek'!I15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'07  Rek'!G8</f>
        <v>0</v>
      </c>
      <c r="D18" s="95" t="str">
        <f>'07  Rek'!A16</f>
        <v>Mimostaveništní doprava</v>
      </c>
      <c r="E18" s="146"/>
      <c r="F18" s="147"/>
      <c r="G18" s="142">
        <f>'07  Rek'!I16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'07  Rek'!A17</f>
        <v>Zařízení staveniště</v>
      </c>
      <c r="E19" s="146"/>
      <c r="F19" s="147"/>
      <c r="G19" s="142">
        <f>'07  Rek'!I17</f>
        <v>0</v>
      </c>
    </row>
    <row r="20" spans="1:7" ht="15.95" customHeight="1" x14ac:dyDescent="0.2">
      <c r="A20" s="150"/>
      <c r="B20" s="141"/>
      <c r="C20" s="142"/>
      <c r="D20" s="95" t="str">
        <f>'07  Rek'!A18</f>
        <v>Provoz investora</v>
      </c>
      <c r="E20" s="146"/>
      <c r="F20" s="147"/>
      <c r="G20" s="142">
        <f>'07  Rek'!I18</f>
        <v>0</v>
      </c>
    </row>
    <row r="21" spans="1:7" ht="15.95" customHeight="1" x14ac:dyDescent="0.2">
      <c r="A21" s="150" t="s">
        <v>27</v>
      </c>
      <c r="B21" s="141"/>
      <c r="C21" s="142">
        <f>'07  Rek'!I8</f>
        <v>0</v>
      </c>
      <c r="D21" s="95" t="str">
        <f>'07  Rek'!A19</f>
        <v>Kompletační činnost (IČD)</v>
      </c>
      <c r="E21" s="146"/>
      <c r="F21" s="147"/>
      <c r="G21" s="142">
        <f>'07  Rek'!I19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614" t="s">
        <v>59</v>
      </c>
      <c r="B23" s="615"/>
      <c r="C23" s="152">
        <f>C22+G23</f>
        <v>0</v>
      </c>
      <c r="D23" s="153" t="s">
        <v>60</v>
      </c>
      <c r="E23" s="154"/>
      <c r="F23" s="155"/>
      <c r="G23" s="142">
        <f>'07  Rek'!H21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16">
        <f>ROUND(C23-F32,0)</f>
        <v>0</v>
      </c>
      <c r="G30" s="617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16">
        <f>ROUND(PRODUCT(F30,C31/100),1)</f>
        <v>0</v>
      </c>
      <c r="G31" s="617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16">
        <v>0</v>
      </c>
      <c r="G32" s="617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16">
        <f>ROUND(PRODUCT(F32,C33/100),1)</f>
        <v>0</v>
      </c>
      <c r="G33" s="617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18">
        <f>CEILING(SUM(F30:F33),IF(SUM(F30:F33)&gt;=0,1,-1))</f>
        <v>0</v>
      </c>
      <c r="G34" s="619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10"/>
      <c r="C37" s="610"/>
      <c r="D37" s="610"/>
      <c r="E37" s="610"/>
      <c r="F37" s="610"/>
      <c r="G37" s="610"/>
      <c r="H37" s="1" t="s">
        <v>1</v>
      </c>
    </row>
    <row r="38" spans="1:8" ht="12.75" customHeight="1" x14ac:dyDescent="0.2">
      <c r="A38" s="179"/>
      <c r="B38" s="610"/>
      <c r="C38" s="610"/>
      <c r="D38" s="610"/>
      <c r="E38" s="610"/>
      <c r="F38" s="610"/>
      <c r="G38" s="610"/>
      <c r="H38" s="1" t="s">
        <v>1</v>
      </c>
    </row>
    <row r="39" spans="1:8" x14ac:dyDescent="0.2">
      <c r="A39" s="179"/>
      <c r="B39" s="610"/>
      <c r="C39" s="610"/>
      <c r="D39" s="610"/>
      <c r="E39" s="610"/>
      <c r="F39" s="610"/>
      <c r="G39" s="610"/>
      <c r="H39" s="1" t="s">
        <v>1</v>
      </c>
    </row>
    <row r="40" spans="1:8" x14ac:dyDescent="0.2">
      <c r="A40" s="179"/>
      <c r="B40" s="610"/>
      <c r="C40" s="610"/>
      <c r="D40" s="610"/>
      <c r="E40" s="610"/>
      <c r="F40" s="610"/>
      <c r="G40" s="610"/>
      <c r="H40" s="1" t="s">
        <v>1</v>
      </c>
    </row>
    <row r="41" spans="1:8" x14ac:dyDescent="0.2">
      <c r="A41" s="179"/>
      <c r="B41" s="610"/>
      <c r="C41" s="610"/>
      <c r="D41" s="610"/>
      <c r="E41" s="610"/>
      <c r="F41" s="610"/>
      <c r="G41" s="610"/>
      <c r="H41" s="1" t="s">
        <v>1</v>
      </c>
    </row>
    <row r="42" spans="1:8" x14ac:dyDescent="0.2">
      <c r="A42" s="179"/>
      <c r="B42" s="610"/>
      <c r="C42" s="610"/>
      <c r="D42" s="610"/>
      <c r="E42" s="610"/>
      <c r="F42" s="610"/>
      <c r="G42" s="610"/>
      <c r="H42" s="1" t="s">
        <v>1</v>
      </c>
    </row>
    <row r="43" spans="1:8" x14ac:dyDescent="0.2">
      <c r="A43" s="179"/>
      <c r="B43" s="610"/>
      <c r="C43" s="610"/>
      <c r="D43" s="610"/>
      <c r="E43" s="610"/>
      <c r="F43" s="610"/>
      <c r="G43" s="610"/>
      <c r="H43" s="1" t="s">
        <v>1</v>
      </c>
    </row>
    <row r="44" spans="1:8" x14ac:dyDescent="0.2">
      <c r="A44" s="179"/>
      <c r="B44" s="610"/>
      <c r="C44" s="610"/>
      <c r="D44" s="610"/>
      <c r="E44" s="610"/>
      <c r="F44" s="610"/>
      <c r="G44" s="610"/>
      <c r="H44" s="1" t="s">
        <v>1</v>
      </c>
    </row>
    <row r="45" spans="1:8" ht="0.75" customHeight="1" x14ac:dyDescent="0.2">
      <c r="A45" s="179"/>
      <c r="B45" s="610"/>
      <c r="C45" s="610"/>
      <c r="D45" s="610"/>
      <c r="E45" s="610"/>
      <c r="F45" s="610"/>
      <c r="G45" s="610"/>
      <c r="H45" s="1" t="s">
        <v>1</v>
      </c>
    </row>
    <row r="46" spans="1:8" x14ac:dyDescent="0.2">
      <c r="B46" s="609"/>
      <c r="C46" s="609"/>
      <c r="D46" s="609"/>
      <c r="E46" s="609"/>
      <c r="F46" s="609"/>
      <c r="G46" s="609"/>
    </row>
    <row r="47" spans="1:8" x14ac:dyDescent="0.2">
      <c r="B47" s="609"/>
      <c r="C47" s="609"/>
      <c r="D47" s="609"/>
      <c r="E47" s="609"/>
      <c r="F47" s="609"/>
      <c r="G47" s="609"/>
    </row>
    <row r="48" spans="1:8" x14ac:dyDescent="0.2">
      <c r="B48" s="609"/>
      <c r="C48" s="609"/>
      <c r="D48" s="609"/>
      <c r="E48" s="609"/>
      <c r="F48" s="609"/>
      <c r="G48" s="609"/>
    </row>
    <row r="49" spans="2:7" x14ac:dyDescent="0.2">
      <c r="B49" s="609"/>
      <c r="C49" s="609"/>
      <c r="D49" s="609"/>
      <c r="E49" s="609"/>
      <c r="F49" s="609"/>
      <c r="G49" s="609"/>
    </row>
    <row r="50" spans="2:7" x14ac:dyDescent="0.2">
      <c r="B50" s="609"/>
      <c r="C50" s="609"/>
      <c r="D50" s="609"/>
      <c r="E50" s="609"/>
      <c r="F50" s="609"/>
      <c r="G50" s="609"/>
    </row>
    <row r="51" spans="2:7" x14ac:dyDescent="0.2">
      <c r="B51" s="609"/>
      <c r="C51" s="609"/>
      <c r="D51" s="609"/>
      <c r="E51" s="609"/>
      <c r="F51" s="609"/>
      <c r="G51" s="609"/>
    </row>
    <row r="52" spans="2:7" x14ac:dyDescent="0.2">
      <c r="B52" s="609"/>
      <c r="C52" s="609"/>
      <c r="D52" s="609"/>
      <c r="E52" s="609"/>
      <c r="F52" s="609"/>
      <c r="G52" s="609"/>
    </row>
    <row r="53" spans="2:7" x14ac:dyDescent="0.2">
      <c r="B53" s="609"/>
      <c r="C53" s="609"/>
      <c r="D53" s="609"/>
      <c r="E53" s="609"/>
      <c r="F53" s="609"/>
      <c r="G53" s="609"/>
    </row>
    <row r="54" spans="2:7" x14ac:dyDescent="0.2">
      <c r="B54" s="609"/>
      <c r="C54" s="609"/>
      <c r="D54" s="609"/>
      <c r="E54" s="609"/>
      <c r="F54" s="609"/>
      <c r="G54" s="609"/>
    </row>
    <row r="55" spans="2:7" x14ac:dyDescent="0.2">
      <c r="B55" s="609"/>
      <c r="C55" s="609"/>
      <c r="D55" s="609"/>
      <c r="E55" s="609"/>
      <c r="F55" s="609"/>
      <c r="G55" s="60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72"/>
  <sheetViews>
    <sheetView workbookViewId="0">
      <selection activeCell="G19" sqref="G19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20" t="s">
        <v>2</v>
      </c>
      <c r="B1" s="621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22" t="s">
        <v>74</v>
      </c>
      <c r="B2" s="623"/>
      <c r="C2" s="186" t="s">
        <v>746</v>
      </c>
      <c r="D2" s="187"/>
      <c r="E2" s="188"/>
      <c r="F2" s="187"/>
      <c r="G2" s="624"/>
      <c r="H2" s="625"/>
      <c r="I2" s="626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ht="13.5" thickBot="1" x14ac:dyDescent="0.25">
      <c r="A7" s="285" t="str">
        <f>'07  Pol'!B7</f>
        <v>M21</v>
      </c>
      <c r="B7" s="61" t="str">
        <f>'07  Pol'!C7</f>
        <v>Elektromontáže</v>
      </c>
      <c r="D7" s="198"/>
      <c r="E7" s="286">
        <f>'07  Pol'!BA15</f>
        <v>0</v>
      </c>
      <c r="F7" s="287">
        <f>'07  Pol'!BB15</f>
        <v>0</v>
      </c>
      <c r="G7" s="287">
        <f>'07  Pol'!BC15</f>
        <v>0</v>
      </c>
      <c r="H7" s="287">
        <f>'07  Pol'!BD15</f>
        <v>0</v>
      </c>
      <c r="I7" s="288">
        <f>'07  Pol'!BE15</f>
        <v>0</v>
      </c>
    </row>
    <row r="8" spans="1:57" s="13" customFormat="1" ht="13.5" thickBot="1" x14ac:dyDescent="0.25">
      <c r="A8" s="199"/>
      <c r="B8" s="200" t="s">
        <v>77</v>
      </c>
      <c r="C8" s="200"/>
      <c r="D8" s="201"/>
      <c r="E8" s="202">
        <f>SUM(E7:E7)</f>
        <v>0</v>
      </c>
      <c r="F8" s="203">
        <f>SUM(F7:F7)</f>
        <v>0</v>
      </c>
      <c r="G8" s="203">
        <f>SUM(G7:G7)</f>
        <v>0</v>
      </c>
      <c r="H8" s="203">
        <f>SUM(H7:H7)</f>
        <v>0</v>
      </c>
      <c r="I8" s="204">
        <f>SUM(I7:I7)</f>
        <v>0</v>
      </c>
    </row>
    <row r="9" spans="1:57" x14ac:dyDescent="0.2">
      <c r="A9" s="121"/>
      <c r="B9" s="121"/>
      <c r="C9" s="121"/>
      <c r="D9" s="121"/>
      <c r="E9" s="121"/>
      <c r="F9" s="121"/>
      <c r="G9" s="121"/>
      <c r="H9" s="121"/>
      <c r="I9" s="121"/>
    </row>
    <row r="10" spans="1:57" ht="19.5" customHeight="1" x14ac:dyDescent="0.25">
      <c r="A10" s="190" t="s">
        <v>78</v>
      </c>
      <c r="B10" s="190"/>
      <c r="C10" s="190"/>
      <c r="D10" s="190"/>
      <c r="E10" s="190"/>
      <c r="F10" s="190"/>
      <c r="G10" s="205"/>
      <c r="H10" s="190"/>
      <c r="I10" s="190"/>
      <c r="BA10" s="127"/>
      <c r="BB10" s="127"/>
      <c r="BC10" s="127"/>
      <c r="BD10" s="127"/>
      <c r="BE10" s="127"/>
    </row>
    <row r="11" spans="1:57" ht="13.5" thickBot="1" x14ac:dyDescent="0.25"/>
    <row r="12" spans="1:57" x14ac:dyDescent="0.2">
      <c r="A12" s="156" t="s">
        <v>79</v>
      </c>
      <c r="B12" s="157"/>
      <c r="C12" s="157"/>
      <c r="D12" s="206"/>
      <c r="E12" s="207" t="s">
        <v>80</v>
      </c>
      <c r="F12" s="208" t="s">
        <v>12</v>
      </c>
      <c r="G12" s="209" t="s">
        <v>81</v>
      </c>
      <c r="H12" s="210"/>
      <c r="I12" s="211" t="s">
        <v>80</v>
      </c>
    </row>
    <row r="13" spans="1:57" x14ac:dyDescent="0.2">
      <c r="A13" s="150" t="s">
        <v>170</v>
      </c>
      <c r="B13" s="141"/>
      <c r="C13" s="141"/>
      <c r="D13" s="212"/>
      <c r="E13" s="213">
        <v>0</v>
      </c>
      <c r="F13" s="214">
        <v>0</v>
      </c>
      <c r="G13" s="215">
        <f>E8+F8+G8+H8+I8</f>
        <v>0</v>
      </c>
      <c r="H13" s="216"/>
      <c r="I13" s="217">
        <f t="shared" ref="I13:I20" si="0">E13+F13*G13/100</f>
        <v>0</v>
      </c>
      <c r="BA13" s="1">
        <v>0</v>
      </c>
    </row>
    <row r="14" spans="1:57" x14ac:dyDescent="0.2">
      <c r="A14" s="150" t="s">
        <v>171</v>
      </c>
      <c r="B14" s="141"/>
      <c r="C14" s="141"/>
      <c r="D14" s="212"/>
      <c r="E14" s="213">
        <v>0</v>
      </c>
      <c r="F14" s="214">
        <v>0</v>
      </c>
      <c r="G14" s="215">
        <f>G13</f>
        <v>0</v>
      </c>
      <c r="H14" s="216"/>
      <c r="I14" s="217">
        <f t="shared" si="0"/>
        <v>0</v>
      </c>
      <c r="BA14" s="1">
        <v>0</v>
      </c>
    </row>
    <row r="15" spans="1:57" x14ac:dyDescent="0.2">
      <c r="A15" s="150" t="s">
        <v>172</v>
      </c>
      <c r="B15" s="141"/>
      <c r="C15" s="141"/>
      <c r="D15" s="212"/>
      <c r="E15" s="213">
        <v>0</v>
      </c>
      <c r="F15" s="214">
        <v>0</v>
      </c>
      <c r="G15" s="215">
        <f>G13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173</v>
      </c>
      <c r="B16" s="141"/>
      <c r="C16" s="141"/>
      <c r="D16" s="212"/>
      <c r="E16" s="213">
        <v>0</v>
      </c>
      <c r="F16" s="214">
        <v>0</v>
      </c>
      <c r="G16" s="215">
        <f>G13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174</v>
      </c>
      <c r="B17" s="141"/>
      <c r="C17" s="141"/>
      <c r="D17" s="212"/>
      <c r="E17" s="213">
        <v>0</v>
      </c>
      <c r="F17" s="214">
        <v>0</v>
      </c>
      <c r="G17" s="215">
        <f>G13</f>
        <v>0</v>
      </c>
      <c r="H17" s="216"/>
      <c r="I17" s="217">
        <f t="shared" si="0"/>
        <v>0</v>
      </c>
      <c r="BA17" s="1">
        <v>1</v>
      </c>
    </row>
    <row r="18" spans="1:53" x14ac:dyDescent="0.2">
      <c r="A18" s="150" t="s">
        <v>175</v>
      </c>
      <c r="B18" s="141"/>
      <c r="C18" s="141"/>
      <c r="D18" s="212"/>
      <c r="E18" s="213">
        <v>0</v>
      </c>
      <c r="F18" s="214">
        <v>0</v>
      </c>
      <c r="G18" s="215">
        <f>G13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176</v>
      </c>
      <c r="B19" s="141"/>
      <c r="C19" s="141"/>
      <c r="D19" s="212"/>
      <c r="E19" s="213">
        <v>0</v>
      </c>
      <c r="F19" s="214">
        <v>0</v>
      </c>
      <c r="G19" s="215">
        <f>G13</f>
        <v>0</v>
      </c>
      <c r="H19" s="216"/>
      <c r="I19" s="217">
        <f t="shared" si="0"/>
        <v>0</v>
      </c>
      <c r="BA19" s="1">
        <v>2</v>
      </c>
    </row>
    <row r="20" spans="1:53" x14ac:dyDescent="0.2">
      <c r="A20" s="150" t="s">
        <v>177</v>
      </c>
      <c r="B20" s="141"/>
      <c r="C20" s="141"/>
      <c r="D20" s="212"/>
      <c r="E20" s="213">
        <v>0</v>
      </c>
      <c r="F20" s="214">
        <v>0</v>
      </c>
      <c r="G20" s="215">
        <f>G13</f>
        <v>0</v>
      </c>
      <c r="H20" s="216"/>
      <c r="I20" s="217">
        <f t="shared" si="0"/>
        <v>0</v>
      </c>
      <c r="BA20" s="1">
        <v>2</v>
      </c>
    </row>
    <row r="21" spans="1:53" ht="13.5" thickBot="1" x14ac:dyDescent="0.25">
      <c r="A21" s="218"/>
      <c r="B21" s="219" t="s">
        <v>82</v>
      </c>
      <c r="C21" s="220"/>
      <c r="D21" s="221"/>
      <c r="E21" s="222"/>
      <c r="F21" s="223"/>
      <c r="G21" s="223"/>
      <c r="H21" s="627">
        <f>SUM(I13:I20)</f>
        <v>0</v>
      </c>
      <c r="I21" s="628"/>
    </row>
    <row r="23" spans="1:53" x14ac:dyDescent="0.2">
      <c r="B23" s="13"/>
      <c r="F23" s="224"/>
      <c r="G23" s="225"/>
      <c r="H23" s="225"/>
      <c r="I23" s="45"/>
    </row>
    <row r="24" spans="1:53" x14ac:dyDescent="0.2"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</sheetData>
  <mergeCells count="4">
    <mergeCell ref="A1:B1"/>
    <mergeCell ref="A2:B2"/>
    <mergeCell ref="G2:I2"/>
    <mergeCell ref="H21:I2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88"/>
  <sheetViews>
    <sheetView showGridLines="0" showZeros="0" topLeftCell="C1" zoomScaleNormal="100" zoomScaleSheetLayoutView="100" workbookViewId="0">
      <selection activeCell="F14" sqref="F14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31" t="s">
        <v>83</v>
      </c>
      <c r="B1" s="631"/>
      <c r="C1" s="631"/>
      <c r="D1" s="631"/>
      <c r="E1" s="631"/>
      <c r="F1" s="631"/>
      <c r="G1" s="631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20" t="s">
        <v>2</v>
      </c>
      <c r="B3" s="621"/>
      <c r="C3" s="180" t="s">
        <v>101</v>
      </c>
      <c r="D3" s="181"/>
      <c r="E3" s="230" t="s">
        <v>84</v>
      </c>
      <c r="F3" s="231">
        <f>'07  Rek'!H1</f>
        <v>0</v>
      </c>
      <c r="G3" s="232"/>
    </row>
    <row r="4" spans="1:80" ht="13.5" thickBot="1" x14ac:dyDescent="0.25">
      <c r="A4" s="632" t="s">
        <v>74</v>
      </c>
      <c r="B4" s="623"/>
      <c r="C4" s="186" t="s">
        <v>746</v>
      </c>
      <c r="D4" s="187"/>
      <c r="E4" s="633">
        <f>'07  Rek'!G2</f>
        <v>0</v>
      </c>
      <c r="F4" s="634"/>
      <c r="G4" s="635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747</v>
      </c>
      <c r="C7" s="243" t="s">
        <v>748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750</v>
      </c>
      <c r="C8" s="254" t="s">
        <v>751</v>
      </c>
      <c r="D8" s="255" t="s">
        <v>427</v>
      </c>
      <c r="E8" s="256">
        <v>1</v>
      </c>
      <c r="F8" s="256">
        <f>elektro!G75</f>
        <v>0</v>
      </c>
      <c r="G8" s="257">
        <f t="shared" ref="G8:G14" si="0">E8*F8</f>
        <v>0</v>
      </c>
      <c r="H8" s="258">
        <v>0</v>
      </c>
      <c r="I8" s="259">
        <f t="shared" ref="I8:I14" si="1">E8*H8</f>
        <v>0</v>
      </c>
      <c r="J8" s="258"/>
      <c r="K8" s="259">
        <f t="shared" ref="K8:K14" si="2">E8*J8</f>
        <v>0</v>
      </c>
      <c r="O8" s="251">
        <v>2</v>
      </c>
      <c r="AA8" s="226">
        <v>12</v>
      </c>
      <c r="AB8" s="226">
        <v>0</v>
      </c>
      <c r="AC8" s="226">
        <v>1</v>
      </c>
      <c r="AZ8" s="226">
        <v>4</v>
      </c>
      <c r="BA8" s="226">
        <f t="shared" ref="BA8:BA14" si="3">IF(AZ8=1,G8,0)</f>
        <v>0</v>
      </c>
      <c r="BB8" s="226">
        <f t="shared" ref="BB8:BB14" si="4">IF(AZ8=2,G8,0)</f>
        <v>0</v>
      </c>
      <c r="BC8" s="226">
        <f t="shared" ref="BC8:BC14" si="5">IF(AZ8=3,G8,0)</f>
        <v>0</v>
      </c>
      <c r="BD8" s="226">
        <f t="shared" ref="BD8:BD14" si="6">IF(AZ8=4,G8,0)</f>
        <v>0</v>
      </c>
      <c r="BE8" s="226">
        <f t="shared" ref="BE8:BE14" si="7">IF(AZ8=5,G8,0)</f>
        <v>0</v>
      </c>
      <c r="CA8" s="251">
        <v>12</v>
      </c>
      <c r="CB8" s="251">
        <v>0</v>
      </c>
    </row>
    <row r="9" spans="1:80" x14ac:dyDescent="0.2">
      <c r="A9" s="252">
        <v>2</v>
      </c>
      <c r="B9" s="253" t="s">
        <v>752</v>
      </c>
      <c r="C9" s="254" t="s">
        <v>753</v>
      </c>
      <c r="D9" s="255" t="s">
        <v>427</v>
      </c>
      <c r="E9" s="256">
        <v>1</v>
      </c>
      <c r="F9" s="256">
        <f>kabely!G26</f>
        <v>0</v>
      </c>
      <c r="G9" s="257">
        <f t="shared" si="0"/>
        <v>0</v>
      </c>
      <c r="H9" s="258">
        <v>0</v>
      </c>
      <c r="I9" s="259">
        <f t="shared" si="1"/>
        <v>0</v>
      </c>
      <c r="J9" s="258"/>
      <c r="K9" s="259">
        <f t="shared" si="2"/>
        <v>0</v>
      </c>
      <c r="O9" s="251">
        <v>2</v>
      </c>
      <c r="AA9" s="226">
        <v>12</v>
      </c>
      <c r="AB9" s="226">
        <v>0</v>
      </c>
      <c r="AC9" s="226">
        <v>2</v>
      </c>
      <c r="AZ9" s="226">
        <v>4</v>
      </c>
      <c r="BA9" s="226">
        <f t="shared" si="3"/>
        <v>0</v>
      </c>
      <c r="BB9" s="226">
        <f t="shared" si="4"/>
        <v>0</v>
      </c>
      <c r="BC9" s="226">
        <f t="shared" si="5"/>
        <v>0</v>
      </c>
      <c r="BD9" s="226">
        <f t="shared" si="6"/>
        <v>0</v>
      </c>
      <c r="BE9" s="226">
        <f t="shared" si="7"/>
        <v>0</v>
      </c>
      <c r="CA9" s="251">
        <v>12</v>
      </c>
      <c r="CB9" s="251">
        <v>0</v>
      </c>
    </row>
    <row r="10" spans="1:80" x14ac:dyDescent="0.2">
      <c r="A10" s="252">
        <v>3</v>
      </c>
      <c r="B10" s="253" t="s">
        <v>754</v>
      </c>
      <c r="C10" s="254" t="s">
        <v>755</v>
      </c>
      <c r="D10" s="255" t="s">
        <v>427</v>
      </c>
      <c r="E10" s="256">
        <v>1</v>
      </c>
      <c r="F10" s="256">
        <f>svítidla!G36</f>
        <v>0</v>
      </c>
      <c r="G10" s="257">
        <f t="shared" si="0"/>
        <v>0</v>
      </c>
      <c r="H10" s="258">
        <v>0</v>
      </c>
      <c r="I10" s="259">
        <f t="shared" si="1"/>
        <v>0</v>
      </c>
      <c r="J10" s="258"/>
      <c r="K10" s="259">
        <f t="shared" si="2"/>
        <v>0</v>
      </c>
      <c r="O10" s="251">
        <v>2</v>
      </c>
      <c r="AA10" s="226">
        <v>12</v>
      </c>
      <c r="AB10" s="226">
        <v>0</v>
      </c>
      <c r="AC10" s="226">
        <v>3</v>
      </c>
      <c r="AZ10" s="226">
        <v>4</v>
      </c>
      <c r="BA10" s="226">
        <f t="shared" si="3"/>
        <v>0</v>
      </c>
      <c r="BB10" s="226">
        <f t="shared" si="4"/>
        <v>0</v>
      </c>
      <c r="BC10" s="226">
        <f t="shared" si="5"/>
        <v>0</v>
      </c>
      <c r="BD10" s="226">
        <f t="shared" si="6"/>
        <v>0</v>
      </c>
      <c r="BE10" s="226">
        <f t="shared" si="7"/>
        <v>0</v>
      </c>
      <c r="CA10" s="251">
        <v>12</v>
      </c>
      <c r="CB10" s="251">
        <v>0</v>
      </c>
    </row>
    <row r="11" spans="1:80" x14ac:dyDescent="0.2">
      <c r="A11" s="252">
        <v>4</v>
      </c>
      <c r="B11" s="253" t="s">
        <v>756</v>
      </c>
      <c r="C11" s="254" t="s">
        <v>757</v>
      </c>
      <c r="D11" s="255" t="s">
        <v>427</v>
      </c>
      <c r="E11" s="256">
        <v>1</v>
      </c>
      <c r="F11" s="256">
        <f>rozvaděče!G56</f>
        <v>0</v>
      </c>
      <c r="G11" s="257">
        <f t="shared" si="0"/>
        <v>0</v>
      </c>
      <c r="H11" s="258">
        <v>0</v>
      </c>
      <c r="I11" s="259">
        <f t="shared" si="1"/>
        <v>0</v>
      </c>
      <c r="J11" s="258"/>
      <c r="K11" s="259">
        <f t="shared" si="2"/>
        <v>0</v>
      </c>
      <c r="O11" s="251">
        <v>2</v>
      </c>
      <c r="AA11" s="226">
        <v>12</v>
      </c>
      <c r="AB11" s="226">
        <v>0</v>
      </c>
      <c r="AC11" s="226">
        <v>4</v>
      </c>
      <c r="AZ11" s="226">
        <v>4</v>
      </c>
      <c r="BA11" s="226">
        <f t="shared" si="3"/>
        <v>0</v>
      </c>
      <c r="BB11" s="226">
        <f t="shared" si="4"/>
        <v>0</v>
      </c>
      <c r="BC11" s="226">
        <f t="shared" si="5"/>
        <v>0</v>
      </c>
      <c r="BD11" s="226">
        <f t="shared" si="6"/>
        <v>0</v>
      </c>
      <c r="BE11" s="226">
        <f t="shared" si="7"/>
        <v>0</v>
      </c>
      <c r="CA11" s="251">
        <v>12</v>
      </c>
      <c r="CB11" s="251">
        <v>0</v>
      </c>
    </row>
    <row r="12" spans="1:80" ht="22.5" x14ac:dyDescent="0.2">
      <c r="A12" s="252">
        <v>5</v>
      </c>
      <c r="B12" s="253" t="s">
        <v>758</v>
      </c>
      <c r="C12" s="254" t="s">
        <v>759</v>
      </c>
      <c r="D12" s="255" t="s">
        <v>427</v>
      </c>
      <c r="E12" s="256">
        <v>1</v>
      </c>
      <c r="F12" s="256">
        <f>'svítidla,stožáry'!G21</f>
        <v>0</v>
      </c>
      <c r="G12" s="257">
        <f t="shared" si="0"/>
        <v>0</v>
      </c>
      <c r="H12" s="258">
        <v>0</v>
      </c>
      <c r="I12" s="259">
        <f t="shared" si="1"/>
        <v>0</v>
      </c>
      <c r="J12" s="258"/>
      <c r="K12" s="259">
        <f t="shared" si="2"/>
        <v>0</v>
      </c>
      <c r="O12" s="251">
        <v>2</v>
      </c>
      <c r="AA12" s="226">
        <v>12</v>
      </c>
      <c r="AB12" s="226">
        <v>0</v>
      </c>
      <c r="AC12" s="226">
        <v>5</v>
      </c>
      <c r="AZ12" s="226">
        <v>4</v>
      </c>
      <c r="BA12" s="226">
        <f t="shared" si="3"/>
        <v>0</v>
      </c>
      <c r="BB12" s="226">
        <f t="shared" si="4"/>
        <v>0</v>
      </c>
      <c r="BC12" s="226">
        <f t="shared" si="5"/>
        <v>0</v>
      </c>
      <c r="BD12" s="226">
        <f t="shared" si="6"/>
        <v>0</v>
      </c>
      <c r="BE12" s="226">
        <f t="shared" si="7"/>
        <v>0</v>
      </c>
      <c r="CA12" s="251">
        <v>12</v>
      </c>
      <c r="CB12" s="251">
        <v>0</v>
      </c>
    </row>
    <row r="13" spans="1:80" ht="22.5" x14ac:dyDescent="0.2">
      <c r="A13" s="252">
        <v>6</v>
      </c>
      <c r="B13" s="253" t="s">
        <v>760</v>
      </c>
      <c r="C13" s="254" t="s">
        <v>761</v>
      </c>
      <c r="D13" s="255" t="s">
        <v>427</v>
      </c>
      <c r="E13" s="256">
        <v>1</v>
      </c>
      <c r="F13" s="256">
        <f>uzemnění!G19</f>
        <v>0</v>
      </c>
      <c r="G13" s="257">
        <f t="shared" si="0"/>
        <v>0</v>
      </c>
      <c r="H13" s="258">
        <v>0</v>
      </c>
      <c r="I13" s="259">
        <f t="shared" si="1"/>
        <v>0</v>
      </c>
      <c r="J13" s="258"/>
      <c r="K13" s="259">
        <f t="shared" si="2"/>
        <v>0</v>
      </c>
      <c r="O13" s="251">
        <v>2</v>
      </c>
      <c r="AA13" s="226">
        <v>12</v>
      </c>
      <c r="AB13" s="226">
        <v>0</v>
      </c>
      <c r="AC13" s="226">
        <v>6</v>
      </c>
      <c r="AZ13" s="226">
        <v>4</v>
      </c>
      <c r="BA13" s="226">
        <f t="shared" si="3"/>
        <v>0</v>
      </c>
      <c r="BB13" s="226">
        <f t="shared" si="4"/>
        <v>0</v>
      </c>
      <c r="BC13" s="226">
        <f t="shared" si="5"/>
        <v>0</v>
      </c>
      <c r="BD13" s="226">
        <f t="shared" si="6"/>
        <v>0</v>
      </c>
      <c r="BE13" s="226">
        <f t="shared" si="7"/>
        <v>0</v>
      </c>
      <c r="CA13" s="251">
        <v>12</v>
      </c>
      <c r="CB13" s="251">
        <v>0</v>
      </c>
    </row>
    <row r="14" spans="1:80" x14ac:dyDescent="0.2">
      <c r="A14" s="252">
        <v>7</v>
      </c>
      <c r="B14" s="253" t="s">
        <v>762</v>
      </c>
      <c r="C14" s="254" t="s">
        <v>763</v>
      </c>
      <c r="D14" s="255" t="s">
        <v>427</v>
      </c>
      <c r="E14" s="256">
        <v>1</v>
      </c>
      <c r="F14" s="256">
        <f>'zemní práce'!G16</f>
        <v>0</v>
      </c>
      <c r="G14" s="257">
        <f t="shared" si="0"/>
        <v>0</v>
      </c>
      <c r="H14" s="258">
        <v>0</v>
      </c>
      <c r="I14" s="259">
        <f t="shared" si="1"/>
        <v>0</v>
      </c>
      <c r="J14" s="258"/>
      <c r="K14" s="259">
        <f t="shared" si="2"/>
        <v>0</v>
      </c>
      <c r="O14" s="251">
        <v>2</v>
      </c>
      <c r="AA14" s="226">
        <v>12</v>
      </c>
      <c r="AB14" s="226">
        <v>0</v>
      </c>
      <c r="AC14" s="226">
        <v>7</v>
      </c>
      <c r="AZ14" s="226">
        <v>4</v>
      </c>
      <c r="BA14" s="226">
        <f t="shared" si="3"/>
        <v>0</v>
      </c>
      <c r="BB14" s="226">
        <f t="shared" si="4"/>
        <v>0</v>
      </c>
      <c r="BC14" s="226">
        <f t="shared" si="5"/>
        <v>0</v>
      </c>
      <c r="BD14" s="226">
        <f t="shared" si="6"/>
        <v>0</v>
      </c>
      <c r="BE14" s="226">
        <f t="shared" si="7"/>
        <v>0</v>
      </c>
      <c r="CA14" s="251">
        <v>12</v>
      </c>
      <c r="CB14" s="251">
        <v>0</v>
      </c>
    </row>
    <row r="15" spans="1:80" x14ac:dyDescent="0.2">
      <c r="A15" s="269"/>
      <c r="B15" s="270" t="s">
        <v>99</v>
      </c>
      <c r="C15" s="271" t="s">
        <v>749</v>
      </c>
      <c r="D15" s="272"/>
      <c r="E15" s="273"/>
      <c r="F15" s="274"/>
      <c r="G15" s="275">
        <f>SUM(G7:G14)</f>
        <v>0</v>
      </c>
      <c r="H15" s="276"/>
      <c r="I15" s="277">
        <f>SUM(I7:I14)</f>
        <v>0</v>
      </c>
      <c r="J15" s="276"/>
      <c r="K15" s="277">
        <f>SUM(K7:K14)</f>
        <v>0</v>
      </c>
      <c r="O15" s="251">
        <v>4</v>
      </c>
      <c r="BA15" s="278">
        <f>SUM(BA7:BA14)</f>
        <v>0</v>
      </c>
      <c r="BB15" s="278">
        <f>SUM(BB7:BB14)</f>
        <v>0</v>
      </c>
      <c r="BC15" s="278">
        <f>SUM(BC7:BC14)</f>
        <v>0</v>
      </c>
      <c r="BD15" s="278">
        <f>SUM(BD7:BD14)</f>
        <v>0</v>
      </c>
      <c r="BE15" s="278">
        <f>SUM(BE7:BE14)</f>
        <v>0</v>
      </c>
    </row>
    <row r="16" spans="1:80" x14ac:dyDescent="0.2">
      <c r="E16" s="226"/>
    </row>
    <row r="17" spans="5:5" x14ac:dyDescent="0.2">
      <c r="E17" s="226"/>
    </row>
    <row r="18" spans="5:5" x14ac:dyDescent="0.2">
      <c r="E18" s="226"/>
    </row>
    <row r="19" spans="5:5" x14ac:dyDescent="0.2">
      <c r="E19" s="226"/>
    </row>
    <row r="20" spans="5:5" x14ac:dyDescent="0.2">
      <c r="E20" s="226"/>
    </row>
    <row r="21" spans="5:5" x14ac:dyDescent="0.2">
      <c r="E21" s="226"/>
    </row>
    <row r="22" spans="5:5" x14ac:dyDescent="0.2">
      <c r="E22" s="226"/>
    </row>
    <row r="23" spans="5:5" x14ac:dyDescent="0.2">
      <c r="E23" s="226"/>
    </row>
    <row r="24" spans="5:5" x14ac:dyDescent="0.2">
      <c r="E24" s="226"/>
    </row>
    <row r="25" spans="5:5" x14ac:dyDescent="0.2">
      <c r="E25" s="226"/>
    </row>
    <row r="26" spans="5:5" x14ac:dyDescent="0.2">
      <c r="E26" s="226"/>
    </row>
    <row r="27" spans="5:5" x14ac:dyDescent="0.2">
      <c r="E27" s="226"/>
    </row>
    <row r="28" spans="5:5" x14ac:dyDescent="0.2">
      <c r="E28" s="226"/>
    </row>
    <row r="29" spans="5:5" x14ac:dyDescent="0.2">
      <c r="E29" s="226"/>
    </row>
    <row r="30" spans="5:5" x14ac:dyDescent="0.2">
      <c r="E30" s="226"/>
    </row>
    <row r="31" spans="5:5" x14ac:dyDescent="0.2">
      <c r="E31" s="226"/>
    </row>
    <row r="32" spans="5:5" x14ac:dyDescent="0.2">
      <c r="E32" s="226"/>
    </row>
    <row r="33" spans="1:7" x14ac:dyDescent="0.2">
      <c r="E33" s="226"/>
    </row>
    <row r="34" spans="1:7" x14ac:dyDescent="0.2">
      <c r="E34" s="226"/>
    </row>
    <row r="35" spans="1:7" x14ac:dyDescent="0.2">
      <c r="E35" s="226"/>
    </row>
    <row r="36" spans="1:7" x14ac:dyDescent="0.2">
      <c r="E36" s="226"/>
    </row>
    <row r="37" spans="1:7" x14ac:dyDescent="0.2">
      <c r="E37" s="226"/>
    </row>
    <row r="38" spans="1:7" x14ac:dyDescent="0.2">
      <c r="E38" s="226"/>
    </row>
    <row r="39" spans="1:7" x14ac:dyDescent="0.2">
      <c r="A39" s="268"/>
      <c r="B39" s="268"/>
      <c r="C39" s="268"/>
      <c r="D39" s="268"/>
      <c r="E39" s="268"/>
      <c r="F39" s="268"/>
      <c r="G39" s="268"/>
    </row>
    <row r="40" spans="1:7" x14ac:dyDescent="0.2">
      <c r="A40" s="268"/>
      <c r="B40" s="268"/>
      <c r="C40" s="268"/>
      <c r="D40" s="268"/>
      <c r="E40" s="268"/>
      <c r="F40" s="268"/>
      <c r="G40" s="268"/>
    </row>
    <row r="41" spans="1:7" x14ac:dyDescent="0.2">
      <c r="A41" s="268"/>
      <c r="B41" s="268"/>
      <c r="C41" s="268"/>
      <c r="D41" s="268"/>
      <c r="E41" s="268"/>
      <c r="F41" s="268"/>
      <c r="G41" s="268"/>
    </row>
    <row r="42" spans="1:7" x14ac:dyDescent="0.2">
      <c r="A42" s="268"/>
      <c r="B42" s="268"/>
      <c r="C42" s="268"/>
      <c r="D42" s="268"/>
      <c r="E42" s="268"/>
      <c r="F42" s="268"/>
      <c r="G42" s="268"/>
    </row>
    <row r="43" spans="1:7" x14ac:dyDescent="0.2">
      <c r="E43" s="226"/>
    </row>
    <row r="44" spans="1:7" x14ac:dyDescent="0.2">
      <c r="E44" s="226"/>
    </row>
    <row r="45" spans="1:7" x14ac:dyDescent="0.2">
      <c r="E45" s="226"/>
    </row>
    <row r="46" spans="1:7" x14ac:dyDescent="0.2">
      <c r="E46" s="226"/>
    </row>
    <row r="47" spans="1:7" x14ac:dyDescent="0.2">
      <c r="E47" s="226"/>
    </row>
    <row r="48" spans="1:7" x14ac:dyDescent="0.2">
      <c r="E48" s="226"/>
    </row>
    <row r="49" spans="5:5" x14ac:dyDescent="0.2">
      <c r="E49" s="226"/>
    </row>
    <row r="50" spans="5:5" x14ac:dyDescent="0.2">
      <c r="E50" s="226"/>
    </row>
    <row r="51" spans="5:5" x14ac:dyDescent="0.2">
      <c r="E51" s="226"/>
    </row>
    <row r="52" spans="5:5" x14ac:dyDescent="0.2">
      <c r="E52" s="226"/>
    </row>
    <row r="53" spans="5:5" x14ac:dyDescent="0.2">
      <c r="E53" s="226"/>
    </row>
    <row r="54" spans="5:5" x14ac:dyDescent="0.2">
      <c r="E54" s="226"/>
    </row>
    <row r="55" spans="5:5" x14ac:dyDescent="0.2">
      <c r="E55" s="226"/>
    </row>
    <row r="56" spans="5:5" x14ac:dyDescent="0.2">
      <c r="E56" s="226"/>
    </row>
    <row r="57" spans="5:5" x14ac:dyDescent="0.2">
      <c r="E57" s="226"/>
    </row>
    <row r="58" spans="5:5" x14ac:dyDescent="0.2">
      <c r="E58" s="226"/>
    </row>
    <row r="59" spans="5:5" x14ac:dyDescent="0.2">
      <c r="E59" s="226"/>
    </row>
    <row r="60" spans="5:5" x14ac:dyDescent="0.2">
      <c r="E60" s="226"/>
    </row>
    <row r="61" spans="5:5" x14ac:dyDescent="0.2">
      <c r="E61" s="226"/>
    </row>
    <row r="62" spans="5:5" x14ac:dyDescent="0.2">
      <c r="E62" s="226"/>
    </row>
    <row r="63" spans="5:5" x14ac:dyDescent="0.2">
      <c r="E63" s="226"/>
    </row>
    <row r="64" spans="5:5" x14ac:dyDescent="0.2">
      <c r="E64" s="226"/>
    </row>
    <row r="65" spans="1:7" x14ac:dyDescent="0.2">
      <c r="E65" s="226"/>
    </row>
    <row r="66" spans="1:7" x14ac:dyDescent="0.2">
      <c r="E66" s="226"/>
    </row>
    <row r="67" spans="1:7" x14ac:dyDescent="0.2">
      <c r="E67" s="226"/>
    </row>
    <row r="68" spans="1:7" x14ac:dyDescent="0.2">
      <c r="E68" s="226"/>
    </row>
    <row r="69" spans="1:7" x14ac:dyDescent="0.2">
      <c r="E69" s="226"/>
    </row>
    <row r="70" spans="1:7" x14ac:dyDescent="0.2">
      <c r="E70" s="226"/>
    </row>
    <row r="71" spans="1:7" x14ac:dyDescent="0.2">
      <c r="E71" s="226"/>
    </row>
    <row r="72" spans="1:7" x14ac:dyDescent="0.2">
      <c r="E72" s="226"/>
    </row>
    <row r="73" spans="1:7" x14ac:dyDescent="0.2">
      <c r="E73" s="226"/>
    </row>
    <row r="74" spans="1:7" x14ac:dyDescent="0.2">
      <c r="A74" s="279"/>
      <c r="B74" s="279"/>
    </row>
    <row r="75" spans="1:7" x14ac:dyDescent="0.2">
      <c r="A75" s="268"/>
      <c r="B75" s="268"/>
      <c r="C75" s="280"/>
      <c r="D75" s="280"/>
      <c r="E75" s="281"/>
      <c r="F75" s="280"/>
      <c r="G75" s="282"/>
    </row>
    <row r="76" spans="1:7" x14ac:dyDescent="0.2">
      <c r="A76" s="283"/>
      <c r="B76" s="283"/>
      <c r="C76" s="268"/>
      <c r="D76" s="268"/>
      <c r="E76" s="284"/>
      <c r="F76" s="268"/>
      <c r="G76" s="268"/>
    </row>
    <row r="77" spans="1:7" x14ac:dyDescent="0.2">
      <c r="A77" s="268"/>
      <c r="B77" s="268"/>
      <c r="C77" s="268"/>
      <c r="D77" s="268"/>
      <c r="E77" s="284"/>
      <c r="F77" s="268"/>
      <c r="G77" s="268"/>
    </row>
    <row r="78" spans="1:7" x14ac:dyDescent="0.2">
      <c r="A78" s="268"/>
      <c r="B78" s="268"/>
      <c r="C78" s="268"/>
      <c r="D78" s="268"/>
      <c r="E78" s="284"/>
      <c r="F78" s="268"/>
      <c r="G78" s="268"/>
    </row>
    <row r="79" spans="1:7" x14ac:dyDescent="0.2">
      <c r="A79" s="268"/>
      <c r="B79" s="268"/>
      <c r="C79" s="268"/>
      <c r="D79" s="268"/>
      <c r="E79" s="284"/>
      <c r="F79" s="268"/>
      <c r="G79" s="268"/>
    </row>
    <row r="80" spans="1:7" x14ac:dyDescent="0.2">
      <c r="A80" s="268"/>
      <c r="B80" s="268"/>
      <c r="C80" s="268"/>
      <c r="D80" s="268"/>
      <c r="E80" s="284"/>
      <c r="F80" s="268"/>
      <c r="G80" s="268"/>
    </row>
    <row r="81" spans="1:7" x14ac:dyDescent="0.2">
      <c r="A81" s="268"/>
      <c r="B81" s="268"/>
      <c r="C81" s="268"/>
      <c r="D81" s="268"/>
      <c r="E81" s="284"/>
      <c r="F81" s="268"/>
      <c r="G81" s="268"/>
    </row>
    <row r="82" spans="1:7" x14ac:dyDescent="0.2">
      <c r="A82" s="268"/>
      <c r="B82" s="268"/>
      <c r="C82" s="268"/>
      <c r="D82" s="268"/>
      <c r="E82" s="284"/>
      <c r="F82" s="268"/>
      <c r="G82" s="268"/>
    </row>
    <row r="83" spans="1:7" x14ac:dyDescent="0.2">
      <c r="A83" s="268"/>
      <c r="B83" s="268"/>
      <c r="C83" s="268"/>
      <c r="D83" s="268"/>
      <c r="E83" s="284"/>
      <c r="F83" s="268"/>
      <c r="G83" s="268"/>
    </row>
    <row r="84" spans="1:7" x14ac:dyDescent="0.2">
      <c r="A84" s="268"/>
      <c r="B84" s="268"/>
      <c r="C84" s="268"/>
      <c r="D84" s="268"/>
      <c r="E84" s="284"/>
      <c r="F84" s="268"/>
      <c r="G84" s="268"/>
    </row>
    <row r="85" spans="1:7" x14ac:dyDescent="0.2">
      <c r="A85" s="268"/>
      <c r="B85" s="268"/>
      <c r="C85" s="268"/>
      <c r="D85" s="268"/>
      <c r="E85" s="284"/>
      <c r="F85" s="268"/>
      <c r="G85" s="268"/>
    </row>
    <row r="86" spans="1:7" x14ac:dyDescent="0.2">
      <c r="A86" s="268"/>
      <c r="B86" s="268"/>
      <c r="C86" s="268"/>
      <c r="D86" s="268"/>
      <c r="E86" s="284"/>
      <c r="F86" s="268"/>
      <c r="G86" s="268"/>
    </row>
    <row r="87" spans="1:7" x14ac:dyDescent="0.2">
      <c r="A87" s="268"/>
      <c r="B87" s="268"/>
      <c r="C87" s="268"/>
      <c r="D87" s="268"/>
      <c r="E87" s="284"/>
      <c r="F87" s="268"/>
      <c r="G87" s="268"/>
    </row>
    <row r="88" spans="1:7" x14ac:dyDescent="0.2">
      <c r="A88" s="268"/>
      <c r="B88" s="268"/>
      <c r="C88" s="268"/>
      <c r="D88" s="268"/>
      <c r="E88" s="284"/>
      <c r="F88" s="268"/>
      <c r="G88" s="268"/>
    </row>
  </sheetData>
  <mergeCells count="4">
    <mergeCell ref="A1:G1"/>
    <mergeCell ref="A3:B3"/>
    <mergeCell ref="A4:B4"/>
    <mergeCell ref="E4:G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Normal="100" workbookViewId="0"/>
  </sheetViews>
  <sheetFormatPr defaultRowHeight="12.75" x14ac:dyDescent="0.2"/>
  <cols>
    <col min="1" max="1" width="67" style="296" customWidth="1"/>
    <col min="2" max="2" width="6.7109375" style="393" customWidth="1"/>
    <col min="3" max="3" width="8.7109375" style="394" customWidth="1"/>
    <col min="4" max="4" width="14.2851562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841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19" t="s">
        <v>856</v>
      </c>
      <c r="B6" s="320" t="s">
        <v>857</v>
      </c>
      <c r="C6" s="321">
        <v>25</v>
      </c>
      <c r="D6" s="302"/>
      <c r="E6" s="302">
        <f>C6*D6</f>
        <v>0</v>
      </c>
      <c r="F6" s="302"/>
      <c r="G6" s="302">
        <f>SUM(C6*F6)</f>
        <v>0</v>
      </c>
      <c r="H6" s="302">
        <f t="shared" ref="H6:I24" si="0">D6+F6</f>
        <v>0</v>
      </c>
      <c r="I6" s="302">
        <f t="shared" si="0"/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>$N$1</f>
        <v>0</v>
      </c>
      <c r="O6" s="324"/>
      <c r="P6" s="304">
        <f>$P$1</f>
        <v>0</v>
      </c>
      <c r="Q6" s="302">
        <f>ROUND(O6*C6,1)</f>
        <v>0</v>
      </c>
    </row>
    <row r="7" spans="1:17" x14ac:dyDescent="0.2">
      <c r="A7" s="319" t="s">
        <v>858</v>
      </c>
      <c r="B7" s="320" t="s">
        <v>857</v>
      </c>
      <c r="C7" s="321">
        <v>40</v>
      </c>
      <c r="D7" s="302"/>
      <c r="E7" s="302">
        <f>C7*D7</f>
        <v>0</v>
      </c>
      <c r="F7" s="302"/>
      <c r="G7" s="302">
        <f>SUM(C7*F7)</f>
        <v>0</v>
      </c>
      <c r="H7" s="302">
        <f t="shared" si="0"/>
        <v>0</v>
      </c>
      <c r="I7" s="302">
        <f t="shared" si="0"/>
        <v>0</v>
      </c>
      <c r="J7" s="322">
        <v>0.21</v>
      </c>
      <c r="K7" s="302">
        <f>ROUND((G7+E7)*J7,1)</f>
        <v>0</v>
      </c>
      <c r="L7" s="302">
        <f>E7+G7+K7</f>
        <v>0</v>
      </c>
      <c r="M7" s="323"/>
      <c r="N7" s="304">
        <f t="shared" ref="N7:N67" si="1">$N$1</f>
        <v>0</v>
      </c>
      <c r="O7" s="324"/>
      <c r="P7" s="304">
        <f t="shared" ref="P7:P67" si="2">$P$1</f>
        <v>0</v>
      </c>
      <c r="Q7" s="302">
        <f>ROUND(O7*C7,1)</f>
        <v>0</v>
      </c>
    </row>
    <row r="8" spans="1:17" x14ac:dyDescent="0.2">
      <c r="A8" s="319" t="s">
        <v>859</v>
      </c>
      <c r="B8" s="320" t="s">
        <v>857</v>
      </c>
      <c r="C8" s="321">
        <v>5</v>
      </c>
      <c r="D8" s="302"/>
      <c r="E8" s="302">
        <f>C8*D8</f>
        <v>0</v>
      </c>
      <c r="F8" s="302"/>
      <c r="G8" s="302">
        <f>SUM(C8*F8)</f>
        <v>0</v>
      </c>
      <c r="H8" s="302">
        <f t="shared" si="0"/>
        <v>0</v>
      </c>
      <c r="I8" s="302">
        <f t="shared" si="0"/>
        <v>0</v>
      </c>
      <c r="J8" s="322">
        <v>0.21</v>
      </c>
      <c r="K8" s="302">
        <f>ROUND((G8+E8)*J8,1)</f>
        <v>0</v>
      </c>
      <c r="L8" s="302">
        <f>E8+G8+K8</f>
        <v>0</v>
      </c>
      <c r="M8" s="323"/>
      <c r="N8" s="304">
        <f t="shared" si="1"/>
        <v>0</v>
      </c>
      <c r="O8" s="324"/>
      <c r="P8" s="304">
        <f t="shared" si="2"/>
        <v>0</v>
      </c>
      <c r="Q8" s="302">
        <f>ROUND(O8*C8,1)</f>
        <v>0</v>
      </c>
    </row>
    <row r="9" spans="1:17" s="325" customFormat="1" x14ac:dyDescent="0.2">
      <c r="A9" s="319" t="s">
        <v>860</v>
      </c>
      <c r="B9" s="320" t="s">
        <v>857</v>
      </c>
      <c r="C9" s="321">
        <v>10</v>
      </c>
      <c r="D9" s="302"/>
      <c r="E9" s="302">
        <f>C9*D9</f>
        <v>0</v>
      </c>
      <c r="F9" s="302"/>
      <c r="G9" s="302">
        <f>SUM(C9*F9)</f>
        <v>0</v>
      </c>
      <c r="H9" s="302">
        <f t="shared" si="0"/>
        <v>0</v>
      </c>
      <c r="I9" s="302">
        <f t="shared" si="0"/>
        <v>0</v>
      </c>
      <c r="J9" s="322">
        <v>0.21</v>
      </c>
      <c r="K9" s="302">
        <f>ROUND((G9+E9)*J9,1)</f>
        <v>0</v>
      </c>
      <c r="L9" s="302">
        <f>E9+G9+K9</f>
        <v>0</v>
      </c>
      <c r="M9" s="323"/>
      <c r="N9" s="304">
        <f t="shared" si="1"/>
        <v>0</v>
      </c>
      <c r="O9" s="324"/>
      <c r="P9" s="304">
        <f t="shared" si="2"/>
        <v>0</v>
      </c>
      <c r="Q9" s="302">
        <f>ROUND(O9*C9,1)</f>
        <v>0</v>
      </c>
    </row>
    <row r="10" spans="1:17" x14ac:dyDescent="0.2">
      <c r="A10" s="319" t="s">
        <v>861</v>
      </c>
      <c r="B10" s="320" t="s">
        <v>857</v>
      </c>
      <c r="C10" s="321">
        <v>5</v>
      </c>
      <c r="D10" s="302"/>
      <c r="E10" s="302">
        <f>C10*D10</f>
        <v>0</v>
      </c>
      <c r="F10" s="302"/>
      <c r="G10" s="302">
        <f>SUM(C10*F10)</f>
        <v>0</v>
      </c>
      <c r="H10" s="302">
        <f t="shared" si="0"/>
        <v>0</v>
      </c>
      <c r="I10" s="302">
        <f t="shared" si="0"/>
        <v>0</v>
      </c>
      <c r="J10" s="322">
        <v>0.21</v>
      </c>
      <c r="K10" s="302">
        <f>ROUND((G10+E10)*J10,1)</f>
        <v>0</v>
      </c>
      <c r="L10" s="302">
        <f>E10+G10+K10</f>
        <v>0</v>
      </c>
      <c r="M10" s="323"/>
      <c r="N10" s="304">
        <f t="shared" si="1"/>
        <v>0</v>
      </c>
      <c r="O10" s="324"/>
      <c r="P10" s="304">
        <f t="shared" si="2"/>
        <v>0</v>
      </c>
      <c r="Q10" s="302">
        <f>ROUND(O10*C10,1)</f>
        <v>0</v>
      </c>
    </row>
    <row r="11" spans="1:17" x14ac:dyDescent="0.2">
      <c r="A11" s="319" t="s">
        <v>862</v>
      </c>
      <c r="B11" s="320" t="s">
        <v>857</v>
      </c>
      <c r="C11" s="321">
        <v>5</v>
      </c>
      <c r="D11" s="302"/>
      <c r="E11" s="302">
        <f t="shared" ref="E11:E67" si="3">C11*D11</f>
        <v>0</v>
      </c>
      <c r="F11" s="302"/>
      <c r="G11" s="302">
        <f t="shared" ref="G11:G67" si="4">SUM(C11*F11)</f>
        <v>0</v>
      </c>
      <c r="H11" s="302">
        <f t="shared" si="0"/>
        <v>0</v>
      </c>
      <c r="I11" s="302">
        <f t="shared" si="0"/>
        <v>0</v>
      </c>
      <c r="J11" s="322">
        <v>0.21</v>
      </c>
      <c r="K11" s="302">
        <f t="shared" ref="K11:K67" si="5">ROUND((G11+E11)*J11,1)</f>
        <v>0</v>
      </c>
      <c r="L11" s="302">
        <f t="shared" ref="L11:L67" si="6">E11+G11+K11</f>
        <v>0</v>
      </c>
      <c r="M11" s="323"/>
      <c r="N11" s="304">
        <f t="shared" si="1"/>
        <v>0</v>
      </c>
      <c r="O11" s="324"/>
      <c r="P11" s="304">
        <f t="shared" si="2"/>
        <v>0</v>
      </c>
      <c r="Q11" s="302">
        <f t="shared" ref="Q11:Q67" si="7">ROUND(O11*C11,1)</f>
        <v>0</v>
      </c>
    </row>
    <row r="12" spans="1:17" x14ac:dyDescent="0.2">
      <c r="A12" s="319" t="s">
        <v>863</v>
      </c>
      <c r="B12" s="320" t="s">
        <v>857</v>
      </c>
      <c r="C12" s="321">
        <v>1</v>
      </c>
      <c r="D12" s="302"/>
      <c r="E12" s="302">
        <f t="shared" si="3"/>
        <v>0</v>
      </c>
      <c r="F12" s="302"/>
      <c r="G12" s="302">
        <f t="shared" si="4"/>
        <v>0</v>
      </c>
      <c r="H12" s="302">
        <f t="shared" si="0"/>
        <v>0</v>
      </c>
      <c r="I12" s="302">
        <f t="shared" si="0"/>
        <v>0</v>
      </c>
      <c r="J12" s="322">
        <v>0.21</v>
      </c>
      <c r="K12" s="302">
        <f t="shared" si="5"/>
        <v>0</v>
      </c>
      <c r="L12" s="302">
        <f t="shared" si="6"/>
        <v>0</v>
      </c>
      <c r="M12" s="323"/>
      <c r="N12" s="304">
        <f t="shared" si="1"/>
        <v>0</v>
      </c>
      <c r="O12" s="324"/>
      <c r="P12" s="304">
        <f t="shared" si="2"/>
        <v>0</v>
      </c>
      <c r="Q12" s="302">
        <f t="shared" si="7"/>
        <v>0</v>
      </c>
    </row>
    <row r="13" spans="1:17" x14ac:dyDescent="0.2">
      <c r="A13" s="319" t="s">
        <v>864</v>
      </c>
      <c r="B13" s="320" t="s">
        <v>857</v>
      </c>
      <c r="C13" s="321">
        <v>1</v>
      </c>
      <c r="D13" s="302"/>
      <c r="E13" s="302">
        <f t="shared" si="3"/>
        <v>0</v>
      </c>
      <c r="F13" s="302"/>
      <c r="G13" s="302">
        <f t="shared" si="4"/>
        <v>0</v>
      </c>
      <c r="H13" s="302">
        <f t="shared" si="0"/>
        <v>0</v>
      </c>
      <c r="I13" s="302">
        <f t="shared" si="0"/>
        <v>0</v>
      </c>
      <c r="J13" s="322">
        <v>0.21</v>
      </c>
      <c r="K13" s="302">
        <f t="shared" si="5"/>
        <v>0</v>
      </c>
      <c r="L13" s="302">
        <f t="shared" si="6"/>
        <v>0</v>
      </c>
      <c r="M13" s="323"/>
      <c r="N13" s="304">
        <f t="shared" si="1"/>
        <v>0</v>
      </c>
      <c r="O13" s="324"/>
      <c r="P13" s="304">
        <f t="shared" si="2"/>
        <v>0</v>
      </c>
      <c r="Q13" s="302">
        <f t="shared" si="7"/>
        <v>0</v>
      </c>
    </row>
    <row r="14" spans="1:17" x14ac:dyDescent="0.2">
      <c r="A14" s="319" t="s">
        <v>865</v>
      </c>
      <c r="B14" s="320" t="s">
        <v>857</v>
      </c>
      <c r="C14" s="321">
        <v>4</v>
      </c>
      <c r="D14" s="302"/>
      <c r="E14" s="302">
        <f t="shared" si="3"/>
        <v>0</v>
      </c>
      <c r="F14" s="302"/>
      <c r="G14" s="302">
        <f t="shared" si="4"/>
        <v>0</v>
      </c>
      <c r="H14" s="302">
        <f t="shared" si="0"/>
        <v>0</v>
      </c>
      <c r="I14" s="302">
        <f t="shared" si="0"/>
        <v>0</v>
      </c>
      <c r="J14" s="322">
        <v>0.21</v>
      </c>
      <c r="K14" s="302">
        <f t="shared" si="5"/>
        <v>0</v>
      </c>
      <c r="L14" s="302">
        <f t="shared" si="6"/>
        <v>0</v>
      </c>
      <c r="M14" s="323"/>
      <c r="N14" s="304">
        <f t="shared" si="1"/>
        <v>0</v>
      </c>
      <c r="O14" s="324"/>
      <c r="P14" s="304">
        <f t="shared" si="2"/>
        <v>0</v>
      </c>
      <c r="Q14" s="302">
        <f t="shared" si="7"/>
        <v>0</v>
      </c>
    </row>
    <row r="15" spans="1:17" x14ac:dyDescent="0.2">
      <c r="A15" s="319" t="s">
        <v>866</v>
      </c>
      <c r="B15" s="320" t="s">
        <v>857</v>
      </c>
      <c r="C15" s="321">
        <v>4</v>
      </c>
      <c r="D15" s="302"/>
      <c r="E15" s="302">
        <f t="shared" si="3"/>
        <v>0</v>
      </c>
      <c r="F15" s="302"/>
      <c r="G15" s="302">
        <f t="shared" si="4"/>
        <v>0</v>
      </c>
      <c r="H15" s="302">
        <f t="shared" si="0"/>
        <v>0</v>
      </c>
      <c r="I15" s="302">
        <f t="shared" si="0"/>
        <v>0</v>
      </c>
      <c r="J15" s="322">
        <v>0.21</v>
      </c>
      <c r="K15" s="302">
        <f t="shared" si="5"/>
        <v>0</v>
      </c>
      <c r="L15" s="302">
        <f t="shared" si="6"/>
        <v>0</v>
      </c>
      <c r="M15" s="323"/>
      <c r="N15" s="304">
        <f t="shared" si="1"/>
        <v>0</v>
      </c>
      <c r="O15" s="324"/>
      <c r="P15" s="304">
        <f t="shared" si="2"/>
        <v>0</v>
      </c>
      <c r="Q15" s="302">
        <f t="shared" si="7"/>
        <v>0</v>
      </c>
    </row>
    <row r="16" spans="1:17" x14ac:dyDescent="0.2">
      <c r="A16" s="319" t="s">
        <v>867</v>
      </c>
      <c r="B16" s="320" t="s">
        <v>857</v>
      </c>
      <c r="C16" s="321">
        <v>2</v>
      </c>
      <c r="D16" s="302"/>
      <c r="E16" s="302">
        <f t="shared" si="3"/>
        <v>0</v>
      </c>
      <c r="F16" s="302"/>
      <c r="G16" s="302">
        <f t="shared" si="4"/>
        <v>0</v>
      </c>
      <c r="H16" s="302">
        <f t="shared" si="0"/>
        <v>0</v>
      </c>
      <c r="I16" s="302">
        <f t="shared" si="0"/>
        <v>0</v>
      </c>
      <c r="J16" s="322">
        <v>0.21</v>
      </c>
      <c r="K16" s="302">
        <f t="shared" si="5"/>
        <v>0</v>
      </c>
      <c r="L16" s="302">
        <f t="shared" si="6"/>
        <v>0</v>
      </c>
      <c r="M16" s="323"/>
      <c r="N16" s="304">
        <f t="shared" si="1"/>
        <v>0</v>
      </c>
      <c r="O16" s="324"/>
      <c r="P16" s="304">
        <f t="shared" si="2"/>
        <v>0</v>
      </c>
      <c r="Q16" s="302">
        <f t="shared" si="7"/>
        <v>0</v>
      </c>
    </row>
    <row r="17" spans="1:17" x14ac:dyDescent="0.2">
      <c r="A17" s="319" t="s">
        <v>868</v>
      </c>
      <c r="B17" s="320" t="s">
        <v>857</v>
      </c>
      <c r="C17" s="321">
        <v>2</v>
      </c>
      <c r="D17" s="302"/>
      <c r="E17" s="302">
        <f t="shared" si="3"/>
        <v>0</v>
      </c>
      <c r="F17" s="302"/>
      <c r="G17" s="302">
        <f t="shared" si="4"/>
        <v>0</v>
      </c>
      <c r="H17" s="302">
        <f t="shared" si="0"/>
        <v>0</v>
      </c>
      <c r="I17" s="302">
        <f t="shared" si="0"/>
        <v>0</v>
      </c>
      <c r="J17" s="322">
        <v>0.21</v>
      </c>
      <c r="K17" s="302">
        <f t="shared" si="5"/>
        <v>0</v>
      </c>
      <c r="L17" s="302">
        <f t="shared" si="6"/>
        <v>0</v>
      </c>
      <c r="M17" s="323"/>
      <c r="N17" s="304">
        <f t="shared" si="1"/>
        <v>0</v>
      </c>
      <c r="O17" s="324"/>
      <c r="P17" s="304">
        <f t="shared" si="2"/>
        <v>0</v>
      </c>
      <c r="Q17" s="302">
        <f t="shared" si="7"/>
        <v>0</v>
      </c>
    </row>
    <row r="18" spans="1:17" x14ac:dyDescent="0.2">
      <c r="A18" s="319" t="s">
        <v>869</v>
      </c>
      <c r="B18" s="320" t="s">
        <v>857</v>
      </c>
      <c r="C18" s="321">
        <v>3</v>
      </c>
      <c r="D18" s="302"/>
      <c r="E18" s="302">
        <f t="shared" si="3"/>
        <v>0</v>
      </c>
      <c r="F18" s="302"/>
      <c r="G18" s="302">
        <f t="shared" si="4"/>
        <v>0</v>
      </c>
      <c r="H18" s="302">
        <f t="shared" si="0"/>
        <v>0</v>
      </c>
      <c r="I18" s="302">
        <f t="shared" si="0"/>
        <v>0</v>
      </c>
      <c r="J18" s="322">
        <v>0.21</v>
      </c>
      <c r="K18" s="302">
        <f t="shared" si="5"/>
        <v>0</v>
      </c>
      <c r="L18" s="302">
        <f t="shared" si="6"/>
        <v>0</v>
      </c>
      <c r="M18" s="323"/>
      <c r="N18" s="304">
        <f t="shared" si="1"/>
        <v>0</v>
      </c>
      <c r="O18" s="324"/>
      <c r="P18" s="304">
        <f t="shared" si="2"/>
        <v>0</v>
      </c>
      <c r="Q18" s="302">
        <f t="shared" si="7"/>
        <v>0</v>
      </c>
    </row>
    <row r="19" spans="1:17" s="331" customFormat="1" x14ac:dyDescent="0.2">
      <c r="A19" s="319" t="s">
        <v>870</v>
      </c>
      <c r="B19" s="320" t="s">
        <v>857</v>
      </c>
      <c r="C19" s="321">
        <v>3</v>
      </c>
      <c r="D19" s="326"/>
      <c r="E19" s="326">
        <f t="shared" si="3"/>
        <v>0</v>
      </c>
      <c r="F19" s="326"/>
      <c r="G19" s="326">
        <f t="shared" si="4"/>
        <v>0</v>
      </c>
      <c r="H19" s="326">
        <f t="shared" si="0"/>
        <v>0</v>
      </c>
      <c r="I19" s="326">
        <f t="shared" si="0"/>
        <v>0</v>
      </c>
      <c r="J19" s="327">
        <v>0.21</v>
      </c>
      <c r="K19" s="326">
        <f t="shared" si="5"/>
        <v>0</v>
      </c>
      <c r="L19" s="326">
        <f t="shared" si="6"/>
        <v>0</v>
      </c>
      <c r="M19" s="328"/>
      <c r="N19" s="329">
        <f t="shared" si="1"/>
        <v>0</v>
      </c>
      <c r="O19" s="330"/>
      <c r="P19" s="329">
        <f t="shared" si="2"/>
        <v>0</v>
      </c>
      <c r="Q19" s="326">
        <f t="shared" si="7"/>
        <v>0</v>
      </c>
    </row>
    <row r="20" spans="1:17" x14ac:dyDescent="0.2">
      <c r="A20" s="319" t="s">
        <v>871</v>
      </c>
      <c r="B20" s="320" t="s">
        <v>857</v>
      </c>
      <c r="C20" s="321">
        <v>17</v>
      </c>
      <c r="D20" s="302"/>
      <c r="E20" s="302">
        <f t="shared" si="3"/>
        <v>0</v>
      </c>
      <c r="F20" s="302"/>
      <c r="G20" s="302">
        <f t="shared" si="4"/>
        <v>0</v>
      </c>
      <c r="H20" s="302">
        <f t="shared" si="0"/>
        <v>0</v>
      </c>
      <c r="I20" s="302">
        <f t="shared" si="0"/>
        <v>0</v>
      </c>
      <c r="J20" s="322">
        <v>0.21</v>
      </c>
      <c r="K20" s="302">
        <f t="shared" si="5"/>
        <v>0</v>
      </c>
      <c r="L20" s="302">
        <f t="shared" si="6"/>
        <v>0</v>
      </c>
      <c r="M20" s="323"/>
      <c r="N20" s="304">
        <f t="shared" si="1"/>
        <v>0</v>
      </c>
      <c r="O20" s="324"/>
      <c r="P20" s="304">
        <f t="shared" si="2"/>
        <v>0</v>
      </c>
      <c r="Q20" s="302">
        <f t="shared" si="7"/>
        <v>0</v>
      </c>
    </row>
    <row r="21" spans="1:17" x14ac:dyDescent="0.2">
      <c r="A21" s="319" t="s">
        <v>872</v>
      </c>
      <c r="B21" s="320" t="s">
        <v>857</v>
      </c>
      <c r="C21" s="321">
        <v>3</v>
      </c>
      <c r="D21" s="302"/>
      <c r="E21" s="302">
        <f>C21*D21</f>
        <v>0</v>
      </c>
      <c r="F21" s="302"/>
      <c r="G21" s="302">
        <f>SUM(C21*F21)</f>
        <v>0</v>
      </c>
      <c r="H21" s="302">
        <f>D21+F21</f>
        <v>0</v>
      </c>
      <c r="I21" s="302">
        <f>E21+G21</f>
        <v>0</v>
      </c>
      <c r="J21" s="322">
        <v>0.21</v>
      </c>
      <c r="K21" s="302">
        <f>ROUND((G21+E21)*J21,1)</f>
        <v>0</v>
      </c>
      <c r="L21" s="302">
        <f>E21+G21+K21</f>
        <v>0</v>
      </c>
      <c r="M21" s="323"/>
      <c r="N21" s="304">
        <f t="shared" si="1"/>
        <v>0</v>
      </c>
      <c r="O21" s="324"/>
      <c r="P21" s="304">
        <f t="shared" si="2"/>
        <v>0</v>
      </c>
      <c r="Q21" s="302">
        <f>ROUND(O21*C21,1)</f>
        <v>0</v>
      </c>
    </row>
    <row r="22" spans="1:17" s="325" customFormat="1" x14ac:dyDescent="0.2">
      <c r="A22" s="319" t="s">
        <v>873</v>
      </c>
      <c r="B22" s="320" t="s">
        <v>857</v>
      </c>
      <c r="C22" s="321">
        <v>6</v>
      </c>
      <c r="D22" s="302"/>
      <c r="E22" s="302">
        <f t="shared" ref="E22:E23" si="8">C22*D22</f>
        <v>0</v>
      </c>
      <c r="F22" s="302"/>
      <c r="G22" s="302">
        <f t="shared" ref="G22:G23" si="9">SUM(C22*F22)</f>
        <v>0</v>
      </c>
      <c r="H22" s="302">
        <f t="shared" ref="H22:I23" si="10">D22+F22</f>
        <v>0</v>
      </c>
      <c r="I22" s="302">
        <f t="shared" si="10"/>
        <v>0</v>
      </c>
      <c r="J22" s="322">
        <v>0.21</v>
      </c>
      <c r="K22" s="302">
        <f t="shared" ref="K22:K23" si="11">ROUND((G22+E22)*J22,1)</f>
        <v>0</v>
      </c>
      <c r="L22" s="302">
        <f t="shared" ref="L22:L23" si="12">E22+G22+K22</f>
        <v>0</v>
      </c>
      <c r="M22" s="323"/>
      <c r="N22" s="304">
        <f t="shared" si="1"/>
        <v>0</v>
      </c>
      <c r="O22" s="324"/>
      <c r="P22" s="304">
        <f t="shared" si="2"/>
        <v>0</v>
      </c>
      <c r="Q22" s="302">
        <f t="shared" ref="Q22:Q23" si="13">ROUND(O22*C22,1)</f>
        <v>0</v>
      </c>
    </row>
    <row r="23" spans="1:17" x14ac:dyDescent="0.2">
      <c r="A23" s="332" t="s">
        <v>874</v>
      </c>
      <c r="B23" s="320" t="s">
        <v>857</v>
      </c>
      <c r="C23" s="321">
        <v>2</v>
      </c>
      <c r="D23" s="302"/>
      <c r="E23" s="302">
        <f t="shared" si="8"/>
        <v>0</v>
      </c>
      <c r="F23" s="302"/>
      <c r="G23" s="302">
        <f t="shared" si="9"/>
        <v>0</v>
      </c>
      <c r="H23" s="302">
        <f t="shared" si="10"/>
        <v>0</v>
      </c>
      <c r="I23" s="302">
        <f>E23+G23</f>
        <v>0</v>
      </c>
      <c r="J23" s="322">
        <v>0.21</v>
      </c>
      <c r="K23" s="302">
        <f t="shared" si="11"/>
        <v>0</v>
      </c>
      <c r="L23" s="302">
        <f t="shared" si="12"/>
        <v>0</v>
      </c>
      <c r="M23" s="323"/>
      <c r="N23" s="304">
        <f t="shared" si="1"/>
        <v>0</v>
      </c>
      <c r="O23" s="324"/>
      <c r="P23" s="304">
        <f t="shared" si="2"/>
        <v>0</v>
      </c>
      <c r="Q23" s="302">
        <f t="shared" si="13"/>
        <v>0</v>
      </c>
    </row>
    <row r="24" spans="1:17" x14ac:dyDescent="0.2">
      <c r="A24" s="319" t="s">
        <v>875</v>
      </c>
      <c r="B24" s="320" t="s">
        <v>857</v>
      </c>
      <c r="C24" s="321">
        <v>6</v>
      </c>
      <c r="D24" s="302"/>
      <c r="E24" s="302">
        <f t="shared" si="3"/>
        <v>0</v>
      </c>
      <c r="F24" s="302"/>
      <c r="G24" s="302">
        <f t="shared" si="4"/>
        <v>0</v>
      </c>
      <c r="H24" s="302">
        <f t="shared" si="0"/>
        <v>0</v>
      </c>
      <c r="I24" s="302">
        <f t="shared" si="0"/>
        <v>0</v>
      </c>
      <c r="J24" s="322">
        <v>0.21</v>
      </c>
      <c r="K24" s="302">
        <f t="shared" si="5"/>
        <v>0</v>
      </c>
      <c r="L24" s="302">
        <f t="shared" si="6"/>
        <v>0</v>
      </c>
      <c r="M24" s="323"/>
      <c r="N24" s="304">
        <f t="shared" si="1"/>
        <v>0</v>
      </c>
      <c r="O24" s="324"/>
      <c r="P24" s="304">
        <f t="shared" si="2"/>
        <v>0</v>
      </c>
      <c r="Q24" s="302">
        <f t="shared" si="7"/>
        <v>0</v>
      </c>
    </row>
    <row r="25" spans="1:17" x14ac:dyDescent="0.2">
      <c r="A25" s="319" t="s">
        <v>876</v>
      </c>
      <c r="B25" s="320" t="s">
        <v>857</v>
      </c>
      <c r="C25" s="321">
        <v>2</v>
      </c>
      <c r="D25" s="302"/>
      <c r="E25" s="302">
        <f t="shared" si="3"/>
        <v>0</v>
      </c>
      <c r="F25" s="302"/>
      <c r="G25" s="302">
        <f t="shared" si="4"/>
        <v>0</v>
      </c>
      <c r="H25" s="302">
        <f t="shared" ref="H25:I45" si="14">D25+F25</f>
        <v>0</v>
      </c>
      <c r="I25" s="302">
        <f t="shared" si="14"/>
        <v>0</v>
      </c>
      <c r="J25" s="322">
        <v>0.21</v>
      </c>
      <c r="K25" s="302">
        <f t="shared" si="5"/>
        <v>0</v>
      </c>
      <c r="L25" s="302">
        <f t="shared" si="6"/>
        <v>0</v>
      </c>
      <c r="M25" s="323"/>
      <c r="N25" s="304">
        <f t="shared" si="1"/>
        <v>0</v>
      </c>
      <c r="O25" s="324"/>
      <c r="P25" s="304">
        <f t="shared" si="2"/>
        <v>0</v>
      </c>
      <c r="Q25" s="302">
        <f t="shared" si="7"/>
        <v>0</v>
      </c>
    </row>
    <row r="26" spans="1:17" x14ac:dyDescent="0.2">
      <c r="A26" s="319" t="s">
        <v>877</v>
      </c>
      <c r="B26" s="320" t="s">
        <v>857</v>
      </c>
      <c r="C26" s="321">
        <v>1</v>
      </c>
      <c r="D26" s="302"/>
      <c r="E26" s="302">
        <f t="shared" si="3"/>
        <v>0</v>
      </c>
      <c r="F26" s="302"/>
      <c r="G26" s="302">
        <f t="shared" si="4"/>
        <v>0</v>
      </c>
      <c r="H26" s="302">
        <f t="shared" si="14"/>
        <v>0</v>
      </c>
      <c r="I26" s="302">
        <f t="shared" si="14"/>
        <v>0</v>
      </c>
      <c r="J26" s="322">
        <v>0.21</v>
      </c>
      <c r="K26" s="302">
        <f t="shared" si="5"/>
        <v>0</v>
      </c>
      <c r="L26" s="302">
        <f t="shared" si="6"/>
        <v>0</v>
      </c>
      <c r="M26" s="323"/>
      <c r="N26" s="304">
        <f t="shared" si="1"/>
        <v>0</v>
      </c>
      <c r="O26" s="324"/>
      <c r="P26" s="304">
        <f t="shared" si="2"/>
        <v>0</v>
      </c>
      <c r="Q26" s="302">
        <f t="shared" si="7"/>
        <v>0</v>
      </c>
    </row>
    <row r="27" spans="1:17" x14ac:dyDescent="0.2">
      <c r="A27" s="319" t="s">
        <v>878</v>
      </c>
      <c r="B27" s="320" t="s">
        <v>857</v>
      </c>
      <c r="C27" s="321">
        <v>5</v>
      </c>
      <c r="D27" s="302"/>
      <c r="E27" s="302">
        <f>C27*D27</f>
        <v>0</v>
      </c>
      <c r="F27" s="302"/>
      <c r="G27" s="302">
        <f>SUM(C27*F27)</f>
        <v>0</v>
      </c>
      <c r="H27" s="302">
        <f t="shared" si="14"/>
        <v>0</v>
      </c>
      <c r="I27" s="302">
        <f t="shared" si="14"/>
        <v>0</v>
      </c>
      <c r="J27" s="322">
        <v>0.21</v>
      </c>
      <c r="K27" s="302">
        <f>ROUND((G27+E27)*J27,1)</f>
        <v>0</v>
      </c>
      <c r="L27" s="302">
        <f>E27+G27+K27</f>
        <v>0</v>
      </c>
      <c r="M27" s="323"/>
      <c r="N27" s="304">
        <f t="shared" si="1"/>
        <v>0</v>
      </c>
      <c r="O27" s="324"/>
      <c r="P27" s="304">
        <f t="shared" si="2"/>
        <v>0</v>
      </c>
      <c r="Q27" s="302">
        <f>ROUND(O27*C27,1)</f>
        <v>0</v>
      </c>
    </row>
    <row r="28" spans="1:17" x14ac:dyDescent="0.2">
      <c r="A28" s="319" t="s">
        <v>879</v>
      </c>
      <c r="B28" s="320" t="s">
        <v>857</v>
      </c>
      <c r="C28" s="321">
        <v>1</v>
      </c>
      <c r="D28" s="302"/>
      <c r="E28" s="302">
        <f t="shared" ref="E28:E32" si="15">C28*D28</f>
        <v>0</v>
      </c>
      <c r="F28" s="302"/>
      <c r="G28" s="302">
        <f t="shared" ref="G28:G32" si="16">SUM(C28*F28)</f>
        <v>0</v>
      </c>
      <c r="H28" s="302">
        <f t="shared" si="14"/>
        <v>0</v>
      </c>
      <c r="I28" s="302">
        <f t="shared" si="14"/>
        <v>0</v>
      </c>
      <c r="J28" s="322">
        <v>0.21</v>
      </c>
      <c r="K28" s="302">
        <f t="shared" ref="K28:K32" si="17">ROUND((G28+E28)*J28,1)</f>
        <v>0</v>
      </c>
      <c r="L28" s="302">
        <f t="shared" ref="L28:L32" si="18">E28+G28+K28</f>
        <v>0</v>
      </c>
      <c r="M28" s="323"/>
      <c r="N28" s="304">
        <f t="shared" si="1"/>
        <v>0</v>
      </c>
      <c r="O28" s="324"/>
      <c r="P28" s="304">
        <f t="shared" si="2"/>
        <v>0</v>
      </c>
      <c r="Q28" s="302">
        <f t="shared" ref="Q28:Q32" si="19">ROUND(O28*C28,1)</f>
        <v>0</v>
      </c>
    </row>
    <row r="29" spans="1:17" x14ac:dyDescent="0.2">
      <c r="A29" s="319" t="s">
        <v>880</v>
      </c>
      <c r="B29" s="320" t="s">
        <v>857</v>
      </c>
      <c r="C29" s="321">
        <v>2</v>
      </c>
      <c r="D29" s="302"/>
      <c r="E29" s="302">
        <f>C29*D29</f>
        <v>0</v>
      </c>
      <c r="F29" s="302"/>
      <c r="G29" s="302">
        <f>SUM(C29*F29)</f>
        <v>0</v>
      </c>
      <c r="H29" s="302">
        <f>D29+F29</f>
        <v>0</v>
      </c>
      <c r="I29" s="302">
        <f>E29+G29</f>
        <v>0</v>
      </c>
      <c r="J29" s="322">
        <v>0.21</v>
      </c>
      <c r="K29" s="302">
        <f>ROUND((G29+E29)*J29,1)</f>
        <v>0</v>
      </c>
      <c r="L29" s="302">
        <f>E29+G29+K29</f>
        <v>0</v>
      </c>
      <c r="M29" s="323"/>
      <c r="N29" s="304">
        <f t="shared" si="1"/>
        <v>0</v>
      </c>
      <c r="O29" s="324"/>
      <c r="P29" s="304">
        <f t="shared" si="2"/>
        <v>0</v>
      </c>
      <c r="Q29" s="302">
        <f>ROUND(O29*C29,1)</f>
        <v>0</v>
      </c>
    </row>
    <row r="30" spans="1:17" x14ac:dyDescent="0.2">
      <c r="A30" s="319" t="s">
        <v>881</v>
      </c>
      <c r="B30" s="320" t="s">
        <v>857</v>
      </c>
      <c r="C30" s="321">
        <v>15</v>
      </c>
      <c r="D30" s="302"/>
      <c r="E30" s="302">
        <f t="shared" si="15"/>
        <v>0</v>
      </c>
      <c r="F30" s="302"/>
      <c r="G30" s="302">
        <f t="shared" si="16"/>
        <v>0</v>
      </c>
      <c r="H30" s="302">
        <f t="shared" si="14"/>
        <v>0</v>
      </c>
      <c r="I30" s="302">
        <f t="shared" si="14"/>
        <v>0</v>
      </c>
      <c r="J30" s="322">
        <v>0.21</v>
      </c>
      <c r="K30" s="302">
        <f t="shared" si="17"/>
        <v>0</v>
      </c>
      <c r="L30" s="302">
        <f t="shared" si="18"/>
        <v>0</v>
      </c>
      <c r="M30" s="323"/>
      <c r="N30" s="304">
        <f t="shared" si="1"/>
        <v>0</v>
      </c>
      <c r="O30" s="324"/>
      <c r="P30" s="304">
        <f t="shared" si="2"/>
        <v>0</v>
      </c>
      <c r="Q30" s="302">
        <f t="shared" si="19"/>
        <v>0</v>
      </c>
    </row>
    <row r="31" spans="1:17" x14ac:dyDescent="0.2">
      <c r="A31" s="319" t="s">
        <v>882</v>
      </c>
      <c r="B31" s="320" t="s">
        <v>857</v>
      </c>
      <c r="C31" s="321">
        <v>15</v>
      </c>
      <c r="D31" s="302"/>
      <c r="E31" s="302">
        <f t="shared" si="15"/>
        <v>0</v>
      </c>
      <c r="F31" s="302"/>
      <c r="G31" s="302">
        <f t="shared" si="16"/>
        <v>0</v>
      </c>
      <c r="H31" s="302">
        <f t="shared" si="14"/>
        <v>0</v>
      </c>
      <c r="I31" s="302">
        <f t="shared" si="14"/>
        <v>0</v>
      </c>
      <c r="J31" s="322">
        <v>0.21</v>
      </c>
      <c r="K31" s="302">
        <f t="shared" si="17"/>
        <v>0</v>
      </c>
      <c r="L31" s="302">
        <f t="shared" si="18"/>
        <v>0</v>
      </c>
      <c r="M31" s="323"/>
      <c r="N31" s="304">
        <f t="shared" si="1"/>
        <v>0</v>
      </c>
      <c r="O31" s="324"/>
      <c r="P31" s="304">
        <f t="shared" si="2"/>
        <v>0</v>
      </c>
      <c r="Q31" s="302">
        <f t="shared" si="19"/>
        <v>0</v>
      </c>
    </row>
    <row r="32" spans="1:17" x14ac:dyDescent="0.2">
      <c r="A32" s="319" t="s">
        <v>883</v>
      </c>
      <c r="B32" s="320" t="s">
        <v>115</v>
      </c>
      <c r="C32" s="321">
        <v>10</v>
      </c>
      <c r="D32" s="302"/>
      <c r="E32" s="302">
        <f t="shared" si="15"/>
        <v>0</v>
      </c>
      <c r="F32" s="302"/>
      <c r="G32" s="302">
        <f t="shared" si="16"/>
        <v>0</v>
      </c>
      <c r="H32" s="302">
        <f t="shared" si="14"/>
        <v>0</v>
      </c>
      <c r="I32" s="302">
        <f t="shared" si="14"/>
        <v>0</v>
      </c>
      <c r="J32" s="322">
        <v>0.21</v>
      </c>
      <c r="K32" s="302">
        <f t="shared" si="17"/>
        <v>0</v>
      </c>
      <c r="L32" s="302">
        <f t="shared" si="18"/>
        <v>0</v>
      </c>
      <c r="M32" s="323"/>
      <c r="N32" s="304">
        <f t="shared" si="1"/>
        <v>0</v>
      </c>
      <c r="O32" s="324"/>
      <c r="P32" s="304">
        <f t="shared" si="2"/>
        <v>0</v>
      </c>
      <c r="Q32" s="302">
        <f t="shared" si="19"/>
        <v>0</v>
      </c>
    </row>
    <row r="33" spans="1:17" s="331" customFormat="1" x14ac:dyDescent="0.2">
      <c r="A33" s="319" t="s">
        <v>884</v>
      </c>
      <c r="B33" s="320" t="s">
        <v>857</v>
      </c>
      <c r="C33" s="321">
        <v>17</v>
      </c>
      <c r="D33" s="326"/>
      <c r="E33" s="326">
        <f>C33*D33</f>
        <v>0</v>
      </c>
      <c r="F33" s="326"/>
      <c r="G33" s="326">
        <f>SUM(C33*F33)</f>
        <v>0</v>
      </c>
      <c r="H33" s="326">
        <f t="shared" si="14"/>
        <v>0</v>
      </c>
      <c r="I33" s="326">
        <f t="shared" si="14"/>
        <v>0</v>
      </c>
      <c r="J33" s="327">
        <v>0.21</v>
      </c>
      <c r="K33" s="326">
        <f>ROUND((G33+E33)*J33,1)</f>
        <v>0</v>
      </c>
      <c r="L33" s="326">
        <f>E33+G33+K33</f>
        <v>0</v>
      </c>
      <c r="M33" s="328"/>
      <c r="N33" s="329">
        <f t="shared" si="1"/>
        <v>0</v>
      </c>
      <c r="O33" s="330"/>
      <c r="P33" s="329">
        <f t="shared" si="2"/>
        <v>0</v>
      </c>
      <c r="Q33" s="326">
        <f>ROUND(O33*C33,1)</f>
        <v>0</v>
      </c>
    </row>
    <row r="34" spans="1:17" s="331" customFormat="1" x14ac:dyDescent="0.2">
      <c r="A34" s="319" t="s">
        <v>885</v>
      </c>
      <c r="B34" s="320" t="s">
        <v>857</v>
      </c>
      <c r="C34" s="321">
        <v>35</v>
      </c>
      <c r="D34" s="326"/>
      <c r="E34" s="326">
        <f t="shared" ref="E34" si="20">C34*D34</f>
        <v>0</v>
      </c>
      <c r="F34" s="326"/>
      <c r="G34" s="326">
        <f t="shared" ref="G34" si="21">SUM(C34*F34)</f>
        <v>0</v>
      </c>
      <c r="H34" s="326">
        <f t="shared" si="14"/>
        <v>0</v>
      </c>
      <c r="I34" s="326">
        <f t="shared" si="14"/>
        <v>0</v>
      </c>
      <c r="J34" s="327">
        <v>0.21</v>
      </c>
      <c r="K34" s="326">
        <f t="shared" ref="K34" si="22">ROUND((G34+E34)*J34,1)</f>
        <v>0</v>
      </c>
      <c r="L34" s="326">
        <f t="shared" ref="L34" si="23">E34+G34+K34</f>
        <v>0</v>
      </c>
      <c r="M34" s="328"/>
      <c r="N34" s="329">
        <f t="shared" si="1"/>
        <v>0</v>
      </c>
      <c r="O34" s="330"/>
      <c r="P34" s="329">
        <f t="shared" si="2"/>
        <v>0</v>
      </c>
      <c r="Q34" s="326">
        <f t="shared" ref="Q34" si="24">ROUND(O34*C34,1)</f>
        <v>0</v>
      </c>
    </row>
    <row r="35" spans="1:17" s="331" customFormat="1" x14ac:dyDescent="0.2">
      <c r="A35" s="319" t="s">
        <v>886</v>
      </c>
      <c r="B35" s="320" t="s">
        <v>857</v>
      </c>
      <c r="C35" s="321">
        <v>50</v>
      </c>
      <c r="D35" s="326"/>
      <c r="E35" s="326">
        <f>C35*D35</f>
        <v>0</v>
      </c>
      <c r="F35" s="326"/>
      <c r="G35" s="326">
        <f>SUM(C35*F35)</f>
        <v>0</v>
      </c>
      <c r="H35" s="326">
        <f>D35+F35</f>
        <v>0</v>
      </c>
      <c r="I35" s="326">
        <f>E35+G35</f>
        <v>0</v>
      </c>
      <c r="J35" s="327">
        <v>0.21</v>
      </c>
      <c r="K35" s="326">
        <f>ROUND((G35+E35)*J35,1)</f>
        <v>0</v>
      </c>
      <c r="L35" s="326">
        <f>E35+G35+K35</f>
        <v>0</v>
      </c>
      <c r="M35" s="328"/>
      <c r="N35" s="329">
        <f t="shared" si="1"/>
        <v>0</v>
      </c>
      <c r="O35" s="330"/>
      <c r="P35" s="329">
        <f t="shared" si="2"/>
        <v>0</v>
      </c>
      <c r="Q35" s="326">
        <f>ROUND(O35*C35,1)</f>
        <v>0</v>
      </c>
    </row>
    <row r="36" spans="1:17" s="331" customFormat="1" x14ac:dyDescent="0.2">
      <c r="A36" s="319" t="s">
        <v>887</v>
      </c>
      <c r="B36" s="320" t="s">
        <v>857</v>
      </c>
      <c r="C36" s="321">
        <v>10</v>
      </c>
      <c r="D36" s="326"/>
      <c r="E36" s="326">
        <f>C36*D36</f>
        <v>0</v>
      </c>
      <c r="F36" s="326"/>
      <c r="G36" s="326">
        <f>SUM(C36*F36)</f>
        <v>0</v>
      </c>
      <c r="H36" s="326">
        <f>D36+F36</f>
        <v>0</v>
      </c>
      <c r="I36" s="326">
        <f>E36+G36</f>
        <v>0</v>
      </c>
      <c r="J36" s="327">
        <v>0.21</v>
      </c>
      <c r="K36" s="326">
        <f>ROUND((G36+E36)*J36,1)</f>
        <v>0</v>
      </c>
      <c r="L36" s="326">
        <f>E36+G36+K36</f>
        <v>0</v>
      </c>
      <c r="M36" s="328"/>
      <c r="N36" s="329">
        <f t="shared" si="1"/>
        <v>0</v>
      </c>
      <c r="O36" s="330"/>
      <c r="P36" s="329">
        <f t="shared" si="2"/>
        <v>0</v>
      </c>
      <c r="Q36" s="326">
        <f>ROUND(O36*C36,1)</f>
        <v>0</v>
      </c>
    </row>
    <row r="37" spans="1:17" s="331" customFormat="1" x14ac:dyDescent="0.2">
      <c r="A37" s="319" t="s">
        <v>888</v>
      </c>
      <c r="B37" s="320" t="s">
        <v>857</v>
      </c>
      <c r="C37" s="321">
        <v>100</v>
      </c>
      <c r="D37" s="326"/>
      <c r="E37" s="326">
        <f t="shared" ref="E37:E45" si="25">C37*D37</f>
        <v>0</v>
      </c>
      <c r="F37" s="326"/>
      <c r="G37" s="326">
        <f t="shared" ref="G37:G45" si="26">SUM(C37*F37)</f>
        <v>0</v>
      </c>
      <c r="H37" s="326">
        <f t="shared" ref="H37:I43" si="27">D37+F37</f>
        <v>0</v>
      </c>
      <c r="I37" s="326">
        <f t="shared" si="27"/>
        <v>0</v>
      </c>
      <c r="J37" s="327">
        <v>0.21</v>
      </c>
      <c r="K37" s="326">
        <f t="shared" ref="K37:K45" si="28">ROUND((G37+E37)*J37,1)</f>
        <v>0</v>
      </c>
      <c r="L37" s="326">
        <f t="shared" ref="L37:L45" si="29">E37+G37+K37</f>
        <v>0</v>
      </c>
      <c r="M37" s="328"/>
      <c r="N37" s="329">
        <f t="shared" si="1"/>
        <v>0</v>
      </c>
      <c r="O37" s="330"/>
      <c r="P37" s="329">
        <f t="shared" si="2"/>
        <v>0</v>
      </c>
      <c r="Q37" s="326">
        <f t="shared" ref="Q37:Q45" si="30">ROUND(O37*C37,1)</f>
        <v>0</v>
      </c>
    </row>
    <row r="38" spans="1:17" s="333" customFormat="1" x14ac:dyDescent="0.2">
      <c r="A38" s="319" t="s">
        <v>889</v>
      </c>
      <c r="B38" s="320" t="s">
        <v>857</v>
      </c>
      <c r="C38" s="321">
        <v>40</v>
      </c>
      <c r="D38" s="326"/>
      <c r="E38" s="326">
        <f t="shared" si="25"/>
        <v>0</v>
      </c>
      <c r="F38" s="326"/>
      <c r="G38" s="326">
        <f t="shared" si="26"/>
        <v>0</v>
      </c>
      <c r="H38" s="326">
        <f t="shared" si="27"/>
        <v>0</v>
      </c>
      <c r="I38" s="326">
        <f t="shared" si="27"/>
        <v>0</v>
      </c>
      <c r="J38" s="327">
        <v>0.21</v>
      </c>
      <c r="K38" s="326">
        <f t="shared" si="28"/>
        <v>0</v>
      </c>
      <c r="L38" s="326">
        <f t="shared" si="29"/>
        <v>0</v>
      </c>
      <c r="M38" s="328"/>
      <c r="N38" s="329">
        <f t="shared" si="1"/>
        <v>0</v>
      </c>
      <c r="O38" s="328"/>
      <c r="P38" s="329">
        <f t="shared" si="2"/>
        <v>0</v>
      </c>
      <c r="Q38" s="326">
        <f t="shared" si="30"/>
        <v>0</v>
      </c>
    </row>
    <row r="39" spans="1:17" s="333" customFormat="1" x14ac:dyDescent="0.2">
      <c r="A39" s="319" t="s">
        <v>890</v>
      </c>
      <c r="B39" s="320" t="s">
        <v>857</v>
      </c>
      <c r="C39" s="321">
        <v>40</v>
      </c>
      <c r="D39" s="326"/>
      <c r="E39" s="326">
        <f t="shared" si="25"/>
        <v>0</v>
      </c>
      <c r="F39" s="326"/>
      <c r="G39" s="326">
        <f t="shared" si="26"/>
        <v>0</v>
      </c>
      <c r="H39" s="326">
        <f t="shared" si="27"/>
        <v>0</v>
      </c>
      <c r="I39" s="326">
        <f t="shared" si="27"/>
        <v>0</v>
      </c>
      <c r="J39" s="327">
        <v>0.21</v>
      </c>
      <c r="K39" s="326">
        <f t="shared" si="28"/>
        <v>0</v>
      </c>
      <c r="L39" s="326">
        <f t="shared" si="29"/>
        <v>0</v>
      </c>
      <c r="M39" s="328"/>
      <c r="N39" s="329">
        <f t="shared" si="1"/>
        <v>0</v>
      </c>
      <c r="O39" s="328"/>
      <c r="P39" s="329">
        <f t="shared" si="2"/>
        <v>0</v>
      </c>
      <c r="Q39" s="326">
        <f t="shared" si="30"/>
        <v>0</v>
      </c>
    </row>
    <row r="40" spans="1:17" s="333" customFormat="1" x14ac:dyDescent="0.2">
      <c r="A40" s="319" t="s">
        <v>891</v>
      </c>
      <c r="B40" s="320" t="s">
        <v>857</v>
      </c>
      <c r="C40" s="321">
        <v>55</v>
      </c>
      <c r="D40" s="326"/>
      <c r="E40" s="326">
        <f t="shared" si="25"/>
        <v>0</v>
      </c>
      <c r="F40" s="326"/>
      <c r="G40" s="326">
        <f t="shared" si="26"/>
        <v>0</v>
      </c>
      <c r="H40" s="326">
        <f t="shared" si="27"/>
        <v>0</v>
      </c>
      <c r="I40" s="326">
        <f t="shared" si="27"/>
        <v>0</v>
      </c>
      <c r="J40" s="327">
        <v>0.21</v>
      </c>
      <c r="K40" s="326">
        <f t="shared" si="28"/>
        <v>0</v>
      </c>
      <c r="L40" s="326">
        <f t="shared" si="29"/>
        <v>0</v>
      </c>
      <c r="M40" s="328"/>
      <c r="N40" s="329">
        <f t="shared" si="1"/>
        <v>0</v>
      </c>
      <c r="O40" s="328"/>
      <c r="P40" s="329">
        <f t="shared" si="2"/>
        <v>0</v>
      </c>
      <c r="Q40" s="326">
        <f t="shared" si="30"/>
        <v>0</v>
      </c>
    </row>
    <row r="41" spans="1:17" s="333" customFormat="1" x14ac:dyDescent="0.2">
      <c r="A41" s="319" t="s">
        <v>892</v>
      </c>
      <c r="B41" s="320" t="s">
        <v>857</v>
      </c>
      <c r="C41" s="321">
        <v>30</v>
      </c>
      <c r="D41" s="326"/>
      <c r="E41" s="326">
        <f t="shared" si="25"/>
        <v>0</v>
      </c>
      <c r="F41" s="326"/>
      <c r="G41" s="326">
        <f t="shared" si="26"/>
        <v>0</v>
      </c>
      <c r="H41" s="326">
        <f t="shared" si="14"/>
        <v>0</v>
      </c>
      <c r="I41" s="326">
        <f t="shared" si="27"/>
        <v>0</v>
      </c>
      <c r="J41" s="322">
        <v>0.21</v>
      </c>
      <c r="K41" s="326">
        <f t="shared" si="28"/>
        <v>0</v>
      </c>
      <c r="L41" s="326">
        <f t="shared" si="29"/>
        <v>0</v>
      </c>
      <c r="M41" s="328"/>
      <c r="N41" s="329">
        <f t="shared" si="1"/>
        <v>0</v>
      </c>
      <c r="O41" s="328"/>
      <c r="P41" s="329">
        <f t="shared" si="2"/>
        <v>0</v>
      </c>
      <c r="Q41" s="326">
        <f t="shared" si="30"/>
        <v>0</v>
      </c>
    </row>
    <row r="42" spans="1:17" s="333" customFormat="1" x14ac:dyDescent="0.2">
      <c r="A42" s="319" t="s">
        <v>893</v>
      </c>
      <c r="B42" s="320" t="s">
        <v>857</v>
      </c>
      <c r="C42" s="321">
        <v>7</v>
      </c>
      <c r="D42" s="326"/>
      <c r="E42" s="326">
        <f t="shared" si="25"/>
        <v>0</v>
      </c>
      <c r="F42" s="326"/>
      <c r="G42" s="326">
        <f t="shared" si="26"/>
        <v>0</v>
      </c>
      <c r="H42" s="326">
        <f t="shared" si="14"/>
        <v>0</v>
      </c>
      <c r="I42" s="326">
        <f t="shared" si="27"/>
        <v>0</v>
      </c>
      <c r="J42" s="322">
        <v>0.21</v>
      </c>
      <c r="K42" s="326">
        <f t="shared" si="28"/>
        <v>0</v>
      </c>
      <c r="L42" s="326">
        <f t="shared" si="29"/>
        <v>0</v>
      </c>
      <c r="M42" s="328"/>
      <c r="N42" s="329">
        <f t="shared" si="1"/>
        <v>0</v>
      </c>
      <c r="O42" s="328"/>
      <c r="P42" s="329">
        <f t="shared" si="2"/>
        <v>0</v>
      </c>
      <c r="Q42" s="326">
        <f t="shared" si="30"/>
        <v>0</v>
      </c>
    </row>
    <row r="43" spans="1:17" s="333" customFormat="1" x14ac:dyDescent="0.2">
      <c r="A43" s="319" t="s">
        <v>894</v>
      </c>
      <c r="B43" s="320" t="s">
        <v>857</v>
      </c>
      <c r="C43" s="321">
        <v>4</v>
      </c>
      <c r="D43" s="326"/>
      <c r="E43" s="326">
        <f t="shared" si="25"/>
        <v>0</v>
      </c>
      <c r="F43" s="326"/>
      <c r="G43" s="326">
        <f t="shared" si="26"/>
        <v>0</v>
      </c>
      <c r="H43" s="326">
        <f t="shared" si="14"/>
        <v>0</v>
      </c>
      <c r="I43" s="326">
        <f t="shared" si="27"/>
        <v>0</v>
      </c>
      <c r="J43" s="327">
        <v>0.21</v>
      </c>
      <c r="K43" s="326">
        <f t="shared" si="28"/>
        <v>0</v>
      </c>
      <c r="L43" s="326">
        <f t="shared" si="29"/>
        <v>0</v>
      </c>
      <c r="M43" s="328"/>
      <c r="N43" s="329">
        <f t="shared" si="1"/>
        <v>0</v>
      </c>
      <c r="O43" s="328"/>
      <c r="P43" s="329">
        <f t="shared" si="2"/>
        <v>0</v>
      </c>
      <c r="Q43" s="326">
        <f t="shared" si="30"/>
        <v>0</v>
      </c>
    </row>
    <row r="44" spans="1:17" s="333" customFormat="1" x14ac:dyDescent="0.2">
      <c r="A44" s="319" t="s">
        <v>895</v>
      </c>
      <c r="B44" s="320" t="s">
        <v>115</v>
      </c>
      <c r="C44" s="321">
        <v>16</v>
      </c>
      <c r="D44" s="326"/>
      <c r="E44" s="326">
        <f t="shared" si="25"/>
        <v>0</v>
      </c>
      <c r="F44" s="326"/>
      <c r="G44" s="326">
        <f t="shared" si="26"/>
        <v>0</v>
      </c>
      <c r="H44" s="326">
        <f t="shared" si="14"/>
        <v>0</v>
      </c>
      <c r="I44" s="326">
        <f t="shared" si="14"/>
        <v>0</v>
      </c>
      <c r="J44" s="322">
        <v>0.21</v>
      </c>
      <c r="K44" s="326">
        <f t="shared" si="28"/>
        <v>0</v>
      </c>
      <c r="L44" s="326">
        <f t="shared" si="29"/>
        <v>0</v>
      </c>
      <c r="M44" s="328"/>
      <c r="N44" s="329">
        <f t="shared" si="1"/>
        <v>0</v>
      </c>
      <c r="O44" s="328"/>
      <c r="P44" s="329">
        <f t="shared" si="2"/>
        <v>0</v>
      </c>
      <c r="Q44" s="326">
        <f t="shared" si="30"/>
        <v>0</v>
      </c>
    </row>
    <row r="45" spans="1:17" s="333" customFormat="1" x14ac:dyDescent="0.2">
      <c r="A45" s="319" t="s">
        <v>896</v>
      </c>
      <c r="B45" s="320" t="s">
        <v>115</v>
      </c>
      <c r="C45" s="321">
        <v>60</v>
      </c>
      <c r="D45" s="326"/>
      <c r="E45" s="326">
        <f t="shared" si="25"/>
        <v>0</v>
      </c>
      <c r="F45" s="326"/>
      <c r="G45" s="326">
        <f t="shared" si="26"/>
        <v>0</v>
      </c>
      <c r="H45" s="326">
        <f t="shared" si="14"/>
        <v>0</v>
      </c>
      <c r="I45" s="326">
        <f t="shared" si="14"/>
        <v>0</v>
      </c>
      <c r="J45" s="327">
        <v>0.21</v>
      </c>
      <c r="K45" s="326">
        <f t="shared" si="28"/>
        <v>0</v>
      </c>
      <c r="L45" s="326">
        <f t="shared" si="29"/>
        <v>0</v>
      </c>
      <c r="M45" s="328"/>
      <c r="N45" s="329">
        <f t="shared" si="1"/>
        <v>0</v>
      </c>
      <c r="O45" s="328"/>
      <c r="P45" s="329">
        <f t="shared" si="2"/>
        <v>0</v>
      </c>
      <c r="Q45" s="326">
        <f t="shared" si="30"/>
        <v>0</v>
      </c>
    </row>
    <row r="46" spans="1:17" s="333" customFormat="1" x14ac:dyDescent="0.2">
      <c r="A46" s="319" t="s">
        <v>897</v>
      </c>
      <c r="B46" s="320" t="s">
        <v>115</v>
      </c>
      <c r="C46" s="321">
        <v>100</v>
      </c>
      <c r="D46" s="326"/>
      <c r="E46" s="326">
        <f>C46*D46</f>
        <v>0</v>
      </c>
      <c r="F46" s="326"/>
      <c r="G46" s="326">
        <f>SUM(C46*F46)</f>
        <v>0</v>
      </c>
      <c r="H46" s="326">
        <f t="shared" ref="H46:I66" si="31">D46+F46</f>
        <v>0</v>
      </c>
      <c r="I46" s="326">
        <f t="shared" si="31"/>
        <v>0</v>
      </c>
      <c r="J46" s="322">
        <v>0.21</v>
      </c>
      <c r="K46" s="326">
        <f>ROUND((G46+E46)*J46,1)</f>
        <v>0</v>
      </c>
      <c r="L46" s="326">
        <f>E46+G46+K46</f>
        <v>0</v>
      </c>
      <c r="M46" s="328"/>
      <c r="N46" s="329">
        <f t="shared" si="1"/>
        <v>0</v>
      </c>
      <c r="O46" s="328"/>
      <c r="P46" s="329">
        <f t="shared" si="2"/>
        <v>0</v>
      </c>
      <c r="Q46" s="326">
        <f>ROUND(O46*C46,1)</f>
        <v>0</v>
      </c>
    </row>
    <row r="47" spans="1:17" x14ac:dyDescent="0.2">
      <c r="A47" s="319" t="s">
        <v>898</v>
      </c>
      <c r="B47" s="320" t="s">
        <v>857</v>
      </c>
      <c r="C47" s="321">
        <v>1</v>
      </c>
      <c r="D47" s="302"/>
      <c r="E47" s="302">
        <f>C47*D47</f>
        <v>0</v>
      </c>
      <c r="F47" s="302"/>
      <c r="G47" s="302">
        <f>SUM(C47*F47)</f>
        <v>0</v>
      </c>
      <c r="H47" s="302">
        <f t="shared" si="31"/>
        <v>0</v>
      </c>
      <c r="I47" s="302">
        <f t="shared" si="31"/>
        <v>0</v>
      </c>
      <c r="J47" s="322">
        <v>0.21</v>
      </c>
      <c r="K47" s="302">
        <f>ROUND((G47+E47)*J47,1)</f>
        <v>0</v>
      </c>
      <c r="L47" s="302">
        <f>E47+G47+K47</f>
        <v>0</v>
      </c>
      <c r="M47" s="323"/>
      <c r="N47" s="304">
        <f t="shared" si="1"/>
        <v>0</v>
      </c>
      <c r="O47" s="324"/>
      <c r="P47" s="304">
        <f t="shared" si="2"/>
        <v>0</v>
      </c>
      <c r="Q47" s="302">
        <f>ROUND(O47*C47,1)</f>
        <v>0</v>
      </c>
    </row>
    <row r="48" spans="1:17" x14ac:dyDescent="0.2">
      <c r="A48" s="319" t="s">
        <v>899</v>
      </c>
      <c r="B48" s="320" t="s">
        <v>857</v>
      </c>
      <c r="C48" s="321">
        <v>1</v>
      </c>
      <c r="D48" s="302"/>
      <c r="E48" s="302">
        <f>C48*D48</f>
        <v>0</v>
      </c>
      <c r="F48" s="302"/>
      <c r="G48" s="302">
        <f>SUM(C48*F48)</f>
        <v>0</v>
      </c>
      <c r="H48" s="302">
        <f t="shared" si="31"/>
        <v>0</v>
      </c>
      <c r="I48" s="302">
        <f t="shared" si="31"/>
        <v>0</v>
      </c>
      <c r="J48" s="322">
        <v>0.21</v>
      </c>
      <c r="K48" s="302">
        <f>ROUND((G48+E48)*J48,1)</f>
        <v>0</v>
      </c>
      <c r="L48" s="302">
        <f>E48+G48+K48</f>
        <v>0</v>
      </c>
      <c r="M48" s="323"/>
      <c r="N48" s="304">
        <f t="shared" si="1"/>
        <v>0</v>
      </c>
      <c r="O48" s="324"/>
      <c r="P48" s="304">
        <f t="shared" si="2"/>
        <v>0</v>
      </c>
      <c r="Q48" s="302">
        <f>ROUND(O48*C48,1)</f>
        <v>0</v>
      </c>
    </row>
    <row r="49" spans="1:17" x14ac:dyDescent="0.2">
      <c r="A49" s="319" t="s">
        <v>900</v>
      </c>
      <c r="B49" s="320" t="s">
        <v>857</v>
      </c>
      <c r="C49" s="321">
        <v>2</v>
      </c>
      <c r="D49" s="302"/>
      <c r="E49" s="302">
        <f>C49*D49</f>
        <v>0</v>
      </c>
      <c r="F49" s="302"/>
      <c r="G49" s="302">
        <f>SUM(C49*F49)</f>
        <v>0</v>
      </c>
      <c r="H49" s="302">
        <f t="shared" si="31"/>
        <v>0</v>
      </c>
      <c r="I49" s="302">
        <f t="shared" si="31"/>
        <v>0</v>
      </c>
      <c r="J49" s="322">
        <v>0.21</v>
      </c>
      <c r="K49" s="302">
        <f>ROUND((G49+E49)*J49,1)</f>
        <v>0</v>
      </c>
      <c r="L49" s="302">
        <f>E49+G49+K49</f>
        <v>0</v>
      </c>
      <c r="M49" s="323"/>
      <c r="N49" s="304">
        <f t="shared" si="1"/>
        <v>0</v>
      </c>
      <c r="O49" s="324"/>
      <c r="P49" s="304">
        <f t="shared" si="2"/>
        <v>0</v>
      </c>
      <c r="Q49" s="302">
        <f>ROUND(O49*C49,1)</f>
        <v>0</v>
      </c>
    </row>
    <row r="50" spans="1:17" x14ac:dyDescent="0.2">
      <c r="A50" s="319" t="s">
        <v>901</v>
      </c>
      <c r="B50" s="320" t="s">
        <v>857</v>
      </c>
      <c r="C50" s="321">
        <v>3</v>
      </c>
      <c r="D50" s="302"/>
      <c r="E50" s="302">
        <f t="shared" ref="E50:E56" si="32">C50*D50</f>
        <v>0</v>
      </c>
      <c r="F50" s="302"/>
      <c r="G50" s="302">
        <f t="shared" ref="G50:G56" si="33">SUM(C50*F50)</f>
        <v>0</v>
      </c>
      <c r="H50" s="302">
        <f t="shared" si="31"/>
        <v>0</v>
      </c>
      <c r="I50" s="302">
        <f>E50+G50</f>
        <v>0</v>
      </c>
      <c r="J50" s="322">
        <v>0.21</v>
      </c>
      <c r="K50" s="302">
        <f t="shared" ref="K50:K56" si="34">ROUND((G50+E50)*J50,1)</f>
        <v>0</v>
      </c>
      <c r="L50" s="302">
        <f t="shared" ref="L50:L56" si="35">E50+G50+K50</f>
        <v>0</v>
      </c>
      <c r="M50" s="323"/>
      <c r="N50" s="304">
        <f t="shared" si="1"/>
        <v>0</v>
      </c>
      <c r="O50" s="324"/>
      <c r="P50" s="304">
        <f t="shared" si="2"/>
        <v>0</v>
      </c>
      <c r="Q50" s="302">
        <f t="shared" ref="Q50:Q56" si="36">ROUND(O50*C50,1)</f>
        <v>0</v>
      </c>
    </row>
    <row r="51" spans="1:17" x14ac:dyDescent="0.2">
      <c r="A51" s="319" t="s">
        <v>902</v>
      </c>
      <c r="B51" s="320" t="s">
        <v>857</v>
      </c>
      <c r="C51" s="321">
        <v>3</v>
      </c>
      <c r="D51" s="302"/>
      <c r="E51" s="302">
        <f t="shared" si="32"/>
        <v>0</v>
      </c>
      <c r="F51" s="302"/>
      <c r="G51" s="302">
        <f t="shared" si="33"/>
        <v>0</v>
      </c>
      <c r="H51" s="302">
        <f t="shared" si="31"/>
        <v>0</v>
      </c>
      <c r="I51" s="302">
        <f>E51+G51</f>
        <v>0</v>
      </c>
      <c r="J51" s="322">
        <v>0.21</v>
      </c>
      <c r="K51" s="302">
        <f t="shared" si="34"/>
        <v>0</v>
      </c>
      <c r="L51" s="302">
        <f t="shared" si="35"/>
        <v>0</v>
      </c>
      <c r="M51" s="323"/>
      <c r="N51" s="304">
        <f t="shared" si="1"/>
        <v>0</v>
      </c>
      <c r="O51" s="324"/>
      <c r="P51" s="304">
        <f t="shared" si="2"/>
        <v>0</v>
      </c>
      <c r="Q51" s="302">
        <f t="shared" si="36"/>
        <v>0</v>
      </c>
    </row>
    <row r="52" spans="1:17" x14ac:dyDescent="0.2">
      <c r="A52" s="319" t="s">
        <v>903</v>
      </c>
      <c r="B52" s="320" t="s">
        <v>857</v>
      </c>
      <c r="C52" s="321">
        <v>1</v>
      </c>
      <c r="D52" s="302"/>
      <c r="E52" s="302">
        <f t="shared" si="32"/>
        <v>0</v>
      </c>
      <c r="F52" s="302"/>
      <c r="G52" s="302">
        <f t="shared" si="33"/>
        <v>0</v>
      </c>
      <c r="H52" s="302">
        <f t="shared" si="31"/>
        <v>0</v>
      </c>
      <c r="I52" s="302">
        <f>E52+G52</f>
        <v>0</v>
      </c>
      <c r="J52" s="322">
        <v>0.21</v>
      </c>
      <c r="K52" s="302">
        <f t="shared" si="34"/>
        <v>0</v>
      </c>
      <c r="L52" s="302">
        <f t="shared" si="35"/>
        <v>0</v>
      </c>
      <c r="M52" s="323"/>
      <c r="N52" s="304">
        <f t="shared" si="1"/>
        <v>0</v>
      </c>
      <c r="O52" s="324"/>
      <c r="P52" s="304">
        <f t="shared" si="2"/>
        <v>0</v>
      </c>
      <c r="Q52" s="302">
        <f t="shared" si="36"/>
        <v>0</v>
      </c>
    </row>
    <row r="53" spans="1:17" x14ac:dyDescent="0.2">
      <c r="A53" s="319" t="s">
        <v>904</v>
      </c>
      <c r="B53" s="320" t="s">
        <v>857</v>
      </c>
      <c r="C53" s="321">
        <v>1</v>
      </c>
      <c r="D53" s="302"/>
      <c r="E53" s="302">
        <f t="shared" si="32"/>
        <v>0</v>
      </c>
      <c r="F53" s="302"/>
      <c r="G53" s="302">
        <f t="shared" si="33"/>
        <v>0</v>
      </c>
      <c r="H53" s="302">
        <f t="shared" si="31"/>
        <v>0</v>
      </c>
      <c r="I53" s="302">
        <f t="shared" si="31"/>
        <v>0</v>
      </c>
      <c r="J53" s="322">
        <v>0.21</v>
      </c>
      <c r="K53" s="302">
        <f t="shared" si="34"/>
        <v>0</v>
      </c>
      <c r="L53" s="302">
        <f t="shared" si="35"/>
        <v>0</v>
      </c>
      <c r="M53" s="323"/>
      <c r="N53" s="304">
        <f t="shared" si="1"/>
        <v>0</v>
      </c>
      <c r="O53" s="324"/>
      <c r="P53" s="304">
        <f t="shared" si="2"/>
        <v>0</v>
      </c>
      <c r="Q53" s="302">
        <f t="shared" si="36"/>
        <v>0</v>
      </c>
    </row>
    <row r="54" spans="1:17" s="325" customFormat="1" x14ac:dyDescent="0.2">
      <c r="A54" s="332" t="s">
        <v>905</v>
      </c>
      <c r="B54" s="334" t="s">
        <v>857</v>
      </c>
      <c r="C54" s="321">
        <v>2</v>
      </c>
      <c r="D54" s="302"/>
      <c r="E54" s="302">
        <f t="shared" si="32"/>
        <v>0</v>
      </c>
      <c r="F54" s="302"/>
      <c r="G54" s="302">
        <f t="shared" si="33"/>
        <v>0</v>
      </c>
      <c r="H54" s="302">
        <f>D54+F54</f>
        <v>0</v>
      </c>
      <c r="I54" s="302">
        <f t="shared" si="31"/>
        <v>0</v>
      </c>
      <c r="J54" s="322">
        <v>0.21</v>
      </c>
      <c r="K54" s="302">
        <f t="shared" si="34"/>
        <v>0</v>
      </c>
      <c r="L54" s="302">
        <f t="shared" si="35"/>
        <v>0</v>
      </c>
      <c r="M54" s="323"/>
      <c r="N54" s="304">
        <f t="shared" si="1"/>
        <v>0</v>
      </c>
      <c r="O54" s="323"/>
      <c r="P54" s="304">
        <f t="shared" si="2"/>
        <v>0</v>
      </c>
      <c r="Q54" s="302">
        <f t="shared" si="36"/>
        <v>0</v>
      </c>
    </row>
    <row r="55" spans="1:17" x14ac:dyDescent="0.2">
      <c r="A55" s="335" t="s">
        <v>906</v>
      </c>
      <c r="B55" s="334" t="s">
        <v>857</v>
      </c>
      <c r="C55" s="321">
        <v>10</v>
      </c>
      <c r="D55" s="302"/>
      <c r="E55" s="302">
        <f t="shared" si="32"/>
        <v>0</v>
      </c>
      <c r="F55" s="302"/>
      <c r="G55" s="302">
        <f t="shared" si="33"/>
        <v>0</v>
      </c>
      <c r="H55" s="302">
        <f t="shared" si="31"/>
        <v>0</v>
      </c>
      <c r="I55" s="302">
        <f t="shared" si="31"/>
        <v>0</v>
      </c>
      <c r="J55" s="322">
        <v>0.21</v>
      </c>
      <c r="K55" s="302">
        <f t="shared" si="34"/>
        <v>0</v>
      </c>
      <c r="L55" s="302">
        <f t="shared" si="35"/>
        <v>0</v>
      </c>
      <c r="M55" s="323"/>
      <c r="N55" s="304">
        <f t="shared" si="1"/>
        <v>0</v>
      </c>
      <c r="O55" s="323"/>
      <c r="P55" s="304">
        <f t="shared" si="2"/>
        <v>0</v>
      </c>
      <c r="Q55" s="302">
        <f t="shared" si="36"/>
        <v>0</v>
      </c>
    </row>
    <row r="56" spans="1:17" x14ac:dyDescent="0.2">
      <c r="A56" s="336" t="s">
        <v>907</v>
      </c>
      <c r="B56" s="337" t="s">
        <v>857</v>
      </c>
      <c r="C56" s="338">
        <v>1</v>
      </c>
      <c r="D56" s="302"/>
      <c r="E56" s="302">
        <f t="shared" si="32"/>
        <v>0</v>
      </c>
      <c r="F56" s="302"/>
      <c r="G56" s="302">
        <f t="shared" si="33"/>
        <v>0</v>
      </c>
      <c r="H56" s="302">
        <f t="shared" si="31"/>
        <v>0</v>
      </c>
      <c r="I56" s="302">
        <f t="shared" si="31"/>
        <v>0</v>
      </c>
      <c r="J56" s="322">
        <v>0.21</v>
      </c>
      <c r="K56" s="302">
        <f t="shared" si="34"/>
        <v>0</v>
      </c>
      <c r="L56" s="302">
        <f t="shared" si="35"/>
        <v>0</v>
      </c>
      <c r="M56" s="323"/>
      <c r="N56" s="304">
        <f t="shared" si="1"/>
        <v>0</v>
      </c>
      <c r="O56" s="324"/>
      <c r="P56" s="304">
        <f t="shared" si="2"/>
        <v>0</v>
      </c>
      <c r="Q56" s="302">
        <f t="shared" si="36"/>
        <v>0</v>
      </c>
    </row>
    <row r="57" spans="1:17" s="331" customFormat="1" x14ac:dyDescent="0.2">
      <c r="A57" s="319" t="s">
        <v>908</v>
      </c>
      <c r="B57" s="320" t="s">
        <v>427</v>
      </c>
      <c r="C57" s="321">
        <v>1</v>
      </c>
      <c r="D57" s="326"/>
      <c r="E57" s="326">
        <f t="shared" si="3"/>
        <v>0</v>
      </c>
      <c r="F57" s="326"/>
      <c r="G57" s="326">
        <f t="shared" si="4"/>
        <v>0</v>
      </c>
      <c r="H57" s="326">
        <f t="shared" si="31"/>
        <v>0</v>
      </c>
      <c r="I57" s="326">
        <f t="shared" si="31"/>
        <v>0</v>
      </c>
      <c r="J57" s="322">
        <v>0.21</v>
      </c>
      <c r="K57" s="326">
        <f t="shared" si="5"/>
        <v>0</v>
      </c>
      <c r="L57" s="326">
        <f t="shared" si="6"/>
        <v>0</v>
      </c>
      <c r="M57" s="328"/>
      <c r="N57" s="329">
        <f t="shared" si="1"/>
        <v>0</v>
      </c>
      <c r="O57" s="328"/>
      <c r="P57" s="329">
        <f t="shared" si="2"/>
        <v>0</v>
      </c>
      <c r="Q57" s="326">
        <f t="shared" si="7"/>
        <v>0</v>
      </c>
    </row>
    <row r="58" spans="1:17" s="325" customFormat="1" x14ac:dyDescent="0.2">
      <c r="A58" s="336" t="s">
        <v>909</v>
      </c>
      <c r="B58" s="337" t="s">
        <v>857</v>
      </c>
      <c r="C58" s="321">
        <v>2</v>
      </c>
      <c r="D58" s="302"/>
      <c r="E58" s="302">
        <f t="shared" si="3"/>
        <v>0</v>
      </c>
      <c r="F58" s="302"/>
      <c r="G58" s="302">
        <f t="shared" si="4"/>
        <v>0</v>
      </c>
      <c r="H58" s="302">
        <f t="shared" si="31"/>
        <v>0</v>
      </c>
      <c r="I58" s="302">
        <f t="shared" si="31"/>
        <v>0</v>
      </c>
      <c r="J58" s="322">
        <v>0.21</v>
      </c>
      <c r="K58" s="302">
        <f t="shared" si="5"/>
        <v>0</v>
      </c>
      <c r="L58" s="302">
        <f t="shared" si="6"/>
        <v>0</v>
      </c>
      <c r="M58" s="323"/>
      <c r="N58" s="304">
        <f t="shared" si="1"/>
        <v>0</v>
      </c>
      <c r="O58" s="323"/>
      <c r="P58" s="304">
        <f t="shared" si="2"/>
        <v>0</v>
      </c>
      <c r="Q58" s="302">
        <f t="shared" si="7"/>
        <v>0</v>
      </c>
    </row>
    <row r="59" spans="1:17" s="325" customFormat="1" x14ac:dyDescent="0.2">
      <c r="A59" s="336" t="s">
        <v>910</v>
      </c>
      <c r="B59" s="337" t="s">
        <v>857</v>
      </c>
      <c r="C59" s="321">
        <v>2</v>
      </c>
      <c r="D59" s="302"/>
      <c r="E59" s="302">
        <f t="shared" si="3"/>
        <v>0</v>
      </c>
      <c r="F59" s="302"/>
      <c r="G59" s="302">
        <f t="shared" si="4"/>
        <v>0</v>
      </c>
      <c r="H59" s="302">
        <f t="shared" si="31"/>
        <v>0</v>
      </c>
      <c r="I59" s="302">
        <f t="shared" si="31"/>
        <v>0</v>
      </c>
      <c r="J59" s="322">
        <v>0.21</v>
      </c>
      <c r="K59" s="302">
        <f t="shared" si="5"/>
        <v>0</v>
      </c>
      <c r="L59" s="302">
        <f t="shared" si="6"/>
        <v>0</v>
      </c>
      <c r="M59" s="323"/>
      <c r="N59" s="304">
        <f t="shared" si="1"/>
        <v>0</v>
      </c>
      <c r="O59" s="323"/>
      <c r="P59" s="304">
        <f t="shared" si="2"/>
        <v>0</v>
      </c>
      <c r="Q59" s="302">
        <f t="shared" si="7"/>
        <v>0</v>
      </c>
    </row>
    <row r="60" spans="1:17" x14ac:dyDescent="0.2">
      <c r="A60" s="335" t="s">
        <v>911</v>
      </c>
      <c r="B60" s="334" t="s">
        <v>768</v>
      </c>
      <c r="C60" s="321">
        <v>20</v>
      </c>
      <c r="D60" s="302"/>
      <c r="E60" s="302">
        <f t="shared" si="3"/>
        <v>0</v>
      </c>
      <c r="F60" s="302"/>
      <c r="G60" s="302">
        <f t="shared" si="4"/>
        <v>0</v>
      </c>
      <c r="H60" s="302">
        <f t="shared" si="31"/>
        <v>0</v>
      </c>
      <c r="I60" s="302">
        <f t="shared" si="31"/>
        <v>0</v>
      </c>
      <c r="J60" s="322">
        <v>0.21</v>
      </c>
      <c r="K60" s="302">
        <f t="shared" si="5"/>
        <v>0</v>
      </c>
      <c r="L60" s="302">
        <f t="shared" si="6"/>
        <v>0</v>
      </c>
      <c r="M60" s="323"/>
      <c r="N60" s="304">
        <f t="shared" si="1"/>
        <v>0</v>
      </c>
      <c r="O60" s="323"/>
      <c r="P60" s="304">
        <f t="shared" si="2"/>
        <v>0</v>
      </c>
      <c r="Q60" s="302">
        <f t="shared" si="7"/>
        <v>0</v>
      </c>
    </row>
    <row r="61" spans="1:17" x14ac:dyDescent="0.2">
      <c r="A61" s="335" t="s">
        <v>912</v>
      </c>
      <c r="B61" s="334" t="s">
        <v>508</v>
      </c>
      <c r="C61" s="321">
        <v>60</v>
      </c>
      <c r="D61" s="302"/>
      <c r="E61" s="302">
        <f t="shared" si="3"/>
        <v>0</v>
      </c>
      <c r="F61" s="302"/>
      <c r="G61" s="302">
        <f t="shared" si="4"/>
        <v>0</v>
      </c>
      <c r="H61" s="302">
        <f t="shared" si="31"/>
        <v>0</v>
      </c>
      <c r="I61" s="302">
        <f t="shared" si="31"/>
        <v>0</v>
      </c>
      <c r="J61" s="322">
        <v>0.21</v>
      </c>
      <c r="K61" s="302">
        <f t="shared" si="5"/>
        <v>0</v>
      </c>
      <c r="L61" s="302">
        <f t="shared" si="6"/>
        <v>0</v>
      </c>
      <c r="M61" s="323"/>
      <c r="N61" s="304">
        <f t="shared" si="1"/>
        <v>0</v>
      </c>
      <c r="O61" s="323"/>
      <c r="P61" s="304">
        <f t="shared" si="2"/>
        <v>0</v>
      </c>
      <c r="Q61" s="302">
        <f t="shared" si="7"/>
        <v>0</v>
      </c>
    </row>
    <row r="62" spans="1:17" x14ac:dyDescent="0.2">
      <c r="A62" s="335" t="s">
        <v>913</v>
      </c>
      <c r="B62" s="334" t="s">
        <v>427</v>
      </c>
      <c r="C62" s="321">
        <v>1</v>
      </c>
      <c r="D62" s="302"/>
      <c r="E62" s="302">
        <f t="shared" si="3"/>
        <v>0</v>
      </c>
      <c r="F62" s="302"/>
      <c r="G62" s="302">
        <f t="shared" si="4"/>
        <v>0</v>
      </c>
      <c r="H62" s="302">
        <f t="shared" si="31"/>
        <v>0</v>
      </c>
      <c r="I62" s="302">
        <f t="shared" si="31"/>
        <v>0</v>
      </c>
      <c r="J62" s="322">
        <v>0.21</v>
      </c>
      <c r="K62" s="302">
        <f t="shared" si="5"/>
        <v>0</v>
      </c>
      <c r="L62" s="302">
        <f t="shared" si="6"/>
        <v>0</v>
      </c>
      <c r="M62" s="323"/>
      <c r="N62" s="304">
        <f t="shared" si="1"/>
        <v>0</v>
      </c>
      <c r="O62" s="323"/>
      <c r="P62" s="304">
        <f t="shared" si="2"/>
        <v>0</v>
      </c>
      <c r="Q62" s="302">
        <f t="shared" si="7"/>
        <v>0</v>
      </c>
    </row>
    <row r="63" spans="1:17" x14ac:dyDescent="0.2">
      <c r="A63" s="319" t="s">
        <v>914</v>
      </c>
      <c r="B63" s="334" t="s">
        <v>857</v>
      </c>
      <c r="C63" s="321">
        <v>400</v>
      </c>
      <c r="D63" s="302"/>
      <c r="E63" s="302">
        <f t="shared" si="3"/>
        <v>0</v>
      </c>
      <c r="F63" s="302"/>
      <c r="G63" s="302">
        <f t="shared" si="4"/>
        <v>0</v>
      </c>
      <c r="H63" s="302">
        <f t="shared" si="31"/>
        <v>0</v>
      </c>
      <c r="I63" s="302">
        <f t="shared" si="31"/>
        <v>0</v>
      </c>
      <c r="J63" s="322">
        <v>0.21</v>
      </c>
      <c r="K63" s="302">
        <f t="shared" si="5"/>
        <v>0</v>
      </c>
      <c r="L63" s="302">
        <f t="shared" si="6"/>
        <v>0</v>
      </c>
      <c r="M63" s="323"/>
      <c r="N63" s="304">
        <f t="shared" si="1"/>
        <v>0</v>
      </c>
      <c r="O63" s="323"/>
      <c r="P63" s="304">
        <f t="shared" si="2"/>
        <v>0</v>
      </c>
      <c r="Q63" s="302">
        <f t="shared" si="7"/>
        <v>0</v>
      </c>
    </row>
    <row r="64" spans="1:17" x14ac:dyDescent="0.2">
      <c r="A64" s="319" t="s">
        <v>915</v>
      </c>
      <c r="B64" s="334" t="s">
        <v>857</v>
      </c>
      <c r="C64" s="321">
        <v>300</v>
      </c>
      <c r="D64" s="302"/>
      <c r="E64" s="302">
        <f t="shared" si="3"/>
        <v>0</v>
      </c>
      <c r="F64" s="302"/>
      <c r="G64" s="302">
        <f t="shared" si="4"/>
        <v>0</v>
      </c>
      <c r="H64" s="302">
        <f t="shared" si="31"/>
        <v>0</v>
      </c>
      <c r="I64" s="302">
        <f t="shared" si="31"/>
        <v>0</v>
      </c>
      <c r="J64" s="322">
        <v>0.21</v>
      </c>
      <c r="K64" s="302">
        <f t="shared" si="5"/>
        <v>0</v>
      </c>
      <c r="L64" s="302">
        <f t="shared" si="6"/>
        <v>0</v>
      </c>
      <c r="M64" s="323"/>
      <c r="N64" s="304">
        <f t="shared" si="1"/>
        <v>0</v>
      </c>
      <c r="O64" s="323"/>
      <c r="P64" s="304">
        <f t="shared" si="2"/>
        <v>0</v>
      </c>
      <c r="Q64" s="302">
        <f t="shared" si="7"/>
        <v>0</v>
      </c>
    </row>
    <row r="65" spans="1:17" x14ac:dyDescent="0.2">
      <c r="A65" s="319" t="s">
        <v>916</v>
      </c>
      <c r="B65" s="334" t="s">
        <v>857</v>
      </c>
      <c r="C65" s="321">
        <v>500</v>
      </c>
      <c r="D65" s="302"/>
      <c r="E65" s="302">
        <f t="shared" si="3"/>
        <v>0</v>
      </c>
      <c r="F65" s="302"/>
      <c r="G65" s="302">
        <f t="shared" si="4"/>
        <v>0</v>
      </c>
      <c r="H65" s="302">
        <f t="shared" si="31"/>
        <v>0</v>
      </c>
      <c r="I65" s="302">
        <f t="shared" si="31"/>
        <v>0</v>
      </c>
      <c r="J65" s="322">
        <v>0.21</v>
      </c>
      <c r="K65" s="302">
        <f t="shared" si="5"/>
        <v>0</v>
      </c>
      <c r="L65" s="302">
        <f t="shared" si="6"/>
        <v>0</v>
      </c>
      <c r="M65" s="323"/>
      <c r="N65" s="304">
        <f t="shared" si="1"/>
        <v>0</v>
      </c>
      <c r="O65" s="323"/>
      <c r="P65" s="304">
        <f t="shared" si="2"/>
        <v>0</v>
      </c>
      <c r="Q65" s="302">
        <f t="shared" si="7"/>
        <v>0</v>
      </c>
    </row>
    <row r="66" spans="1:17" x14ac:dyDescent="0.2">
      <c r="A66" s="335" t="s">
        <v>917</v>
      </c>
      <c r="B66" s="334" t="s">
        <v>768</v>
      </c>
      <c r="C66" s="321">
        <v>30</v>
      </c>
      <c r="D66" s="302"/>
      <c r="E66" s="302">
        <f t="shared" si="3"/>
        <v>0</v>
      </c>
      <c r="F66" s="302"/>
      <c r="G66" s="302">
        <f t="shared" si="4"/>
        <v>0</v>
      </c>
      <c r="H66" s="302">
        <f t="shared" si="31"/>
        <v>0</v>
      </c>
      <c r="I66" s="302">
        <f t="shared" si="31"/>
        <v>0</v>
      </c>
      <c r="J66" s="322">
        <v>0.21</v>
      </c>
      <c r="K66" s="302">
        <f t="shared" si="5"/>
        <v>0</v>
      </c>
      <c r="L66" s="302">
        <f t="shared" si="6"/>
        <v>0</v>
      </c>
      <c r="M66" s="323"/>
      <c r="N66" s="304">
        <f t="shared" si="1"/>
        <v>0</v>
      </c>
      <c r="O66" s="323"/>
      <c r="P66" s="304">
        <f t="shared" si="2"/>
        <v>0</v>
      </c>
      <c r="Q66" s="302">
        <f t="shared" si="7"/>
        <v>0</v>
      </c>
    </row>
    <row r="67" spans="1:17" x14ac:dyDescent="0.2">
      <c r="A67" s="335" t="s">
        <v>918</v>
      </c>
      <c r="B67" s="334" t="s">
        <v>427</v>
      </c>
      <c r="C67" s="321">
        <v>1</v>
      </c>
      <c r="D67" s="302"/>
      <c r="E67" s="302">
        <f t="shared" si="3"/>
        <v>0</v>
      </c>
      <c r="F67" s="302"/>
      <c r="G67" s="302">
        <f t="shared" si="4"/>
        <v>0</v>
      </c>
      <c r="H67" s="302">
        <f t="shared" ref="H67:I67" si="37">D67+F67</f>
        <v>0</v>
      </c>
      <c r="I67" s="302">
        <f t="shared" si="37"/>
        <v>0</v>
      </c>
      <c r="J67" s="322">
        <v>0.21</v>
      </c>
      <c r="K67" s="302">
        <f t="shared" si="5"/>
        <v>0</v>
      </c>
      <c r="L67" s="302">
        <f t="shared" si="6"/>
        <v>0</v>
      </c>
      <c r="M67" s="323"/>
      <c r="N67" s="304">
        <f t="shared" si="1"/>
        <v>0</v>
      </c>
      <c r="O67" s="323"/>
      <c r="P67" s="304">
        <f t="shared" si="2"/>
        <v>0</v>
      </c>
      <c r="Q67" s="302">
        <f t="shared" si="7"/>
        <v>0</v>
      </c>
    </row>
    <row r="68" spans="1:17" ht="13.5" thickBot="1" x14ac:dyDescent="0.25">
      <c r="A68" s="339"/>
      <c r="B68" s="340"/>
      <c r="C68" s="341"/>
      <c r="D68" s="342"/>
      <c r="E68" s="342"/>
      <c r="F68" s="342"/>
      <c r="G68" s="342"/>
      <c r="H68" s="342"/>
      <c r="I68" s="342"/>
      <c r="J68" s="343"/>
      <c r="K68" s="342"/>
      <c r="L68" s="342"/>
      <c r="M68" s="302"/>
      <c r="N68" s="304"/>
      <c r="O68" s="302"/>
      <c r="P68" s="304"/>
      <c r="Q68" s="302"/>
    </row>
    <row r="69" spans="1:17" x14ac:dyDescent="0.2">
      <c r="A69" s="344"/>
      <c r="B69" s="345"/>
      <c r="C69" s="301"/>
      <c r="D69" s="302"/>
      <c r="E69" s="302"/>
      <c r="F69" s="302"/>
      <c r="G69" s="302"/>
      <c r="H69" s="302"/>
      <c r="I69" s="302"/>
      <c r="J69" s="303"/>
      <c r="K69" s="302"/>
      <c r="L69" s="302"/>
      <c r="M69" s="302"/>
      <c r="N69" s="304"/>
      <c r="O69" s="302"/>
      <c r="P69" s="304" t="s">
        <v>1</v>
      </c>
      <c r="Q69" s="346" t="s">
        <v>919</v>
      </c>
    </row>
    <row r="70" spans="1:17" x14ac:dyDescent="0.2">
      <c r="A70" s="344" t="s">
        <v>920</v>
      </c>
      <c r="B70" s="300"/>
      <c r="C70" s="347"/>
      <c r="D70" s="348"/>
      <c r="E70" s="349">
        <f>SUM(E5:E68)</f>
        <v>0</v>
      </c>
      <c r="F70" s="348"/>
      <c r="G70" s="349">
        <f>ROUND(SUM(G5:G68),1)</f>
        <v>0</v>
      </c>
      <c r="H70" s="349"/>
      <c r="I70" s="349">
        <f>ROUND(SUM(I5:I68),1)</f>
        <v>0</v>
      </c>
      <c r="J70" s="350"/>
      <c r="K70" s="349">
        <f>ROUND(SUM(K5:K68),1)</f>
        <v>0</v>
      </c>
      <c r="L70" s="349">
        <f>ROUND(SUM(L5:L68),1)</f>
        <v>0</v>
      </c>
      <c r="M70" s="302"/>
      <c r="N70" s="304"/>
      <c r="O70" s="302"/>
      <c r="P70" s="304" t="s">
        <v>1</v>
      </c>
      <c r="Q70" s="292">
        <f>SUM(Q6:Q69)</f>
        <v>0</v>
      </c>
    </row>
    <row r="71" spans="1:17" x14ac:dyDescent="0.2">
      <c r="A71" s="344" t="s">
        <v>921</v>
      </c>
      <c r="B71" s="345" t="s">
        <v>12</v>
      </c>
      <c r="C71" s="351">
        <v>3</v>
      </c>
      <c r="D71" s="302"/>
      <c r="E71" s="302"/>
      <c r="F71" s="302"/>
      <c r="G71" s="292">
        <f>ROUND(SUM(C71*G70/100),1)</f>
        <v>0</v>
      </c>
      <c r="H71" s="292"/>
      <c r="I71" s="292"/>
      <c r="J71" s="293">
        <v>0.21</v>
      </c>
      <c r="K71" s="302">
        <f>ROUND((G71+E71)*J71,1)</f>
        <v>0</v>
      </c>
      <c r="L71" s="317">
        <f>E71+G71+K71</f>
        <v>0</v>
      </c>
      <c r="M71" s="302"/>
      <c r="N71" s="304"/>
      <c r="O71" s="302"/>
      <c r="P71" s="304" t="s">
        <v>1</v>
      </c>
      <c r="Q71" s="302"/>
    </row>
    <row r="72" spans="1:17" x14ac:dyDescent="0.2">
      <c r="A72" s="352" t="s">
        <v>922</v>
      </c>
      <c r="B72" s="353"/>
      <c r="C72" s="354"/>
      <c r="D72" s="355"/>
      <c r="E72" s="356">
        <f>IF(G70=0,ROUND(SUM(E70+G70+G71),1),0)</f>
        <v>0</v>
      </c>
      <c r="F72" s="355"/>
      <c r="G72" s="355">
        <f>IF(G70&lt;&gt;0,ROUND(E70+G70+G71,1),0)</f>
        <v>0</v>
      </c>
      <c r="H72" s="355"/>
      <c r="I72" s="355"/>
      <c r="J72" s="357"/>
      <c r="K72" s="358">
        <f>SUM(K70:K71)</f>
        <v>0</v>
      </c>
      <c r="L72" s="359">
        <f>ROUND(SUM(E72:K72),1)</f>
        <v>0</v>
      </c>
      <c r="M72" s="302"/>
      <c r="N72" s="304"/>
      <c r="O72" s="302"/>
      <c r="P72" s="304"/>
      <c r="Q72" s="302"/>
    </row>
    <row r="73" spans="1:17" ht="13.5" thickBot="1" x14ac:dyDescent="0.25">
      <c r="A73" s="360" t="s">
        <v>923</v>
      </c>
      <c r="B73" s="361" t="s">
        <v>12</v>
      </c>
      <c r="C73" s="362">
        <v>6</v>
      </c>
      <c r="D73" s="342"/>
      <c r="E73" s="363">
        <f>IF(G70=0,ROUND(E72*C73/100,1),0)</f>
        <v>0</v>
      </c>
      <c r="F73" s="342"/>
      <c r="G73" s="364">
        <f>ROUND(SUM(G72*C73/100),1)</f>
        <v>0</v>
      </c>
      <c r="H73" s="364"/>
      <c r="I73" s="364"/>
      <c r="J73" s="365">
        <v>0.21</v>
      </c>
      <c r="K73" s="366">
        <f>ROUND((G73+E73)*J73,1)</f>
        <v>0</v>
      </c>
      <c r="L73" s="342">
        <f>E73+G73+K73</f>
        <v>0</v>
      </c>
      <c r="M73" s="342"/>
      <c r="N73" s="367"/>
      <c r="O73" s="342"/>
      <c r="P73" s="367"/>
      <c r="Q73" s="342"/>
    </row>
    <row r="74" spans="1:17" ht="13.5" thickBot="1" x14ac:dyDescent="0.25">
      <c r="A74" s="344"/>
      <c r="B74" s="345"/>
      <c r="C74" s="301"/>
      <c r="D74" s="302"/>
      <c r="E74" s="368"/>
      <c r="F74" s="302"/>
      <c r="G74" s="302"/>
      <c r="H74" s="302"/>
      <c r="I74" s="302"/>
      <c r="J74" s="369"/>
      <c r="K74" s="370"/>
      <c r="L74" s="348"/>
      <c r="M74" s="302"/>
      <c r="N74" s="304"/>
      <c r="O74" s="302"/>
      <c r="P74" s="304"/>
      <c r="Q74" s="302" t="s">
        <v>924</v>
      </c>
    </row>
    <row r="75" spans="1:17" ht="13.5" thickBot="1" x14ac:dyDescent="0.25">
      <c r="A75" s="371" t="str">
        <f>CONCATENATE("Celkem ",A3)</f>
        <v>Celkem Elektroinstalace</v>
      </c>
      <c r="B75" s="372"/>
      <c r="C75" s="373"/>
      <c r="D75" s="374"/>
      <c r="E75" s="375">
        <f>IF(G70=0,SUM(E72:E73),0)</f>
        <v>0</v>
      </c>
      <c r="F75" s="374"/>
      <c r="G75" s="374">
        <f>SUM(G72:G73)</f>
        <v>0</v>
      </c>
      <c r="H75" s="374"/>
      <c r="I75" s="374"/>
      <c r="J75" s="376"/>
      <c r="K75" s="377">
        <f>SUM(K72:K73)</f>
        <v>0</v>
      </c>
      <c r="L75" s="378">
        <f>E75+G75+K75</f>
        <v>0</v>
      </c>
      <c r="M75" s="302"/>
      <c r="N75" s="304"/>
      <c r="O75" s="302"/>
      <c r="P75" s="304"/>
      <c r="Q75" s="302">
        <f>G75-Q70</f>
        <v>0</v>
      </c>
    </row>
    <row r="76" spans="1:17" hidden="1" x14ac:dyDescent="0.2">
      <c r="A76" s="297" t="s">
        <v>925</v>
      </c>
      <c r="B76" s="290" t="s">
        <v>12</v>
      </c>
      <c r="C76" s="351">
        <v>0</v>
      </c>
      <c r="D76" s="292"/>
      <c r="E76" s="379">
        <f>ROUND((E75/100)*C76,1)</f>
        <v>0</v>
      </c>
      <c r="F76" s="292"/>
      <c r="G76" s="292">
        <f>ROUND((G75/100)*C76,1)</f>
        <v>0</v>
      </c>
      <c r="H76" s="292"/>
      <c r="I76" s="292"/>
      <c r="J76" s="293"/>
      <c r="K76" s="292">
        <f>ROUND((K75/100)*C76,1)</f>
        <v>0</v>
      </c>
      <c r="L76" s="292">
        <f>ROUND((L75/100)*C76,1)</f>
        <v>0</v>
      </c>
      <c r="M76" s="292"/>
      <c r="N76" s="298"/>
      <c r="O76" s="292"/>
      <c r="P76" s="298"/>
      <c r="Q76" s="292"/>
    </row>
    <row r="77" spans="1:17" hidden="1" x14ac:dyDescent="0.2">
      <c r="A77" s="380" t="str">
        <f>CONCATENATE("Celkem ",A3," po slevě")</f>
        <v>Celkem Elektroinstalace po slevě</v>
      </c>
      <c r="B77" s="381"/>
      <c r="C77" s="382">
        <v>0</v>
      </c>
      <c r="D77" s="383"/>
      <c r="E77" s="384">
        <f>E75-E76</f>
        <v>0</v>
      </c>
      <c r="F77" s="383"/>
      <c r="G77" s="383">
        <f>G75-G76</f>
        <v>0</v>
      </c>
      <c r="H77" s="383"/>
      <c r="I77" s="383"/>
      <c r="J77" s="385"/>
      <c r="K77" s="383">
        <f>K75-K76</f>
        <v>0</v>
      </c>
      <c r="L77" s="383">
        <f>L75-L76</f>
        <v>0</v>
      </c>
      <c r="M77" s="349"/>
      <c r="N77" s="386"/>
      <c r="O77" s="349"/>
      <c r="P77" s="386"/>
      <c r="Q77" s="349"/>
    </row>
    <row r="78" spans="1:17" x14ac:dyDescent="0.2">
      <c r="A78" s="387"/>
      <c r="B78" s="388"/>
      <c r="C78" s="389"/>
      <c r="D78" s="390"/>
      <c r="E78" s="390"/>
      <c r="F78" s="390"/>
      <c r="G78" s="390"/>
      <c r="H78" s="390"/>
      <c r="I78" s="390"/>
      <c r="J78" s="391"/>
      <c r="K78" s="390"/>
      <c r="L78" s="390"/>
      <c r="M78" s="390"/>
      <c r="N78" s="392"/>
      <c r="O78" s="390"/>
      <c r="P78" s="392"/>
      <c r="Q78" s="390"/>
    </row>
    <row r="79" spans="1:17" x14ac:dyDescent="0.2">
      <c r="A79" s="387"/>
      <c r="B79" s="388"/>
      <c r="C79" s="389"/>
      <c r="D79" s="390"/>
      <c r="E79" s="390"/>
      <c r="F79" s="390"/>
      <c r="G79" s="390"/>
      <c r="H79" s="390"/>
      <c r="I79" s="390"/>
      <c r="J79" s="391"/>
      <c r="K79" s="390"/>
      <c r="L79" s="390"/>
      <c r="M79" s="390"/>
      <c r="N79" s="392"/>
      <c r="O79" s="390"/>
      <c r="P79" s="392"/>
      <c r="Q79" s="390"/>
    </row>
    <row r="80" spans="1:17" x14ac:dyDescent="0.2">
      <c r="A80" s="387"/>
      <c r="B80" s="388"/>
      <c r="C80" s="389"/>
      <c r="D80" s="390"/>
      <c r="E80" s="390"/>
      <c r="F80" s="390"/>
      <c r="G80" s="390"/>
      <c r="H80" s="390"/>
      <c r="I80" s="390"/>
      <c r="J80" s="391"/>
      <c r="K80" s="390"/>
      <c r="L80" s="390"/>
      <c r="M80" s="390"/>
      <c r="N80" s="392"/>
      <c r="O80" s="390"/>
      <c r="P80" s="392"/>
      <c r="Q80" s="390"/>
    </row>
    <row r="81" spans="1:17" x14ac:dyDescent="0.2">
      <c r="A81" s="387"/>
      <c r="B81" s="388"/>
      <c r="C81" s="389"/>
      <c r="D81" s="390"/>
      <c r="E81" s="390"/>
      <c r="F81" s="390"/>
      <c r="G81" s="390"/>
      <c r="H81" s="390"/>
      <c r="I81" s="390"/>
      <c r="J81" s="391"/>
      <c r="K81" s="390"/>
      <c r="L81" s="390"/>
      <c r="M81" s="390"/>
      <c r="N81" s="392"/>
      <c r="O81" s="390"/>
      <c r="P81" s="392"/>
      <c r="Q81" s="390"/>
    </row>
    <row r="82" spans="1:17" x14ac:dyDescent="0.2">
      <c r="A82" s="387"/>
      <c r="B82" s="388"/>
      <c r="C82" s="389"/>
      <c r="D82" s="390"/>
      <c r="E82" s="390"/>
      <c r="F82" s="390"/>
      <c r="G82" s="390"/>
      <c r="H82" s="390"/>
      <c r="I82" s="390"/>
      <c r="J82" s="391"/>
      <c r="K82" s="390"/>
      <c r="L82" s="390"/>
      <c r="M82" s="390"/>
      <c r="N82" s="392"/>
      <c r="O82" s="390"/>
      <c r="P82" s="392"/>
      <c r="Q82" s="390"/>
    </row>
    <row r="83" spans="1:17" x14ac:dyDescent="0.2">
      <c r="A83" s="387"/>
      <c r="B83" s="388"/>
      <c r="C83" s="389"/>
      <c r="D83" s="390"/>
      <c r="E83" s="390"/>
      <c r="F83" s="390"/>
      <c r="G83" s="390"/>
      <c r="H83" s="390"/>
      <c r="I83" s="390"/>
      <c r="J83" s="391"/>
      <c r="K83" s="390"/>
      <c r="L83" s="390"/>
      <c r="M83" s="390"/>
      <c r="N83" s="392"/>
      <c r="O83" s="390"/>
      <c r="P83" s="392"/>
      <c r="Q83" s="390"/>
    </row>
    <row r="84" spans="1:17" x14ac:dyDescent="0.2">
      <c r="A84" s="387"/>
      <c r="B84" s="388"/>
      <c r="C84" s="389"/>
      <c r="D84" s="390"/>
      <c r="E84" s="390"/>
      <c r="F84" s="390"/>
      <c r="G84" s="390"/>
      <c r="H84" s="390"/>
      <c r="I84" s="390"/>
      <c r="J84" s="391"/>
      <c r="K84" s="390"/>
      <c r="L84" s="390"/>
      <c r="M84" s="390"/>
      <c r="N84" s="392"/>
      <c r="O84" s="390"/>
      <c r="P84" s="392"/>
      <c r="Q84" s="390"/>
    </row>
  </sheetData>
  <pageMargins left="0.11811023622047245" right="0" top="0.78740157480314965" bottom="0.78740157480314965" header="0.31496062992125984" footer="0.31496062992125984"/>
  <pageSetup paperSize="9" scale="85" orientation="landscape" r:id="rId1"/>
  <headerFooter>
    <oddFooter>Stránka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/>
  </sheetViews>
  <sheetFormatPr defaultRowHeight="12.75" x14ac:dyDescent="0.2"/>
  <cols>
    <col min="1" max="1" width="50.710937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926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x14ac:dyDescent="0.2">
      <c r="A6" s="319" t="s">
        <v>927</v>
      </c>
      <c r="B6" s="320" t="s">
        <v>115</v>
      </c>
      <c r="C6" s="321">
        <v>200</v>
      </c>
      <c r="D6" s="302"/>
      <c r="E6" s="302">
        <f>C6*D6</f>
        <v>0</v>
      </c>
      <c r="F6" s="302"/>
      <c r="G6" s="302">
        <f>SUM(C6*F6)</f>
        <v>0</v>
      </c>
      <c r="H6" s="302">
        <f t="shared" ref="H6:I18" si="0">D6+F6</f>
        <v>0</v>
      </c>
      <c r="I6" s="302">
        <f t="shared" si="0"/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 t="shared" ref="N6:N18" si="1">$N$1</f>
        <v>0</v>
      </c>
      <c r="O6" s="323"/>
      <c r="P6" s="304">
        <f t="shared" ref="P6:P18" si="2">$P$1</f>
        <v>0</v>
      </c>
      <c r="Q6" s="302">
        <f>ROUND(O6*C6,1)</f>
        <v>0</v>
      </c>
    </row>
    <row r="7" spans="1:17" x14ac:dyDescent="0.2">
      <c r="A7" s="319" t="s">
        <v>928</v>
      </c>
      <c r="B7" s="320" t="s">
        <v>115</v>
      </c>
      <c r="C7" s="321">
        <v>500</v>
      </c>
      <c r="D7" s="302"/>
      <c r="E7" s="302">
        <f t="shared" ref="E7:E18" si="3">C7*D7</f>
        <v>0</v>
      </c>
      <c r="F7" s="302"/>
      <c r="G7" s="302">
        <f t="shared" ref="G7:G18" si="4">SUM(C7*F7)</f>
        <v>0</v>
      </c>
      <c r="H7" s="302">
        <f t="shared" si="0"/>
        <v>0</v>
      </c>
      <c r="I7" s="302">
        <f t="shared" si="0"/>
        <v>0</v>
      </c>
      <c r="J7" s="322">
        <v>0.21</v>
      </c>
      <c r="K7" s="302">
        <f t="shared" ref="K7:K18" si="5">ROUND((G7+E7)*J7,1)</f>
        <v>0</v>
      </c>
      <c r="L7" s="302">
        <f t="shared" ref="L7:L18" si="6">E7+G7+K7</f>
        <v>0</v>
      </c>
      <c r="M7" s="323"/>
      <c r="N7" s="304">
        <f t="shared" si="1"/>
        <v>0</v>
      </c>
      <c r="O7" s="323"/>
      <c r="P7" s="304">
        <f t="shared" si="2"/>
        <v>0</v>
      </c>
      <c r="Q7" s="302">
        <f t="shared" ref="Q7:Q18" si="7">ROUND(O7*C7,1)</f>
        <v>0</v>
      </c>
    </row>
    <row r="8" spans="1:17" x14ac:dyDescent="0.2">
      <c r="A8" s="319" t="s">
        <v>929</v>
      </c>
      <c r="B8" s="320" t="s">
        <v>115</v>
      </c>
      <c r="C8" s="321">
        <v>700</v>
      </c>
      <c r="D8" s="302"/>
      <c r="E8" s="302">
        <f t="shared" si="3"/>
        <v>0</v>
      </c>
      <c r="F8" s="302"/>
      <c r="G8" s="302">
        <f t="shared" si="4"/>
        <v>0</v>
      </c>
      <c r="H8" s="302">
        <f t="shared" si="0"/>
        <v>0</v>
      </c>
      <c r="I8" s="302">
        <f t="shared" si="0"/>
        <v>0</v>
      </c>
      <c r="J8" s="322">
        <v>0.21</v>
      </c>
      <c r="K8" s="302">
        <f t="shared" si="5"/>
        <v>0</v>
      </c>
      <c r="L8" s="302">
        <f t="shared" si="6"/>
        <v>0</v>
      </c>
      <c r="M8" s="323"/>
      <c r="N8" s="304">
        <f t="shared" si="1"/>
        <v>0</v>
      </c>
      <c r="O8" s="323"/>
      <c r="P8" s="304">
        <f t="shared" si="2"/>
        <v>0</v>
      </c>
      <c r="Q8" s="302">
        <f t="shared" si="7"/>
        <v>0</v>
      </c>
    </row>
    <row r="9" spans="1:17" x14ac:dyDescent="0.2">
      <c r="A9" s="319" t="s">
        <v>930</v>
      </c>
      <c r="B9" s="320" t="s">
        <v>115</v>
      </c>
      <c r="C9" s="321">
        <v>100</v>
      </c>
      <c r="D9" s="302"/>
      <c r="E9" s="302">
        <f t="shared" si="3"/>
        <v>0</v>
      </c>
      <c r="F9" s="302"/>
      <c r="G9" s="302">
        <f t="shared" si="4"/>
        <v>0</v>
      </c>
      <c r="H9" s="302">
        <f t="shared" si="0"/>
        <v>0</v>
      </c>
      <c r="I9" s="302">
        <f t="shared" si="0"/>
        <v>0</v>
      </c>
      <c r="J9" s="322">
        <v>0.21</v>
      </c>
      <c r="K9" s="302">
        <f t="shared" si="5"/>
        <v>0</v>
      </c>
      <c r="L9" s="302">
        <f t="shared" si="6"/>
        <v>0</v>
      </c>
      <c r="M9" s="323"/>
      <c r="N9" s="304">
        <f t="shared" si="1"/>
        <v>0</v>
      </c>
      <c r="O9" s="323"/>
      <c r="P9" s="304">
        <f t="shared" si="2"/>
        <v>0</v>
      </c>
      <c r="Q9" s="302">
        <f t="shared" si="7"/>
        <v>0</v>
      </c>
    </row>
    <row r="10" spans="1:17" x14ac:dyDescent="0.2">
      <c r="A10" s="319" t="s">
        <v>931</v>
      </c>
      <c r="B10" s="320" t="s">
        <v>115</v>
      </c>
      <c r="C10" s="321">
        <v>400</v>
      </c>
      <c r="D10" s="302"/>
      <c r="E10" s="302">
        <f t="shared" si="3"/>
        <v>0</v>
      </c>
      <c r="F10" s="302"/>
      <c r="G10" s="302">
        <f t="shared" si="4"/>
        <v>0</v>
      </c>
      <c r="H10" s="302">
        <f t="shared" si="0"/>
        <v>0</v>
      </c>
      <c r="I10" s="302">
        <f t="shared" si="0"/>
        <v>0</v>
      </c>
      <c r="J10" s="322">
        <v>0.21</v>
      </c>
      <c r="K10" s="302">
        <f t="shared" si="5"/>
        <v>0</v>
      </c>
      <c r="L10" s="302">
        <f t="shared" si="6"/>
        <v>0</v>
      </c>
      <c r="M10" s="323"/>
      <c r="N10" s="304">
        <f t="shared" si="1"/>
        <v>0</v>
      </c>
      <c r="O10" s="323"/>
      <c r="P10" s="304">
        <f t="shared" si="2"/>
        <v>0</v>
      </c>
      <c r="Q10" s="302">
        <f t="shared" si="7"/>
        <v>0</v>
      </c>
    </row>
    <row r="11" spans="1:17" x14ac:dyDescent="0.2">
      <c r="A11" s="319" t="s">
        <v>932</v>
      </c>
      <c r="B11" s="320" t="s">
        <v>115</v>
      </c>
      <c r="C11" s="321">
        <v>200</v>
      </c>
      <c r="D11" s="302"/>
      <c r="E11" s="302">
        <f>C11*D11</f>
        <v>0</v>
      </c>
      <c r="F11" s="302"/>
      <c r="G11" s="302">
        <f>SUM(C11*F11)</f>
        <v>0</v>
      </c>
      <c r="H11" s="302">
        <f t="shared" si="0"/>
        <v>0</v>
      </c>
      <c r="I11" s="302">
        <f t="shared" si="0"/>
        <v>0</v>
      </c>
      <c r="J11" s="322">
        <v>0.21</v>
      </c>
      <c r="K11" s="302">
        <f>ROUND((G11+E11)*J11,1)</f>
        <v>0</v>
      </c>
      <c r="L11" s="302">
        <f>E11+G11+K11</f>
        <v>0</v>
      </c>
      <c r="M11" s="323"/>
      <c r="N11" s="304">
        <f t="shared" si="1"/>
        <v>0</v>
      </c>
      <c r="O11" s="323"/>
      <c r="P11" s="304">
        <f t="shared" si="2"/>
        <v>0</v>
      </c>
      <c r="Q11" s="302">
        <f>ROUND(O11*C11,1)</f>
        <v>0</v>
      </c>
    </row>
    <row r="12" spans="1:17" x14ac:dyDescent="0.2">
      <c r="A12" s="319" t="s">
        <v>933</v>
      </c>
      <c r="B12" s="320" t="s">
        <v>115</v>
      </c>
      <c r="C12" s="321">
        <v>100</v>
      </c>
      <c r="D12" s="302"/>
      <c r="E12" s="302">
        <f>C12*D12</f>
        <v>0</v>
      </c>
      <c r="F12" s="302"/>
      <c r="G12" s="302">
        <f>SUM(C12*F12)</f>
        <v>0</v>
      </c>
      <c r="H12" s="302">
        <f t="shared" si="0"/>
        <v>0</v>
      </c>
      <c r="I12" s="302">
        <f t="shared" si="0"/>
        <v>0</v>
      </c>
      <c r="J12" s="322">
        <v>0.21</v>
      </c>
      <c r="K12" s="302">
        <f>ROUND((G12+E12)*J12,1)</f>
        <v>0</v>
      </c>
      <c r="L12" s="302">
        <f>E12+G12+K12</f>
        <v>0</v>
      </c>
      <c r="M12" s="323"/>
      <c r="N12" s="304">
        <f t="shared" si="1"/>
        <v>0</v>
      </c>
      <c r="O12" s="323"/>
      <c r="P12" s="304">
        <f t="shared" si="2"/>
        <v>0</v>
      </c>
      <c r="Q12" s="302">
        <f>ROUND(O12*C12,1)</f>
        <v>0</v>
      </c>
    </row>
    <row r="13" spans="1:17" x14ac:dyDescent="0.2">
      <c r="A13" s="319" t="s">
        <v>934</v>
      </c>
      <c r="B13" s="320" t="s">
        <v>115</v>
      </c>
      <c r="C13" s="321">
        <v>100</v>
      </c>
      <c r="D13" s="302"/>
      <c r="E13" s="302">
        <f>C13*D13</f>
        <v>0</v>
      </c>
      <c r="F13" s="302"/>
      <c r="G13" s="302">
        <f>SUM(C13*F13)</f>
        <v>0</v>
      </c>
      <c r="H13" s="302">
        <f t="shared" si="0"/>
        <v>0</v>
      </c>
      <c r="I13" s="302">
        <f t="shared" si="0"/>
        <v>0</v>
      </c>
      <c r="J13" s="322">
        <v>0.21</v>
      </c>
      <c r="K13" s="302">
        <f>ROUND((G13+E13)*J13,1)</f>
        <v>0</v>
      </c>
      <c r="L13" s="302">
        <f>E13+G13+K13</f>
        <v>0</v>
      </c>
      <c r="M13" s="323"/>
      <c r="N13" s="304">
        <f t="shared" si="1"/>
        <v>0</v>
      </c>
      <c r="O13" s="323"/>
      <c r="P13" s="304">
        <f t="shared" si="2"/>
        <v>0</v>
      </c>
      <c r="Q13" s="302">
        <f>ROUND(O13*C13,1)</f>
        <v>0</v>
      </c>
    </row>
    <row r="14" spans="1:17" x14ac:dyDescent="0.2">
      <c r="A14" s="319" t="s">
        <v>935</v>
      </c>
      <c r="B14" s="320" t="s">
        <v>115</v>
      </c>
      <c r="C14" s="321">
        <v>30</v>
      </c>
      <c r="D14" s="302"/>
      <c r="E14" s="302">
        <f>C14*D14</f>
        <v>0</v>
      </c>
      <c r="F14" s="302"/>
      <c r="G14" s="302">
        <f>SUM(C14*F14)</f>
        <v>0</v>
      </c>
      <c r="H14" s="302">
        <f>D14+F14</f>
        <v>0</v>
      </c>
      <c r="I14" s="302">
        <f>E14+G14</f>
        <v>0</v>
      </c>
      <c r="J14" s="322">
        <v>0.21</v>
      </c>
      <c r="K14" s="302">
        <f>ROUND((G14+E14)*J14,1)</f>
        <v>0</v>
      </c>
      <c r="L14" s="302">
        <f>E14+G14+K14</f>
        <v>0</v>
      </c>
      <c r="M14" s="323"/>
      <c r="N14" s="304">
        <f t="shared" si="1"/>
        <v>0</v>
      </c>
      <c r="O14" s="323"/>
      <c r="P14" s="304">
        <f t="shared" si="2"/>
        <v>0</v>
      </c>
      <c r="Q14" s="302">
        <f>ROUND(O14*C14,1)</f>
        <v>0</v>
      </c>
    </row>
    <row r="15" spans="1:17" x14ac:dyDescent="0.2">
      <c r="A15" s="319" t="s">
        <v>936</v>
      </c>
      <c r="B15" s="320" t="s">
        <v>115</v>
      </c>
      <c r="C15" s="321">
        <v>100</v>
      </c>
      <c r="D15" s="302"/>
      <c r="E15" s="302">
        <f t="shared" si="3"/>
        <v>0</v>
      </c>
      <c r="F15" s="302"/>
      <c r="G15" s="302">
        <f t="shared" si="4"/>
        <v>0</v>
      </c>
      <c r="H15" s="302">
        <f t="shared" si="0"/>
        <v>0</v>
      </c>
      <c r="I15" s="302">
        <f t="shared" si="0"/>
        <v>0</v>
      </c>
      <c r="J15" s="322">
        <v>0.21</v>
      </c>
      <c r="K15" s="302">
        <f t="shared" si="5"/>
        <v>0</v>
      </c>
      <c r="L15" s="302">
        <f t="shared" si="6"/>
        <v>0</v>
      </c>
      <c r="M15" s="323"/>
      <c r="N15" s="304">
        <f t="shared" si="1"/>
        <v>0</v>
      </c>
      <c r="O15" s="323"/>
      <c r="P15" s="304">
        <f t="shared" si="2"/>
        <v>0</v>
      </c>
      <c r="Q15" s="302">
        <f t="shared" si="7"/>
        <v>0</v>
      </c>
    </row>
    <row r="16" spans="1:17" x14ac:dyDescent="0.2">
      <c r="A16" s="319" t="s">
        <v>937</v>
      </c>
      <c r="B16" s="320" t="s">
        <v>115</v>
      </c>
      <c r="C16" s="321">
        <v>100</v>
      </c>
      <c r="D16" s="302"/>
      <c r="E16" s="302">
        <f>C16*D16</f>
        <v>0</v>
      </c>
      <c r="F16" s="302"/>
      <c r="G16" s="302">
        <f>SUM(C16*F16)</f>
        <v>0</v>
      </c>
      <c r="H16" s="302">
        <f>D16+F16</f>
        <v>0</v>
      </c>
      <c r="I16" s="302">
        <f>E16+G16</f>
        <v>0</v>
      </c>
      <c r="J16" s="322">
        <v>0.21</v>
      </c>
      <c r="K16" s="302">
        <f>ROUND((G16+E16)*J16,1)</f>
        <v>0</v>
      </c>
      <c r="L16" s="302">
        <f>E16+G16+K16</f>
        <v>0</v>
      </c>
      <c r="M16" s="323"/>
      <c r="N16" s="304">
        <f t="shared" si="1"/>
        <v>0</v>
      </c>
      <c r="O16" s="323"/>
      <c r="P16" s="304">
        <f t="shared" si="2"/>
        <v>0</v>
      </c>
      <c r="Q16" s="302">
        <f>ROUND(O16*C16,1)</f>
        <v>0</v>
      </c>
    </row>
    <row r="17" spans="1:17" x14ac:dyDescent="0.2">
      <c r="A17" s="319" t="s">
        <v>938</v>
      </c>
      <c r="B17" s="320" t="s">
        <v>115</v>
      </c>
      <c r="C17" s="321">
        <v>50</v>
      </c>
      <c r="D17" s="302"/>
      <c r="E17" s="302">
        <f>C17*D17</f>
        <v>0</v>
      </c>
      <c r="F17" s="302"/>
      <c r="G17" s="302">
        <f>SUM(C17*F17)</f>
        <v>0</v>
      </c>
      <c r="H17" s="302">
        <f>D17+F17</f>
        <v>0</v>
      </c>
      <c r="I17" s="302">
        <f>E17+G17</f>
        <v>0</v>
      </c>
      <c r="J17" s="322">
        <v>0.21</v>
      </c>
      <c r="K17" s="302">
        <f>ROUND((G17+E17)*J17,1)</f>
        <v>0</v>
      </c>
      <c r="L17" s="302">
        <f>E17+G17+K17</f>
        <v>0</v>
      </c>
      <c r="M17" s="323"/>
      <c r="N17" s="304">
        <f t="shared" si="1"/>
        <v>0</v>
      </c>
      <c r="O17" s="323"/>
      <c r="P17" s="304">
        <f t="shared" si="2"/>
        <v>0</v>
      </c>
      <c r="Q17" s="302">
        <f>ROUND(O17*C17,1)</f>
        <v>0</v>
      </c>
    </row>
    <row r="18" spans="1:17" x14ac:dyDescent="0.2">
      <c r="A18" s="319" t="s">
        <v>939</v>
      </c>
      <c r="B18" s="320" t="s">
        <v>115</v>
      </c>
      <c r="C18" s="321">
        <v>50</v>
      </c>
      <c r="D18" s="302"/>
      <c r="E18" s="302">
        <f t="shared" si="3"/>
        <v>0</v>
      </c>
      <c r="F18" s="302"/>
      <c r="G18" s="302">
        <f t="shared" si="4"/>
        <v>0</v>
      </c>
      <c r="H18" s="302">
        <f t="shared" si="0"/>
        <v>0</v>
      </c>
      <c r="I18" s="302">
        <f t="shared" si="0"/>
        <v>0</v>
      </c>
      <c r="J18" s="322">
        <v>0.21</v>
      </c>
      <c r="K18" s="302">
        <f t="shared" si="5"/>
        <v>0</v>
      </c>
      <c r="L18" s="302">
        <f t="shared" si="6"/>
        <v>0</v>
      </c>
      <c r="M18" s="323"/>
      <c r="N18" s="304">
        <f t="shared" si="1"/>
        <v>0</v>
      </c>
      <c r="O18" s="323"/>
      <c r="P18" s="304">
        <f t="shared" si="2"/>
        <v>0</v>
      </c>
      <c r="Q18" s="302">
        <f t="shared" si="7"/>
        <v>0</v>
      </c>
    </row>
    <row r="19" spans="1:17" ht="13.5" thickBot="1" x14ac:dyDescent="0.25">
      <c r="A19" s="339"/>
      <c r="B19" s="340"/>
      <c r="C19" s="341"/>
      <c r="D19" s="342"/>
      <c r="E19" s="342"/>
      <c r="F19" s="342"/>
      <c r="G19" s="342"/>
      <c r="H19" s="342"/>
      <c r="I19" s="342"/>
      <c r="J19" s="343"/>
      <c r="K19" s="342"/>
      <c r="L19" s="342"/>
      <c r="M19" s="302"/>
      <c r="N19" s="304"/>
      <c r="O19" s="302"/>
      <c r="P19" s="304"/>
      <c r="Q19" s="302"/>
    </row>
    <row r="20" spans="1:17" x14ac:dyDescent="0.2">
      <c r="A20" s="344"/>
      <c r="B20" s="345"/>
      <c r="C20" s="301"/>
      <c r="D20" s="302"/>
      <c r="E20" s="302"/>
      <c r="F20" s="302"/>
      <c r="G20" s="302"/>
      <c r="H20" s="302"/>
      <c r="I20" s="302"/>
      <c r="J20" s="303"/>
      <c r="K20" s="302"/>
      <c r="L20" s="302"/>
      <c r="M20" s="302"/>
      <c r="N20" s="304"/>
      <c r="O20" s="302"/>
      <c r="P20" s="304" t="s">
        <v>1</v>
      </c>
      <c r="Q20" s="346" t="s">
        <v>919</v>
      </c>
    </row>
    <row r="21" spans="1:17" x14ac:dyDescent="0.2">
      <c r="A21" s="344" t="s">
        <v>920</v>
      </c>
      <c r="B21" s="300"/>
      <c r="C21" s="347"/>
      <c r="D21" s="348"/>
      <c r="E21" s="349">
        <f>SUM(E5:E19)</f>
        <v>0</v>
      </c>
      <c r="F21" s="348"/>
      <c r="G21" s="349">
        <f>ROUND(SUM(G5:G19),1)</f>
        <v>0</v>
      </c>
      <c r="H21" s="349"/>
      <c r="I21" s="349">
        <f>ROUND(SUM(I5:I19),1)</f>
        <v>0</v>
      </c>
      <c r="J21" s="350"/>
      <c r="K21" s="349">
        <f>ROUND(SUM(K5:K19),1)</f>
        <v>0</v>
      </c>
      <c r="L21" s="349">
        <f>ROUND(SUM(L5:L19),1)</f>
        <v>0</v>
      </c>
      <c r="M21" s="302"/>
      <c r="N21" s="304"/>
      <c r="O21" s="302"/>
      <c r="P21" s="304" t="s">
        <v>1</v>
      </c>
      <c r="Q21" s="292">
        <f>SUM(Q6:Q20)</f>
        <v>0</v>
      </c>
    </row>
    <row r="22" spans="1:17" x14ac:dyDescent="0.2">
      <c r="A22" s="344" t="s">
        <v>921</v>
      </c>
      <c r="B22" s="345" t="s">
        <v>12</v>
      </c>
      <c r="C22" s="351">
        <v>3</v>
      </c>
      <c r="D22" s="302"/>
      <c r="E22" s="302"/>
      <c r="F22" s="302"/>
      <c r="G22" s="292">
        <f>ROUND(SUM(C22*G21/100),1)</f>
        <v>0</v>
      </c>
      <c r="H22" s="292"/>
      <c r="I22" s="292"/>
      <c r="J22" s="293">
        <v>0.21</v>
      </c>
      <c r="K22" s="302">
        <f>ROUND((G22+E22)*J22,1)</f>
        <v>0</v>
      </c>
      <c r="L22" s="317">
        <f>E22+G22+K22</f>
        <v>0</v>
      </c>
      <c r="M22" s="302"/>
      <c r="N22" s="304"/>
      <c r="O22" s="302"/>
      <c r="P22" s="304" t="s">
        <v>1</v>
      </c>
      <c r="Q22" s="302"/>
    </row>
    <row r="23" spans="1:17" x14ac:dyDescent="0.2">
      <c r="A23" s="352" t="s">
        <v>922</v>
      </c>
      <c r="B23" s="353"/>
      <c r="C23" s="354"/>
      <c r="D23" s="355"/>
      <c r="E23" s="356">
        <f>IF(G21=0,ROUND(SUM(E21+G21+G22),1),0)</f>
        <v>0</v>
      </c>
      <c r="F23" s="355"/>
      <c r="G23" s="355">
        <f>IF(G21&lt;&gt;0,ROUND(E21+G21+G22,1),0)</f>
        <v>0</v>
      </c>
      <c r="H23" s="355"/>
      <c r="I23" s="355"/>
      <c r="J23" s="357"/>
      <c r="K23" s="358">
        <f>SUM(K21:K22)</f>
        <v>0</v>
      </c>
      <c r="L23" s="359">
        <f>ROUND(SUM(E23:K23),1)</f>
        <v>0</v>
      </c>
      <c r="M23" s="302"/>
      <c r="N23" s="304"/>
      <c r="O23" s="302"/>
      <c r="P23" s="304"/>
      <c r="Q23" s="302"/>
    </row>
    <row r="24" spans="1:17" ht="13.5" thickBot="1" x14ac:dyDescent="0.25">
      <c r="A24" s="360" t="s">
        <v>923</v>
      </c>
      <c r="B24" s="361" t="s">
        <v>12</v>
      </c>
      <c r="C24" s="362">
        <v>6</v>
      </c>
      <c r="D24" s="342"/>
      <c r="E24" s="363">
        <f>IF(G21=0,ROUND(E23*C24/100,1),0)</f>
        <v>0</v>
      </c>
      <c r="F24" s="342"/>
      <c r="G24" s="364">
        <f>ROUND(SUM(G23*C24/100),1)</f>
        <v>0</v>
      </c>
      <c r="H24" s="364"/>
      <c r="I24" s="364"/>
      <c r="J24" s="365">
        <v>0.21</v>
      </c>
      <c r="K24" s="366">
        <f>ROUND((G24+E24)*J24,1)</f>
        <v>0</v>
      </c>
      <c r="L24" s="342">
        <f>E24+G24+K24</f>
        <v>0</v>
      </c>
      <c r="M24" s="342"/>
      <c r="N24" s="367"/>
      <c r="O24" s="342"/>
      <c r="P24" s="367"/>
      <c r="Q24" s="342"/>
    </row>
    <row r="25" spans="1:17" ht="13.5" thickBot="1" x14ac:dyDescent="0.25">
      <c r="A25" s="344"/>
      <c r="B25" s="345"/>
      <c r="C25" s="301"/>
      <c r="D25" s="302"/>
      <c r="E25" s="368"/>
      <c r="F25" s="302"/>
      <c r="G25" s="302"/>
      <c r="H25" s="302"/>
      <c r="I25" s="302"/>
      <c r="J25" s="369"/>
      <c r="K25" s="370"/>
      <c r="L25" s="348"/>
      <c r="M25" s="302"/>
      <c r="N25" s="304"/>
      <c r="O25" s="302"/>
      <c r="P25" s="304"/>
      <c r="Q25" s="302" t="s">
        <v>924</v>
      </c>
    </row>
    <row r="26" spans="1:17" ht="13.5" thickBot="1" x14ac:dyDescent="0.25">
      <c r="A26" s="371" t="str">
        <f>CONCATENATE("Celkem ",A3)</f>
        <v>Celkem Kabely</v>
      </c>
      <c r="B26" s="372"/>
      <c r="C26" s="373"/>
      <c r="D26" s="374"/>
      <c r="E26" s="375">
        <f>IF(G21=0,SUM(E23:E24),0)</f>
        <v>0</v>
      </c>
      <c r="F26" s="374"/>
      <c r="G26" s="374">
        <f>SUM(G23:G24)</f>
        <v>0</v>
      </c>
      <c r="H26" s="374"/>
      <c r="I26" s="374"/>
      <c r="J26" s="376"/>
      <c r="K26" s="377">
        <f>SUM(K23:K24)</f>
        <v>0</v>
      </c>
      <c r="L26" s="378">
        <f>E26+G26+K26</f>
        <v>0</v>
      </c>
      <c r="M26" s="302"/>
      <c r="N26" s="304"/>
      <c r="O26" s="302"/>
      <c r="P26" s="304"/>
      <c r="Q26" s="302">
        <f>G26-Q21</f>
        <v>0</v>
      </c>
    </row>
    <row r="27" spans="1:17" hidden="1" x14ac:dyDescent="0.2">
      <c r="A27" s="297" t="s">
        <v>925</v>
      </c>
      <c r="B27" s="290" t="s">
        <v>12</v>
      </c>
      <c r="C27" s="351">
        <v>0</v>
      </c>
      <c r="D27" s="292"/>
      <c r="E27" s="379">
        <f>ROUND((E26/100)*C27,1)</f>
        <v>0</v>
      </c>
      <c r="F27" s="292"/>
      <c r="G27" s="292">
        <f>ROUND((G26/100)*C27,1)</f>
        <v>0</v>
      </c>
      <c r="H27" s="292"/>
      <c r="I27" s="292"/>
      <c r="J27" s="293"/>
      <c r="K27" s="292">
        <f>ROUND((K26/100)*C27,1)</f>
        <v>0</v>
      </c>
      <c r="L27" s="292">
        <f>ROUND((L26/100)*C27,1)</f>
        <v>0</v>
      </c>
      <c r="M27" s="292"/>
      <c r="N27" s="298"/>
      <c r="O27" s="292"/>
      <c r="P27" s="298"/>
      <c r="Q27" s="292"/>
    </row>
    <row r="28" spans="1:17" hidden="1" x14ac:dyDescent="0.2">
      <c r="A28" s="380" t="str">
        <f>CONCATENATE("Celkem ",A3," po slevě")</f>
        <v>Celkem Kabely po slevě</v>
      </c>
      <c r="B28" s="381"/>
      <c r="C28" s="382">
        <v>0</v>
      </c>
      <c r="D28" s="383"/>
      <c r="E28" s="384">
        <f>E26-E27</f>
        <v>0</v>
      </c>
      <c r="F28" s="383"/>
      <c r="G28" s="383">
        <f>G26-G27</f>
        <v>0</v>
      </c>
      <c r="H28" s="383"/>
      <c r="I28" s="383"/>
      <c r="J28" s="385"/>
      <c r="K28" s="383">
        <f>K26-K27</f>
        <v>0</v>
      </c>
      <c r="L28" s="383">
        <f>L26-L27</f>
        <v>0</v>
      </c>
      <c r="M28" s="349"/>
      <c r="N28" s="386"/>
      <c r="O28" s="349"/>
      <c r="P28" s="386"/>
      <c r="Q28" s="349"/>
    </row>
    <row r="29" spans="1:17" x14ac:dyDescent="0.2">
      <c r="A29" s="387"/>
      <c r="B29" s="388"/>
      <c r="C29" s="389"/>
      <c r="D29" s="390"/>
      <c r="E29" s="390"/>
      <c r="F29" s="390"/>
      <c r="G29" s="390"/>
      <c r="H29" s="390"/>
      <c r="I29" s="390"/>
      <c r="J29" s="391"/>
      <c r="K29" s="390"/>
      <c r="L29" s="390"/>
      <c r="M29" s="390"/>
      <c r="N29" s="392"/>
      <c r="O29" s="390"/>
      <c r="P29" s="392"/>
      <c r="Q29" s="390"/>
    </row>
    <row r="30" spans="1:17" x14ac:dyDescent="0.2">
      <c r="A30" s="387"/>
      <c r="B30" s="388"/>
      <c r="C30" s="389"/>
      <c r="D30" s="390"/>
      <c r="E30" s="390"/>
      <c r="F30" s="390"/>
      <c r="G30" s="390"/>
      <c r="H30" s="390"/>
      <c r="I30" s="390"/>
      <c r="J30" s="391"/>
      <c r="K30" s="390"/>
      <c r="L30" s="390"/>
      <c r="M30" s="390"/>
      <c r="N30" s="392"/>
      <c r="O30" s="390"/>
      <c r="P30" s="392"/>
      <c r="Q30" s="390"/>
    </row>
    <row r="31" spans="1:17" x14ac:dyDescent="0.2">
      <c r="A31" s="387"/>
      <c r="B31" s="388"/>
      <c r="C31" s="389"/>
      <c r="D31" s="390"/>
      <c r="E31" s="390"/>
      <c r="F31" s="390"/>
      <c r="G31" s="390"/>
      <c r="H31" s="390"/>
      <c r="I31" s="390"/>
      <c r="J31" s="391"/>
      <c r="K31" s="390"/>
      <c r="L31" s="390"/>
      <c r="M31" s="390"/>
      <c r="N31" s="392"/>
      <c r="O31" s="390"/>
      <c r="P31" s="392"/>
      <c r="Q31" s="390"/>
    </row>
    <row r="32" spans="1:17" x14ac:dyDescent="0.2">
      <c r="A32" s="387"/>
      <c r="B32" s="388"/>
      <c r="C32" s="389"/>
      <c r="D32" s="390"/>
      <c r="E32" s="390"/>
      <c r="F32" s="390"/>
      <c r="G32" s="390"/>
      <c r="H32" s="390"/>
      <c r="I32" s="390"/>
      <c r="J32" s="391"/>
      <c r="K32" s="390"/>
      <c r="L32" s="390"/>
      <c r="M32" s="390"/>
      <c r="N32" s="392"/>
      <c r="O32" s="390"/>
      <c r="P32" s="392"/>
      <c r="Q32" s="390"/>
    </row>
    <row r="33" spans="1:17" x14ac:dyDescent="0.2">
      <c r="A33" s="387"/>
      <c r="B33" s="388"/>
      <c r="C33" s="389"/>
      <c r="D33" s="390"/>
      <c r="E33" s="390"/>
      <c r="F33" s="390"/>
      <c r="G33" s="390"/>
      <c r="H33" s="390"/>
      <c r="I33" s="390"/>
      <c r="J33" s="391"/>
      <c r="K33" s="390"/>
      <c r="L33" s="390"/>
      <c r="M33" s="390"/>
      <c r="N33" s="392"/>
      <c r="O33" s="390"/>
      <c r="P33" s="392"/>
      <c r="Q33" s="390"/>
    </row>
    <row r="34" spans="1:17" x14ac:dyDescent="0.2">
      <c r="A34" s="387"/>
      <c r="B34" s="388"/>
      <c r="C34" s="389"/>
      <c r="D34" s="390"/>
      <c r="E34" s="390"/>
      <c r="F34" s="390"/>
      <c r="G34" s="390"/>
      <c r="H34" s="390"/>
      <c r="I34" s="390"/>
      <c r="J34" s="391"/>
      <c r="K34" s="390"/>
      <c r="L34" s="390"/>
      <c r="M34" s="390"/>
      <c r="N34" s="392"/>
      <c r="O34" s="390"/>
      <c r="P34" s="392"/>
      <c r="Q34" s="390"/>
    </row>
    <row r="35" spans="1:17" x14ac:dyDescent="0.2">
      <c r="A35" s="387"/>
      <c r="B35" s="388"/>
      <c r="C35" s="389"/>
      <c r="D35" s="390"/>
      <c r="E35" s="390"/>
      <c r="F35" s="390"/>
      <c r="G35" s="390"/>
      <c r="H35" s="390"/>
      <c r="I35" s="390"/>
      <c r="J35" s="391"/>
      <c r="K35" s="390"/>
      <c r="L35" s="390"/>
      <c r="M35" s="390"/>
      <c r="N35" s="392"/>
      <c r="O35" s="390"/>
      <c r="P35" s="392"/>
      <c r="Q35" s="390"/>
    </row>
  </sheetData>
  <pageMargins left="0.11811023622047245" right="0" top="0.78740157480314965" bottom="0.78740157480314965" header="0.31496062992125984" footer="0.31496062992125984"/>
  <pageSetup paperSize="9" scale="96" orientation="landscape" r:id="rId1"/>
  <headerFooter>
    <oddFooter>Stránka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workbookViewId="0"/>
  </sheetViews>
  <sheetFormatPr defaultRowHeight="12.75" x14ac:dyDescent="0.2"/>
  <cols>
    <col min="1" max="1" width="71.2851562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940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35" t="s">
        <v>941</v>
      </c>
      <c r="B6" s="334" t="s">
        <v>857</v>
      </c>
      <c r="C6" s="321">
        <v>2</v>
      </c>
      <c r="D6" s="302"/>
      <c r="E6" s="302">
        <f t="shared" ref="E6:E28" si="0">C6*D6</f>
        <v>0</v>
      </c>
      <c r="F6" s="302"/>
      <c r="G6" s="302">
        <f t="shared" ref="G6:G28" si="1">SUM(C6*F6)</f>
        <v>0</v>
      </c>
      <c r="H6" s="302">
        <f t="shared" ref="H6:I21" si="2">D6+F6</f>
        <v>0</v>
      </c>
      <c r="I6" s="302">
        <f t="shared" si="2"/>
        <v>0</v>
      </c>
      <c r="J6" s="322">
        <v>0.21</v>
      </c>
      <c r="K6" s="302">
        <f t="shared" ref="K6:K28" si="3">ROUND((G6+E6)*J6,1)</f>
        <v>0</v>
      </c>
      <c r="L6" s="302">
        <f t="shared" ref="L6:L28" si="4">E6+G6+K6</f>
        <v>0</v>
      </c>
      <c r="M6" s="323"/>
      <c r="N6" s="304">
        <f t="shared" ref="N6:N28" si="5">$N$1</f>
        <v>0</v>
      </c>
      <c r="O6" s="323"/>
      <c r="P6" s="304">
        <f t="shared" ref="P6:P28" si="6">$P$1</f>
        <v>0</v>
      </c>
      <c r="Q6" s="302">
        <f t="shared" ref="Q6:Q28" si="7">ROUND(O6*C6,1)</f>
        <v>0</v>
      </c>
    </row>
    <row r="7" spans="1:17" s="325" customFormat="1" x14ac:dyDescent="0.2">
      <c r="A7" s="335" t="s">
        <v>942</v>
      </c>
      <c r="B7" s="334"/>
      <c r="C7" s="321"/>
      <c r="D7" s="302"/>
      <c r="E7" s="302">
        <f t="shared" si="0"/>
        <v>0</v>
      </c>
      <c r="F7" s="302"/>
      <c r="G7" s="302">
        <f t="shared" si="1"/>
        <v>0</v>
      </c>
      <c r="H7" s="302">
        <f t="shared" si="2"/>
        <v>0</v>
      </c>
      <c r="I7" s="302">
        <f t="shared" si="2"/>
        <v>0</v>
      </c>
      <c r="J7" s="322">
        <v>0.21</v>
      </c>
      <c r="K7" s="302">
        <f t="shared" si="3"/>
        <v>0</v>
      </c>
      <c r="L7" s="302">
        <f t="shared" si="4"/>
        <v>0</v>
      </c>
      <c r="M7" s="323"/>
      <c r="N7" s="304">
        <f t="shared" si="5"/>
        <v>0</v>
      </c>
      <c r="O7" s="323"/>
      <c r="P7" s="304">
        <f t="shared" si="6"/>
        <v>0</v>
      </c>
      <c r="Q7" s="302">
        <f t="shared" si="7"/>
        <v>0</v>
      </c>
    </row>
    <row r="8" spans="1:17" s="325" customFormat="1" x14ac:dyDescent="0.2">
      <c r="A8" s="335" t="s">
        <v>943</v>
      </c>
      <c r="B8" s="334" t="s">
        <v>857</v>
      </c>
      <c r="C8" s="321">
        <v>2</v>
      </c>
      <c r="D8" s="302"/>
      <c r="E8" s="302">
        <f t="shared" si="0"/>
        <v>0</v>
      </c>
      <c r="F8" s="302"/>
      <c r="G8" s="302">
        <f t="shared" si="1"/>
        <v>0</v>
      </c>
      <c r="H8" s="302">
        <f t="shared" si="2"/>
        <v>0</v>
      </c>
      <c r="I8" s="302">
        <f t="shared" si="2"/>
        <v>0</v>
      </c>
      <c r="J8" s="322">
        <v>0.21</v>
      </c>
      <c r="K8" s="302">
        <f t="shared" si="3"/>
        <v>0</v>
      </c>
      <c r="L8" s="302">
        <f t="shared" si="4"/>
        <v>0</v>
      </c>
      <c r="M8" s="323"/>
      <c r="N8" s="304">
        <f t="shared" si="5"/>
        <v>0</v>
      </c>
      <c r="O8" s="323"/>
      <c r="P8" s="304">
        <f t="shared" si="6"/>
        <v>0</v>
      </c>
      <c r="Q8" s="302">
        <f t="shared" si="7"/>
        <v>0</v>
      </c>
    </row>
    <row r="9" spans="1:17" s="325" customFormat="1" x14ac:dyDescent="0.2">
      <c r="A9" s="335" t="s">
        <v>944</v>
      </c>
      <c r="B9" s="334"/>
      <c r="C9" s="321"/>
      <c r="D9" s="302"/>
      <c r="E9" s="302">
        <f t="shared" si="0"/>
        <v>0</v>
      </c>
      <c r="F9" s="302"/>
      <c r="G9" s="302">
        <f t="shared" si="1"/>
        <v>0</v>
      </c>
      <c r="H9" s="302">
        <f t="shared" si="2"/>
        <v>0</v>
      </c>
      <c r="I9" s="302">
        <f t="shared" si="2"/>
        <v>0</v>
      </c>
      <c r="J9" s="322">
        <v>0.21</v>
      </c>
      <c r="K9" s="302">
        <f t="shared" si="3"/>
        <v>0</v>
      </c>
      <c r="L9" s="302">
        <f t="shared" si="4"/>
        <v>0</v>
      </c>
      <c r="M9" s="323"/>
      <c r="N9" s="304">
        <f t="shared" si="5"/>
        <v>0</v>
      </c>
      <c r="O9" s="323"/>
      <c r="P9" s="304">
        <f t="shared" si="6"/>
        <v>0</v>
      </c>
      <c r="Q9" s="302">
        <f t="shared" si="7"/>
        <v>0</v>
      </c>
    </row>
    <row r="10" spans="1:17" x14ac:dyDescent="0.2">
      <c r="A10" s="335" t="s">
        <v>945</v>
      </c>
      <c r="B10" s="334" t="s">
        <v>857</v>
      </c>
      <c r="C10" s="321">
        <v>2</v>
      </c>
      <c r="D10" s="302"/>
      <c r="E10" s="302">
        <f t="shared" si="0"/>
        <v>0</v>
      </c>
      <c r="F10" s="302"/>
      <c r="G10" s="302">
        <f t="shared" si="1"/>
        <v>0</v>
      </c>
      <c r="H10" s="302">
        <f t="shared" si="2"/>
        <v>0</v>
      </c>
      <c r="I10" s="302">
        <f t="shared" si="2"/>
        <v>0</v>
      </c>
      <c r="J10" s="322">
        <v>0.21</v>
      </c>
      <c r="K10" s="302">
        <f t="shared" si="3"/>
        <v>0</v>
      </c>
      <c r="L10" s="302">
        <f t="shared" si="4"/>
        <v>0</v>
      </c>
      <c r="M10" s="323"/>
      <c r="N10" s="304">
        <f t="shared" si="5"/>
        <v>0</v>
      </c>
      <c r="O10" s="323"/>
      <c r="P10" s="304">
        <f t="shared" si="6"/>
        <v>0</v>
      </c>
      <c r="Q10" s="302">
        <f t="shared" si="7"/>
        <v>0</v>
      </c>
    </row>
    <row r="11" spans="1:17" x14ac:dyDescent="0.2">
      <c r="A11" s="335" t="s">
        <v>946</v>
      </c>
      <c r="B11" s="334" t="s">
        <v>857</v>
      </c>
      <c r="C11" s="321">
        <v>2</v>
      </c>
      <c r="D11" s="302"/>
      <c r="E11" s="302">
        <f t="shared" si="0"/>
        <v>0</v>
      </c>
      <c r="F11" s="302"/>
      <c r="G11" s="302">
        <f t="shared" si="1"/>
        <v>0</v>
      </c>
      <c r="H11" s="302">
        <f t="shared" si="2"/>
        <v>0</v>
      </c>
      <c r="I11" s="302">
        <f t="shared" si="2"/>
        <v>0</v>
      </c>
      <c r="J11" s="322">
        <v>0.21</v>
      </c>
      <c r="K11" s="302">
        <f t="shared" si="3"/>
        <v>0</v>
      </c>
      <c r="L11" s="302">
        <f t="shared" si="4"/>
        <v>0</v>
      </c>
      <c r="M11" s="323"/>
      <c r="N11" s="304">
        <f t="shared" si="5"/>
        <v>0</v>
      </c>
      <c r="O11" s="323"/>
      <c r="P11" s="304">
        <f t="shared" si="6"/>
        <v>0</v>
      </c>
      <c r="Q11" s="302">
        <f t="shared" si="7"/>
        <v>0</v>
      </c>
    </row>
    <row r="12" spans="1:17" x14ac:dyDescent="0.2">
      <c r="A12" s="335" t="s">
        <v>947</v>
      </c>
      <c r="B12" s="334" t="s">
        <v>857</v>
      </c>
      <c r="C12" s="321">
        <v>1</v>
      </c>
      <c r="D12" s="302"/>
      <c r="E12" s="302">
        <f t="shared" si="0"/>
        <v>0</v>
      </c>
      <c r="F12" s="302"/>
      <c r="G12" s="302">
        <f t="shared" si="1"/>
        <v>0</v>
      </c>
      <c r="H12" s="302">
        <f t="shared" si="2"/>
        <v>0</v>
      </c>
      <c r="I12" s="302">
        <f t="shared" si="2"/>
        <v>0</v>
      </c>
      <c r="J12" s="322">
        <v>0.21</v>
      </c>
      <c r="K12" s="302">
        <f t="shared" si="3"/>
        <v>0</v>
      </c>
      <c r="L12" s="302">
        <f t="shared" si="4"/>
        <v>0</v>
      </c>
      <c r="M12" s="323"/>
      <c r="N12" s="304">
        <f t="shared" si="5"/>
        <v>0</v>
      </c>
      <c r="O12" s="323"/>
      <c r="P12" s="304">
        <f t="shared" si="6"/>
        <v>0</v>
      </c>
      <c r="Q12" s="302">
        <f t="shared" si="7"/>
        <v>0</v>
      </c>
    </row>
    <row r="13" spans="1:17" x14ac:dyDescent="0.2">
      <c r="A13" s="335" t="s">
        <v>948</v>
      </c>
      <c r="B13" s="334" t="s">
        <v>857</v>
      </c>
      <c r="C13" s="321">
        <v>1</v>
      </c>
      <c r="D13" s="302"/>
      <c r="E13" s="302">
        <f t="shared" si="0"/>
        <v>0</v>
      </c>
      <c r="F13" s="302"/>
      <c r="G13" s="302">
        <f t="shared" si="1"/>
        <v>0</v>
      </c>
      <c r="H13" s="302">
        <f t="shared" si="2"/>
        <v>0</v>
      </c>
      <c r="I13" s="302">
        <f t="shared" si="2"/>
        <v>0</v>
      </c>
      <c r="J13" s="322">
        <v>0.21</v>
      </c>
      <c r="K13" s="302">
        <f t="shared" si="3"/>
        <v>0</v>
      </c>
      <c r="L13" s="302">
        <f t="shared" si="4"/>
        <v>0</v>
      </c>
      <c r="M13" s="323"/>
      <c r="N13" s="304">
        <f t="shared" si="5"/>
        <v>0</v>
      </c>
      <c r="O13" s="323"/>
      <c r="P13" s="304">
        <f t="shared" si="6"/>
        <v>0</v>
      </c>
      <c r="Q13" s="302">
        <f t="shared" si="7"/>
        <v>0</v>
      </c>
    </row>
    <row r="14" spans="1:17" x14ac:dyDescent="0.2">
      <c r="A14" s="335" t="s">
        <v>949</v>
      </c>
      <c r="B14" s="334" t="s">
        <v>857</v>
      </c>
      <c r="C14" s="321">
        <v>3</v>
      </c>
      <c r="D14" s="302"/>
      <c r="E14" s="302">
        <f t="shared" si="0"/>
        <v>0</v>
      </c>
      <c r="F14" s="302"/>
      <c r="G14" s="302">
        <f t="shared" si="1"/>
        <v>0</v>
      </c>
      <c r="H14" s="302">
        <f t="shared" si="2"/>
        <v>0</v>
      </c>
      <c r="I14" s="302">
        <f t="shared" si="2"/>
        <v>0</v>
      </c>
      <c r="J14" s="322">
        <v>0.21</v>
      </c>
      <c r="K14" s="302">
        <f t="shared" si="3"/>
        <v>0</v>
      </c>
      <c r="L14" s="302">
        <f t="shared" si="4"/>
        <v>0</v>
      </c>
      <c r="M14" s="323"/>
      <c r="N14" s="304">
        <f t="shared" si="5"/>
        <v>0</v>
      </c>
      <c r="O14" s="323"/>
      <c r="P14" s="304">
        <f t="shared" si="6"/>
        <v>0</v>
      </c>
      <c r="Q14" s="302">
        <f t="shared" si="7"/>
        <v>0</v>
      </c>
    </row>
    <row r="15" spans="1:17" x14ac:dyDescent="0.2">
      <c r="A15" s="335" t="s">
        <v>950</v>
      </c>
      <c r="B15" s="334" t="s">
        <v>857</v>
      </c>
      <c r="C15" s="321">
        <v>3</v>
      </c>
      <c r="D15" s="302"/>
      <c r="E15" s="302">
        <f t="shared" si="0"/>
        <v>0</v>
      </c>
      <c r="F15" s="302"/>
      <c r="G15" s="302">
        <f t="shared" si="1"/>
        <v>0</v>
      </c>
      <c r="H15" s="302">
        <f t="shared" si="2"/>
        <v>0</v>
      </c>
      <c r="I15" s="302">
        <f t="shared" si="2"/>
        <v>0</v>
      </c>
      <c r="J15" s="322">
        <v>0.21</v>
      </c>
      <c r="K15" s="302">
        <f t="shared" si="3"/>
        <v>0</v>
      </c>
      <c r="L15" s="302">
        <f t="shared" si="4"/>
        <v>0</v>
      </c>
      <c r="M15" s="323"/>
      <c r="N15" s="304">
        <f t="shared" si="5"/>
        <v>0</v>
      </c>
      <c r="O15" s="323"/>
      <c r="P15" s="304">
        <f t="shared" si="6"/>
        <v>0</v>
      </c>
      <c r="Q15" s="302">
        <f t="shared" si="7"/>
        <v>0</v>
      </c>
    </row>
    <row r="16" spans="1:17" x14ac:dyDescent="0.2">
      <c r="A16" s="335" t="s">
        <v>951</v>
      </c>
      <c r="B16" s="334" t="s">
        <v>857</v>
      </c>
      <c r="C16" s="321">
        <v>1</v>
      </c>
      <c r="D16" s="302"/>
      <c r="E16" s="302">
        <f t="shared" si="0"/>
        <v>0</v>
      </c>
      <c r="F16" s="302"/>
      <c r="G16" s="302">
        <f t="shared" si="1"/>
        <v>0</v>
      </c>
      <c r="H16" s="302">
        <f t="shared" si="2"/>
        <v>0</v>
      </c>
      <c r="I16" s="302">
        <f t="shared" si="2"/>
        <v>0</v>
      </c>
      <c r="J16" s="322">
        <v>0.21</v>
      </c>
      <c r="K16" s="302">
        <f t="shared" si="3"/>
        <v>0</v>
      </c>
      <c r="L16" s="302">
        <f t="shared" si="4"/>
        <v>0</v>
      </c>
      <c r="M16" s="323"/>
      <c r="N16" s="304">
        <f t="shared" si="5"/>
        <v>0</v>
      </c>
      <c r="O16" s="323"/>
      <c r="P16" s="304">
        <f t="shared" si="6"/>
        <v>0</v>
      </c>
      <c r="Q16" s="302">
        <f t="shared" si="7"/>
        <v>0</v>
      </c>
    </row>
    <row r="17" spans="1:17" x14ac:dyDescent="0.2">
      <c r="A17" s="335" t="s">
        <v>952</v>
      </c>
      <c r="B17" s="334" t="s">
        <v>857</v>
      </c>
      <c r="C17" s="321">
        <v>1</v>
      </c>
      <c r="D17" s="302"/>
      <c r="E17" s="302">
        <f t="shared" si="0"/>
        <v>0</v>
      </c>
      <c r="F17" s="302"/>
      <c r="G17" s="302">
        <f t="shared" si="1"/>
        <v>0</v>
      </c>
      <c r="H17" s="302">
        <f t="shared" si="2"/>
        <v>0</v>
      </c>
      <c r="I17" s="302">
        <f t="shared" si="2"/>
        <v>0</v>
      </c>
      <c r="J17" s="322">
        <v>0.21</v>
      </c>
      <c r="K17" s="302">
        <f t="shared" si="3"/>
        <v>0</v>
      </c>
      <c r="L17" s="302">
        <f t="shared" si="4"/>
        <v>0</v>
      </c>
      <c r="M17" s="323"/>
      <c r="N17" s="304">
        <f t="shared" si="5"/>
        <v>0</v>
      </c>
      <c r="O17" s="323"/>
      <c r="P17" s="304">
        <f t="shared" si="6"/>
        <v>0</v>
      </c>
      <c r="Q17" s="302">
        <f t="shared" si="7"/>
        <v>0</v>
      </c>
    </row>
    <row r="18" spans="1:17" x14ac:dyDescent="0.2">
      <c r="A18" s="335" t="s">
        <v>953</v>
      </c>
      <c r="B18" s="334" t="s">
        <v>857</v>
      </c>
      <c r="C18" s="321">
        <v>10</v>
      </c>
      <c r="D18" s="302"/>
      <c r="E18" s="302">
        <f t="shared" si="0"/>
        <v>0</v>
      </c>
      <c r="F18" s="302"/>
      <c r="G18" s="302">
        <f t="shared" si="1"/>
        <v>0</v>
      </c>
      <c r="H18" s="302">
        <f t="shared" si="2"/>
        <v>0</v>
      </c>
      <c r="I18" s="302">
        <f t="shared" si="2"/>
        <v>0</v>
      </c>
      <c r="J18" s="322">
        <v>0.21</v>
      </c>
      <c r="K18" s="302">
        <f t="shared" si="3"/>
        <v>0</v>
      </c>
      <c r="L18" s="302">
        <f t="shared" si="4"/>
        <v>0</v>
      </c>
      <c r="M18" s="323"/>
      <c r="N18" s="304">
        <f t="shared" si="5"/>
        <v>0</v>
      </c>
      <c r="O18" s="323"/>
      <c r="P18" s="304">
        <f t="shared" si="6"/>
        <v>0</v>
      </c>
      <c r="Q18" s="302">
        <f t="shared" si="7"/>
        <v>0</v>
      </c>
    </row>
    <row r="19" spans="1:17" x14ac:dyDescent="0.2">
      <c r="A19" s="335" t="s">
        <v>954</v>
      </c>
      <c r="B19" s="334" t="s">
        <v>857</v>
      </c>
      <c r="C19" s="321">
        <v>10</v>
      </c>
      <c r="D19" s="302"/>
      <c r="E19" s="302">
        <f t="shared" si="0"/>
        <v>0</v>
      </c>
      <c r="F19" s="302"/>
      <c r="G19" s="302">
        <f t="shared" si="1"/>
        <v>0</v>
      </c>
      <c r="H19" s="302">
        <f t="shared" si="2"/>
        <v>0</v>
      </c>
      <c r="I19" s="302">
        <f t="shared" si="2"/>
        <v>0</v>
      </c>
      <c r="J19" s="322">
        <v>0.21</v>
      </c>
      <c r="K19" s="302">
        <f t="shared" si="3"/>
        <v>0</v>
      </c>
      <c r="L19" s="302">
        <f t="shared" si="4"/>
        <v>0</v>
      </c>
      <c r="M19" s="323"/>
      <c r="N19" s="304">
        <f t="shared" si="5"/>
        <v>0</v>
      </c>
      <c r="O19" s="323"/>
      <c r="P19" s="304">
        <f t="shared" si="6"/>
        <v>0</v>
      </c>
      <c r="Q19" s="302">
        <f t="shared" si="7"/>
        <v>0</v>
      </c>
    </row>
    <row r="20" spans="1:17" s="325" customFormat="1" x14ac:dyDescent="0.2">
      <c r="A20" s="335" t="s">
        <v>955</v>
      </c>
      <c r="B20" s="334" t="s">
        <v>857</v>
      </c>
      <c r="C20" s="321">
        <v>30</v>
      </c>
      <c r="D20" s="302"/>
      <c r="E20" s="302">
        <f t="shared" si="0"/>
        <v>0</v>
      </c>
      <c r="F20" s="302"/>
      <c r="G20" s="302">
        <f t="shared" si="1"/>
        <v>0</v>
      </c>
      <c r="H20" s="302">
        <f t="shared" si="2"/>
        <v>0</v>
      </c>
      <c r="I20" s="302">
        <f t="shared" si="2"/>
        <v>0</v>
      </c>
      <c r="J20" s="322">
        <v>0.21</v>
      </c>
      <c r="K20" s="302">
        <f t="shared" si="3"/>
        <v>0</v>
      </c>
      <c r="L20" s="302">
        <f t="shared" si="4"/>
        <v>0</v>
      </c>
      <c r="M20" s="323"/>
      <c r="N20" s="304">
        <f>$N$1</f>
        <v>0</v>
      </c>
      <c r="O20" s="323"/>
      <c r="P20" s="304">
        <f>$P$1</f>
        <v>0</v>
      </c>
      <c r="Q20" s="302">
        <f t="shared" si="7"/>
        <v>0</v>
      </c>
    </row>
    <row r="21" spans="1:17" s="325" customFormat="1" x14ac:dyDescent="0.2">
      <c r="A21" s="335" t="s">
        <v>956</v>
      </c>
      <c r="B21" s="334" t="s">
        <v>857</v>
      </c>
      <c r="C21" s="321">
        <v>30</v>
      </c>
      <c r="D21" s="302"/>
      <c r="E21" s="302">
        <f t="shared" si="0"/>
        <v>0</v>
      </c>
      <c r="F21" s="302"/>
      <c r="G21" s="302">
        <f t="shared" si="1"/>
        <v>0</v>
      </c>
      <c r="H21" s="302">
        <f t="shared" si="2"/>
        <v>0</v>
      </c>
      <c r="I21" s="302">
        <f t="shared" si="2"/>
        <v>0</v>
      </c>
      <c r="J21" s="322">
        <v>0.21</v>
      </c>
      <c r="K21" s="302">
        <f t="shared" si="3"/>
        <v>0</v>
      </c>
      <c r="L21" s="302">
        <f t="shared" si="4"/>
        <v>0</v>
      </c>
      <c r="M21" s="323"/>
      <c r="N21" s="304">
        <f>$N$1</f>
        <v>0</v>
      </c>
      <c r="O21" s="323"/>
      <c r="P21" s="304">
        <f>$P$1</f>
        <v>0</v>
      </c>
      <c r="Q21" s="302">
        <f t="shared" si="7"/>
        <v>0</v>
      </c>
    </row>
    <row r="22" spans="1:17" x14ac:dyDescent="0.2">
      <c r="A22" s="335" t="s">
        <v>957</v>
      </c>
      <c r="B22" s="334" t="s">
        <v>857</v>
      </c>
      <c r="C22" s="321"/>
      <c r="D22" s="302"/>
      <c r="E22" s="302">
        <f t="shared" si="0"/>
        <v>0</v>
      </c>
      <c r="F22" s="302"/>
      <c r="G22" s="302">
        <f t="shared" si="1"/>
        <v>0</v>
      </c>
      <c r="H22" s="302">
        <f t="shared" ref="H22:I28" si="8">D22+F22</f>
        <v>0</v>
      </c>
      <c r="I22" s="302">
        <f t="shared" si="8"/>
        <v>0</v>
      </c>
      <c r="J22" s="322">
        <v>0.21</v>
      </c>
      <c r="K22" s="302">
        <f t="shared" si="3"/>
        <v>0</v>
      </c>
      <c r="L22" s="302">
        <f t="shared" si="4"/>
        <v>0</v>
      </c>
      <c r="M22" s="323"/>
      <c r="N22" s="304">
        <f t="shared" si="5"/>
        <v>0</v>
      </c>
      <c r="O22" s="323"/>
      <c r="P22" s="304">
        <f t="shared" si="6"/>
        <v>0</v>
      </c>
      <c r="Q22" s="302">
        <f t="shared" si="7"/>
        <v>0</v>
      </c>
    </row>
    <row r="23" spans="1:17" x14ac:dyDescent="0.2">
      <c r="A23" s="335" t="s">
        <v>958</v>
      </c>
      <c r="B23" s="334" t="s">
        <v>857</v>
      </c>
      <c r="C23" s="321">
        <v>64</v>
      </c>
      <c r="D23" s="302"/>
      <c r="E23" s="302">
        <f t="shared" si="0"/>
        <v>0</v>
      </c>
      <c r="F23" s="302"/>
      <c r="G23" s="302">
        <f t="shared" si="1"/>
        <v>0</v>
      </c>
      <c r="H23" s="302">
        <f t="shared" si="8"/>
        <v>0</v>
      </c>
      <c r="I23" s="302">
        <f t="shared" si="8"/>
        <v>0</v>
      </c>
      <c r="J23" s="322">
        <v>0.21</v>
      </c>
      <c r="K23" s="302">
        <f t="shared" si="3"/>
        <v>0</v>
      </c>
      <c r="L23" s="302">
        <f t="shared" si="4"/>
        <v>0</v>
      </c>
      <c r="M23" s="323"/>
      <c r="N23" s="304">
        <f t="shared" si="5"/>
        <v>0</v>
      </c>
      <c r="O23" s="323"/>
      <c r="P23" s="304">
        <f t="shared" si="6"/>
        <v>0</v>
      </c>
      <c r="Q23" s="302">
        <f t="shared" si="7"/>
        <v>0</v>
      </c>
    </row>
    <row r="24" spans="1:17" x14ac:dyDescent="0.2">
      <c r="A24" s="335" t="s">
        <v>959</v>
      </c>
      <c r="B24" s="334" t="s">
        <v>857</v>
      </c>
      <c r="C24" s="321">
        <v>1</v>
      </c>
      <c r="D24" s="302"/>
      <c r="E24" s="302">
        <f t="shared" si="0"/>
        <v>0</v>
      </c>
      <c r="F24" s="302"/>
      <c r="G24" s="302">
        <f t="shared" si="1"/>
        <v>0</v>
      </c>
      <c r="H24" s="302">
        <f t="shared" si="8"/>
        <v>0</v>
      </c>
      <c r="I24" s="302">
        <f t="shared" si="8"/>
        <v>0</v>
      </c>
      <c r="J24" s="322">
        <v>0.21</v>
      </c>
      <c r="K24" s="302">
        <f t="shared" si="3"/>
        <v>0</v>
      </c>
      <c r="L24" s="302">
        <f t="shared" si="4"/>
        <v>0</v>
      </c>
      <c r="M24" s="323"/>
      <c r="N24" s="304">
        <f t="shared" si="5"/>
        <v>0</v>
      </c>
      <c r="O24" s="323"/>
      <c r="P24" s="304">
        <f t="shared" si="6"/>
        <v>0</v>
      </c>
      <c r="Q24" s="302">
        <f t="shared" si="7"/>
        <v>0</v>
      </c>
    </row>
    <row r="25" spans="1:17" x14ac:dyDescent="0.2">
      <c r="A25" s="335" t="s">
        <v>960</v>
      </c>
      <c r="B25" s="334" t="s">
        <v>857</v>
      </c>
      <c r="C25" s="321">
        <v>3</v>
      </c>
      <c r="D25" s="302"/>
      <c r="E25" s="302">
        <f t="shared" si="0"/>
        <v>0</v>
      </c>
      <c r="F25" s="302"/>
      <c r="G25" s="302">
        <f t="shared" si="1"/>
        <v>0</v>
      </c>
      <c r="H25" s="302">
        <f t="shared" si="8"/>
        <v>0</v>
      </c>
      <c r="I25" s="302">
        <f t="shared" si="8"/>
        <v>0</v>
      </c>
      <c r="J25" s="322">
        <v>0.21</v>
      </c>
      <c r="K25" s="302">
        <f t="shared" si="3"/>
        <v>0</v>
      </c>
      <c r="L25" s="302">
        <f t="shared" si="4"/>
        <v>0</v>
      </c>
      <c r="M25" s="323"/>
      <c r="N25" s="304">
        <f t="shared" si="5"/>
        <v>0</v>
      </c>
      <c r="O25" s="323"/>
      <c r="P25" s="304">
        <f t="shared" si="6"/>
        <v>0</v>
      </c>
      <c r="Q25" s="302">
        <f t="shared" si="7"/>
        <v>0</v>
      </c>
    </row>
    <row r="26" spans="1:17" x14ac:dyDescent="0.2">
      <c r="A26" s="335" t="s">
        <v>961</v>
      </c>
      <c r="B26" s="334" t="s">
        <v>857</v>
      </c>
      <c r="C26" s="321">
        <v>2</v>
      </c>
      <c r="D26" s="302"/>
      <c r="E26" s="302">
        <f t="shared" si="0"/>
        <v>0</v>
      </c>
      <c r="F26" s="302"/>
      <c r="G26" s="302">
        <f t="shared" si="1"/>
        <v>0</v>
      </c>
      <c r="H26" s="302">
        <f t="shared" si="8"/>
        <v>0</v>
      </c>
      <c r="I26" s="302">
        <f t="shared" si="8"/>
        <v>0</v>
      </c>
      <c r="J26" s="322">
        <v>0.21</v>
      </c>
      <c r="K26" s="302">
        <f t="shared" si="3"/>
        <v>0</v>
      </c>
      <c r="L26" s="302">
        <f t="shared" si="4"/>
        <v>0</v>
      </c>
      <c r="M26" s="323"/>
      <c r="N26" s="304">
        <f t="shared" si="5"/>
        <v>0</v>
      </c>
      <c r="O26" s="323"/>
      <c r="P26" s="304">
        <f t="shared" si="6"/>
        <v>0</v>
      </c>
      <c r="Q26" s="302">
        <f t="shared" si="7"/>
        <v>0</v>
      </c>
    </row>
    <row r="27" spans="1:17" x14ac:dyDescent="0.2">
      <c r="A27" s="335" t="s">
        <v>962</v>
      </c>
      <c r="B27" s="334" t="s">
        <v>857</v>
      </c>
      <c r="C27" s="321">
        <v>1</v>
      </c>
      <c r="D27" s="302"/>
      <c r="E27" s="302">
        <f t="shared" si="0"/>
        <v>0</v>
      </c>
      <c r="F27" s="302"/>
      <c r="G27" s="302">
        <f t="shared" si="1"/>
        <v>0</v>
      </c>
      <c r="H27" s="302">
        <f t="shared" si="8"/>
        <v>0</v>
      </c>
      <c r="I27" s="302">
        <f t="shared" si="8"/>
        <v>0</v>
      </c>
      <c r="J27" s="322">
        <v>0.21</v>
      </c>
      <c r="K27" s="302">
        <f t="shared" si="3"/>
        <v>0</v>
      </c>
      <c r="L27" s="302">
        <f t="shared" si="4"/>
        <v>0</v>
      </c>
      <c r="M27" s="323"/>
      <c r="N27" s="304">
        <f t="shared" si="5"/>
        <v>0</v>
      </c>
      <c r="O27" s="323"/>
      <c r="P27" s="304">
        <f t="shared" si="6"/>
        <v>0</v>
      </c>
      <c r="Q27" s="302">
        <f t="shared" si="7"/>
        <v>0</v>
      </c>
    </row>
    <row r="28" spans="1:17" x14ac:dyDescent="0.2">
      <c r="A28" s="335" t="s">
        <v>963</v>
      </c>
      <c r="B28" s="334" t="s">
        <v>857</v>
      </c>
      <c r="C28" s="321">
        <v>64</v>
      </c>
      <c r="D28" s="302"/>
      <c r="E28" s="302">
        <f t="shared" si="0"/>
        <v>0</v>
      </c>
      <c r="F28" s="302"/>
      <c r="G28" s="302">
        <f t="shared" si="1"/>
        <v>0</v>
      </c>
      <c r="H28" s="302">
        <f t="shared" si="8"/>
        <v>0</v>
      </c>
      <c r="I28" s="302">
        <f t="shared" si="8"/>
        <v>0</v>
      </c>
      <c r="J28" s="322">
        <v>0.21</v>
      </c>
      <c r="K28" s="302">
        <f t="shared" si="3"/>
        <v>0</v>
      </c>
      <c r="L28" s="302">
        <f t="shared" si="4"/>
        <v>0</v>
      </c>
      <c r="M28" s="323"/>
      <c r="N28" s="304">
        <f t="shared" si="5"/>
        <v>0</v>
      </c>
      <c r="O28" s="323"/>
      <c r="P28" s="304">
        <f t="shared" si="6"/>
        <v>0</v>
      </c>
      <c r="Q28" s="302">
        <f t="shared" si="7"/>
        <v>0</v>
      </c>
    </row>
    <row r="29" spans="1:17" ht="13.5" thickBot="1" x14ac:dyDescent="0.25">
      <c r="A29" s="339"/>
      <c r="B29" s="340"/>
      <c r="C29" s="341"/>
      <c r="D29" s="342"/>
      <c r="E29" s="342"/>
      <c r="F29" s="342"/>
      <c r="G29" s="342"/>
      <c r="H29" s="342"/>
      <c r="I29" s="342"/>
      <c r="J29" s="343"/>
      <c r="K29" s="342"/>
      <c r="L29" s="342"/>
      <c r="M29" s="302"/>
      <c r="N29" s="304"/>
      <c r="O29" s="302"/>
      <c r="P29" s="304"/>
      <c r="Q29" s="302"/>
    </row>
    <row r="30" spans="1:17" x14ac:dyDescent="0.2">
      <c r="A30" s="344"/>
      <c r="B30" s="345"/>
      <c r="C30" s="301"/>
      <c r="D30" s="302"/>
      <c r="E30" s="302"/>
      <c r="F30" s="302"/>
      <c r="G30" s="302"/>
      <c r="H30" s="302"/>
      <c r="I30" s="302"/>
      <c r="J30" s="303"/>
      <c r="K30" s="302"/>
      <c r="L30" s="302"/>
      <c r="M30" s="302"/>
      <c r="N30" s="304"/>
      <c r="O30" s="302"/>
      <c r="P30" s="304" t="s">
        <v>1</v>
      </c>
      <c r="Q30" s="346" t="s">
        <v>919</v>
      </c>
    </row>
    <row r="31" spans="1:17" x14ac:dyDescent="0.2">
      <c r="A31" s="344" t="s">
        <v>920</v>
      </c>
      <c r="B31" s="300"/>
      <c r="C31" s="347"/>
      <c r="D31" s="348"/>
      <c r="E31" s="349">
        <f>SUM(E5:E29)</f>
        <v>0</v>
      </c>
      <c r="F31" s="348"/>
      <c r="G31" s="349">
        <f>ROUND(SUM(G5:G29),1)</f>
        <v>0</v>
      </c>
      <c r="H31" s="349"/>
      <c r="I31" s="349">
        <f>ROUND(SUM(I5:I29),1)</f>
        <v>0</v>
      </c>
      <c r="J31" s="350"/>
      <c r="K31" s="349">
        <f>ROUND(SUM(K5:K29),1)</f>
        <v>0</v>
      </c>
      <c r="L31" s="349">
        <f>ROUND(SUM(L5:L29),1)</f>
        <v>0</v>
      </c>
      <c r="M31" s="302"/>
      <c r="N31" s="304"/>
      <c r="O31" s="302"/>
      <c r="P31" s="304" t="s">
        <v>1</v>
      </c>
      <c r="Q31" s="292">
        <f>SUM(Q22:Q30)</f>
        <v>0</v>
      </c>
    </row>
    <row r="32" spans="1:17" x14ac:dyDescent="0.2">
      <c r="A32" s="344" t="s">
        <v>921</v>
      </c>
      <c r="B32" s="345" t="s">
        <v>12</v>
      </c>
      <c r="C32" s="351">
        <v>3</v>
      </c>
      <c r="D32" s="302"/>
      <c r="E32" s="302"/>
      <c r="F32" s="302"/>
      <c r="G32" s="292">
        <f>ROUND(SUM(C32*G31/100),1)</f>
        <v>0</v>
      </c>
      <c r="H32" s="292"/>
      <c r="I32" s="292"/>
      <c r="J32" s="293">
        <v>0.21</v>
      </c>
      <c r="K32" s="302">
        <f>ROUND((G32+E32)*J32,1)</f>
        <v>0</v>
      </c>
      <c r="L32" s="317">
        <f>E32+G32+K32</f>
        <v>0</v>
      </c>
      <c r="M32" s="302"/>
      <c r="N32" s="304"/>
      <c r="O32" s="302"/>
      <c r="P32" s="304" t="s">
        <v>1</v>
      </c>
      <c r="Q32" s="302"/>
    </row>
    <row r="33" spans="1:17" x14ac:dyDescent="0.2">
      <c r="A33" s="352" t="s">
        <v>922</v>
      </c>
      <c r="B33" s="353"/>
      <c r="C33" s="354"/>
      <c r="D33" s="355"/>
      <c r="E33" s="356">
        <f>IF(G31=0,ROUND(SUM(E31+G31+G32),1),0)</f>
        <v>0</v>
      </c>
      <c r="F33" s="355"/>
      <c r="G33" s="355">
        <f>IF(G31&lt;&gt;0,ROUND(E31+G31+G32,1),0)</f>
        <v>0</v>
      </c>
      <c r="H33" s="355"/>
      <c r="I33" s="355"/>
      <c r="J33" s="357"/>
      <c r="K33" s="358">
        <f>SUM(K31:K32)</f>
        <v>0</v>
      </c>
      <c r="L33" s="359">
        <f>ROUND(SUM(E33:K33),1)</f>
        <v>0</v>
      </c>
      <c r="M33" s="302"/>
      <c r="N33" s="304"/>
      <c r="O33" s="302"/>
      <c r="P33" s="304"/>
      <c r="Q33" s="302"/>
    </row>
    <row r="34" spans="1:17" ht="13.5" thickBot="1" x14ac:dyDescent="0.25">
      <c r="A34" s="360" t="s">
        <v>923</v>
      </c>
      <c r="B34" s="361" t="s">
        <v>12</v>
      </c>
      <c r="C34" s="362">
        <v>6</v>
      </c>
      <c r="D34" s="342"/>
      <c r="E34" s="363">
        <f>IF(G31=0,ROUND(E33*C34/100,1),0)</f>
        <v>0</v>
      </c>
      <c r="F34" s="342"/>
      <c r="G34" s="364">
        <f>ROUND(SUM(G33*C34/100),1)</f>
        <v>0</v>
      </c>
      <c r="H34" s="364"/>
      <c r="I34" s="364"/>
      <c r="J34" s="365">
        <v>0.21</v>
      </c>
      <c r="K34" s="366">
        <f>ROUND((G34+E34)*J34,1)</f>
        <v>0</v>
      </c>
      <c r="L34" s="342">
        <f>E34+G34+K34</f>
        <v>0</v>
      </c>
      <c r="M34" s="342"/>
      <c r="N34" s="367"/>
      <c r="O34" s="342"/>
      <c r="P34" s="367"/>
      <c r="Q34" s="342"/>
    </row>
    <row r="35" spans="1:17" ht="13.5" thickBot="1" x14ac:dyDescent="0.25">
      <c r="A35" s="344"/>
      <c r="B35" s="345"/>
      <c r="C35" s="301"/>
      <c r="D35" s="302"/>
      <c r="E35" s="368"/>
      <c r="F35" s="302"/>
      <c r="G35" s="302"/>
      <c r="H35" s="302"/>
      <c r="I35" s="302"/>
      <c r="J35" s="369"/>
      <c r="K35" s="370"/>
      <c r="L35" s="348"/>
      <c r="M35" s="302"/>
      <c r="N35" s="304"/>
      <c r="O35" s="302"/>
      <c r="P35" s="304"/>
      <c r="Q35" s="302" t="s">
        <v>924</v>
      </c>
    </row>
    <row r="36" spans="1:17" ht="13.5" thickBot="1" x14ac:dyDescent="0.25">
      <c r="A36" s="371" t="str">
        <f>CONCATENATE("Celkem ",A3)</f>
        <v>Celkem Svítidla</v>
      </c>
      <c r="B36" s="372"/>
      <c r="C36" s="373"/>
      <c r="D36" s="374"/>
      <c r="E36" s="375">
        <f>IF(G31=0,SUM(E33:E34),0)</f>
        <v>0</v>
      </c>
      <c r="F36" s="374"/>
      <c r="G36" s="374">
        <f>SUM(G33:G34)</f>
        <v>0</v>
      </c>
      <c r="H36" s="374"/>
      <c r="I36" s="374"/>
      <c r="J36" s="376"/>
      <c r="K36" s="377">
        <f>SUM(K33:K34)</f>
        <v>0</v>
      </c>
      <c r="L36" s="378">
        <f>E36+G36+K36</f>
        <v>0</v>
      </c>
      <c r="M36" s="302"/>
      <c r="N36" s="304"/>
      <c r="O36" s="302"/>
      <c r="P36" s="304"/>
      <c r="Q36" s="302">
        <f>G36-Q31</f>
        <v>0</v>
      </c>
    </row>
    <row r="37" spans="1:17" x14ac:dyDescent="0.2">
      <c r="A37" s="387"/>
      <c r="B37" s="388"/>
      <c r="C37" s="389"/>
      <c r="D37" s="390"/>
      <c r="E37" s="390"/>
      <c r="F37" s="390"/>
      <c r="G37" s="390"/>
      <c r="H37" s="390"/>
      <c r="I37" s="390"/>
      <c r="J37" s="391"/>
      <c r="K37" s="390"/>
      <c r="L37" s="390"/>
      <c r="M37" s="390"/>
      <c r="N37" s="392"/>
      <c r="O37" s="390"/>
      <c r="P37" s="392"/>
      <c r="Q37" s="390"/>
    </row>
    <row r="38" spans="1:17" x14ac:dyDescent="0.2">
      <c r="A38" s="387"/>
      <c r="B38" s="388"/>
      <c r="C38" s="389"/>
      <c r="D38" s="390"/>
      <c r="E38" s="390"/>
      <c r="F38" s="390"/>
      <c r="G38" s="390"/>
      <c r="H38" s="390"/>
      <c r="I38" s="390"/>
      <c r="J38" s="391"/>
      <c r="K38" s="390"/>
      <c r="L38" s="390"/>
      <c r="M38" s="390"/>
      <c r="N38" s="392"/>
      <c r="O38" s="390"/>
      <c r="P38" s="392"/>
      <c r="Q38" s="390"/>
    </row>
    <row r="39" spans="1:17" x14ac:dyDescent="0.2">
      <c r="A39" s="387"/>
      <c r="B39" s="388"/>
      <c r="C39" s="389"/>
      <c r="D39" s="390"/>
      <c r="E39" s="390"/>
      <c r="F39" s="390"/>
      <c r="G39" s="390"/>
      <c r="H39" s="390"/>
      <c r="I39" s="390"/>
      <c r="J39" s="391"/>
      <c r="K39" s="390"/>
      <c r="L39" s="390"/>
      <c r="M39" s="390"/>
      <c r="N39" s="392"/>
      <c r="O39" s="390"/>
      <c r="P39" s="392"/>
      <c r="Q39" s="390"/>
    </row>
    <row r="40" spans="1:17" x14ac:dyDescent="0.2">
      <c r="A40" s="387"/>
      <c r="B40" s="388"/>
      <c r="C40" s="389"/>
      <c r="D40" s="390"/>
      <c r="E40" s="390"/>
      <c r="F40" s="390"/>
      <c r="G40" s="390"/>
      <c r="H40" s="390"/>
      <c r="I40" s="390"/>
      <c r="J40" s="391"/>
      <c r="K40" s="390"/>
      <c r="L40" s="390"/>
      <c r="M40" s="390"/>
      <c r="N40" s="392"/>
      <c r="O40" s="390"/>
      <c r="P40" s="392"/>
      <c r="Q40" s="390"/>
    </row>
    <row r="41" spans="1:17" x14ac:dyDescent="0.2">
      <c r="A41" s="387"/>
      <c r="B41" s="388"/>
      <c r="C41" s="389"/>
      <c r="D41" s="390"/>
      <c r="E41" s="390"/>
      <c r="F41" s="390"/>
      <c r="G41" s="390"/>
      <c r="H41" s="390"/>
      <c r="I41" s="390"/>
      <c r="J41" s="391"/>
      <c r="K41" s="390"/>
      <c r="L41" s="390"/>
      <c r="M41" s="390"/>
      <c r="N41" s="392"/>
      <c r="O41" s="390"/>
      <c r="P41" s="392"/>
      <c r="Q41" s="390"/>
    </row>
    <row r="42" spans="1:17" x14ac:dyDescent="0.2">
      <c r="A42" s="387"/>
      <c r="B42" s="388"/>
      <c r="C42" s="389"/>
      <c r="D42" s="390"/>
      <c r="E42" s="390"/>
      <c r="F42" s="390"/>
      <c r="G42" s="390"/>
      <c r="H42" s="390"/>
      <c r="I42" s="390"/>
      <c r="J42" s="391"/>
      <c r="K42" s="390"/>
      <c r="L42" s="390"/>
      <c r="M42" s="390"/>
      <c r="N42" s="392"/>
      <c r="O42" s="390"/>
      <c r="P42" s="392"/>
      <c r="Q42" s="390"/>
    </row>
    <row r="43" spans="1:17" x14ac:dyDescent="0.2">
      <c r="A43" s="387"/>
      <c r="B43" s="388"/>
      <c r="C43" s="389"/>
      <c r="D43" s="390"/>
      <c r="E43" s="390"/>
      <c r="F43" s="390"/>
      <c r="G43" s="390"/>
      <c r="H43" s="390"/>
      <c r="I43" s="390"/>
      <c r="J43" s="391"/>
      <c r="K43" s="390"/>
      <c r="L43" s="390"/>
      <c r="M43" s="390"/>
      <c r="N43" s="392"/>
      <c r="O43" s="390"/>
      <c r="P43" s="392"/>
      <c r="Q43" s="390"/>
    </row>
  </sheetData>
  <pageMargins left="0.11811023622047245" right="0" top="0.78740157480314965" bottom="0.78740157480314965" header="0.31496062992125984" footer="0.31496062992125984"/>
  <pageSetup paperSize="9" scale="84" orientation="landscape" r:id="rId1"/>
  <headerFooter>
    <oddFooter>Stránka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22" zoomScaleNormal="100" workbookViewId="0"/>
  </sheetViews>
  <sheetFormatPr defaultRowHeight="12.75" x14ac:dyDescent="0.2"/>
  <cols>
    <col min="1" max="1" width="69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.4257812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964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98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x14ac:dyDescent="0.2">
      <c r="A6" s="399" t="s">
        <v>965</v>
      </c>
      <c r="B6" s="400" t="s">
        <v>857</v>
      </c>
      <c r="C6" s="401">
        <v>1</v>
      </c>
      <c r="D6" s="302"/>
      <c r="E6" s="302">
        <f t="shared" ref="E6:E9" si="0">C6*D6</f>
        <v>0</v>
      </c>
      <c r="F6" s="302"/>
      <c r="G6" s="302">
        <f t="shared" ref="G6:G9" si="1">SUM(C6*F6)</f>
        <v>0</v>
      </c>
      <c r="H6" s="302">
        <f t="shared" ref="H6:I9" si="2">D6+F6</f>
        <v>0</v>
      </c>
      <c r="I6" s="302">
        <f t="shared" si="2"/>
        <v>0</v>
      </c>
      <c r="J6" s="322"/>
      <c r="K6" s="302">
        <f t="shared" ref="K6:K9" si="3">ROUND((G6+E6)*J6,1)</f>
        <v>0</v>
      </c>
      <c r="L6" s="302">
        <f t="shared" ref="L6:L9" si="4">E6+G6+K6</f>
        <v>0</v>
      </c>
      <c r="M6" s="323"/>
      <c r="N6" s="304">
        <f>$N$1</f>
        <v>0</v>
      </c>
      <c r="O6" s="323"/>
      <c r="P6" s="304">
        <f>$P$1</f>
        <v>0</v>
      </c>
      <c r="Q6" s="302">
        <f t="shared" ref="Q6:Q9" si="5">ROUND(O6*C6,1)</f>
        <v>0</v>
      </c>
    </row>
    <row r="7" spans="1:17" x14ac:dyDescent="0.2">
      <c r="A7" s="336"/>
      <c r="B7" s="337"/>
      <c r="C7" s="338"/>
      <c r="D7" s="302"/>
      <c r="E7" s="302">
        <f t="shared" si="0"/>
        <v>0</v>
      </c>
      <c r="F7" s="302"/>
      <c r="G7" s="302">
        <f t="shared" si="1"/>
        <v>0</v>
      </c>
      <c r="H7" s="302">
        <f t="shared" si="2"/>
        <v>0</v>
      </c>
      <c r="I7" s="302">
        <f t="shared" si="2"/>
        <v>0</v>
      </c>
      <c r="J7" s="322"/>
      <c r="K7" s="302">
        <f t="shared" si="3"/>
        <v>0</v>
      </c>
      <c r="L7" s="302">
        <f t="shared" si="4"/>
        <v>0</v>
      </c>
      <c r="M7" s="323"/>
      <c r="N7" s="304">
        <f t="shared" ref="N7:N9" si="6">$N$1</f>
        <v>0</v>
      </c>
      <c r="O7" s="323"/>
      <c r="P7" s="304">
        <f t="shared" ref="P7:P9" si="7">$P$1</f>
        <v>0</v>
      </c>
      <c r="Q7" s="302">
        <f t="shared" si="5"/>
        <v>0</v>
      </c>
    </row>
    <row r="8" spans="1:17" s="325" customFormat="1" x14ac:dyDescent="0.2">
      <c r="A8" s="336" t="s">
        <v>966</v>
      </c>
      <c r="B8" s="337" t="s">
        <v>857</v>
      </c>
      <c r="C8" s="338">
        <v>1</v>
      </c>
      <c r="D8" s="302"/>
      <c r="E8" s="302">
        <f t="shared" si="0"/>
        <v>0</v>
      </c>
      <c r="F8" s="302"/>
      <c r="G8" s="302">
        <f t="shared" si="1"/>
        <v>0</v>
      </c>
      <c r="H8" s="302">
        <f t="shared" si="2"/>
        <v>0</v>
      </c>
      <c r="I8" s="302">
        <f t="shared" si="2"/>
        <v>0</v>
      </c>
      <c r="J8" s="322">
        <v>0.21</v>
      </c>
      <c r="K8" s="302">
        <f t="shared" si="3"/>
        <v>0</v>
      </c>
      <c r="L8" s="302">
        <f t="shared" si="4"/>
        <v>0</v>
      </c>
      <c r="M8" s="323"/>
      <c r="N8" s="304">
        <f t="shared" si="6"/>
        <v>0</v>
      </c>
      <c r="O8" s="323"/>
      <c r="P8" s="304">
        <f t="shared" si="7"/>
        <v>0</v>
      </c>
      <c r="Q8" s="302">
        <f t="shared" si="5"/>
        <v>0</v>
      </c>
    </row>
    <row r="9" spans="1:17" s="325" customFormat="1" x14ac:dyDescent="0.2">
      <c r="A9" s="336" t="s">
        <v>967</v>
      </c>
      <c r="B9" s="337"/>
      <c r="C9" s="338"/>
      <c r="D9" s="302"/>
      <c r="E9" s="302">
        <f t="shared" si="0"/>
        <v>0</v>
      </c>
      <c r="F9" s="302"/>
      <c r="G9" s="302">
        <f t="shared" si="1"/>
        <v>0</v>
      </c>
      <c r="H9" s="302">
        <f t="shared" si="2"/>
        <v>0</v>
      </c>
      <c r="I9" s="302">
        <f t="shared" si="2"/>
        <v>0</v>
      </c>
      <c r="J9" s="322">
        <v>0.21</v>
      </c>
      <c r="K9" s="302">
        <f t="shared" si="3"/>
        <v>0</v>
      </c>
      <c r="L9" s="302">
        <f t="shared" si="4"/>
        <v>0</v>
      </c>
      <c r="M9" s="323"/>
      <c r="N9" s="304">
        <f t="shared" si="6"/>
        <v>0</v>
      </c>
      <c r="O9" s="323"/>
      <c r="P9" s="304">
        <f t="shared" si="7"/>
        <v>0</v>
      </c>
      <c r="Q9" s="302">
        <f t="shared" si="5"/>
        <v>0</v>
      </c>
    </row>
    <row r="10" spans="1:17" x14ac:dyDescent="0.2">
      <c r="A10" s="314"/>
      <c r="B10" s="315"/>
      <c r="C10" s="398"/>
      <c r="D10" s="302"/>
      <c r="E10" s="302"/>
      <c r="F10" s="302"/>
      <c r="G10" s="302"/>
      <c r="H10" s="302"/>
      <c r="I10" s="302"/>
      <c r="J10" s="303"/>
      <c r="K10" s="302"/>
      <c r="L10" s="302"/>
      <c r="M10" s="317"/>
      <c r="N10" s="318"/>
      <c r="O10" s="302"/>
      <c r="P10" s="304"/>
      <c r="Q10" s="302"/>
    </row>
    <row r="11" spans="1:17" x14ac:dyDescent="0.2">
      <c r="A11" s="399" t="s">
        <v>968</v>
      </c>
      <c r="B11" s="400" t="s">
        <v>857</v>
      </c>
      <c r="C11" s="401">
        <v>1</v>
      </c>
      <c r="D11" s="302"/>
      <c r="E11" s="302">
        <f t="shared" ref="E11:E29" si="8">C11*D11</f>
        <v>0</v>
      </c>
      <c r="F11" s="302"/>
      <c r="G11" s="302">
        <f t="shared" ref="G11:G29" si="9">SUM(C11*F11)</f>
        <v>0</v>
      </c>
      <c r="H11" s="302">
        <f t="shared" ref="H11:I29" si="10">D11+F11</f>
        <v>0</v>
      </c>
      <c r="I11" s="302">
        <f t="shared" si="10"/>
        <v>0</v>
      </c>
      <c r="J11" s="322"/>
      <c r="K11" s="302">
        <f t="shared" ref="K11:K29" si="11">ROUND((G11+E11)*J11,1)</f>
        <v>0</v>
      </c>
      <c r="L11" s="302">
        <f t="shared" ref="L11:L29" si="12">E11+G11+K11</f>
        <v>0</v>
      </c>
      <c r="M11" s="323"/>
      <c r="N11" s="304">
        <f>$N$1</f>
        <v>0</v>
      </c>
      <c r="O11" s="323"/>
      <c r="P11" s="304">
        <f>$P$1</f>
        <v>0</v>
      </c>
      <c r="Q11" s="302">
        <f t="shared" ref="Q11:Q29" si="13">ROUND(O11*C11,1)</f>
        <v>0</v>
      </c>
    </row>
    <row r="12" spans="1:17" x14ac:dyDescent="0.2">
      <c r="A12" s="336"/>
      <c r="B12" s="337"/>
      <c r="C12" s="338"/>
      <c r="D12" s="302"/>
      <c r="E12" s="302">
        <f t="shared" si="8"/>
        <v>0</v>
      </c>
      <c r="F12" s="302"/>
      <c r="G12" s="302">
        <f t="shared" si="9"/>
        <v>0</v>
      </c>
      <c r="H12" s="302">
        <f t="shared" si="10"/>
        <v>0</v>
      </c>
      <c r="I12" s="302">
        <f t="shared" si="10"/>
        <v>0</v>
      </c>
      <c r="J12" s="322"/>
      <c r="K12" s="302">
        <f t="shared" si="11"/>
        <v>0</v>
      </c>
      <c r="L12" s="302">
        <f t="shared" si="12"/>
        <v>0</v>
      </c>
      <c r="M12" s="323"/>
      <c r="N12" s="304">
        <f t="shared" ref="N12:N44" si="14">$N$1</f>
        <v>0</v>
      </c>
      <c r="O12" s="323"/>
      <c r="P12" s="304">
        <f t="shared" ref="P12:P44" si="15">$P$1</f>
        <v>0</v>
      </c>
      <c r="Q12" s="302">
        <f t="shared" si="13"/>
        <v>0</v>
      </c>
    </row>
    <row r="13" spans="1:17" s="325" customFormat="1" x14ac:dyDescent="0.2">
      <c r="A13" s="336" t="s">
        <v>969</v>
      </c>
      <c r="B13" s="337" t="s">
        <v>857</v>
      </c>
      <c r="C13" s="338">
        <v>1</v>
      </c>
      <c r="D13" s="302"/>
      <c r="E13" s="302">
        <f t="shared" si="8"/>
        <v>0</v>
      </c>
      <c r="F13" s="302"/>
      <c r="G13" s="302">
        <f t="shared" si="9"/>
        <v>0</v>
      </c>
      <c r="H13" s="302">
        <f t="shared" si="10"/>
        <v>0</v>
      </c>
      <c r="I13" s="302">
        <f t="shared" si="10"/>
        <v>0</v>
      </c>
      <c r="J13" s="322">
        <v>0.21</v>
      </c>
      <c r="K13" s="302">
        <f t="shared" si="11"/>
        <v>0</v>
      </c>
      <c r="L13" s="302">
        <f t="shared" si="12"/>
        <v>0</v>
      </c>
      <c r="M13" s="323"/>
      <c r="N13" s="304">
        <f t="shared" si="14"/>
        <v>0</v>
      </c>
      <c r="O13" s="323"/>
      <c r="P13" s="304">
        <f t="shared" si="15"/>
        <v>0</v>
      </c>
      <c r="Q13" s="302">
        <f t="shared" si="13"/>
        <v>0</v>
      </c>
    </row>
    <row r="14" spans="1:17" s="325" customFormat="1" x14ac:dyDescent="0.2">
      <c r="A14" s="336" t="s">
        <v>970</v>
      </c>
      <c r="B14" s="337"/>
      <c r="C14" s="338"/>
      <c r="D14" s="302"/>
      <c r="E14" s="302">
        <f t="shared" si="8"/>
        <v>0</v>
      </c>
      <c r="F14" s="302"/>
      <c r="G14" s="302">
        <f t="shared" si="9"/>
        <v>0</v>
      </c>
      <c r="H14" s="302">
        <f t="shared" si="10"/>
        <v>0</v>
      </c>
      <c r="I14" s="302">
        <f t="shared" si="10"/>
        <v>0</v>
      </c>
      <c r="J14" s="322">
        <v>0.21</v>
      </c>
      <c r="K14" s="302">
        <f t="shared" si="11"/>
        <v>0</v>
      </c>
      <c r="L14" s="302">
        <f t="shared" si="12"/>
        <v>0</v>
      </c>
      <c r="M14" s="323"/>
      <c r="N14" s="304">
        <f t="shared" si="14"/>
        <v>0</v>
      </c>
      <c r="O14" s="323"/>
      <c r="P14" s="304">
        <f t="shared" si="15"/>
        <v>0</v>
      </c>
      <c r="Q14" s="302">
        <f t="shared" si="13"/>
        <v>0</v>
      </c>
    </row>
    <row r="15" spans="1:17" s="325" customFormat="1" x14ac:dyDescent="0.2">
      <c r="A15" s="319" t="s">
        <v>971</v>
      </c>
      <c r="B15" s="337" t="s">
        <v>857</v>
      </c>
      <c r="C15" s="338">
        <v>1</v>
      </c>
      <c r="D15" s="302"/>
      <c r="E15" s="302">
        <f t="shared" si="8"/>
        <v>0</v>
      </c>
      <c r="F15" s="302"/>
      <c r="G15" s="302">
        <f t="shared" si="9"/>
        <v>0</v>
      </c>
      <c r="H15" s="302">
        <f t="shared" si="10"/>
        <v>0</v>
      </c>
      <c r="I15" s="302">
        <f t="shared" si="10"/>
        <v>0</v>
      </c>
      <c r="J15" s="322">
        <v>0.21</v>
      </c>
      <c r="K15" s="302">
        <f t="shared" si="11"/>
        <v>0</v>
      </c>
      <c r="L15" s="302">
        <f t="shared" si="12"/>
        <v>0</v>
      </c>
      <c r="M15" s="323"/>
      <c r="N15" s="304">
        <f t="shared" si="14"/>
        <v>0</v>
      </c>
      <c r="O15" s="323"/>
      <c r="P15" s="304">
        <f t="shared" si="15"/>
        <v>0</v>
      </c>
      <c r="Q15" s="302">
        <f t="shared" si="13"/>
        <v>0</v>
      </c>
    </row>
    <row r="16" spans="1:17" x14ac:dyDescent="0.2">
      <c r="A16" s="335" t="s">
        <v>972</v>
      </c>
      <c r="B16" s="337" t="s">
        <v>857</v>
      </c>
      <c r="C16" s="338">
        <v>4</v>
      </c>
      <c r="D16" s="302"/>
      <c r="E16" s="302">
        <f t="shared" si="8"/>
        <v>0</v>
      </c>
      <c r="F16" s="302"/>
      <c r="G16" s="302">
        <f t="shared" si="9"/>
        <v>0</v>
      </c>
      <c r="H16" s="302">
        <f t="shared" si="10"/>
        <v>0</v>
      </c>
      <c r="I16" s="302">
        <f t="shared" si="10"/>
        <v>0</v>
      </c>
      <c r="J16" s="322">
        <v>0.21</v>
      </c>
      <c r="K16" s="302">
        <f t="shared" si="11"/>
        <v>0</v>
      </c>
      <c r="L16" s="302">
        <f t="shared" si="12"/>
        <v>0</v>
      </c>
      <c r="M16" s="323"/>
      <c r="N16" s="304">
        <f t="shared" si="14"/>
        <v>0</v>
      </c>
      <c r="O16" s="324"/>
      <c r="P16" s="304">
        <f t="shared" si="15"/>
        <v>0</v>
      </c>
      <c r="Q16" s="302">
        <f t="shared" si="13"/>
        <v>0</v>
      </c>
    </row>
    <row r="17" spans="1:17" s="325" customFormat="1" x14ac:dyDescent="0.2">
      <c r="A17" s="336" t="s">
        <v>973</v>
      </c>
      <c r="B17" s="337" t="s">
        <v>857</v>
      </c>
      <c r="C17" s="338">
        <v>1</v>
      </c>
      <c r="D17" s="302"/>
      <c r="E17" s="302">
        <f t="shared" si="8"/>
        <v>0</v>
      </c>
      <c r="F17" s="302"/>
      <c r="G17" s="302">
        <f t="shared" si="9"/>
        <v>0</v>
      </c>
      <c r="H17" s="302">
        <f t="shared" si="10"/>
        <v>0</v>
      </c>
      <c r="I17" s="302">
        <f t="shared" si="10"/>
        <v>0</v>
      </c>
      <c r="J17" s="322">
        <v>0.21</v>
      </c>
      <c r="K17" s="302">
        <f t="shared" si="11"/>
        <v>0</v>
      </c>
      <c r="L17" s="302">
        <f t="shared" si="12"/>
        <v>0</v>
      </c>
      <c r="M17" s="323"/>
      <c r="N17" s="304">
        <f t="shared" si="14"/>
        <v>0</v>
      </c>
      <c r="O17" s="324"/>
      <c r="P17" s="304">
        <f t="shared" si="15"/>
        <v>0</v>
      </c>
      <c r="Q17" s="302">
        <f t="shared" si="13"/>
        <v>0</v>
      </c>
    </row>
    <row r="18" spans="1:17" s="325" customFormat="1" x14ac:dyDescent="0.2">
      <c r="A18" s="336" t="s">
        <v>974</v>
      </c>
      <c r="B18" s="337" t="s">
        <v>857</v>
      </c>
      <c r="C18" s="338">
        <v>12</v>
      </c>
      <c r="D18" s="302"/>
      <c r="E18" s="302">
        <f t="shared" si="8"/>
        <v>0</v>
      </c>
      <c r="F18" s="302"/>
      <c r="G18" s="302">
        <f t="shared" si="9"/>
        <v>0</v>
      </c>
      <c r="H18" s="302">
        <f t="shared" si="10"/>
        <v>0</v>
      </c>
      <c r="I18" s="302">
        <f t="shared" si="10"/>
        <v>0</v>
      </c>
      <c r="J18" s="322">
        <v>0.21</v>
      </c>
      <c r="K18" s="302">
        <f t="shared" si="11"/>
        <v>0</v>
      </c>
      <c r="L18" s="302">
        <f t="shared" si="12"/>
        <v>0</v>
      </c>
      <c r="M18" s="323"/>
      <c r="N18" s="304">
        <f t="shared" si="14"/>
        <v>0</v>
      </c>
      <c r="O18" s="324"/>
      <c r="P18" s="304">
        <f t="shared" si="15"/>
        <v>0</v>
      </c>
      <c r="Q18" s="302">
        <f t="shared" si="13"/>
        <v>0</v>
      </c>
    </row>
    <row r="19" spans="1:17" s="325" customFormat="1" x14ac:dyDescent="0.2">
      <c r="A19" s="336" t="s">
        <v>975</v>
      </c>
      <c r="B19" s="337" t="s">
        <v>857</v>
      </c>
      <c r="C19" s="338">
        <v>7</v>
      </c>
      <c r="D19" s="302"/>
      <c r="E19" s="302">
        <f t="shared" si="8"/>
        <v>0</v>
      </c>
      <c r="F19" s="302"/>
      <c r="G19" s="302">
        <f t="shared" si="9"/>
        <v>0</v>
      </c>
      <c r="H19" s="302">
        <f t="shared" si="10"/>
        <v>0</v>
      </c>
      <c r="I19" s="302">
        <f t="shared" si="10"/>
        <v>0</v>
      </c>
      <c r="J19" s="322">
        <v>0.21</v>
      </c>
      <c r="K19" s="302">
        <f t="shared" si="11"/>
        <v>0</v>
      </c>
      <c r="L19" s="302">
        <f t="shared" si="12"/>
        <v>0</v>
      </c>
      <c r="M19" s="323"/>
      <c r="N19" s="304">
        <f t="shared" si="14"/>
        <v>0</v>
      </c>
      <c r="O19" s="324"/>
      <c r="P19" s="304">
        <f t="shared" si="15"/>
        <v>0</v>
      </c>
      <c r="Q19" s="302">
        <f t="shared" si="13"/>
        <v>0</v>
      </c>
    </row>
    <row r="20" spans="1:17" x14ac:dyDescent="0.2">
      <c r="A20" s="336" t="s">
        <v>976</v>
      </c>
      <c r="B20" s="337" t="s">
        <v>857</v>
      </c>
      <c r="C20" s="338">
        <v>1</v>
      </c>
      <c r="D20" s="302"/>
      <c r="E20" s="302">
        <f t="shared" si="8"/>
        <v>0</v>
      </c>
      <c r="F20" s="302"/>
      <c r="G20" s="302">
        <f t="shared" si="9"/>
        <v>0</v>
      </c>
      <c r="H20" s="302">
        <f t="shared" si="10"/>
        <v>0</v>
      </c>
      <c r="I20" s="302">
        <f t="shared" si="10"/>
        <v>0</v>
      </c>
      <c r="J20" s="322">
        <v>0.21</v>
      </c>
      <c r="K20" s="302">
        <f t="shared" si="11"/>
        <v>0</v>
      </c>
      <c r="L20" s="302">
        <f t="shared" si="12"/>
        <v>0</v>
      </c>
      <c r="M20" s="323"/>
      <c r="N20" s="304">
        <f t="shared" si="14"/>
        <v>0</v>
      </c>
      <c r="O20" s="324"/>
      <c r="P20" s="304">
        <f t="shared" si="15"/>
        <v>0</v>
      </c>
      <c r="Q20" s="302">
        <f t="shared" si="13"/>
        <v>0</v>
      </c>
    </row>
    <row r="21" spans="1:17" x14ac:dyDescent="0.2">
      <c r="A21" s="336" t="s">
        <v>977</v>
      </c>
      <c r="B21" s="337" t="s">
        <v>857</v>
      </c>
      <c r="C21" s="338">
        <v>4</v>
      </c>
      <c r="D21" s="302"/>
      <c r="E21" s="302">
        <f t="shared" si="8"/>
        <v>0</v>
      </c>
      <c r="F21" s="302"/>
      <c r="G21" s="302">
        <f t="shared" si="9"/>
        <v>0</v>
      </c>
      <c r="H21" s="302">
        <f t="shared" si="10"/>
        <v>0</v>
      </c>
      <c r="I21" s="302">
        <f t="shared" si="10"/>
        <v>0</v>
      </c>
      <c r="J21" s="322">
        <v>0.21</v>
      </c>
      <c r="K21" s="302">
        <f t="shared" si="11"/>
        <v>0</v>
      </c>
      <c r="L21" s="302">
        <f t="shared" si="12"/>
        <v>0</v>
      </c>
      <c r="M21" s="323"/>
      <c r="N21" s="304">
        <f t="shared" si="14"/>
        <v>0</v>
      </c>
      <c r="O21" s="324"/>
      <c r="P21" s="304">
        <f t="shared" si="15"/>
        <v>0</v>
      </c>
      <c r="Q21" s="302">
        <f t="shared" si="13"/>
        <v>0</v>
      </c>
    </row>
    <row r="22" spans="1:17" s="325" customFormat="1" x14ac:dyDescent="0.2">
      <c r="A22" s="336" t="s">
        <v>978</v>
      </c>
      <c r="B22" s="337" t="s">
        <v>857</v>
      </c>
      <c r="C22" s="321">
        <v>1</v>
      </c>
      <c r="D22" s="302"/>
      <c r="E22" s="302">
        <f t="shared" si="8"/>
        <v>0</v>
      </c>
      <c r="F22" s="302"/>
      <c r="G22" s="302">
        <f t="shared" si="9"/>
        <v>0</v>
      </c>
      <c r="H22" s="302">
        <f t="shared" si="10"/>
        <v>0</v>
      </c>
      <c r="I22" s="302">
        <f t="shared" si="10"/>
        <v>0</v>
      </c>
      <c r="J22" s="322">
        <v>0.21</v>
      </c>
      <c r="K22" s="302">
        <f t="shared" si="11"/>
        <v>0</v>
      </c>
      <c r="L22" s="302">
        <f t="shared" si="12"/>
        <v>0</v>
      </c>
      <c r="M22" s="323"/>
      <c r="N22" s="304">
        <f t="shared" si="14"/>
        <v>0</v>
      </c>
      <c r="O22" s="324"/>
      <c r="P22" s="304">
        <f t="shared" si="15"/>
        <v>0</v>
      </c>
      <c r="Q22" s="302">
        <f t="shared" si="13"/>
        <v>0</v>
      </c>
    </row>
    <row r="23" spans="1:17" s="325" customFormat="1" x14ac:dyDescent="0.2">
      <c r="A23" s="336" t="s">
        <v>979</v>
      </c>
      <c r="B23" s="337" t="s">
        <v>857</v>
      </c>
      <c r="C23" s="338">
        <v>2</v>
      </c>
      <c r="D23" s="302"/>
      <c r="E23" s="302">
        <f t="shared" si="8"/>
        <v>0</v>
      </c>
      <c r="F23" s="302"/>
      <c r="G23" s="302">
        <f t="shared" si="9"/>
        <v>0</v>
      </c>
      <c r="H23" s="302">
        <f t="shared" si="10"/>
        <v>0</v>
      </c>
      <c r="I23" s="302">
        <f t="shared" si="10"/>
        <v>0</v>
      </c>
      <c r="J23" s="322">
        <v>0.21</v>
      </c>
      <c r="K23" s="302">
        <f t="shared" si="11"/>
        <v>0</v>
      </c>
      <c r="L23" s="302">
        <f t="shared" si="12"/>
        <v>0</v>
      </c>
      <c r="M23" s="323"/>
      <c r="N23" s="304">
        <f t="shared" si="14"/>
        <v>0</v>
      </c>
      <c r="O23" s="323"/>
      <c r="P23" s="304">
        <f t="shared" si="15"/>
        <v>0</v>
      </c>
      <c r="Q23" s="302">
        <f t="shared" si="13"/>
        <v>0</v>
      </c>
    </row>
    <row r="24" spans="1:17" s="325" customFormat="1" x14ac:dyDescent="0.2">
      <c r="A24" s="336" t="s">
        <v>980</v>
      </c>
      <c r="B24" s="337" t="s">
        <v>857</v>
      </c>
      <c r="C24" s="338">
        <v>1</v>
      </c>
      <c r="D24" s="302"/>
      <c r="E24" s="302">
        <f t="shared" si="8"/>
        <v>0</v>
      </c>
      <c r="F24" s="302"/>
      <c r="G24" s="302">
        <f t="shared" si="9"/>
        <v>0</v>
      </c>
      <c r="H24" s="302">
        <f t="shared" si="10"/>
        <v>0</v>
      </c>
      <c r="I24" s="302">
        <f t="shared" si="10"/>
        <v>0</v>
      </c>
      <c r="J24" s="322">
        <v>0.21</v>
      </c>
      <c r="K24" s="302">
        <f t="shared" si="11"/>
        <v>0</v>
      </c>
      <c r="L24" s="302">
        <f t="shared" si="12"/>
        <v>0</v>
      </c>
      <c r="M24" s="323"/>
      <c r="N24" s="304">
        <f t="shared" si="14"/>
        <v>0</v>
      </c>
      <c r="O24" s="324"/>
      <c r="P24" s="304">
        <f t="shared" si="15"/>
        <v>0</v>
      </c>
      <c r="Q24" s="302">
        <f t="shared" si="13"/>
        <v>0</v>
      </c>
    </row>
    <row r="25" spans="1:17" s="325" customFormat="1" x14ac:dyDescent="0.2">
      <c r="A25" s="336" t="s">
        <v>981</v>
      </c>
      <c r="B25" s="337" t="s">
        <v>857</v>
      </c>
      <c r="C25" s="338">
        <v>1</v>
      </c>
      <c r="D25" s="302"/>
      <c r="E25" s="302">
        <f>C25*D25</f>
        <v>0</v>
      </c>
      <c r="F25" s="302"/>
      <c r="G25" s="302">
        <f>SUM(C25*F25)</f>
        <v>0</v>
      </c>
      <c r="H25" s="302">
        <f t="shared" si="10"/>
        <v>0</v>
      </c>
      <c r="I25" s="302">
        <f>E25+G25</f>
        <v>0</v>
      </c>
      <c r="J25" s="322">
        <v>0.21</v>
      </c>
      <c r="K25" s="302">
        <f>ROUND((G25+E25)*J25,1)</f>
        <v>0</v>
      </c>
      <c r="L25" s="302">
        <f>E25+G25+K25</f>
        <v>0</v>
      </c>
      <c r="M25" s="323"/>
      <c r="N25" s="304">
        <f t="shared" si="14"/>
        <v>0</v>
      </c>
      <c r="O25" s="323"/>
      <c r="P25" s="304">
        <f t="shared" si="15"/>
        <v>0</v>
      </c>
      <c r="Q25" s="302">
        <f>ROUND(O25*C25,1)</f>
        <v>0</v>
      </c>
    </row>
    <row r="26" spans="1:17" s="325" customFormat="1" x14ac:dyDescent="0.2">
      <c r="A26" s="336" t="s">
        <v>982</v>
      </c>
      <c r="B26" s="337" t="s">
        <v>857</v>
      </c>
      <c r="C26" s="338">
        <v>10</v>
      </c>
      <c r="D26" s="302"/>
      <c r="E26" s="302">
        <f t="shared" si="8"/>
        <v>0</v>
      </c>
      <c r="F26" s="302"/>
      <c r="G26" s="302">
        <f t="shared" si="9"/>
        <v>0</v>
      </c>
      <c r="H26" s="302">
        <f t="shared" si="10"/>
        <v>0</v>
      </c>
      <c r="I26" s="302">
        <f t="shared" si="10"/>
        <v>0</v>
      </c>
      <c r="J26" s="322">
        <v>0.21</v>
      </c>
      <c r="K26" s="302">
        <f t="shared" si="11"/>
        <v>0</v>
      </c>
      <c r="L26" s="302">
        <f t="shared" si="12"/>
        <v>0</v>
      </c>
      <c r="M26" s="323"/>
      <c r="N26" s="304">
        <f>$N$1</f>
        <v>0</v>
      </c>
      <c r="O26" s="323"/>
      <c r="P26" s="304">
        <f>$P$1</f>
        <v>0</v>
      </c>
      <c r="Q26" s="302">
        <f t="shared" si="13"/>
        <v>0</v>
      </c>
    </row>
    <row r="27" spans="1:17" s="325" customFormat="1" x14ac:dyDescent="0.2">
      <c r="A27" s="336" t="s">
        <v>983</v>
      </c>
      <c r="B27" s="337" t="s">
        <v>115</v>
      </c>
      <c r="C27" s="402">
        <v>2</v>
      </c>
      <c r="D27" s="302"/>
      <c r="E27" s="302">
        <f t="shared" si="8"/>
        <v>0</v>
      </c>
      <c r="F27" s="302"/>
      <c r="G27" s="302">
        <f t="shared" si="9"/>
        <v>0</v>
      </c>
      <c r="H27" s="302">
        <f t="shared" si="10"/>
        <v>0</v>
      </c>
      <c r="I27" s="302">
        <f t="shared" si="10"/>
        <v>0</v>
      </c>
      <c r="J27" s="322">
        <v>0.21</v>
      </c>
      <c r="K27" s="302">
        <f t="shared" si="11"/>
        <v>0</v>
      </c>
      <c r="L27" s="302">
        <f t="shared" si="12"/>
        <v>0</v>
      </c>
      <c r="M27" s="323"/>
      <c r="N27" s="304">
        <f t="shared" si="14"/>
        <v>0</v>
      </c>
      <c r="O27" s="324"/>
      <c r="P27" s="304">
        <f t="shared" si="15"/>
        <v>0</v>
      </c>
      <c r="Q27" s="302">
        <f t="shared" si="13"/>
        <v>0</v>
      </c>
    </row>
    <row r="28" spans="1:17" s="325" customFormat="1" x14ac:dyDescent="0.2">
      <c r="A28" s="336" t="s">
        <v>984</v>
      </c>
      <c r="B28" s="337" t="s">
        <v>857</v>
      </c>
      <c r="C28" s="338">
        <v>1</v>
      </c>
      <c r="D28" s="302"/>
      <c r="E28" s="302">
        <f t="shared" si="8"/>
        <v>0</v>
      </c>
      <c r="F28" s="302"/>
      <c r="G28" s="302">
        <f t="shared" si="9"/>
        <v>0</v>
      </c>
      <c r="H28" s="302">
        <f t="shared" si="10"/>
        <v>0</v>
      </c>
      <c r="I28" s="302">
        <f t="shared" si="10"/>
        <v>0</v>
      </c>
      <c r="J28" s="322">
        <v>0.21</v>
      </c>
      <c r="K28" s="302">
        <f t="shared" si="11"/>
        <v>0</v>
      </c>
      <c r="L28" s="302">
        <f t="shared" si="12"/>
        <v>0</v>
      </c>
      <c r="M28" s="323"/>
      <c r="N28" s="304">
        <f t="shared" si="14"/>
        <v>0</v>
      </c>
      <c r="O28" s="324"/>
      <c r="P28" s="304">
        <f t="shared" si="15"/>
        <v>0</v>
      </c>
      <c r="Q28" s="302">
        <f t="shared" si="13"/>
        <v>0</v>
      </c>
    </row>
    <row r="29" spans="1:17" x14ac:dyDescent="0.2">
      <c r="A29" s="336" t="s">
        <v>985</v>
      </c>
      <c r="B29" s="337" t="s">
        <v>115</v>
      </c>
      <c r="C29" s="402">
        <v>0.2</v>
      </c>
      <c r="D29" s="302"/>
      <c r="E29" s="302">
        <f t="shared" si="8"/>
        <v>0</v>
      </c>
      <c r="F29" s="302"/>
      <c r="G29" s="302">
        <f t="shared" si="9"/>
        <v>0</v>
      </c>
      <c r="H29" s="302">
        <f t="shared" si="10"/>
        <v>0</v>
      </c>
      <c r="I29" s="302">
        <f t="shared" si="10"/>
        <v>0</v>
      </c>
      <c r="J29" s="322">
        <v>0.21</v>
      </c>
      <c r="K29" s="302">
        <f t="shared" si="11"/>
        <v>0</v>
      </c>
      <c r="L29" s="302">
        <f t="shared" si="12"/>
        <v>0</v>
      </c>
      <c r="M29" s="323"/>
      <c r="N29" s="304">
        <f t="shared" si="14"/>
        <v>0</v>
      </c>
      <c r="O29" s="324"/>
      <c r="P29" s="304">
        <f t="shared" si="15"/>
        <v>0</v>
      </c>
      <c r="Q29" s="302">
        <f t="shared" si="13"/>
        <v>0</v>
      </c>
    </row>
    <row r="30" spans="1:17" x14ac:dyDescent="0.2">
      <c r="A30" s="336"/>
      <c r="B30" s="337"/>
      <c r="C30" s="402"/>
      <c r="D30" s="302"/>
      <c r="E30" s="302"/>
      <c r="F30" s="302"/>
      <c r="G30" s="302"/>
      <c r="H30" s="302"/>
      <c r="I30" s="302"/>
      <c r="J30" s="322"/>
      <c r="K30" s="302"/>
      <c r="L30" s="302"/>
      <c r="M30" s="323"/>
      <c r="N30" s="304"/>
      <c r="O30" s="324"/>
      <c r="P30" s="304"/>
      <c r="Q30" s="302"/>
    </row>
    <row r="31" spans="1:17" x14ac:dyDescent="0.2">
      <c r="A31" s="399" t="s">
        <v>986</v>
      </c>
      <c r="B31" s="400" t="s">
        <v>857</v>
      </c>
      <c r="C31" s="401">
        <v>1</v>
      </c>
      <c r="D31" s="302"/>
      <c r="E31" s="302">
        <f t="shared" ref="E31:E42" si="16">C31*D31</f>
        <v>0</v>
      </c>
      <c r="F31" s="302"/>
      <c r="G31" s="302">
        <f t="shared" ref="G31:G42" si="17">SUM(C31*F31)</f>
        <v>0</v>
      </c>
      <c r="H31" s="302">
        <f t="shared" ref="H31:I48" si="18">D31+F31</f>
        <v>0</v>
      </c>
      <c r="I31" s="302">
        <f t="shared" si="18"/>
        <v>0</v>
      </c>
      <c r="J31" s="322"/>
      <c r="K31" s="302">
        <f t="shared" ref="K31:K42" si="19">ROUND((G31+E31)*J31,1)</f>
        <v>0</v>
      </c>
      <c r="L31" s="302">
        <f t="shared" ref="L31:L42" si="20">E31+G31+K31</f>
        <v>0</v>
      </c>
      <c r="M31" s="323"/>
      <c r="N31" s="304">
        <f>$N$1</f>
        <v>0</v>
      </c>
      <c r="O31" s="323"/>
      <c r="P31" s="304">
        <f>$P$1</f>
        <v>0</v>
      </c>
      <c r="Q31" s="302">
        <f t="shared" ref="Q31:Q42" si="21">ROUND(O31*C31,1)</f>
        <v>0</v>
      </c>
    </row>
    <row r="32" spans="1:17" x14ac:dyDescent="0.2">
      <c r="A32" s="336"/>
      <c r="B32" s="337"/>
      <c r="C32" s="338"/>
      <c r="D32" s="302"/>
      <c r="E32" s="302">
        <f t="shared" si="16"/>
        <v>0</v>
      </c>
      <c r="F32" s="302"/>
      <c r="G32" s="302">
        <f t="shared" si="17"/>
        <v>0</v>
      </c>
      <c r="H32" s="302">
        <f t="shared" si="18"/>
        <v>0</v>
      </c>
      <c r="I32" s="302">
        <f t="shared" si="18"/>
        <v>0</v>
      </c>
      <c r="J32" s="322"/>
      <c r="K32" s="302">
        <f t="shared" si="19"/>
        <v>0</v>
      </c>
      <c r="L32" s="302">
        <f t="shared" si="20"/>
        <v>0</v>
      </c>
      <c r="M32" s="323"/>
      <c r="N32" s="304">
        <f t="shared" ref="N32:N48" si="22">$N$1</f>
        <v>0</v>
      </c>
      <c r="O32" s="323"/>
      <c r="P32" s="304">
        <f t="shared" ref="P32:P48" si="23">$P$1</f>
        <v>0</v>
      </c>
      <c r="Q32" s="302">
        <f t="shared" si="21"/>
        <v>0</v>
      </c>
    </row>
    <row r="33" spans="1:17" s="325" customFormat="1" x14ac:dyDescent="0.2">
      <c r="A33" s="336" t="s">
        <v>987</v>
      </c>
      <c r="B33" s="337" t="s">
        <v>857</v>
      </c>
      <c r="C33" s="338">
        <v>1</v>
      </c>
      <c r="D33" s="302"/>
      <c r="E33" s="302">
        <f t="shared" si="16"/>
        <v>0</v>
      </c>
      <c r="F33" s="302"/>
      <c r="G33" s="302">
        <f t="shared" si="17"/>
        <v>0</v>
      </c>
      <c r="H33" s="302">
        <f t="shared" si="18"/>
        <v>0</v>
      </c>
      <c r="I33" s="302">
        <f t="shared" si="18"/>
        <v>0</v>
      </c>
      <c r="J33" s="322">
        <v>0.21</v>
      </c>
      <c r="K33" s="302">
        <f t="shared" si="19"/>
        <v>0</v>
      </c>
      <c r="L33" s="302">
        <f t="shared" si="20"/>
        <v>0</v>
      </c>
      <c r="M33" s="323"/>
      <c r="N33" s="304">
        <f t="shared" si="22"/>
        <v>0</v>
      </c>
      <c r="O33" s="323"/>
      <c r="P33" s="304">
        <f t="shared" si="23"/>
        <v>0</v>
      </c>
      <c r="Q33" s="302">
        <f t="shared" si="21"/>
        <v>0</v>
      </c>
    </row>
    <row r="34" spans="1:17" s="325" customFormat="1" x14ac:dyDescent="0.2">
      <c r="A34" s="336" t="s">
        <v>988</v>
      </c>
      <c r="B34" s="337"/>
      <c r="C34" s="338"/>
      <c r="D34" s="302"/>
      <c r="E34" s="302">
        <f t="shared" si="16"/>
        <v>0</v>
      </c>
      <c r="F34" s="302"/>
      <c r="G34" s="302">
        <f t="shared" si="17"/>
        <v>0</v>
      </c>
      <c r="H34" s="302">
        <f t="shared" si="18"/>
        <v>0</v>
      </c>
      <c r="I34" s="302">
        <f t="shared" si="18"/>
        <v>0</v>
      </c>
      <c r="J34" s="322">
        <v>0.21</v>
      </c>
      <c r="K34" s="302">
        <f t="shared" si="19"/>
        <v>0</v>
      </c>
      <c r="L34" s="302">
        <f t="shared" si="20"/>
        <v>0</v>
      </c>
      <c r="M34" s="323"/>
      <c r="N34" s="304">
        <f t="shared" si="22"/>
        <v>0</v>
      </c>
      <c r="O34" s="323"/>
      <c r="P34" s="304">
        <f t="shared" si="23"/>
        <v>0</v>
      </c>
      <c r="Q34" s="302">
        <f t="shared" si="21"/>
        <v>0</v>
      </c>
    </row>
    <row r="35" spans="1:17" s="325" customFormat="1" x14ac:dyDescent="0.2">
      <c r="A35" s="319" t="s">
        <v>971</v>
      </c>
      <c r="B35" s="337" t="s">
        <v>857</v>
      </c>
      <c r="C35" s="338">
        <v>1</v>
      </c>
      <c r="D35" s="302"/>
      <c r="E35" s="302">
        <f t="shared" si="16"/>
        <v>0</v>
      </c>
      <c r="F35" s="302"/>
      <c r="G35" s="302">
        <f t="shared" si="17"/>
        <v>0</v>
      </c>
      <c r="H35" s="302">
        <f t="shared" si="18"/>
        <v>0</v>
      </c>
      <c r="I35" s="302">
        <f t="shared" si="18"/>
        <v>0</v>
      </c>
      <c r="J35" s="322">
        <v>0.21</v>
      </c>
      <c r="K35" s="302">
        <f t="shared" si="19"/>
        <v>0</v>
      </c>
      <c r="L35" s="302">
        <f t="shared" si="20"/>
        <v>0</v>
      </c>
      <c r="M35" s="323"/>
      <c r="N35" s="304">
        <f t="shared" si="14"/>
        <v>0</v>
      </c>
      <c r="O35" s="323"/>
      <c r="P35" s="304">
        <f t="shared" si="15"/>
        <v>0</v>
      </c>
      <c r="Q35" s="302">
        <f t="shared" si="21"/>
        <v>0</v>
      </c>
    </row>
    <row r="36" spans="1:17" s="325" customFormat="1" x14ac:dyDescent="0.2">
      <c r="A36" s="336" t="s">
        <v>989</v>
      </c>
      <c r="B36" s="337" t="s">
        <v>857</v>
      </c>
      <c r="C36" s="338">
        <v>2</v>
      </c>
      <c r="D36" s="302"/>
      <c r="E36" s="302">
        <f t="shared" si="16"/>
        <v>0</v>
      </c>
      <c r="F36" s="302"/>
      <c r="G36" s="302">
        <f t="shared" si="17"/>
        <v>0</v>
      </c>
      <c r="H36" s="302">
        <f t="shared" si="18"/>
        <v>0</v>
      </c>
      <c r="I36" s="302">
        <f t="shared" si="18"/>
        <v>0</v>
      </c>
      <c r="J36" s="322">
        <v>0.21</v>
      </c>
      <c r="K36" s="302">
        <f t="shared" si="19"/>
        <v>0</v>
      </c>
      <c r="L36" s="302">
        <f t="shared" si="20"/>
        <v>0</v>
      </c>
      <c r="M36" s="323"/>
      <c r="N36" s="304">
        <f t="shared" si="14"/>
        <v>0</v>
      </c>
      <c r="O36" s="324"/>
      <c r="P36" s="304">
        <f t="shared" si="15"/>
        <v>0</v>
      </c>
      <c r="Q36" s="302">
        <f t="shared" si="21"/>
        <v>0</v>
      </c>
    </row>
    <row r="37" spans="1:17" s="325" customFormat="1" x14ac:dyDescent="0.2">
      <c r="A37" s="336" t="s">
        <v>973</v>
      </c>
      <c r="B37" s="337" t="s">
        <v>857</v>
      </c>
      <c r="C37" s="338">
        <v>13</v>
      </c>
      <c r="D37" s="302"/>
      <c r="E37" s="302">
        <f t="shared" si="16"/>
        <v>0</v>
      </c>
      <c r="F37" s="302"/>
      <c r="G37" s="302">
        <f t="shared" si="17"/>
        <v>0</v>
      </c>
      <c r="H37" s="302">
        <f t="shared" si="18"/>
        <v>0</v>
      </c>
      <c r="I37" s="302">
        <f t="shared" si="18"/>
        <v>0</v>
      </c>
      <c r="J37" s="322">
        <v>0.21</v>
      </c>
      <c r="K37" s="302">
        <f t="shared" si="19"/>
        <v>0</v>
      </c>
      <c r="L37" s="302">
        <f t="shared" si="20"/>
        <v>0</v>
      </c>
      <c r="M37" s="323"/>
      <c r="N37" s="304">
        <f t="shared" si="22"/>
        <v>0</v>
      </c>
      <c r="O37" s="324"/>
      <c r="P37" s="304">
        <f t="shared" si="23"/>
        <v>0</v>
      </c>
      <c r="Q37" s="302">
        <f t="shared" si="21"/>
        <v>0</v>
      </c>
    </row>
    <row r="38" spans="1:17" s="325" customFormat="1" x14ac:dyDescent="0.2">
      <c r="A38" s="336" t="s">
        <v>990</v>
      </c>
      <c r="B38" s="337" t="s">
        <v>857</v>
      </c>
      <c r="C38" s="338">
        <v>1</v>
      </c>
      <c r="D38" s="302"/>
      <c r="E38" s="302">
        <f t="shared" si="16"/>
        <v>0</v>
      </c>
      <c r="F38" s="302"/>
      <c r="G38" s="302">
        <f t="shared" si="17"/>
        <v>0</v>
      </c>
      <c r="H38" s="302">
        <f t="shared" si="18"/>
        <v>0</v>
      </c>
      <c r="I38" s="302">
        <f t="shared" si="18"/>
        <v>0</v>
      </c>
      <c r="J38" s="322">
        <v>0.21</v>
      </c>
      <c r="K38" s="302">
        <f t="shared" si="19"/>
        <v>0</v>
      </c>
      <c r="L38" s="302">
        <f t="shared" si="20"/>
        <v>0</v>
      </c>
      <c r="M38" s="323"/>
      <c r="N38" s="304">
        <f t="shared" si="22"/>
        <v>0</v>
      </c>
      <c r="O38" s="324"/>
      <c r="P38" s="304">
        <f t="shared" si="23"/>
        <v>0</v>
      </c>
      <c r="Q38" s="302">
        <f t="shared" si="21"/>
        <v>0</v>
      </c>
    </row>
    <row r="39" spans="1:17" s="325" customFormat="1" x14ac:dyDescent="0.2">
      <c r="A39" s="336" t="s">
        <v>974</v>
      </c>
      <c r="B39" s="337" t="s">
        <v>857</v>
      </c>
      <c r="C39" s="338">
        <v>8</v>
      </c>
      <c r="D39" s="302"/>
      <c r="E39" s="302">
        <f t="shared" si="16"/>
        <v>0</v>
      </c>
      <c r="F39" s="302"/>
      <c r="G39" s="302">
        <f t="shared" si="17"/>
        <v>0</v>
      </c>
      <c r="H39" s="302">
        <f t="shared" si="18"/>
        <v>0</v>
      </c>
      <c r="I39" s="302">
        <f t="shared" si="18"/>
        <v>0</v>
      </c>
      <c r="J39" s="322">
        <v>0.21</v>
      </c>
      <c r="K39" s="302">
        <f t="shared" si="19"/>
        <v>0</v>
      </c>
      <c r="L39" s="302">
        <f t="shared" si="20"/>
        <v>0</v>
      </c>
      <c r="M39" s="323"/>
      <c r="N39" s="304">
        <f t="shared" si="22"/>
        <v>0</v>
      </c>
      <c r="O39" s="324"/>
      <c r="P39" s="304">
        <f t="shared" si="23"/>
        <v>0</v>
      </c>
      <c r="Q39" s="302">
        <f t="shared" si="21"/>
        <v>0</v>
      </c>
    </row>
    <row r="40" spans="1:17" s="325" customFormat="1" x14ac:dyDescent="0.2">
      <c r="A40" s="336" t="s">
        <v>975</v>
      </c>
      <c r="B40" s="337" t="s">
        <v>857</v>
      </c>
      <c r="C40" s="338">
        <v>13</v>
      </c>
      <c r="D40" s="302"/>
      <c r="E40" s="302">
        <f t="shared" si="16"/>
        <v>0</v>
      </c>
      <c r="F40" s="302"/>
      <c r="G40" s="302">
        <f t="shared" si="17"/>
        <v>0</v>
      </c>
      <c r="H40" s="302">
        <f t="shared" si="18"/>
        <v>0</v>
      </c>
      <c r="I40" s="302">
        <f t="shared" si="18"/>
        <v>0</v>
      </c>
      <c r="J40" s="322">
        <v>0.21</v>
      </c>
      <c r="K40" s="302">
        <f t="shared" si="19"/>
        <v>0</v>
      </c>
      <c r="L40" s="302">
        <f t="shared" si="20"/>
        <v>0</v>
      </c>
      <c r="M40" s="323"/>
      <c r="N40" s="304">
        <f t="shared" si="22"/>
        <v>0</v>
      </c>
      <c r="O40" s="324"/>
      <c r="P40" s="304">
        <f t="shared" si="23"/>
        <v>0</v>
      </c>
      <c r="Q40" s="302">
        <f t="shared" si="21"/>
        <v>0</v>
      </c>
    </row>
    <row r="41" spans="1:17" s="325" customFormat="1" x14ac:dyDescent="0.2">
      <c r="A41" s="336" t="s">
        <v>978</v>
      </c>
      <c r="B41" s="337" t="s">
        <v>857</v>
      </c>
      <c r="C41" s="321">
        <v>1</v>
      </c>
      <c r="D41" s="302"/>
      <c r="E41" s="302">
        <f t="shared" si="16"/>
        <v>0</v>
      </c>
      <c r="F41" s="302"/>
      <c r="G41" s="302">
        <f t="shared" si="17"/>
        <v>0</v>
      </c>
      <c r="H41" s="302">
        <f t="shared" si="18"/>
        <v>0</v>
      </c>
      <c r="I41" s="302">
        <f t="shared" si="18"/>
        <v>0</v>
      </c>
      <c r="J41" s="322">
        <v>0.21</v>
      </c>
      <c r="K41" s="302">
        <f t="shared" si="19"/>
        <v>0</v>
      </c>
      <c r="L41" s="302">
        <f t="shared" si="20"/>
        <v>0</v>
      </c>
      <c r="M41" s="323"/>
      <c r="N41" s="304">
        <f t="shared" si="22"/>
        <v>0</v>
      </c>
      <c r="O41" s="324"/>
      <c r="P41" s="304">
        <f t="shared" si="23"/>
        <v>0</v>
      </c>
      <c r="Q41" s="302">
        <f t="shared" si="21"/>
        <v>0</v>
      </c>
    </row>
    <row r="42" spans="1:17" s="325" customFormat="1" x14ac:dyDescent="0.2">
      <c r="A42" s="336" t="s">
        <v>991</v>
      </c>
      <c r="B42" s="337" t="s">
        <v>857</v>
      </c>
      <c r="C42" s="338">
        <v>3</v>
      </c>
      <c r="D42" s="302"/>
      <c r="E42" s="302">
        <f t="shared" si="16"/>
        <v>0</v>
      </c>
      <c r="F42" s="302"/>
      <c r="G42" s="302">
        <f t="shared" si="17"/>
        <v>0</v>
      </c>
      <c r="H42" s="302">
        <f t="shared" si="18"/>
        <v>0</v>
      </c>
      <c r="I42" s="302">
        <f t="shared" si="18"/>
        <v>0</v>
      </c>
      <c r="J42" s="322">
        <v>0.21</v>
      </c>
      <c r="K42" s="302">
        <f t="shared" si="19"/>
        <v>0</v>
      </c>
      <c r="L42" s="302">
        <f t="shared" si="20"/>
        <v>0</v>
      </c>
      <c r="M42" s="323"/>
      <c r="N42" s="304">
        <f t="shared" si="22"/>
        <v>0</v>
      </c>
      <c r="O42" s="324"/>
      <c r="P42" s="304">
        <f t="shared" si="23"/>
        <v>0</v>
      </c>
      <c r="Q42" s="302">
        <f t="shared" si="21"/>
        <v>0</v>
      </c>
    </row>
    <row r="43" spans="1:17" s="325" customFormat="1" x14ac:dyDescent="0.2">
      <c r="A43" s="336" t="s">
        <v>991</v>
      </c>
      <c r="B43" s="337" t="s">
        <v>857</v>
      </c>
      <c r="C43" s="338">
        <v>3</v>
      </c>
      <c r="D43" s="302"/>
      <c r="E43" s="302">
        <f>C43*D43</f>
        <v>0</v>
      </c>
      <c r="F43" s="302"/>
      <c r="G43" s="302">
        <f>SUM(C43*F43)</f>
        <v>0</v>
      </c>
      <c r="H43" s="302">
        <f>D43+F43</f>
        <v>0</v>
      </c>
      <c r="I43" s="302">
        <f>E43+G43</f>
        <v>0</v>
      </c>
      <c r="J43" s="322">
        <v>0.21</v>
      </c>
      <c r="K43" s="302">
        <f>ROUND((G43+E43)*J43,1)</f>
        <v>0</v>
      </c>
      <c r="L43" s="302">
        <f>E43+G43+K43</f>
        <v>0</v>
      </c>
      <c r="M43" s="323"/>
      <c r="N43" s="304">
        <f t="shared" si="14"/>
        <v>0</v>
      </c>
      <c r="O43" s="324"/>
      <c r="P43" s="304">
        <f t="shared" si="15"/>
        <v>0</v>
      </c>
      <c r="Q43" s="302">
        <f>ROUND(O43*C43,1)</f>
        <v>0</v>
      </c>
    </row>
    <row r="44" spans="1:17" s="325" customFormat="1" x14ac:dyDescent="0.2">
      <c r="A44" s="336" t="s">
        <v>992</v>
      </c>
      <c r="B44" s="337" t="s">
        <v>857</v>
      </c>
      <c r="C44" s="338">
        <v>2</v>
      </c>
      <c r="D44" s="302"/>
      <c r="E44" s="302">
        <f>C44*D44</f>
        <v>0</v>
      </c>
      <c r="F44" s="302"/>
      <c r="G44" s="302">
        <f>SUM(C44*F44)</f>
        <v>0</v>
      </c>
      <c r="H44" s="302">
        <f t="shared" ref="H44:I48" si="24">D44+F44</f>
        <v>0</v>
      </c>
      <c r="I44" s="302">
        <f>E44+G44</f>
        <v>0</v>
      </c>
      <c r="J44" s="322">
        <v>0.21</v>
      </c>
      <c r="K44" s="302">
        <f>ROUND((G44+E44)*J44,1)</f>
        <v>0</v>
      </c>
      <c r="L44" s="302">
        <f>E44+G44+K44</f>
        <v>0</v>
      </c>
      <c r="M44" s="323"/>
      <c r="N44" s="304">
        <f t="shared" si="14"/>
        <v>0</v>
      </c>
      <c r="O44" s="323"/>
      <c r="P44" s="304">
        <f t="shared" si="15"/>
        <v>0</v>
      </c>
      <c r="Q44" s="302">
        <f>ROUND(O44*C44,1)</f>
        <v>0</v>
      </c>
    </row>
    <row r="45" spans="1:17" s="325" customFormat="1" x14ac:dyDescent="0.2">
      <c r="A45" s="336" t="s">
        <v>982</v>
      </c>
      <c r="B45" s="337" t="s">
        <v>857</v>
      </c>
      <c r="C45" s="338">
        <v>2</v>
      </c>
      <c r="D45" s="302"/>
      <c r="E45" s="302">
        <f t="shared" ref="E45:E48" si="25">C45*D45</f>
        <v>0</v>
      </c>
      <c r="F45" s="302"/>
      <c r="G45" s="302">
        <f t="shared" ref="G45:G48" si="26">SUM(C45*F45)</f>
        <v>0</v>
      </c>
      <c r="H45" s="302">
        <f t="shared" si="24"/>
        <v>0</v>
      </c>
      <c r="I45" s="302">
        <f t="shared" si="24"/>
        <v>0</v>
      </c>
      <c r="J45" s="322">
        <v>0.21</v>
      </c>
      <c r="K45" s="302">
        <f t="shared" ref="K45:K48" si="27">ROUND((G45+E45)*J45,1)</f>
        <v>0</v>
      </c>
      <c r="L45" s="302">
        <f t="shared" ref="L45:L48" si="28">E45+G45+K45</f>
        <v>0</v>
      </c>
      <c r="M45" s="323"/>
      <c r="N45" s="304">
        <f>$N$1</f>
        <v>0</v>
      </c>
      <c r="O45" s="323"/>
      <c r="P45" s="304">
        <f>$P$1</f>
        <v>0</v>
      </c>
      <c r="Q45" s="302">
        <f t="shared" ref="Q45:Q48" si="29">ROUND(O45*C45,1)</f>
        <v>0</v>
      </c>
    </row>
    <row r="46" spans="1:17" s="325" customFormat="1" x14ac:dyDescent="0.2">
      <c r="A46" s="336" t="s">
        <v>983</v>
      </c>
      <c r="B46" s="337" t="s">
        <v>115</v>
      </c>
      <c r="C46" s="402">
        <v>2</v>
      </c>
      <c r="D46" s="302"/>
      <c r="E46" s="302">
        <f t="shared" si="25"/>
        <v>0</v>
      </c>
      <c r="F46" s="302"/>
      <c r="G46" s="302">
        <f t="shared" si="26"/>
        <v>0</v>
      </c>
      <c r="H46" s="302">
        <f t="shared" si="18"/>
        <v>0</v>
      </c>
      <c r="I46" s="302">
        <f t="shared" si="24"/>
        <v>0</v>
      </c>
      <c r="J46" s="322">
        <v>0.21</v>
      </c>
      <c r="K46" s="302">
        <f t="shared" si="27"/>
        <v>0</v>
      </c>
      <c r="L46" s="302">
        <f t="shared" si="28"/>
        <v>0</v>
      </c>
      <c r="M46" s="323"/>
      <c r="N46" s="304">
        <f t="shared" si="22"/>
        <v>0</v>
      </c>
      <c r="O46" s="324"/>
      <c r="P46" s="304">
        <f t="shared" si="23"/>
        <v>0</v>
      </c>
      <c r="Q46" s="302">
        <f t="shared" si="29"/>
        <v>0</v>
      </c>
    </row>
    <row r="47" spans="1:17" s="325" customFormat="1" x14ac:dyDescent="0.2">
      <c r="A47" s="336" t="s">
        <v>984</v>
      </c>
      <c r="B47" s="337" t="s">
        <v>857</v>
      </c>
      <c r="C47" s="338">
        <v>1</v>
      </c>
      <c r="D47" s="302"/>
      <c r="E47" s="302">
        <f t="shared" si="25"/>
        <v>0</v>
      </c>
      <c r="F47" s="302"/>
      <c r="G47" s="302">
        <f t="shared" si="26"/>
        <v>0</v>
      </c>
      <c r="H47" s="302">
        <f t="shared" si="18"/>
        <v>0</v>
      </c>
      <c r="I47" s="302">
        <f t="shared" si="24"/>
        <v>0</v>
      </c>
      <c r="J47" s="322">
        <v>0.21</v>
      </c>
      <c r="K47" s="302">
        <f t="shared" si="27"/>
        <v>0</v>
      </c>
      <c r="L47" s="302">
        <f t="shared" si="28"/>
        <v>0</v>
      </c>
      <c r="M47" s="323"/>
      <c r="N47" s="304">
        <f t="shared" si="22"/>
        <v>0</v>
      </c>
      <c r="O47" s="324"/>
      <c r="P47" s="304">
        <f t="shared" si="23"/>
        <v>0</v>
      </c>
      <c r="Q47" s="302">
        <f t="shared" si="29"/>
        <v>0</v>
      </c>
    </row>
    <row r="48" spans="1:17" x14ac:dyDescent="0.2">
      <c r="A48" s="336" t="s">
        <v>985</v>
      </c>
      <c r="B48" s="337" t="s">
        <v>115</v>
      </c>
      <c r="C48" s="402">
        <v>0.1</v>
      </c>
      <c r="D48" s="302"/>
      <c r="E48" s="302">
        <f t="shared" si="25"/>
        <v>0</v>
      </c>
      <c r="F48" s="302"/>
      <c r="G48" s="302">
        <f t="shared" si="26"/>
        <v>0</v>
      </c>
      <c r="H48" s="302">
        <f t="shared" si="18"/>
        <v>0</v>
      </c>
      <c r="I48" s="302">
        <f t="shared" si="24"/>
        <v>0</v>
      </c>
      <c r="J48" s="322">
        <v>0.21</v>
      </c>
      <c r="K48" s="302">
        <f t="shared" si="27"/>
        <v>0</v>
      </c>
      <c r="L48" s="302">
        <f t="shared" si="28"/>
        <v>0</v>
      </c>
      <c r="M48" s="323"/>
      <c r="N48" s="304">
        <f t="shared" si="22"/>
        <v>0</v>
      </c>
      <c r="O48" s="324"/>
      <c r="P48" s="304">
        <f t="shared" si="23"/>
        <v>0</v>
      </c>
      <c r="Q48" s="302">
        <f t="shared" si="29"/>
        <v>0</v>
      </c>
    </row>
    <row r="49" spans="1:17" ht="13.5" thickBot="1" x14ac:dyDescent="0.25">
      <c r="A49" s="339"/>
      <c r="B49" s="340"/>
      <c r="C49" s="341"/>
      <c r="D49" s="342"/>
      <c r="E49" s="342"/>
      <c r="F49" s="342"/>
      <c r="G49" s="342"/>
      <c r="H49" s="342"/>
      <c r="I49" s="342"/>
      <c r="J49" s="343"/>
      <c r="K49" s="342"/>
      <c r="L49" s="342"/>
      <c r="M49" s="302"/>
      <c r="N49" s="304"/>
      <c r="O49" s="302"/>
      <c r="P49" s="304"/>
      <c r="Q49" s="302"/>
    </row>
    <row r="50" spans="1:17" x14ac:dyDescent="0.2">
      <c r="A50" s="344"/>
      <c r="B50" s="345"/>
      <c r="C50" s="301"/>
      <c r="D50" s="302"/>
      <c r="E50" s="302"/>
      <c r="F50" s="302"/>
      <c r="G50" s="302"/>
      <c r="H50" s="302"/>
      <c r="I50" s="302"/>
      <c r="J50" s="303"/>
      <c r="K50" s="302"/>
      <c r="L50" s="302"/>
      <c r="M50" s="302"/>
      <c r="N50" s="304"/>
      <c r="O50" s="302"/>
      <c r="P50" s="304" t="s">
        <v>1</v>
      </c>
      <c r="Q50" s="346" t="s">
        <v>919</v>
      </c>
    </row>
    <row r="51" spans="1:17" x14ac:dyDescent="0.2">
      <c r="A51" s="344" t="s">
        <v>920</v>
      </c>
      <c r="B51" s="300"/>
      <c r="C51" s="347"/>
      <c r="D51" s="348"/>
      <c r="E51" s="349">
        <f>SUM(E5:E49)</f>
        <v>0</v>
      </c>
      <c r="F51" s="348"/>
      <c r="G51" s="349">
        <f>ROUND(SUM(G5:G49),1)</f>
        <v>0</v>
      </c>
      <c r="H51" s="349"/>
      <c r="I51" s="349">
        <f>ROUND(SUM(I5:I49),1)</f>
        <v>0</v>
      </c>
      <c r="J51" s="350"/>
      <c r="K51" s="349">
        <f>ROUND(SUM(K5:K49),1)</f>
        <v>0</v>
      </c>
      <c r="L51" s="349">
        <f>ROUND(SUM(L5:L49),1)</f>
        <v>0</v>
      </c>
      <c r="M51" s="302"/>
      <c r="N51" s="304"/>
      <c r="O51" s="302"/>
      <c r="P51" s="304" t="s">
        <v>1</v>
      </c>
      <c r="Q51" s="292">
        <f>SUM(Q11:Q50)</f>
        <v>0</v>
      </c>
    </row>
    <row r="52" spans="1:17" x14ac:dyDescent="0.2">
      <c r="A52" s="344" t="s">
        <v>921</v>
      </c>
      <c r="B52" s="345" t="s">
        <v>12</v>
      </c>
      <c r="C52" s="351">
        <v>3</v>
      </c>
      <c r="D52" s="302"/>
      <c r="E52" s="302"/>
      <c r="F52" s="302"/>
      <c r="G52" s="292">
        <f>ROUND(SUM(C52*G51/100),1)</f>
        <v>0</v>
      </c>
      <c r="H52" s="292"/>
      <c r="I52" s="292"/>
      <c r="J52" s="293">
        <v>0.21</v>
      </c>
      <c r="K52" s="302">
        <f>ROUND((G52+E52)*J52,1)</f>
        <v>0</v>
      </c>
      <c r="L52" s="317">
        <f>E52+G52+K52</f>
        <v>0</v>
      </c>
      <c r="M52" s="302"/>
      <c r="N52" s="304"/>
      <c r="O52" s="302"/>
      <c r="P52" s="304" t="s">
        <v>1</v>
      </c>
      <c r="Q52" s="302"/>
    </row>
    <row r="53" spans="1:17" x14ac:dyDescent="0.2">
      <c r="A53" s="352" t="s">
        <v>922</v>
      </c>
      <c r="B53" s="353"/>
      <c r="C53" s="354"/>
      <c r="D53" s="355"/>
      <c r="E53" s="356">
        <f>IF(G51=0,ROUND(SUM(E51+G51+G52),1),0)</f>
        <v>0</v>
      </c>
      <c r="F53" s="355"/>
      <c r="G53" s="355">
        <f>IF(G51&lt;&gt;0,ROUND(E51+G51+G52,1),0)</f>
        <v>0</v>
      </c>
      <c r="H53" s="355"/>
      <c r="I53" s="355"/>
      <c r="J53" s="357"/>
      <c r="K53" s="358">
        <f>SUM(K51:K52)</f>
        <v>0</v>
      </c>
      <c r="L53" s="359">
        <f>ROUND(SUM(E53:K53),1)</f>
        <v>0</v>
      </c>
      <c r="M53" s="302"/>
      <c r="N53" s="304"/>
      <c r="O53" s="302"/>
      <c r="P53" s="304"/>
      <c r="Q53" s="302"/>
    </row>
    <row r="54" spans="1:17" ht="13.5" thickBot="1" x14ac:dyDescent="0.25">
      <c r="A54" s="360" t="s">
        <v>923</v>
      </c>
      <c r="B54" s="361" t="s">
        <v>12</v>
      </c>
      <c r="C54" s="362">
        <v>6</v>
      </c>
      <c r="D54" s="342"/>
      <c r="E54" s="363">
        <f>IF(G51=0,ROUND(E53*C54/100,1),0)</f>
        <v>0</v>
      </c>
      <c r="F54" s="342"/>
      <c r="G54" s="364">
        <f>ROUND(SUM(G53*C54/100),1)</f>
        <v>0</v>
      </c>
      <c r="H54" s="364"/>
      <c r="I54" s="364"/>
      <c r="J54" s="365">
        <v>0.21</v>
      </c>
      <c r="K54" s="366">
        <f>ROUND((G54+E54)*J54,1)</f>
        <v>0</v>
      </c>
      <c r="L54" s="342">
        <f>E54+G54+K54</f>
        <v>0</v>
      </c>
      <c r="M54" s="342"/>
      <c r="N54" s="367"/>
      <c r="O54" s="342"/>
      <c r="P54" s="367"/>
      <c r="Q54" s="342"/>
    </row>
    <row r="55" spans="1:17" ht="13.5" thickBot="1" x14ac:dyDescent="0.25">
      <c r="A55" s="344"/>
      <c r="B55" s="345"/>
      <c r="C55" s="301"/>
      <c r="D55" s="302"/>
      <c r="E55" s="368"/>
      <c r="F55" s="302"/>
      <c r="G55" s="302"/>
      <c r="H55" s="302"/>
      <c r="I55" s="302"/>
      <c r="J55" s="369"/>
      <c r="K55" s="370"/>
      <c r="L55" s="348"/>
      <c r="M55" s="302"/>
      <c r="N55" s="304"/>
      <c r="O55" s="302"/>
      <c r="P55" s="304"/>
      <c r="Q55" s="302" t="s">
        <v>924</v>
      </c>
    </row>
    <row r="56" spans="1:17" ht="13.5" thickBot="1" x14ac:dyDescent="0.25">
      <c r="A56" s="371" t="str">
        <f>CONCATENATE("Celkem ",A3)</f>
        <v>Celkem Rozvaděče</v>
      </c>
      <c r="B56" s="372"/>
      <c r="C56" s="373"/>
      <c r="D56" s="374"/>
      <c r="E56" s="375">
        <f>IF(G51=0,SUM(E53:E54),0)</f>
        <v>0</v>
      </c>
      <c r="F56" s="374"/>
      <c r="G56" s="374">
        <f>SUM(G53:G54)</f>
        <v>0</v>
      </c>
      <c r="H56" s="374"/>
      <c r="I56" s="374"/>
      <c r="J56" s="376"/>
      <c r="K56" s="377">
        <f>SUM(K53:K54)</f>
        <v>0</v>
      </c>
      <c r="L56" s="378">
        <f>E56+G56+K56</f>
        <v>0</v>
      </c>
      <c r="M56" s="302"/>
      <c r="N56" s="304"/>
      <c r="O56" s="302"/>
      <c r="P56" s="304"/>
      <c r="Q56" s="302">
        <f>G56-Q51</f>
        <v>0</v>
      </c>
    </row>
    <row r="57" spans="1:17" hidden="1" x14ac:dyDescent="0.2">
      <c r="A57" s="297" t="s">
        <v>925</v>
      </c>
      <c r="B57" s="290" t="s">
        <v>12</v>
      </c>
      <c r="C57" s="351">
        <v>0</v>
      </c>
      <c r="D57" s="292"/>
      <c r="E57" s="379">
        <f>ROUND((E56/100)*C57,1)</f>
        <v>0</v>
      </c>
      <c r="F57" s="292"/>
      <c r="G57" s="292">
        <f>ROUND((G56/100)*C57,1)</f>
        <v>0</v>
      </c>
      <c r="H57" s="292"/>
      <c r="I57" s="292"/>
      <c r="J57" s="293"/>
      <c r="K57" s="292">
        <f>ROUND((K56/100)*C57,1)</f>
        <v>0</v>
      </c>
      <c r="L57" s="292">
        <f>ROUND((L56/100)*C57,1)</f>
        <v>0</v>
      </c>
      <c r="M57" s="292"/>
      <c r="N57" s="298"/>
      <c r="O57" s="292"/>
      <c r="P57" s="298"/>
      <c r="Q57" s="292"/>
    </row>
    <row r="58" spans="1:17" hidden="1" x14ac:dyDescent="0.2">
      <c r="A58" s="380" t="str">
        <f>CONCATENATE("Celkem ",A3," po slevě")</f>
        <v>Celkem Rozvaděče po slevě</v>
      </c>
      <c r="B58" s="381"/>
      <c r="C58" s="382">
        <v>0</v>
      </c>
      <c r="D58" s="383"/>
      <c r="E58" s="384">
        <f>E56-E57</f>
        <v>0</v>
      </c>
      <c r="F58" s="383"/>
      <c r="G58" s="383">
        <f>G56-G57</f>
        <v>0</v>
      </c>
      <c r="H58" s="383"/>
      <c r="I58" s="383"/>
      <c r="J58" s="385"/>
      <c r="K58" s="383">
        <f>K56-K57</f>
        <v>0</v>
      </c>
      <c r="L58" s="383">
        <f>L56-L57</f>
        <v>0</v>
      </c>
      <c r="M58" s="349"/>
      <c r="N58" s="386"/>
      <c r="O58" s="349"/>
      <c r="P58" s="386"/>
      <c r="Q58" s="349"/>
    </row>
    <row r="59" spans="1:17" x14ac:dyDescent="0.2">
      <c r="A59" s="387"/>
      <c r="B59" s="388"/>
      <c r="C59" s="389"/>
      <c r="D59" s="390"/>
      <c r="E59" s="390"/>
      <c r="F59" s="390"/>
      <c r="G59" s="390"/>
      <c r="H59" s="390"/>
      <c r="I59" s="390"/>
      <c r="J59" s="391"/>
      <c r="K59" s="390"/>
      <c r="L59" s="390"/>
      <c r="M59" s="390"/>
      <c r="N59" s="392"/>
      <c r="O59" s="390"/>
      <c r="P59" s="392"/>
      <c r="Q59" s="390"/>
    </row>
    <row r="60" spans="1:17" x14ac:dyDescent="0.2">
      <c r="A60" s="387"/>
      <c r="B60" s="388"/>
      <c r="C60" s="389"/>
      <c r="D60" s="390"/>
      <c r="E60" s="390"/>
      <c r="F60" s="390"/>
      <c r="G60" s="390"/>
      <c r="H60" s="390"/>
      <c r="I60" s="390"/>
      <c r="J60" s="391"/>
      <c r="K60" s="390"/>
      <c r="L60" s="390"/>
      <c r="M60" s="390"/>
      <c r="N60" s="392"/>
      <c r="O60" s="390"/>
      <c r="P60" s="392"/>
      <c r="Q60" s="390"/>
    </row>
    <row r="61" spans="1:17" x14ac:dyDescent="0.2">
      <c r="A61" s="387"/>
      <c r="B61" s="388"/>
      <c r="C61" s="389"/>
      <c r="D61" s="390"/>
      <c r="E61" s="390"/>
      <c r="F61" s="390"/>
      <c r="G61" s="390"/>
      <c r="H61" s="390"/>
      <c r="I61" s="390"/>
      <c r="J61" s="391"/>
      <c r="K61" s="390"/>
      <c r="L61" s="390"/>
      <c r="M61" s="390"/>
      <c r="N61" s="392"/>
      <c r="O61" s="390"/>
      <c r="P61" s="392"/>
      <c r="Q61" s="390"/>
    </row>
    <row r="62" spans="1:17" x14ac:dyDescent="0.2">
      <c r="A62" s="387"/>
      <c r="B62" s="388"/>
      <c r="C62" s="389"/>
      <c r="D62" s="390"/>
      <c r="E62" s="390"/>
      <c r="F62" s="390"/>
      <c r="G62" s="390"/>
      <c r="H62" s="390"/>
      <c r="I62" s="390"/>
      <c r="J62" s="391"/>
      <c r="K62" s="390"/>
      <c r="L62" s="390"/>
      <c r="M62" s="390"/>
      <c r="N62" s="392"/>
      <c r="O62" s="390"/>
      <c r="P62" s="392"/>
      <c r="Q62" s="390"/>
    </row>
    <row r="63" spans="1:17" x14ac:dyDescent="0.2">
      <c r="A63" s="387"/>
      <c r="B63" s="388"/>
      <c r="C63" s="389"/>
      <c r="D63" s="390"/>
      <c r="E63" s="390"/>
      <c r="F63" s="390"/>
      <c r="G63" s="390"/>
      <c r="H63" s="390"/>
      <c r="I63" s="390"/>
      <c r="J63" s="391"/>
      <c r="K63" s="390"/>
      <c r="L63" s="390"/>
      <c r="M63" s="390"/>
      <c r="N63" s="392"/>
      <c r="O63" s="390"/>
      <c r="P63" s="392"/>
      <c r="Q63" s="390"/>
    </row>
    <row r="64" spans="1:17" x14ac:dyDescent="0.2">
      <c r="A64" s="387"/>
      <c r="B64" s="388"/>
      <c r="C64" s="389"/>
      <c r="D64" s="390"/>
      <c r="E64" s="390"/>
      <c r="F64" s="390"/>
      <c r="G64" s="390"/>
      <c r="H64" s="390"/>
      <c r="I64" s="390"/>
      <c r="J64" s="391"/>
      <c r="K64" s="390"/>
      <c r="L64" s="390"/>
      <c r="M64" s="390"/>
      <c r="N64" s="392"/>
      <c r="O64" s="390"/>
      <c r="P64" s="392"/>
      <c r="Q64" s="390"/>
    </row>
    <row r="65" spans="1:17" x14ac:dyDescent="0.2">
      <c r="A65" s="387"/>
      <c r="B65" s="388"/>
      <c r="C65" s="389"/>
      <c r="D65" s="390"/>
      <c r="E65" s="390"/>
      <c r="F65" s="390"/>
      <c r="G65" s="390"/>
      <c r="H65" s="390"/>
      <c r="I65" s="390"/>
      <c r="J65" s="391"/>
      <c r="K65" s="390"/>
      <c r="L65" s="390"/>
      <c r="M65" s="390"/>
      <c r="N65" s="392"/>
      <c r="O65" s="390"/>
      <c r="P65" s="392"/>
      <c r="Q65" s="390"/>
    </row>
  </sheetData>
  <pageMargins left="0.11811023622047245" right="0" top="0.78740157480314965" bottom="0.78740157480314965" header="0.31496062992125984" footer="0.31496062992125984"/>
  <pageSetup paperSize="9" scale="85" orientation="landscape" r:id="rId1"/>
  <headerFooter>
    <oddFooter>Stránka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/>
  </sheetViews>
  <sheetFormatPr defaultRowHeight="12.75" x14ac:dyDescent="0.2"/>
  <cols>
    <col min="1" max="1" width="57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4.710937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993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x14ac:dyDescent="0.2">
      <c r="A6" s="335" t="s">
        <v>994</v>
      </c>
      <c r="B6" s="334" t="s">
        <v>857</v>
      </c>
      <c r="C6" s="321">
        <v>4</v>
      </c>
      <c r="D6" s="302"/>
      <c r="E6" s="302">
        <f>C6*D6</f>
        <v>0</v>
      </c>
      <c r="F6" s="302"/>
      <c r="G6" s="302">
        <f>SUM(C6*F6)</f>
        <v>0</v>
      </c>
      <c r="H6" s="302">
        <f t="shared" ref="H6:I9" si="0">D6+F6</f>
        <v>0</v>
      </c>
      <c r="I6" s="302">
        <f t="shared" si="0"/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>$N$1</f>
        <v>0</v>
      </c>
      <c r="O6" s="324"/>
      <c r="P6" s="304">
        <f>$P$1</f>
        <v>0</v>
      </c>
      <c r="Q6" s="302">
        <f>ROUND(O6*C6,1)</f>
        <v>0</v>
      </c>
    </row>
    <row r="7" spans="1:17" x14ac:dyDescent="0.2">
      <c r="A7" s="335" t="s">
        <v>995</v>
      </c>
      <c r="B7" s="334" t="s">
        <v>857</v>
      </c>
      <c r="C7" s="321">
        <v>1</v>
      </c>
      <c r="D7" s="302"/>
      <c r="E7" s="302">
        <f>C7*D7</f>
        <v>0</v>
      </c>
      <c r="F7" s="302"/>
      <c r="G7" s="302">
        <f>SUM(C7*F7)</f>
        <v>0</v>
      </c>
      <c r="H7" s="302">
        <f t="shared" si="0"/>
        <v>0</v>
      </c>
      <c r="I7" s="302">
        <f t="shared" si="0"/>
        <v>0</v>
      </c>
      <c r="J7" s="322">
        <v>0.21</v>
      </c>
      <c r="K7" s="302">
        <f>ROUND((G7+E7)*J7,1)</f>
        <v>0</v>
      </c>
      <c r="L7" s="302">
        <f>E7+G7+K7</f>
        <v>0</v>
      </c>
      <c r="M7" s="323"/>
      <c r="N7" s="304">
        <f>$N$1</f>
        <v>0</v>
      </c>
      <c r="O7" s="324"/>
      <c r="P7" s="304">
        <f>$P$1</f>
        <v>0</v>
      </c>
      <c r="Q7" s="302">
        <f>ROUND(O7*C7,1)</f>
        <v>0</v>
      </c>
    </row>
    <row r="8" spans="1:17" x14ac:dyDescent="0.2">
      <c r="A8" s="335" t="s">
        <v>996</v>
      </c>
      <c r="B8" s="334" t="s">
        <v>857</v>
      </c>
      <c r="C8" s="321">
        <v>2</v>
      </c>
      <c r="D8" s="302"/>
      <c r="E8" s="302">
        <f>C8*D8</f>
        <v>0</v>
      </c>
      <c r="F8" s="302"/>
      <c r="G8" s="302">
        <f>SUM(C8*F8)</f>
        <v>0</v>
      </c>
      <c r="H8" s="302">
        <f t="shared" si="0"/>
        <v>0</v>
      </c>
      <c r="I8" s="302">
        <f t="shared" si="0"/>
        <v>0</v>
      </c>
      <c r="J8" s="322">
        <v>0.21</v>
      </c>
      <c r="K8" s="302">
        <f>ROUND((G8+E8)*J8,1)</f>
        <v>0</v>
      </c>
      <c r="L8" s="302">
        <f>E8+G8+K8</f>
        <v>0</v>
      </c>
      <c r="M8" s="323"/>
      <c r="N8" s="304">
        <f>$N$1</f>
        <v>0</v>
      </c>
      <c r="O8" s="324"/>
      <c r="P8" s="304">
        <f>$P$1</f>
        <v>0</v>
      </c>
      <c r="Q8" s="302">
        <f>ROUND(O8*C8,1)</f>
        <v>0</v>
      </c>
    </row>
    <row r="9" spans="1:17" x14ac:dyDescent="0.2">
      <c r="A9" s="335" t="s">
        <v>997</v>
      </c>
      <c r="B9" s="334" t="s">
        <v>857</v>
      </c>
      <c r="C9" s="321">
        <v>2</v>
      </c>
      <c r="D9" s="302"/>
      <c r="E9" s="302">
        <f>C9*D9</f>
        <v>0</v>
      </c>
      <c r="F9" s="302"/>
      <c r="G9" s="302">
        <f>SUM(C9*F9)</f>
        <v>0</v>
      </c>
      <c r="H9" s="302">
        <f t="shared" si="0"/>
        <v>0</v>
      </c>
      <c r="I9" s="302">
        <f t="shared" si="0"/>
        <v>0</v>
      </c>
      <c r="J9" s="322">
        <v>0.21</v>
      </c>
      <c r="K9" s="302">
        <f>ROUND((G9+E9)*J9,1)</f>
        <v>0</v>
      </c>
      <c r="L9" s="302">
        <f>E9+G9+K9</f>
        <v>0</v>
      </c>
      <c r="M9" s="323"/>
      <c r="N9" s="304">
        <f>$N$1</f>
        <v>0</v>
      </c>
      <c r="O9" s="324"/>
      <c r="P9" s="304">
        <f>$P$1</f>
        <v>0</v>
      </c>
      <c r="Q9" s="302">
        <f>ROUND(O9*C9,1)</f>
        <v>0</v>
      </c>
    </row>
    <row r="10" spans="1:17" x14ac:dyDescent="0.2">
      <c r="A10" s="335" t="s">
        <v>998</v>
      </c>
      <c r="B10" s="334"/>
      <c r="C10" s="321"/>
      <c r="D10" s="302"/>
      <c r="E10" s="302"/>
      <c r="F10" s="302"/>
      <c r="G10" s="302"/>
      <c r="H10" s="302"/>
      <c r="I10" s="302"/>
      <c r="J10" s="322">
        <v>0.21</v>
      </c>
      <c r="K10" s="302"/>
      <c r="L10" s="302"/>
      <c r="M10" s="323"/>
      <c r="N10" s="304"/>
      <c r="O10" s="403"/>
      <c r="P10" s="304"/>
      <c r="Q10" s="302"/>
    </row>
    <row r="11" spans="1:17" x14ac:dyDescent="0.2">
      <c r="A11" s="335" t="s">
        <v>999</v>
      </c>
      <c r="B11" s="334" t="s">
        <v>857</v>
      </c>
      <c r="C11" s="321">
        <v>3</v>
      </c>
      <c r="D11" s="302"/>
      <c r="E11" s="302">
        <f>C11*D11</f>
        <v>0</v>
      </c>
      <c r="F11" s="302"/>
      <c r="G11" s="302">
        <f>SUM(C11*F11)</f>
        <v>0</v>
      </c>
      <c r="H11" s="302">
        <f t="shared" ref="H11:I13" si="1">D11+F11</f>
        <v>0</v>
      </c>
      <c r="I11" s="302">
        <f t="shared" si="1"/>
        <v>0</v>
      </c>
      <c r="J11" s="322">
        <v>0.21</v>
      </c>
      <c r="K11" s="302">
        <f>ROUND((G11+E11)*J11,1)</f>
        <v>0</v>
      </c>
      <c r="L11" s="302">
        <f>E11+G11+K11</f>
        <v>0</v>
      </c>
      <c r="M11" s="324"/>
      <c r="N11" s="304">
        <f>$N$1</f>
        <v>0</v>
      </c>
      <c r="O11" s="324"/>
      <c r="P11" s="304">
        <f>$P$1</f>
        <v>0</v>
      </c>
      <c r="Q11" s="302">
        <f>ROUND(O11*C11,1)</f>
        <v>0</v>
      </c>
    </row>
    <row r="12" spans="1:17" x14ac:dyDescent="0.2">
      <c r="A12" s="335" t="s">
        <v>1000</v>
      </c>
      <c r="B12" s="334" t="s">
        <v>857</v>
      </c>
      <c r="C12" s="321">
        <v>2</v>
      </c>
      <c r="D12" s="302"/>
      <c r="E12" s="302">
        <f>C12*D12</f>
        <v>0</v>
      </c>
      <c r="F12" s="302"/>
      <c r="G12" s="302">
        <f>SUM(C12*F12)</f>
        <v>0</v>
      </c>
      <c r="H12" s="302">
        <f t="shared" si="1"/>
        <v>0</v>
      </c>
      <c r="I12" s="302">
        <f t="shared" si="1"/>
        <v>0</v>
      </c>
      <c r="J12" s="322">
        <v>0.21</v>
      </c>
      <c r="K12" s="302">
        <f>ROUND((G12+E12)*J12,1)</f>
        <v>0</v>
      </c>
      <c r="L12" s="302">
        <f>E12+G12+K12</f>
        <v>0</v>
      </c>
      <c r="M12" s="324"/>
      <c r="N12" s="304">
        <f>$N$1</f>
        <v>0</v>
      </c>
      <c r="O12" s="324"/>
      <c r="P12" s="304">
        <f>$P$1</f>
        <v>0</v>
      </c>
      <c r="Q12" s="302">
        <f>ROUND(O12*C12,1)</f>
        <v>0</v>
      </c>
    </row>
    <row r="13" spans="1:17" x14ac:dyDescent="0.2">
      <c r="A13" s="335" t="s">
        <v>1001</v>
      </c>
      <c r="B13" s="334" t="s">
        <v>857</v>
      </c>
      <c r="C13" s="321">
        <v>2</v>
      </c>
      <c r="D13" s="302"/>
      <c r="E13" s="302">
        <f>C13*D13</f>
        <v>0</v>
      </c>
      <c r="F13" s="302"/>
      <c r="G13" s="302">
        <f>SUM(C13*F13)</f>
        <v>0</v>
      </c>
      <c r="H13" s="302">
        <f t="shared" si="1"/>
        <v>0</v>
      </c>
      <c r="I13" s="302">
        <f t="shared" si="1"/>
        <v>0</v>
      </c>
      <c r="J13" s="322">
        <v>0.21</v>
      </c>
      <c r="K13" s="302">
        <f>ROUND((G13+E13)*J13,1)</f>
        <v>0</v>
      </c>
      <c r="L13" s="302">
        <f>E13+G13+K13</f>
        <v>0</v>
      </c>
      <c r="M13" s="323"/>
      <c r="N13" s="304">
        <f>$N$1</f>
        <v>0</v>
      </c>
      <c r="O13" s="324"/>
      <c r="P13" s="304">
        <f>$P$1</f>
        <v>0</v>
      </c>
      <c r="Q13" s="302">
        <f>ROUND(O13*C13,1)</f>
        <v>0</v>
      </c>
    </row>
    <row r="14" spans="1:17" ht="13.5" thickBot="1" x14ac:dyDescent="0.25">
      <c r="A14" s="339"/>
      <c r="B14" s="340"/>
      <c r="C14" s="341"/>
      <c r="D14" s="342"/>
      <c r="E14" s="342"/>
      <c r="F14" s="342"/>
      <c r="G14" s="342"/>
      <c r="H14" s="342"/>
      <c r="I14" s="342"/>
      <c r="J14" s="343"/>
      <c r="K14" s="342"/>
      <c r="L14" s="342"/>
      <c r="M14" s="302"/>
      <c r="N14" s="304"/>
      <c r="O14" s="302"/>
      <c r="P14" s="304"/>
      <c r="Q14" s="302"/>
    </row>
    <row r="15" spans="1:17" x14ac:dyDescent="0.2">
      <c r="A15" s="344"/>
      <c r="B15" s="345"/>
      <c r="C15" s="301"/>
      <c r="D15" s="302"/>
      <c r="E15" s="302"/>
      <c r="F15" s="302"/>
      <c r="G15" s="302"/>
      <c r="H15" s="302"/>
      <c r="I15" s="302"/>
      <c r="J15" s="303"/>
      <c r="K15" s="302"/>
      <c r="L15" s="302"/>
      <c r="M15" s="302"/>
      <c r="N15" s="304"/>
      <c r="O15" s="302"/>
      <c r="P15" s="304" t="s">
        <v>1</v>
      </c>
      <c r="Q15" s="346" t="s">
        <v>919</v>
      </c>
    </row>
    <row r="16" spans="1:17" x14ac:dyDescent="0.2">
      <c r="A16" s="344" t="s">
        <v>920</v>
      </c>
      <c r="B16" s="300"/>
      <c r="C16" s="347"/>
      <c r="D16" s="348"/>
      <c r="E16" s="349">
        <f>SUM(E5:E14)</f>
        <v>0</v>
      </c>
      <c r="F16" s="348"/>
      <c r="G16" s="349">
        <f>ROUND(SUM(G5:G14),1)</f>
        <v>0</v>
      </c>
      <c r="H16" s="349"/>
      <c r="I16" s="349">
        <f>ROUND(SUM(I5:I14),1)</f>
        <v>0</v>
      </c>
      <c r="J16" s="350"/>
      <c r="K16" s="349">
        <f>ROUND(SUM(K5:K14),1)</f>
        <v>0</v>
      </c>
      <c r="L16" s="349">
        <f>ROUND(SUM(L5:L14),1)</f>
        <v>0</v>
      </c>
      <c r="M16" s="302"/>
      <c r="N16" s="304"/>
      <c r="O16" s="302"/>
      <c r="P16" s="304" t="s">
        <v>1</v>
      </c>
      <c r="Q16" s="292">
        <f>SUM(Q6:Q15)</f>
        <v>0</v>
      </c>
    </row>
    <row r="17" spans="1:17" x14ac:dyDescent="0.2">
      <c r="A17" s="344" t="s">
        <v>921</v>
      </c>
      <c r="B17" s="345" t="s">
        <v>12</v>
      </c>
      <c r="C17" s="351">
        <v>3</v>
      </c>
      <c r="D17" s="302"/>
      <c r="E17" s="302"/>
      <c r="F17" s="302"/>
      <c r="G17" s="292">
        <f>ROUND(SUM(C17*G16/100),1)</f>
        <v>0</v>
      </c>
      <c r="H17" s="292"/>
      <c r="I17" s="292"/>
      <c r="J17" s="293">
        <v>0.21</v>
      </c>
      <c r="K17" s="302">
        <f>ROUND((G17+E17)*J17,1)</f>
        <v>0</v>
      </c>
      <c r="L17" s="317">
        <f>E17+G17+K17</f>
        <v>0</v>
      </c>
      <c r="M17" s="302"/>
      <c r="N17" s="304"/>
      <c r="O17" s="302"/>
      <c r="P17" s="304" t="s">
        <v>1</v>
      </c>
      <c r="Q17" s="302"/>
    </row>
    <row r="18" spans="1:17" x14ac:dyDescent="0.2">
      <c r="A18" s="352" t="s">
        <v>922</v>
      </c>
      <c r="B18" s="353"/>
      <c r="C18" s="354"/>
      <c r="D18" s="355"/>
      <c r="E18" s="356">
        <f>IF(G16=0,ROUND(SUM(E16+G16+G17),1),0)</f>
        <v>0</v>
      </c>
      <c r="F18" s="355"/>
      <c r="G18" s="355">
        <f>IF(G16&lt;&gt;0,ROUND(E16+G16+G17,1),0)</f>
        <v>0</v>
      </c>
      <c r="H18" s="355"/>
      <c r="I18" s="355"/>
      <c r="J18" s="357"/>
      <c r="K18" s="358">
        <f>SUM(K16:K17)</f>
        <v>0</v>
      </c>
      <c r="L18" s="359">
        <f>ROUND(SUM(E18:K18),1)</f>
        <v>0</v>
      </c>
      <c r="M18" s="302"/>
      <c r="N18" s="304"/>
      <c r="O18" s="302"/>
      <c r="P18" s="304"/>
      <c r="Q18" s="302"/>
    </row>
    <row r="19" spans="1:17" ht="13.5" thickBot="1" x14ac:dyDescent="0.25">
      <c r="A19" s="360" t="s">
        <v>923</v>
      </c>
      <c r="B19" s="361" t="s">
        <v>12</v>
      </c>
      <c r="C19" s="362">
        <v>6</v>
      </c>
      <c r="D19" s="342"/>
      <c r="E19" s="363">
        <f>IF(G16=0,ROUND(E18*C19/100,1),0)</f>
        <v>0</v>
      </c>
      <c r="F19" s="342"/>
      <c r="G19" s="364">
        <f>ROUND(SUM(G18*C19/100),1)</f>
        <v>0</v>
      </c>
      <c r="H19" s="364"/>
      <c r="I19" s="364"/>
      <c r="J19" s="365">
        <v>0.21</v>
      </c>
      <c r="K19" s="366">
        <f>ROUND((G19+E19)*J19,1)</f>
        <v>0</v>
      </c>
      <c r="L19" s="342">
        <f>E19+G19+K19</f>
        <v>0</v>
      </c>
      <c r="M19" s="342"/>
      <c r="N19" s="367"/>
      <c r="O19" s="342"/>
      <c r="P19" s="367"/>
      <c r="Q19" s="342"/>
    </row>
    <row r="20" spans="1:17" ht="13.5" thickBot="1" x14ac:dyDescent="0.25">
      <c r="A20" s="344"/>
      <c r="B20" s="345"/>
      <c r="C20" s="301"/>
      <c r="D20" s="302"/>
      <c r="E20" s="368"/>
      <c r="F20" s="302"/>
      <c r="G20" s="302"/>
      <c r="H20" s="302"/>
      <c r="I20" s="302"/>
      <c r="J20" s="369"/>
      <c r="K20" s="370"/>
      <c r="L20" s="348"/>
      <c r="M20" s="302"/>
      <c r="N20" s="304"/>
      <c r="O20" s="302"/>
      <c r="P20" s="304"/>
      <c r="Q20" s="302" t="s">
        <v>924</v>
      </c>
    </row>
    <row r="21" spans="1:17" ht="13.5" thickBot="1" x14ac:dyDescent="0.25">
      <c r="A21" s="371" t="str">
        <f>CONCATENATE("Celkem ",A3)</f>
        <v>Celkem Svítidla,stožáry,výložníky,svorkovnice</v>
      </c>
      <c r="B21" s="372"/>
      <c r="C21" s="373"/>
      <c r="D21" s="374"/>
      <c r="E21" s="375">
        <f>IF(G16=0,SUM(E18:E19),0)</f>
        <v>0</v>
      </c>
      <c r="F21" s="374"/>
      <c r="G21" s="374">
        <f>SUM(G18:G19)</f>
        <v>0</v>
      </c>
      <c r="H21" s="374"/>
      <c r="I21" s="374"/>
      <c r="J21" s="376"/>
      <c r="K21" s="377">
        <f>SUM(K18:K19)</f>
        <v>0</v>
      </c>
      <c r="L21" s="378">
        <f>E21+G21+K21</f>
        <v>0</v>
      </c>
      <c r="M21" s="302"/>
      <c r="N21" s="304"/>
      <c r="O21" s="302"/>
      <c r="P21" s="304"/>
      <c r="Q21" s="302">
        <f>G21-Q16</f>
        <v>0</v>
      </c>
    </row>
    <row r="22" spans="1:17" hidden="1" x14ac:dyDescent="0.2">
      <c r="A22" s="297" t="s">
        <v>925</v>
      </c>
      <c r="B22" s="290" t="s">
        <v>12</v>
      </c>
      <c r="C22" s="351">
        <v>0</v>
      </c>
      <c r="D22" s="292"/>
      <c r="E22" s="379">
        <f>ROUND((E21/100)*C22,1)</f>
        <v>0</v>
      </c>
      <c r="F22" s="292"/>
      <c r="G22" s="292">
        <f>ROUND((G21/100)*C22,1)</f>
        <v>0</v>
      </c>
      <c r="H22" s="292"/>
      <c r="I22" s="292"/>
      <c r="J22" s="293"/>
      <c r="K22" s="292">
        <f>ROUND((K21/100)*C22,1)</f>
        <v>0</v>
      </c>
      <c r="L22" s="292">
        <f>ROUND((L21/100)*C22,1)</f>
        <v>0</v>
      </c>
      <c r="M22" s="292"/>
      <c r="N22" s="298"/>
      <c r="O22" s="292"/>
      <c r="P22" s="298"/>
      <c r="Q22" s="292"/>
    </row>
    <row r="23" spans="1:17" hidden="1" x14ac:dyDescent="0.2">
      <c r="A23" s="380" t="str">
        <f>CONCATENATE("Celkem ",A3," po slevě")</f>
        <v>Celkem Svítidla,stožáry,výložníky,svorkovnice po slevě</v>
      </c>
      <c r="B23" s="381"/>
      <c r="C23" s="382">
        <v>0</v>
      </c>
      <c r="D23" s="383"/>
      <c r="E23" s="384">
        <f>E21-E22</f>
        <v>0</v>
      </c>
      <c r="F23" s="383"/>
      <c r="G23" s="383">
        <f>G21-G22</f>
        <v>0</v>
      </c>
      <c r="H23" s="383"/>
      <c r="I23" s="383"/>
      <c r="J23" s="385"/>
      <c r="K23" s="383">
        <f>K21-K22</f>
        <v>0</v>
      </c>
      <c r="L23" s="383">
        <f>L21-L22</f>
        <v>0</v>
      </c>
      <c r="M23" s="349"/>
      <c r="N23" s="386"/>
      <c r="O23" s="349"/>
      <c r="P23" s="386"/>
      <c r="Q23" s="349"/>
    </row>
    <row r="24" spans="1:17" x14ac:dyDescent="0.2">
      <c r="A24" s="387"/>
      <c r="B24" s="388"/>
      <c r="C24" s="389"/>
      <c r="D24" s="390"/>
      <c r="E24" s="390"/>
      <c r="F24" s="390"/>
      <c r="G24" s="390"/>
      <c r="H24" s="390"/>
      <c r="I24" s="390"/>
      <c r="J24" s="391"/>
      <c r="K24" s="390"/>
      <c r="L24" s="390"/>
      <c r="M24" s="390"/>
      <c r="N24" s="392"/>
      <c r="O24" s="390"/>
      <c r="P24" s="392"/>
      <c r="Q24" s="390"/>
    </row>
    <row r="25" spans="1:17" x14ac:dyDescent="0.2">
      <c r="A25" s="387"/>
      <c r="B25" s="388"/>
      <c r="C25" s="389"/>
      <c r="D25" s="390"/>
      <c r="E25" s="390"/>
      <c r="F25" s="390"/>
      <c r="G25" s="390"/>
      <c r="H25" s="390"/>
      <c r="I25" s="390"/>
      <c r="J25" s="391"/>
      <c r="K25" s="390"/>
      <c r="L25" s="390"/>
      <c r="M25" s="390"/>
      <c r="N25" s="392"/>
      <c r="O25" s="390"/>
      <c r="P25" s="392"/>
      <c r="Q25" s="390"/>
    </row>
    <row r="26" spans="1:17" x14ac:dyDescent="0.2">
      <c r="A26" s="387"/>
      <c r="B26" s="388"/>
      <c r="C26" s="389"/>
      <c r="D26" s="390"/>
      <c r="E26" s="390"/>
      <c r="F26" s="390"/>
      <c r="G26" s="390"/>
      <c r="H26" s="390"/>
      <c r="I26" s="390"/>
      <c r="J26" s="391"/>
      <c r="K26" s="390"/>
      <c r="L26" s="390"/>
      <c r="M26" s="390"/>
      <c r="N26" s="392"/>
      <c r="O26" s="390"/>
      <c r="P26" s="392"/>
      <c r="Q26" s="390"/>
    </row>
    <row r="27" spans="1:17" x14ac:dyDescent="0.2">
      <c r="A27" s="387"/>
      <c r="B27" s="388"/>
      <c r="C27" s="389"/>
      <c r="D27" s="390"/>
      <c r="E27" s="390"/>
      <c r="F27" s="390"/>
      <c r="G27" s="390"/>
      <c r="H27" s="390"/>
      <c r="I27" s="390"/>
      <c r="J27" s="391"/>
      <c r="K27" s="390"/>
      <c r="L27" s="390"/>
      <c r="M27" s="390"/>
      <c r="N27" s="392"/>
      <c r="O27" s="390"/>
      <c r="P27" s="392"/>
      <c r="Q27" s="390"/>
    </row>
    <row r="28" spans="1:17" x14ac:dyDescent="0.2">
      <c r="A28" s="387"/>
      <c r="B28" s="388"/>
      <c r="C28" s="389"/>
      <c r="D28" s="390"/>
      <c r="E28" s="390"/>
      <c r="F28" s="390"/>
      <c r="G28" s="390"/>
      <c r="H28" s="390"/>
      <c r="I28" s="390"/>
      <c r="J28" s="391"/>
      <c r="K28" s="390"/>
      <c r="L28" s="390"/>
      <c r="M28" s="390"/>
      <c r="N28" s="392"/>
      <c r="O28" s="390"/>
      <c r="P28" s="392"/>
      <c r="Q28" s="390"/>
    </row>
    <row r="29" spans="1:17" x14ac:dyDescent="0.2">
      <c r="A29" s="387"/>
      <c r="B29" s="388"/>
      <c r="C29" s="389"/>
      <c r="D29" s="390"/>
      <c r="E29" s="390"/>
      <c r="F29" s="390"/>
      <c r="G29" s="390"/>
      <c r="H29" s="390"/>
      <c r="I29" s="390"/>
      <c r="J29" s="391"/>
      <c r="K29" s="390"/>
      <c r="L29" s="390"/>
      <c r="M29" s="390"/>
      <c r="N29" s="392"/>
      <c r="O29" s="390"/>
      <c r="P29" s="392"/>
      <c r="Q29" s="390"/>
    </row>
    <row r="30" spans="1:17" x14ac:dyDescent="0.2">
      <c r="A30" s="387"/>
      <c r="B30" s="388"/>
      <c r="C30" s="389"/>
      <c r="D30" s="390"/>
      <c r="E30" s="390"/>
      <c r="F30" s="390"/>
      <c r="G30" s="390"/>
      <c r="H30" s="390"/>
      <c r="I30" s="390"/>
      <c r="J30" s="391"/>
      <c r="K30" s="390"/>
      <c r="L30" s="390"/>
      <c r="M30" s="390"/>
      <c r="N30" s="392"/>
      <c r="O30" s="390"/>
      <c r="P30" s="392"/>
      <c r="Q30" s="390"/>
    </row>
  </sheetData>
  <pageMargins left="0.11811023622047245" right="0" top="0.78740157480314965" bottom="0.78740157480314965" header="0.31496062992125984" footer="0.31496062992125984"/>
  <pageSetup paperSize="9" scale="92" orientation="landscape" r:id="rId1"/>
  <headerFooter>
    <oddFooter>Stránka &amp;P z &amp;N</oddFooter>
  </headerFooter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/>
  </sheetViews>
  <sheetFormatPr defaultRowHeight="12.75" x14ac:dyDescent="0.2"/>
  <cols>
    <col min="1" max="1" width="50.710937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2.710937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1002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36" t="s">
        <v>1003</v>
      </c>
      <c r="B6" s="337" t="s">
        <v>115</v>
      </c>
      <c r="C6" s="398">
        <v>150</v>
      </c>
      <c r="D6" s="302"/>
      <c r="E6" s="302">
        <f t="shared" ref="E6:E11" si="0">C6*D6</f>
        <v>0</v>
      </c>
      <c r="F6" s="302"/>
      <c r="G6" s="302">
        <f t="shared" ref="G6:G11" si="1">SUM(C6*F6)</f>
        <v>0</v>
      </c>
      <c r="H6" s="302">
        <f t="shared" ref="H6:I10" si="2">D6+F6</f>
        <v>0</v>
      </c>
      <c r="I6" s="302">
        <f t="shared" si="2"/>
        <v>0</v>
      </c>
      <c r="J6" s="322">
        <v>0.21</v>
      </c>
      <c r="K6" s="302">
        <f t="shared" ref="K6:K11" si="3">ROUND((G6+E6)*J6,1)</f>
        <v>0</v>
      </c>
      <c r="L6" s="302">
        <f t="shared" ref="L6:L11" si="4">E6+G6+K6</f>
        <v>0</v>
      </c>
      <c r="M6" s="323"/>
      <c r="N6" s="304">
        <f t="shared" ref="N6:N11" si="5">$N$1</f>
        <v>0</v>
      </c>
      <c r="O6" s="324"/>
      <c r="P6" s="304">
        <f t="shared" ref="P6:P11" si="6">$P$1</f>
        <v>0</v>
      </c>
      <c r="Q6" s="302">
        <f t="shared" ref="Q6:Q11" si="7">ROUND(O6*C6,1)</f>
        <v>0</v>
      </c>
    </row>
    <row r="7" spans="1:17" s="325" customFormat="1" x14ac:dyDescent="0.2">
      <c r="A7" s="336" t="s">
        <v>1004</v>
      </c>
      <c r="B7" s="337" t="s">
        <v>115</v>
      </c>
      <c r="C7" s="338">
        <v>20</v>
      </c>
      <c r="D7" s="302"/>
      <c r="E7" s="302">
        <f t="shared" si="0"/>
        <v>0</v>
      </c>
      <c r="F7" s="302"/>
      <c r="G7" s="302">
        <f t="shared" si="1"/>
        <v>0</v>
      </c>
      <c r="H7" s="302">
        <f t="shared" si="2"/>
        <v>0</v>
      </c>
      <c r="I7" s="302">
        <f t="shared" si="2"/>
        <v>0</v>
      </c>
      <c r="J7" s="322">
        <v>0.21</v>
      </c>
      <c r="K7" s="302">
        <f t="shared" si="3"/>
        <v>0</v>
      </c>
      <c r="L7" s="302">
        <f t="shared" si="4"/>
        <v>0</v>
      </c>
      <c r="M7" s="323"/>
      <c r="N7" s="304">
        <f t="shared" si="5"/>
        <v>0</v>
      </c>
      <c r="O7" s="324"/>
      <c r="P7" s="304">
        <f t="shared" si="6"/>
        <v>0</v>
      </c>
      <c r="Q7" s="302">
        <f t="shared" si="7"/>
        <v>0</v>
      </c>
    </row>
    <row r="8" spans="1:17" s="325" customFormat="1" x14ac:dyDescent="0.2">
      <c r="A8" s="336" t="s">
        <v>1005</v>
      </c>
      <c r="B8" s="337" t="s">
        <v>857</v>
      </c>
      <c r="C8" s="321">
        <v>10</v>
      </c>
      <c r="D8" s="302"/>
      <c r="E8" s="302">
        <f t="shared" si="0"/>
        <v>0</v>
      </c>
      <c r="F8" s="302"/>
      <c r="G8" s="302">
        <f t="shared" si="1"/>
        <v>0</v>
      </c>
      <c r="H8" s="302">
        <f t="shared" si="2"/>
        <v>0</v>
      </c>
      <c r="I8" s="302">
        <f t="shared" si="2"/>
        <v>0</v>
      </c>
      <c r="J8" s="322">
        <v>0.21</v>
      </c>
      <c r="K8" s="302">
        <f t="shared" si="3"/>
        <v>0</v>
      </c>
      <c r="L8" s="302">
        <f t="shared" si="4"/>
        <v>0</v>
      </c>
      <c r="M8" s="323"/>
      <c r="N8" s="304">
        <f t="shared" si="5"/>
        <v>0</v>
      </c>
      <c r="O8" s="324"/>
      <c r="P8" s="304">
        <f t="shared" si="6"/>
        <v>0</v>
      </c>
      <c r="Q8" s="302">
        <f t="shared" si="7"/>
        <v>0</v>
      </c>
    </row>
    <row r="9" spans="1:17" s="325" customFormat="1" x14ac:dyDescent="0.2">
      <c r="A9" s="336" t="s">
        <v>1006</v>
      </c>
      <c r="B9" s="337" t="s">
        <v>857</v>
      </c>
      <c r="C9" s="321">
        <v>10</v>
      </c>
      <c r="D9" s="302"/>
      <c r="E9" s="302">
        <f t="shared" si="0"/>
        <v>0</v>
      </c>
      <c r="F9" s="302"/>
      <c r="G9" s="302">
        <f t="shared" si="1"/>
        <v>0</v>
      </c>
      <c r="H9" s="302">
        <f t="shared" si="2"/>
        <v>0</v>
      </c>
      <c r="I9" s="302">
        <f t="shared" si="2"/>
        <v>0</v>
      </c>
      <c r="J9" s="322">
        <v>0.21</v>
      </c>
      <c r="K9" s="302">
        <f t="shared" si="3"/>
        <v>0</v>
      </c>
      <c r="L9" s="302">
        <f t="shared" si="4"/>
        <v>0</v>
      </c>
      <c r="M9" s="328"/>
      <c r="N9" s="304">
        <f t="shared" si="5"/>
        <v>0</v>
      </c>
      <c r="O9" s="323"/>
      <c r="P9" s="304">
        <f t="shared" si="6"/>
        <v>0</v>
      </c>
      <c r="Q9" s="302">
        <f t="shared" si="7"/>
        <v>0</v>
      </c>
    </row>
    <row r="10" spans="1:17" s="325" customFormat="1" x14ac:dyDescent="0.2">
      <c r="A10" s="336" t="s">
        <v>1007</v>
      </c>
      <c r="B10" s="337" t="s">
        <v>508</v>
      </c>
      <c r="C10" s="321">
        <v>2</v>
      </c>
      <c r="D10" s="302"/>
      <c r="E10" s="302">
        <f t="shared" si="0"/>
        <v>0</v>
      </c>
      <c r="F10" s="302"/>
      <c r="G10" s="302">
        <f t="shared" si="1"/>
        <v>0</v>
      </c>
      <c r="H10" s="302">
        <f t="shared" si="2"/>
        <v>0</v>
      </c>
      <c r="I10" s="302">
        <f t="shared" si="2"/>
        <v>0</v>
      </c>
      <c r="J10" s="322">
        <v>0.21</v>
      </c>
      <c r="K10" s="302">
        <f t="shared" si="3"/>
        <v>0</v>
      </c>
      <c r="L10" s="302">
        <f t="shared" si="4"/>
        <v>0</v>
      </c>
      <c r="M10" s="328"/>
      <c r="N10" s="304">
        <f t="shared" si="5"/>
        <v>0</v>
      </c>
      <c r="O10" s="323"/>
      <c r="P10" s="304">
        <f t="shared" si="6"/>
        <v>0</v>
      </c>
      <c r="Q10" s="302">
        <f t="shared" si="7"/>
        <v>0</v>
      </c>
    </row>
    <row r="11" spans="1:17" s="325" customFormat="1" x14ac:dyDescent="0.2">
      <c r="A11" s="336" t="s">
        <v>1008</v>
      </c>
      <c r="B11" s="337" t="s">
        <v>768</v>
      </c>
      <c r="C11" s="321">
        <v>8</v>
      </c>
      <c r="D11" s="302"/>
      <c r="E11" s="302">
        <f t="shared" si="0"/>
        <v>0</v>
      </c>
      <c r="F11" s="302"/>
      <c r="G11" s="302">
        <f t="shared" si="1"/>
        <v>0</v>
      </c>
      <c r="H11" s="302">
        <f>D11+F11</f>
        <v>0</v>
      </c>
      <c r="I11" s="302">
        <f>E11+G11</f>
        <v>0</v>
      </c>
      <c r="J11" s="322">
        <v>0.21</v>
      </c>
      <c r="K11" s="302">
        <f t="shared" si="3"/>
        <v>0</v>
      </c>
      <c r="L11" s="302">
        <f t="shared" si="4"/>
        <v>0</v>
      </c>
      <c r="M11" s="328"/>
      <c r="N11" s="304">
        <f t="shared" si="5"/>
        <v>0</v>
      </c>
      <c r="O11" s="323"/>
      <c r="P11" s="304">
        <f t="shared" si="6"/>
        <v>0</v>
      </c>
      <c r="Q11" s="302">
        <f t="shared" si="7"/>
        <v>0</v>
      </c>
    </row>
    <row r="12" spans="1:17" ht="13.5" thickBot="1" x14ac:dyDescent="0.25">
      <c r="A12" s="339"/>
      <c r="B12" s="340"/>
      <c r="C12" s="341"/>
      <c r="D12" s="342"/>
      <c r="E12" s="342"/>
      <c r="F12" s="342"/>
      <c r="G12" s="342"/>
      <c r="H12" s="342"/>
      <c r="I12" s="342"/>
      <c r="J12" s="343"/>
      <c r="K12" s="342"/>
      <c r="L12" s="342"/>
      <c r="M12" s="302"/>
      <c r="N12" s="304"/>
      <c r="O12" s="302"/>
      <c r="P12" s="304"/>
      <c r="Q12" s="302"/>
    </row>
    <row r="13" spans="1:17" x14ac:dyDescent="0.2">
      <c r="A13" s="344"/>
      <c r="B13" s="345"/>
      <c r="C13" s="301"/>
      <c r="D13" s="302"/>
      <c r="E13" s="302"/>
      <c r="F13" s="302"/>
      <c r="G13" s="302"/>
      <c r="H13" s="302"/>
      <c r="I13" s="302"/>
      <c r="J13" s="303"/>
      <c r="K13" s="302"/>
      <c r="L13" s="302"/>
      <c r="M13" s="302"/>
      <c r="N13" s="304"/>
      <c r="O13" s="302"/>
      <c r="P13" s="304" t="s">
        <v>1</v>
      </c>
      <c r="Q13" s="346" t="s">
        <v>919</v>
      </c>
    </row>
    <row r="14" spans="1:17" x14ac:dyDescent="0.2">
      <c r="A14" s="344" t="s">
        <v>920</v>
      </c>
      <c r="B14" s="300"/>
      <c r="C14" s="347"/>
      <c r="D14" s="348"/>
      <c r="E14" s="349">
        <f>SUM(E5:E12)</f>
        <v>0</v>
      </c>
      <c r="F14" s="348"/>
      <c r="G14" s="349">
        <f>ROUND(SUM(G5:G12),1)</f>
        <v>0</v>
      </c>
      <c r="H14" s="349"/>
      <c r="I14" s="349">
        <f>ROUND(SUM(I5:I12),1)</f>
        <v>0</v>
      </c>
      <c r="J14" s="350"/>
      <c r="K14" s="349">
        <f>ROUND(SUM(K5:K12),1)</f>
        <v>0</v>
      </c>
      <c r="L14" s="349">
        <f>ROUND(SUM(L5:L12),1)</f>
        <v>0</v>
      </c>
      <c r="M14" s="302"/>
      <c r="N14" s="304"/>
      <c r="O14" s="302"/>
      <c r="P14" s="304" t="s">
        <v>1</v>
      </c>
      <c r="Q14" s="292">
        <f>SUM(Q6:Q13)</f>
        <v>0</v>
      </c>
    </row>
    <row r="15" spans="1:17" x14ac:dyDescent="0.2">
      <c r="A15" s="344" t="s">
        <v>921</v>
      </c>
      <c r="B15" s="345" t="s">
        <v>12</v>
      </c>
      <c r="C15" s="351">
        <v>3</v>
      </c>
      <c r="D15" s="302"/>
      <c r="E15" s="302"/>
      <c r="F15" s="302"/>
      <c r="G15" s="292">
        <f>ROUND(SUM(C15*G14/100),1)</f>
        <v>0</v>
      </c>
      <c r="H15" s="292"/>
      <c r="I15" s="292"/>
      <c r="J15" s="293">
        <v>0.21</v>
      </c>
      <c r="K15" s="302">
        <f>ROUND((G15+E15)*J15,1)</f>
        <v>0</v>
      </c>
      <c r="L15" s="317">
        <f>E15+G15+K15</f>
        <v>0</v>
      </c>
      <c r="M15" s="302"/>
      <c r="N15" s="304"/>
      <c r="O15" s="302"/>
      <c r="P15" s="304" t="s">
        <v>1</v>
      </c>
      <c r="Q15" s="302"/>
    </row>
    <row r="16" spans="1:17" x14ac:dyDescent="0.2">
      <c r="A16" s="352" t="s">
        <v>922</v>
      </c>
      <c r="B16" s="353"/>
      <c r="C16" s="354"/>
      <c r="D16" s="355"/>
      <c r="E16" s="356">
        <f>IF(G14=0,ROUND(SUM(E14+G14+G15),1),0)</f>
        <v>0</v>
      </c>
      <c r="F16" s="355"/>
      <c r="G16" s="355">
        <f>IF(G14&lt;&gt;0,ROUND(E14+G14+G15,1),0)</f>
        <v>0</v>
      </c>
      <c r="H16" s="355"/>
      <c r="I16" s="355"/>
      <c r="J16" s="357"/>
      <c r="K16" s="358">
        <f>SUM(K14:K15)</f>
        <v>0</v>
      </c>
      <c r="L16" s="359">
        <f>ROUND(SUM(E16:K16),1)</f>
        <v>0</v>
      </c>
      <c r="M16" s="302"/>
      <c r="N16" s="304"/>
      <c r="O16" s="302"/>
      <c r="P16" s="304"/>
      <c r="Q16" s="302"/>
    </row>
    <row r="17" spans="1:17" ht="13.5" thickBot="1" x14ac:dyDescent="0.25">
      <c r="A17" s="360" t="s">
        <v>923</v>
      </c>
      <c r="B17" s="361" t="s">
        <v>12</v>
      </c>
      <c r="C17" s="362">
        <v>6</v>
      </c>
      <c r="D17" s="342"/>
      <c r="E17" s="363">
        <f>IF(G14=0,ROUND(E16*C17/100,1),0)</f>
        <v>0</v>
      </c>
      <c r="F17" s="342"/>
      <c r="G17" s="364">
        <f>ROUND(SUM(G16*C17/100),1)</f>
        <v>0</v>
      </c>
      <c r="H17" s="364"/>
      <c r="I17" s="364"/>
      <c r="J17" s="365">
        <v>0.21</v>
      </c>
      <c r="K17" s="366">
        <f>ROUND((G17+E17)*J17,1)</f>
        <v>0</v>
      </c>
      <c r="L17" s="342">
        <f>E17+G17+K17</f>
        <v>0</v>
      </c>
      <c r="M17" s="342"/>
      <c r="N17" s="367"/>
      <c r="O17" s="342"/>
      <c r="P17" s="367"/>
      <c r="Q17" s="342"/>
    </row>
    <row r="18" spans="1:17" ht="13.5" thickBot="1" x14ac:dyDescent="0.25">
      <c r="A18" s="344"/>
      <c r="B18" s="345"/>
      <c r="C18" s="301"/>
      <c r="D18" s="302"/>
      <c r="E18" s="368"/>
      <c r="F18" s="302"/>
      <c r="G18" s="302"/>
      <c r="H18" s="302"/>
      <c r="I18" s="302"/>
      <c r="J18" s="369"/>
      <c r="K18" s="370"/>
      <c r="L18" s="348"/>
      <c r="M18" s="302"/>
      <c r="N18" s="304"/>
      <c r="O18" s="302"/>
      <c r="P18" s="304"/>
      <c r="Q18" s="302" t="s">
        <v>924</v>
      </c>
    </row>
    <row r="19" spans="1:17" ht="13.5" thickBot="1" x14ac:dyDescent="0.25">
      <c r="A19" s="371" t="str">
        <f>CONCATENATE("Celkem ",A3)</f>
        <v>Celkem Uzemnění sloupů osvětlení a skříně HOP</v>
      </c>
      <c r="B19" s="372"/>
      <c r="C19" s="373"/>
      <c r="D19" s="374"/>
      <c r="E19" s="375">
        <f>IF(G14=0,SUM(E16:E17),0)</f>
        <v>0</v>
      </c>
      <c r="F19" s="374"/>
      <c r="G19" s="374">
        <f>SUM(G16:G17)</f>
        <v>0</v>
      </c>
      <c r="H19" s="374"/>
      <c r="I19" s="374"/>
      <c r="J19" s="376"/>
      <c r="K19" s="377">
        <f>SUM(K16:K17)</f>
        <v>0</v>
      </c>
      <c r="L19" s="378">
        <f>E19+G19+K19</f>
        <v>0</v>
      </c>
      <c r="M19" s="302"/>
      <c r="N19" s="304"/>
      <c r="O19" s="302"/>
      <c r="P19" s="304"/>
      <c r="Q19" s="302">
        <f>G19-Q14</f>
        <v>0</v>
      </c>
    </row>
    <row r="20" spans="1:17" hidden="1" x14ac:dyDescent="0.2">
      <c r="A20" s="297" t="s">
        <v>925</v>
      </c>
      <c r="B20" s="290" t="s">
        <v>12</v>
      </c>
      <c r="C20" s="351">
        <v>0</v>
      </c>
      <c r="D20" s="292"/>
      <c r="E20" s="379">
        <f>ROUND((E19/100)*C20,1)</f>
        <v>0</v>
      </c>
      <c r="F20" s="292"/>
      <c r="G20" s="292">
        <f>ROUND((G19/100)*C20,1)</f>
        <v>0</v>
      </c>
      <c r="H20" s="292"/>
      <c r="I20" s="292"/>
      <c r="J20" s="293"/>
      <c r="K20" s="292">
        <f>ROUND((K19/100)*C20,1)</f>
        <v>0</v>
      </c>
      <c r="L20" s="292">
        <f>ROUND((L19/100)*C20,1)</f>
        <v>0</v>
      </c>
      <c r="M20" s="292"/>
      <c r="N20" s="298"/>
      <c r="O20" s="292"/>
      <c r="P20" s="298"/>
      <c r="Q20" s="292"/>
    </row>
    <row r="21" spans="1:17" hidden="1" x14ac:dyDescent="0.2">
      <c r="A21" s="380" t="str">
        <f>CONCATENATE("Celkem ",A3," po slevě")</f>
        <v>Celkem Uzemnění sloupů osvětlení a skříně HOP po slevě</v>
      </c>
      <c r="B21" s="381"/>
      <c r="C21" s="382">
        <v>0</v>
      </c>
      <c r="D21" s="383"/>
      <c r="E21" s="384">
        <f>E19-E20</f>
        <v>0</v>
      </c>
      <c r="F21" s="383"/>
      <c r="G21" s="383">
        <f>G19-G20</f>
        <v>0</v>
      </c>
      <c r="H21" s="383"/>
      <c r="I21" s="383"/>
      <c r="J21" s="385"/>
      <c r="K21" s="383">
        <f>K19-K20</f>
        <v>0</v>
      </c>
      <c r="L21" s="383">
        <f>L19-L20</f>
        <v>0</v>
      </c>
      <c r="M21" s="349"/>
      <c r="N21" s="386"/>
      <c r="O21" s="349"/>
      <c r="P21" s="386"/>
      <c r="Q21" s="349"/>
    </row>
    <row r="22" spans="1:17" x14ac:dyDescent="0.2">
      <c r="A22" s="387"/>
      <c r="B22" s="388"/>
      <c r="C22" s="389"/>
      <c r="D22" s="390"/>
      <c r="E22" s="390"/>
      <c r="F22" s="390"/>
      <c r="G22" s="390"/>
      <c r="H22" s="390"/>
      <c r="I22" s="390"/>
      <c r="J22" s="391"/>
      <c r="K22" s="390"/>
      <c r="L22" s="390"/>
      <c r="M22" s="390"/>
      <c r="N22" s="392"/>
      <c r="O22" s="390"/>
      <c r="P22" s="392"/>
      <c r="Q22" s="390"/>
    </row>
    <row r="23" spans="1:17" x14ac:dyDescent="0.2">
      <c r="A23" s="387"/>
      <c r="B23" s="388"/>
      <c r="C23" s="389"/>
      <c r="D23" s="390"/>
      <c r="E23" s="390"/>
      <c r="F23" s="390"/>
      <c r="G23" s="390"/>
      <c r="H23" s="390"/>
      <c r="I23" s="390"/>
      <c r="J23" s="391"/>
      <c r="K23" s="390"/>
      <c r="L23" s="390"/>
      <c r="M23" s="390"/>
      <c r="N23" s="392"/>
      <c r="O23" s="390"/>
      <c r="P23" s="392"/>
      <c r="Q23" s="390"/>
    </row>
    <row r="24" spans="1:17" x14ac:dyDescent="0.2">
      <c r="A24" s="387"/>
      <c r="B24" s="388"/>
      <c r="C24" s="389"/>
      <c r="D24" s="390"/>
      <c r="E24" s="390"/>
      <c r="F24" s="390"/>
      <c r="G24" s="390"/>
      <c r="H24" s="390"/>
      <c r="I24" s="390"/>
      <c r="J24" s="391"/>
      <c r="K24" s="390"/>
      <c r="L24" s="390"/>
      <c r="M24" s="390"/>
      <c r="N24" s="392"/>
      <c r="O24" s="390"/>
      <c r="P24" s="392"/>
      <c r="Q24" s="390"/>
    </row>
    <row r="25" spans="1:17" x14ac:dyDescent="0.2">
      <c r="A25" s="387"/>
      <c r="B25" s="388"/>
      <c r="C25" s="389"/>
      <c r="D25" s="390"/>
      <c r="E25" s="390"/>
      <c r="F25" s="390"/>
      <c r="G25" s="390"/>
      <c r="H25" s="390"/>
      <c r="I25" s="390"/>
      <c r="J25" s="391"/>
      <c r="K25" s="390"/>
      <c r="L25" s="390"/>
      <c r="M25" s="390"/>
      <c r="N25" s="392"/>
      <c r="O25" s="390"/>
      <c r="P25" s="392"/>
      <c r="Q25" s="390"/>
    </row>
    <row r="26" spans="1:17" x14ac:dyDescent="0.2">
      <c r="A26" s="387"/>
      <c r="B26" s="388"/>
      <c r="C26" s="389"/>
      <c r="D26" s="390"/>
      <c r="E26" s="390"/>
      <c r="F26" s="390"/>
      <c r="G26" s="390"/>
      <c r="H26" s="390"/>
      <c r="I26" s="390"/>
      <c r="J26" s="391"/>
      <c r="K26" s="390"/>
      <c r="L26" s="390"/>
      <c r="M26" s="390"/>
      <c r="N26" s="392"/>
      <c r="O26" s="390"/>
      <c r="P26" s="392"/>
      <c r="Q26" s="390"/>
    </row>
    <row r="27" spans="1:17" x14ac:dyDescent="0.2">
      <c r="A27" s="387"/>
      <c r="B27" s="388"/>
      <c r="C27" s="389"/>
      <c r="D27" s="390"/>
      <c r="E27" s="390"/>
      <c r="F27" s="390"/>
      <c r="G27" s="390"/>
      <c r="H27" s="390"/>
      <c r="I27" s="390"/>
      <c r="J27" s="391"/>
      <c r="K27" s="390"/>
      <c r="L27" s="390"/>
      <c r="M27" s="390"/>
      <c r="N27" s="392"/>
      <c r="O27" s="390"/>
      <c r="P27" s="392"/>
      <c r="Q27" s="390"/>
    </row>
    <row r="28" spans="1:17" x14ac:dyDescent="0.2">
      <c r="A28" s="387"/>
      <c r="B28" s="388"/>
      <c r="C28" s="389"/>
      <c r="D28" s="390"/>
      <c r="E28" s="390"/>
      <c r="F28" s="390"/>
      <c r="G28" s="390"/>
      <c r="H28" s="390"/>
      <c r="I28" s="390"/>
      <c r="J28" s="391"/>
      <c r="K28" s="390"/>
      <c r="L28" s="390"/>
      <c r="M28" s="390"/>
      <c r="N28" s="392"/>
      <c r="O28" s="390"/>
      <c r="P28" s="392"/>
      <c r="Q28" s="390"/>
    </row>
  </sheetData>
  <pageMargins left="0.11811023622047245" right="0" top="0.78740157480314965" bottom="0.78740157480314965" header="0.31496062992125984" footer="0.31496062992125984"/>
  <pageSetup paperSize="9" scale="96" orientation="landscape" r:id="rId1"/>
  <headerFooter>
    <oddFooter>Stránka &amp;P z &amp;N</oddFooter>
  </headerFooter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/>
  </sheetViews>
  <sheetFormatPr defaultRowHeight="12.75" x14ac:dyDescent="0.2"/>
  <cols>
    <col min="1" max="1" width="63.140625" style="296" customWidth="1"/>
    <col min="2" max="2" width="6.7109375" style="393" customWidth="1"/>
    <col min="3" max="3" width="8.7109375" style="394" customWidth="1"/>
    <col min="4" max="4" width="12.7109375" style="395" customWidth="1"/>
    <col min="5" max="5" width="15.7109375" style="395" customWidth="1"/>
    <col min="6" max="6" width="12.7109375" style="395" customWidth="1"/>
    <col min="7" max="9" width="15.7109375" style="395" customWidth="1"/>
    <col min="10" max="10" width="5" style="396" customWidth="1"/>
    <col min="11" max="11" width="13.7109375" style="395" customWidth="1"/>
    <col min="12" max="12" width="16.7109375" style="395" customWidth="1"/>
    <col min="13" max="13" width="14.7109375" style="395" hidden="1" customWidth="1"/>
    <col min="14" max="14" width="14.7109375" style="397" hidden="1" customWidth="1"/>
    <col min="15" max="15" width="14.7109375" style="395" hidden="1" customWidth="1"/>
    <col min="16" max="16" width="14.7109375" style="397" hidden="1" customWidth="1"/>
    <col min="17" max="17" width="14.7109375" style="395" hidden="1" customWidth="1"/>
    <col min="18" max="16384" width="9.140625" style="296"/>
  </cols>
  <sheetData>
    <row r="1" spans="1:17" ht="15.75" x14ac:dyDescent="0.25">
      <c r="A1" s="289" t="s">
        <v>838</v>
      </c>
      <c r="B1" s="290"/>
      <c r="C1" s="291"/>
      <c r="D1" s="292"/>
      <c r="E1" s="292"/>
      <c r="F1" s="292"/>
      <c r="G1" s="292"/>
      <c r="H1" s="292"/>
      <c r="I1" s="292"/>
      <c r="J1" s="293"/>
      <c r="K1" s="292"/>
      <c r="L1" s="292"/>
      <c r="M1" s="292" t="s">
        <v>839</v>
      </c>
      <c r="N1" s="294"/>
      <c r="O1" s="292" t="s">
        <v>840</v>
      </c>
      <c r="P1" s="295"/>
      <c r="Q1" s="292"/>
    </row>
    <row r="2" spans="1:17" x14ac:dyDescent="0.2">
      <c r="A2" s="297"/>
      <c r="B2" s="290"/>
      <c r="C2" s="291"/>
      <c r="D2" s="292"/>
      <c r="E2" s="292"/>
      <c r="F2" s="292"/>
      <c r="G2" s="292"/>
      <c r="H2" s="292"/>
      <c r="I2" s="292"/>
      <c r="J2" s="293"/>
      <c r="K2" s="292"/>
      <c r="L2" s="292"/>
      <c r="M2" s="292"/>
      <c r="N2" s="298"/>
      <c r="O2" s="292"/>
      <c r="P2" s="298"/>
      <c r="Q2" s="292"/>
    </row>
    <row r="3" spans="1:17" x14ac:dyDescent="0.2">
      <c r="A3" s="299" t="s">
        <v>98</v>
      </c>
      <c r="B3" s="300"/>
      <c r="C3" s="301"/>
      <c r="D3" s="302"/>
      <c r="E3" s="302"/>
      <c r="F3" s="302"/>
      <c r="G3" s="302"/>
      <c r="H3" s="302"/>
      <c r="I3" s="302"/>
      <c r="J3" s="303"/>
      <c r="K3" s="302"/>
      <c r="L3" s="302"/>
      <c r="M3" s="302"/>
      <c r="N3" s="304"/>
      <c r="O3" s="302"/>
      <c r="P3" s="304"/>
      <c r="Q3" s="302"/>
    </row>
    <row r="4" spans="1:17" x14ac:dyDescent="0.2">
      <c r="A4" s="305" t="s">
        <v>842</v>
      </c>
      <c r="B4" s="306" t="s">
        <v>88</v>
      </c>
      <c r="C4" s="307" t="s">
        <v>843</v>
      </c>
      <c r="D4" s="308" t="s">
        <v>844</v>
      </c>
      <c r="E4" s="308" t="s">
        <v>845</v>
      </c>
      <c r="F4" s="308" t="s">
        <v>846</v>
      </c>
      <c r="G4" s="308" t="s">
        <v>847</v>
      </c>
      <c r="H4" s="309" t="s">
        <v>848</v>
      </c>
      <c r="I4" s="309" t="s">
        <v>849</v>
      </c>
      <c r="J4" s="310" t="s">
        <v>69</v>
      </c>
      <c r="K4" s="311"/>
      <c r="L4" s="308" t="s">
        <v>850</v>
      </c>
      <c r="M4" s="312" t="s">
        <v>851</v>
      </c>
      <c r="N4" s="313" t="s">
        <v>852</v>
      </c>
      <c r="O4" s="312" t="s">
        <v>853</v>
      </c>
      <c r="P4" s="313" t="s">
        <v>854</v>
      </c>
      <c r="Q4" s="312" t="s">
        <v>855</v>
      </c>
    </row>
    <row r="5" spans="1:17" x14ac:dyDescent="0.2">
      <c r="A5" s="314"/>
      <c r="B5" s="315"/>
      <c r="C5" s="316"/>
      <c r="D5" s="302"/>
      <c r="E5" s="302"/>
      <c r="F5" s="302"/>
      <c r="G5" s="302"/>
      <c r="H5" s="302"/>
      <c r="I5" s="302"/>
      <c r="J5" s="303"/>
      <c r="K5" s="302"/>
      <c r="L5" s="302"/>
      <c r="M5" s="317"/>
      <c r="N5" s="318"/>
      <c r="O5" s="302"/>
      <c r="P5" s="304"/>
      <c r="Q5" s="302"/>
    </row>
    <row r="6" spans="1:17" s="325" customFormat="1" x14ac:dyDescent="0.2">
      <c r="A6" s="319" t="s">
        <v>1009</v>
      </c>
      <c r="B6" s="320" t="s">
        <v>108</v>
      </c>
      <c r="C6" s="404">
        <v>1</v>
      </c>
      <c r="D6" s="302"/>
      <c r="E6" s="302">
        <f>C6*D6</f>
        <v>0</v>
      </c>
      <c r="F6" s="302"/>
      <c r="G6" s="302">
        <f>SUM(C6*F6)</f>
        <v>0</v>
      </c>
      <c r="H6" s="302">
        <f>D6+F6</f>
        <v>0</v>
      </c>
      <c r="I6" s="302">
        <f>E6+G6</f>
        <v>0</v>
      </c>
      <c r="J6" s="322">
        <v>0.21</v>
      </c>
      <c r="K6" s="302">
        <f>ROUND((G6+E6)*J6,1)</f>
        <v>0</v>
      </c>
      <c r="L6" s="302">
        <f>E6+G6+K6</f>
        <v>0</v>
      </c>
      <c r="M6" s="323"/>
      <c r="N6" s="304">
        <f t="shared" ref="N6:N8" si="0">$N$1</f>
        <v>0</v>
      </c>
      <c r="O6" s="324"/>
      <c r="P6" s="304">
        <f t="shared" ref="P6:P8" si="1">$P$1</f>
        <v>0</v>
      </c>
      <c r="Q6" s="302">
        <f>ROUND(O6*C6,1)</f>
        <v>0</v>
      </c>
    </row>
    <row r="7" spans="1:17" s="325" customFormat="1" x14ac:dyDescent="0.2">
      <c r="A7" s="319" t="s">
        <v>1010</v>
      </c>
      <c r="B7" s="320" t="s">
        <v>108</v>
      </c>
      <c r="C7" s="404">
        <v>1</v>
      </c>
      <c r="D7" s="302"/>
      <c r="E7" s="302">
        <f>C7*D7</f>
        <v>0</v>
      </c>
      <c r="F7" s="302"/>
      <c r="G7" s="302">
        <f>SUM(C7*F7)</f>
        <v>0</v>
      </c>
      <c r="H7" s="302">
        <f t="shared" ref="H7:I8" si="2">D7+F7</f>
        <v>0</v>
      </c>
      <c r="I7" s="302">
        <f t="shared" si="2"/>
        <v>0</v>
      </c>
      <c r="J7" s="322">
        <v>0.21</v>
      </c>
      <c r="K7" s="302">
        <f>ROUND((G7+E7)*J7,1)</f>
        <v>0</v>
      </c>
      <c r="L7" s="302">
        <f>E7+G7+K7</f>
        <v>0</v>
      </c>
      <c r="M7" s="323"/>
      <c r="N7" s="304">
        <f t="shared" si="0"/>
        <v>0</v>
      </c>
      <c r="O7" s="324"/>
      <c r="P7" s="304">
        <f t="shared" si="1"/>
        <v>0</v>
      </c>
      <c r="Q7" s="302">
        <f>ROUND(O7*C7,1)</f>
        <v>0</v>
      </c>
    </row>
    <row r="8" spans="1:17" s="333" customFormat="1" x14ac:dyDescent="0.2">
      <c r="A8" s="319" t="s">
        <v>1011</v>
      </c>
      <c r="B8" s="320" t="s">
        <v>857</v>
      </c>
      <c r="C8" s="321">
        <v>2</v>
      </c>
      <c r="D8" s="326"/>
      <c r="E8" s="326">
        <f t="shared" ref="E8" si="3">C8*D8</f>
        <v>0</v>
      </c>
      <c r="F8" s="326"/>
      <c r="G8" s="326">
        <f t="shared" ref="G8" si="4">SUM(C8*F8)</f>
        <v>0</v>
      </c>
      <c r="H8" s="326">
        <f t="shared" si="2"/>
        <v>0</v>
      </c>
      <c r="I8" s="326">
        <f t="shared" si="2"/>
        <v>0</v>
      </c>
      <c r="J8" s="322">
        <v>0.21</v>
      </c>
      <c r="K8" s="326">
        <f t="shared" ref="K8" si="5">ROUND((G8+E8)*J8,1)</f>
        <v>0</v>
      </c>
      <c r="L8" s="326">
        <f t="shared" ref="L8" si="6">E8+G8+K8</f>
        <v>0</v>
      </c>
      <c r="M8" s="328"/>
      <c r="N8" s="329">
        <f t="shared" si="0"/>
        <v>0</v>
      </c>
      <c r="O8" s="328"/>
      <c r="P8" s="329">
        <f t="shared" si="1"/>
        <v>0</v>
      </c>
      <c r="Q8" s="326">
        <f t="shared" ref="Q8" si="7">ROUND(O8*C8,1)</f>
        <v>0</v>
      </c>
    </row>
    <row r="9" spans="1:17" ht="13.5" thickBot="1" x14ac:dyDescent="0.25">
      <c r="A9" s="339"/>
      <c r="B9" s="340"/>
      <c r="C9" s="341"/>
      <c r="D9" s="342"/>
      <c r="E9" s="342"/>
      <c r="F9" s="342"/>
      <c r="G9" s="342"/>
      <c r="H9" s="342"/>
      <c r="I9" s="342"/>
      <c r="J9" s="343"/>
      <c r="K9" s="342"/>
      <c r="L9" s="342"/>
      <c r="M9" s="302"/>
      <c r="N9" s="304"/>
      <c r="O9" s="302"/>
      <c r="P9" s="304"/>
      <c r="Q9" s="302"/>
    </row>
    <row r="10" spans="1:17" x14ac:dyDescent="0.2">
      <c r="A10" s="344"/>
      <c r="B10" s="345"/>
      <c r="C10" s="301"/>
      <c r="D10" s="302"/>
      <c r="E10" s="302"/>
      <c r="F10" s="302"/>
      <c r="G10" s="302"/>
      <c r="H10" s="302"/>
      <c r="I10" s="302"/>
      <c r="J10" s="303"/>
      <c r="K10" s="302"/>
      <c r="L10" s="302"/>
      <c r="M10" s="302"/>
      <c r="N10" s="304"/>
      <c r="O10" s="302"/>
      <c r="P10" s="304" t="s">
        <v>1</v>
      </c>
      <c r="Q10" s="346" t="s">
        <v>919</v>
      </c>
    </row>
    <row r="11" spans="1:17" x14ac:dyDescent="0.2">
      <c r="A11" s="344" t="s">
        <v>920</v>
      </c>
      <c r="B11" s="300"/>
      <c r="C11" s="347"/>
      <c r="D11" s="348"/>
      <c r="E11" s="349">
        <f>SUM(E5:E9)</f>
        <v>0</v>
      </c>
      <c r="F11" s="348"/>
      <c r="G11" s="349">
        <f>ROUND(SUM(G5:G9),1)</f>
        <v>0</v>
      </c>
      <c r="H11" s="349"/>
      <c r="I11" s="349">
        <f>ROUND(SUM(I5:I9),1)</f>
        <v>0</v>
      </c>
      <c r="J11" s="350"/>
      <c r="K11" s="349">
        <f>ROUND(SUM(K5:K9),1)</f>
        <v>0</v>
      </c>
      <c r="L11" s="349">
        <f>ROUND(SUM(L5:L9),1)</f>
        <v>0</v>
      </c>
      <c r="M11" s="302"/>
      <c r="N11" s="304"/>
      <c r="O11" s="302"/>
      <c r="P11" s="304" t="s">
        <v>1</v>
      </c>
      <c r="Q11" s="292">
        <f>SUM(Q6:Q10)</f>
        <v>0</v>
      </c>
    </row>
    <row r="12" spans="1:17" x14ac:dyDescent="0.2">
      <c r="A12" s="344" t="s">
        <v>921</v>
      </c>
      <c r="B12" s="345" t="s">
        <v>12</v>
      </c>
      <c r="C12" s="351">
        <v>3</v>
      </c>
      <c r="D12" s="302"/>
      <c r="E12" s="302"/>
      <c r="F12" s="302"/>
      <c r="G12" s="292">
        <f>ROUND(SUM(C12*G11/100),1)</f>
        <v>0</v>
      </c>
      <c r="H12" s="292"/>
      <c r="I12" s="292"/>
      <c r="J12" s="293">
        <v>0.21</v>
      </c>
      <c r="K12" s="302">
        <f>ROUND((G12+E12)*J12,1)</f>
        <v>0</v>
      </c>
      <c r="L12" s="317">
        <f>E12+G12+K12</f>
        <v>0</v>
      </c>
      <c r="M12" s="302"/>
      <c r="N12" s="304"/>
      <c r="O12" s="302"/>
      <c r="P12" s="304" t="s">
        <v>1</v>
      </c>
      <c r="Q12" s="302"/>
    </row>
    <row r="13" spans="1:17" x14ac:dyDescent="0.2">
      <c r="A13" s="352" t="s">
        <v>922</v>
      </c>
      <c r="B13" s="353"/>
      <c r="C13" s="354"/>
      <c r="D13" s="355"/>
      <c r="E13" s="356">
        <f>IF(G11=0,ROUND(SUM(E11+G11+G12),1),0)</f>
        <v>0</v>
      </c>
      <c r="F13" s="355"/>
      <c r="G13" s="355">
        <f>IF(G11&lt;&gt;0,ROUND(E11+G11+G12,1),0)</f>
        <v>0</v>
      </c>
      <c r="H13" s="355"/>
      <c r="I13" s="355"/>
      <c r="J13" s="357"/>
      <c r="K13" s="358">
        <f>SUM(K11:K12)</f>
        <v>0</v>
      </c>
      <c r="L13" s="359">
        <f>ROUND(SUM(E13:K13),1)</f>
        <v>0</v>
      </c>
      <c r="M13" s="302"/>
      <c r="N13" s="304"/>
      <c r="O13" s="302"/>
      <c r="P13" s="304"/>
      <c r="Q13" s="302"/>
    </row>
    <row r="14" spans="1:17" ht="13.5" thickBot="1" x14ac:dyDescent="0.25">
      <c r="A14" s="360" t="s">
        <v>923</v>
      </c>
      <c r="B14" s="361" t="s">
        <v>12</v>
      </c>
      <c r="C14" s="362">
        <v>6</v>
      </c>
      <c r="D14" s="342"/>
      <c r="E14" s="363">
        <f>IF(G11=0,ROUND(E13*C14/100,1),0)</f>
        <v>0</v>
      </c>
      <c r="F14" s="342"/>
      <c r="G14" s="364">
        <f>ROUND(SUM(G13*C14/100),1)</f>
        <v>0</v>
      </c>
      <c r="H14" s="364"/>
      <c r="I14" s="364"/>
      <c r="J14" s="365">
        <v>0.21</v>
      </c>
      <c r="K14" s="366">
        <f>ROUND((G14+E14)*J14,1)</f>
        <v>0</v>
      </c>
      <c r="L14" s="342">
        <f>E14+G14+K14</f>
        <v>0</v>
      </c>
      <c r="M14" s="342"/>
      <c r="N14" s="367"/>
      <c r="O14" s="342"/>
      <c r="P14" s="367"/>
      <c r="Q14" s="342"/>
    </row>
    <row r="15" spans="1:17" ht="13.5" thickBot="1" x14ac:dyDescent="0.25">
      <c r="A15" s="344"/>
      <c r="B15" s="345"/>
      <c r="C15" s="301"/>
      <c r="D15" s="302"/>
      <c r="E15" s="368"/>
      <c r="F15" s="302"/>
      <c r="G15" s="302"/>
      <c r="H15" s="302"/>
      <c r="I15" s="302"/>
      <c r="J15" s="369"/>
      <c r="K15" s="370"/>
      <c r="L15" s="348"/>
      <c r="M15" s="302"/>
      <c r="N15" s="304"/>
      <c r="O15" s="302"/>
      <c r="P15" s="304"/>
      <c r="Q15" s="302" t="s">
        <v>924</v>
      </c>
    </row>
    <row r="16" spans="1:17" ht="13.5" thickBot="1" x14ac:dyDescent="0.25">
      <c r="A16" s="371" t="str">
        <f>CONCATENATE("Celkem ",A3)</f>
        <v>Celkem Zemní práce</v>
      </c>
      <c r="B16" s="372"/>
      <c r="C16" s="373"/>
      <c r="D16" s="374"/>
      <c r="E16" s="375">
        <f>IF(G11=0,SUM(E13:E14),0)</f>
        <v>0</v>
      </c>
      <c r="F16" s="374"/>
      <c r="G16" s="374">
        <f>SUM(G13:G14)</f>
        <v>0</v>
      </c>
      <c r="H16" s="374"/>
      <c r="I16" s="374"/>
      <c r="J16" s="376"/>
      <c r="K16" s="377">
        <f>SUM(K13:K14)</f>
        <v>0</v>
      </c>
      <c r="L16" s="378">
        <f>E16+G16+K16</f>
        <v>0</v>
      </c>
      <c r="M16" s="302"/>
      <c r="N16" s="304"/>
      <c r="O16" s="302"/>
      <c r="P16" s="304"/>
      <c r="Q16" s="302">
        <f>G16-Q11</f>
        <v>0</v>
      </c>
    </row>
    <row r="17" spans="1:17" hidden="1" x14ac:dyDescent="0.2">
      <c r="A17" s="297" t="s">
        <v>925</v>
      </c>
      <c r="B17" s="290" t="s">
        <v>12</v>
      </c>
      <c r="C17" s="351">
        <v>0</v>
      </c>
      <c r="D17" s="292"/>
      <c r="E17" s="379">
        <f>ROUND((E16/100)*C17,1)</f>
        <v>0</v>
      </c>
      <c r="F17" s="292"/>
      <c r="G17" s="292">
        <f>ROUND((G16/100)*C17,1)</f>
        <v>0</v>
      </c>
      <c r="H17" s="292"/>
      <c r="I17" s="292"/>
      <c r="J17" s="293"/>
      <c r="K17" s="292">
        <f>ROUND((K16/100)*C17,1)</f>
        <v>0</v>
      </c>
      <c r="L17" s="292">
        <f>ROUND((L16/100)*C17,1)</f>
        <v>0</v>
      </c>
      <c r="M17" s="292"/>
      <c r="N17" s="298"/>
      <c r="O17" s="292"/>
      <c r="P17" s="298"/>
      <c r="Q17" s="292"/>
    </row>
    <row r="18" spans="1:17" hidden="1" x14ac:dyDescent="0.2">
      <c r="A18" s="380" t="str">
        <f>CONCATENATE("Celkem ",A3," po slevě")</f>
        <v>Celkem Zemní práce po slevě</v>
      </c>
      <c r="B18" s="381"/>
      <c r="C18" s="382">
        <v>0</v>
      </c>
      <c r="D18" s="383"/>
      <c r="E18" s="384">
        <f>E16-E17</f>
        <v>0</v>
      </c>
      <c r="F18" s="383"/>
      <c r="G18" s="383">
        <f>G16-G17</f>
        <v>0</v>
      </c>
      <c r="H18" s="383"/>
      <c r="I18" s="383"/>
      <c r="J18" s="385"/>
      <c r="K18" s="383">
        <f>K16-K17</f>
        <v>0</v>
      </c>
      <c r="L18" s="383">
        <f>L16-L17</f>
        <v>0</v>
      </c>
      <c r="M18" s="349"/>
      <c r="N18" s="386"/>
      <c r="O18" s="349"/>
      <c r="P18" s="386"/>
      <c r="Q18" s="349"/>
    </row>
    <row r="19" spans="1:17" x14ac:dyDescent="0.2">
      <c r="A19" s="387"/>
      <c r="B19" s="388"/>
      <c r="C19" s="389"/>
      <c r="D19" s="390"/>
      <c r="E19" s="390"/>
      <c r="F19" s="390"/>
      <c r="G19" s="390"/>
      <c r="H19" s="390"/>
      <c r="I19" s="390"/>
      <c r="J19" s="391"/>
      <c r="K19" s="390"/>
      <c r="L19" s="390"/>
      <c r="M19" s="390"/>
      <c r="N19" s="392"/>
      <c r="O19" s="390"/>
      <c r="P19" s="392"/>
      <c r="Q19" s="390"/>
    </row>
    <row r="20" spans="1:17" x14ac:dyDescent="0.2">
      <c r="A20" s="387"/>
      <c r="B20" s="388"/>
      <c r="C20" s="389"/>
      <c r="D20" s="390"/>
      <c r="E20" s="390"/>
      <c r="F20" s="390"/>
      <c r="G20" s="390"/>
      <c r="H20" s="390"/>
      <c r="I20" s="390"/>
      <c r="J20" s="391"/>
      <c r="K20" s="390"/>
      <c r="L20" s="390"/>
      <c r="M20" s="390"/>
      <c r="N20" s="392"/>
      <c r="O20" s="390"/>
      <c r="P20" s="392"/>
      <c r="Q20" s="390"/>
    </row>
    <row r="21" spans="1:17" x14ac:dyDescent="0.2">
      <c r="A21" s="387"/>
      <c r="B21" s="388"/>
      <c r="C21" s="389"/>
      <c r="D21" s="390"/>
      <c r="E21" s="390"/>
      <c r="F21" s="390"/>
      <c r="G21" s="390"/>
      <c r="H21" s="390"/>
      <c r="I21" s="390"/>
      <c r="J21" s="391"/>
      <c r="K21" s="390"/>
      <c r="L21" s="390"/>
      <c r="M21" s="390"/>
      <c r="N21" s="392"/>
      <c r="O21" s="390"/>
      <c r="P21" s="392"/>
      <c r="Q21" s="390"/>
    </row>
    <row r="22" spans="1:17" x14ac:dyDescent="0.2">
      <c r="A22" s="387"/>
      <c r="B22" s="388"/>
      <c r="C22" s="389"/>
      <c r="D22" s="390"/>
      <c r="E22" s="390"/>
      <c r="F22" s="390"/>
      <c r="G22" s="390"/>
      <c r="H22" s="390"/>
      <c r="I22" s="390"/>
      <c r="J22" s="391"/>
      <c r="K22" s="390"/>
      <c r="L22" s="390"/>
      <c r="M22" s="390"/>
      <c r="N22" s="392"/>
      <c r="O22" s="390"/>
      <c r="P22" s="392"/>
      <c r="Q22" s="390"/>
    </row>
    <row r="23" spans="1:17" x14ac:dyDescent="0.2">
      <c r="A23" s="387"/>
      <c r="B23" s="388"/>
      <c r="C23" s="389"/>
      <c r="D23" s="390"/>
      <c r="E23" s="390"/>
      <c r="F23" s="390"/>
      <c r="G23" s="390"/>
      <c r="H23" s="390"/>
      <c r="I23" s="390"/>
      <c r="J23" s="391"/>
      <c r="K23" s="390"/>
      <c r="L23" s="390"/>
      <c r="M23" s="390"/>
      <c r="N23" s="392"/>
      <c r="O23" s="390"/>
      <c r="P23" s="392"/>
      <c r="Q23" s="390"/>
    </row>
    <row r="24" spans="1:17" x14ac:dyDescent="0.2">
      <c r="A24" s="387"/>
      <c r="B24" s="388"/>
      <c r="C24" s="389"/>
      <c r="D24" s="390"/>
      <c r="E24" s="390"/>
      <c r="F24" s="390"/>
      <c r="G24" s="390"/>
      <c r="H24" s="390"/>
      <c r="I24" s="390"/>
      <c r="J24" s="391"/>
      <c r="K24" s="390"/>
      <c r="L24" s="390"/>
      <c r="M24" s="390"/>
      <c r="N24" s="392"/>
      <c r="O24" s="390"/>
      <c r="P24" s="392"/>
      <c r="Q24" s="390"/>
    </row>
    <row r="25" spans="1:17" x14ac:dyDescent="0.2">
      <c r="A25" s="387"/>
      <c r="B25" s="388"/>
      <c r="C25" s="389"/>
      <c r="D25" s="390"/>
      <c r="E25" s="390"/>
      <c r="F25" s="390"/>
      <c r="G25" s="390"/>
      <c r="H25" s="390"/>
      <c r="I25" s="390"/>
      <c r="J25" s="391"/>
      <c r="K25" s="390"/>
      <c r="L25" s="390"/>
      <c r="M25" s="390"/>
      <c r="N25" s="392"/>
      <c r="O25" s="390"/>
      <c r="P25" s="392"/>
      <c r="Q25" s="390"/>
    </row>
  </sheetData>
  <pageMargins left="0.11811023622047245" right="0" top="0.78740157480314965" bottom="0.78740157480314965" header="0.31496062992125984" footer="0.31496062992125984"/>
  <pageSetup paperSize="9" scale="89" orientation="landscape" r:id="rId1"/>
  <headerFooter>
    <oddFooter>Stránka &amp;P z &amp;N</oddFooter>
  </headerFooter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5"/>
  <sheetViews>
    <sheetView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764</v>
      </c>
      <c r="B5" s="103"/>
      <c r="C5" s="104" t="s">
        <v>765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611"/>
      <c r="D8" s="611"/>
      <c r="E8" s="612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611"/>
      <c r="D9" s="611"/>
      <c r="E9" s="612"/>
      <c r="F9" s="98"/>
      <c r="G9" s="120"/>
      <c r="H9" s="121"/>
    </row>
    <row r="10" spans="1:57" x14ac:dyDescent="0.2">
      <c r="A10" s="115" t="s">
        <v>41</v>
      </c>
      <c r="B10" s="98"/>
      <c r="C10" s="611"/>
      <c r="D10" s="611"/>
      <c r="E10" s="611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611"/>
      <c r="D11" s="611"/>
      <c r="E11" s="611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613"/>
      <c r="D12" s="613"/>
      <c r="E12" s="613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'08  Rek'!E8</f>
        <v>0</v>
      </c>
      <c r="D15" s="143" t="str">
        <f>'08  Rek'!A13</f>
        <v>Ztížené výrobní podmínky</v>
      </c>
      <c r="E15" s="144"/>
      <c r="F15" s="145"/>
      <c r="G15" s="142">
        <f>'08  Rek'!I13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'08  Rek'!F8</f>
        <v>0</v>
      </c>
      <c r="D16" s="95" t="str">
        <f>'08  Rek'!A14</f>
        <v>Oborová přirážka</v>
      </c>
      <c r="E16" s="146"/>
      <c r="F16" s="147"/>
      <c r="G16" s="142">
        <f>'08  Rek'!I14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'08  Rek'!H8</f>
        <v>0</v>
      </c>
      <c r="D17" s="95" t="str">
        <f>'08  Rek'!A15</f>
        <v>Přesun stavebních kapacit</v>
      </c>
      <c r="E17" s="146"/>
      <c r="F17" s="147"/>
      <c r="G17" s="142">
        <f>'08  Rek'!I15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'08  Rek'!G8</f>
        <v>0</v>
      </c>
      <c r="D18" s="95" t="str">
        <f>'08  Rek'!A16</f>
        <v>Mimostaveništní doprava</v>
      </c>
      <c r="E18" s="146"/>
      <c r="F18" s="147"/>
      <c r="G18" s="142">
        <f>'08  Rek'!I16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'08  Rek'!A17</f>
        <v>Zařízení staveniště</v>
      </c>
      <c r="E19" s="146"/>
      <c r="F19" s="147"/>
      <c r="G19" s="142">
        <f>'08  Rek'!I17</f>
        <v>0</v>
      </c>
    </row>
    <row r="20" spans="1:7" ht="15.95" customHeight="1" x14ac:dyDescent="0.2">
      <c r="A20" s="150"/>
      <c r="B20" s="141"/>
      <c r="C20" s="142"/>
      <c r="D20" s="95" t="str">
        <f>'08  Rek'!A18</f>
        <v>Provoz investora</v>
      </c>
      <c r="E20" s="146"/>
      <c r="F20" s="147"/>
      <c r="G20" s="142">
        <f>'08  Rek'!I18</f>
        <v>0</v>
      </c>
    </row>
    <row r="21" spans="1:7" ht="15.95" customHeight="1" x14ac:dyDescent="0.2">
      <c r="A21" s="150" t="s">
        <v>27</v>
      </c>
      <c r="B21" s="141"/>
      <c r="C21" s="142">
        <f>'08  Rek'!I8</f>
        <v>0</v>
      </c>
      <c r="D21" s="95" t="str">
        <f>'08  Rek'!A19</f>
        <v>Kompletační činnost (IČD)</v>
      </c>
      <c r="E21" s="146"/>
      <c r="F21" s="147"/>
      <c r="G21" s="142">
        <f>'08  Rek'!I19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614" t="s">
        <v>59</v>
      </c>
      <c r="B23" s="615"/>
      <c r="C23" s="152">
        <f>C22+G23</f>
        <v>0</v>
      </c>
      <c r="D23" s="153" t="s">
        <v>60</v>
      </c>
      <c r="E23" s="154"/>
      <c r="F23" s="155"/>
      <c r="G23" s="142">
        <f>'08  Rek'!H21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16">
        <f>ROUND(C23-F32,0)</f>
        <v>0</v>
      </c>
      <c r="G30" s="617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16">
        <f>ROUND(PRODUCT(F30,C31/100),1)</f>
        <v>0</v>
      </c>
      <c r="G31" s="617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16">
        <v>0</v>
      </c>
      <c r="G32" s="617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16">
        <f>ROUND(PRODUCT(F32,C33/100),1)</f>
        <v>0</v>
      </c>
      <c r="G33" s="617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18">
        <f>CEILING(SUM(F30:F33),IF(SUM(F30:F33)&gt;=0,1,-1))</f>
        <v>0</v>
      </c>
      <c r="G34" s="619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10"/>
      <c r="C37" s="610"/>
      <c r="D37" s="610"/>
      <c r="E37" s="610"/>
      <c r="F37" s="610"/>
      <c r="G37" s="610"/>
      <c r="H37" s="1" t="s">
        <v>1</v>
      </c>
    </row>
    <row r="38" spans="1:8" ht="12.75" customHeight="1" x14ac:dyDescent="0.2">
      <c r="A38" s="179"/>
      <c r="B38" s="610"/>
      <c r="C38" s="610"/>
      <c r="D38" s="610"/>
      <c r="E38" s="610"/>
      <c r="F38" s="610"/>
      <c r="G38" s="610"/>
      <c r="H38" s="1" t="s">
        <v>1</v>
      </c>
    </row>
    <row r="39" spans="1:8" x14ac:dyDescent="0.2">
      <c r="A39" s="179"/>
      <c r="B39" s="610"/>
      <c r="C39" s="610"/>
      <c r="D39" s="610"/>
      <c r="E39" s="610"/>
      <c r="F39" s="610"/>
      <c r="G39" s="610"/>
      <c r="H39" s="1" t="s">
        <v>1</v>
      </c>
    </row>
    <row r="40" spans="1:8" x14ac:dyDescent="0.2">
      <c r="A40" s="179"/>
      <c r="B40" s="610"/>
      <c r="C40" s="610"/>
      <c r="D40" s="610"/>
      <c r="E40" s="610"/>
      <c r="F40" s="610"/>
      <c r="G40" s="610"/>
      <c r="H40" s="1" t="s">
        <v>1</v>
      </c>
    </row>
    <row r="41" spans="1:8" x14ac:dyDescent="0.2">
      <c r="A41" s="179"/>
      <c r="B41" s="610"/>
      <c r="C41" s="610"/>
      <c r="D41" s="610"/>
      <c r="E41" s="610"/>
      <c r="F41" s="610"/>
      <c r="G41" s="610"/>
      <c r="H41" s="1" t="s">
        <v>1</v>
      </c>
    </row>
    <row r="42" spans="1:8" x14ac:dyDescent="0.2">
      <c r="A42" s="179"/>
      <c r="B42" s="610"/>
      <c r="C42" s="610"/>
      <c r="D42" s="610"/>
      <c r="E42" s="610"/>
      <c r="F42" s="610"/>
      <c r="G42" s="610"/>
      <c r="H42" s="1" t="s">
        <v>1</v>
      </c>
    </row>
    <row r="43" spans="1:8" x14ac:dyDescent="0.2">
      <c r="A43" s="179"/>
      <c r="B43" s="610"/>
      <c r="C43" s="610"/>
      <c r="D43" s="610"/>
      <c r="E43" s="610"/>
      <c r="F43" s="610"/>
      <c r="G43" s="610"/>
      <c r="H43" s="1" t="s">
        <v>1</v>
      </c>
    </row>
    <row r="44" spans="1:8" x14ac:dyDescent="0.2">
      <c r="A44" s="179"/>
      <c r="B44" s="610"/>
      <c r="C44" s="610"/>
      <c r="D44" s="610"/>
      <c r="E44" s="610"/>
      <c r="F44" s="610"/>
      <c r="G44" s="610"/>
      <c r="H44" s="1" t="s">
        <v>1</v>
      </c>
    </row>
    <row r="45" spans="1:8" ht="0.75" customHeight="1" x14ac:dyDescent="0.2">
      <c r="A45" s="179"/>
      <c r="B45" s="610"/>
      <c r="C45" s="610"/>
      <c r="D45" s="610"/>
      <c r="E45" s="610"/>
      <c r="F45" s="610"/>
      <c r="G45" s="610"/>
      <c r="H45" s="1" t="s">
        <v>1</v>
      </c>
    </row>
    <row r="46" spans="1:8" x14ac:dyDescent="0.2">
      <c r="B46" s="609"/>
      <c r="C46" s="609"/>
      <c r="D46" s="609"/>
      <c r="E46" s="609"/>
      <c r="F46" s="609"/>
      <c r="G46" s="609"/>
    </row>
    <row r="47" spans="1:8" x14ac:dyDescent="0.2">
      <c r="B47" s="609"/>
      <c r="C47" s="609"/>
      <c r="D47" s="609"/>
      <c r="E47" s="609"/>
      <c r="F47" s="609"/>
      <c r="G47" s="609"/>
    </row>
    <row r="48" spans="1:8" x14ac:dyDescent="0.2">
      <c r="B48" s="609"/>
      <c r="C48" s="609"/>
      <c r="D48" s="609"/>
      <c r="E48" s="609"/>
      <c r="F48" s="609"/>
      <c r="G48" s="609"/>
    </row>
    <row r="49" spans="2:7" x14ac:dyDescent="0.2">
      <c r="B49" s="609"/>
      <c r="C49" s="609"/>
      <c r="D49" s="609"/>
      <c r="E49" s="609"/>
      <c r="F49" s="609"/>
      <c r="G49" s="609"/>
    </row>
    <row r="50" spans="2:7" x14ac:dyDescent="0.2">
      <c r="B50" s="609"/>
      <c r="C50" s="609"/>
      <c r="D50" s="609"/>
      <c r="E50" s="609"/>
      <c r="F50" s="609"/>
      <c r="G50" s="609"/>
    </row>
    <row r="51" spans="2:7" x14ac:dyDescent="0.2">
      <c r="B51" s="609"/>
      <c r="C51" s="609"/>
      <c r="D51" s="609"/>
      <c r="E51" s="609"/>
      <c r="F51" s="609"/>
      <c r="G51" s="609"/>
    </row>
    <row r="52" spans="2:7" x14ac:dyDescent="0.2">
      <c r="B52" s="609"/>
      <c r="C52" s="609"/>
      <c r="D52" s="609"/>
      <c r="E52" s="609"/>
      <c r="F52" s="609"/>
      <c r="G52" s="609"/>
    </row>
    <row r="53" spans="2:7" x14ac:dyDescent="0.2">
      <c r="B53" s="609"/>
      <c r="C53" s="609"/>
      <c r="D53" s="609"/>
      <c r="E53" s="609"/>
      <c r="F53" s="609"/>
      <c r="G53" s="609"/>
    </row>
    <row r="54" spans="2:7" x14ac:dyDescent="0.2">
      <c r="B54" s="609"/>
      <c r="C54" s="609"/>
      <c r="D54" s="609"/>
      <c r="E54" s="609"/>
      <c r="F54" s="609"/>
      <c r="G54" s="609"/>
    </row>
    <row r="55" spans="2:7" x14ac:dyDescent="0.2">
      <c r="B55" s="609"/>
      <c r="C55" s="609"/>
      <c r="D55" s="609"/>
      <c r="E55" s="609"/>
      <c r="F55" s="609"/>
      <c r="G55" s="60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72"/>
  <sheetViews>
    <sheetView workbookViewId="0">
      <selection activeCell="G21" sqref="G2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20" t="s">
        <v>2</v>
      </c>
      <c r="B1" s="621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22" t="s">
        <v>74</v>
      </c>
      <c r="B2" s="623"/>
      <c r="C2" s="186" t="s">
        <v>766</v>
      </c>
      <c r="D2" s="187"/>
      <c r="E2" s="188"/>
      <c r="F2" s="187"/>
      <c r="G2" s="624"/>
      <c r="H2" s="625"/>
      <c r="I2" s="626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ht="13.5" thickBot="1" x14ac:dyDescent="0.25">
      <c r="A7" s="285" t="str">
        <f>'08  Pol'!B7</f>
        <v>M21</v>
      </c>
      <c r="B7" s="61" t="str">
        <f>'08  Pol'!C7</f>
        <v>Elektromontáže</v>
      </c>
      <c r="D7" s="198"/>
      <c r="E7" s="286">
        <f>'08  Pol'!BA26</f>
        <v>0</v>
      </c>
      <c r="F7" s="287">
        <f>'08  Pol'!BB26</f>
        <v>0</v>
      </c>
      <c r="G7" s="287">
        <f>'08  Pol'!BC26</f>
        <v>0</v>
      </c>
      <c r="H7" s="287">
        <f>'08  Pol'!BD26</f>
        <v>0</v>
      </c>
      <c r="I7" s="288">
        <f>'08  Pol'!BE26</f>
        <v>0</v>
      </c>
    </row>
    <row r="8" spans="1:57" s="13" customFormat="1" ht="13.5" thickBot="1" x14ac:dyDescent="0.25">
      <c r="A8" s="199"/>
      <c r="B8" s="200" t="s">
        <v>77</v>
      </c>
      <c r="C8" s="200"/>
      <c r="D8" s="201"/>
      <c r="E8" s="202">
        <f>SUM(E7:E7)</f>
        <v>0</v>
      </c>
      <c r="F8" s="203">
        <f>SUM(F7:F7)</f>
        <v>0</v>
      </c>
      <c r="G8" s="203">
        <f>SUM(G7:G7)</f>
        <v>0</v>
      </c>
      <c r="H8" s="203">
        <f>SUM(H7:H7)</f>
        <v>0</v>
      </c>
      <c r="I8" s="204">
        <f>SUM(I7:I7)</f>
        <v>0</v>
      </c>
    </row>
    <row r="9" spans="1:57" x14ac:dyDescent="0.2">
      <c r="A9" s="121"/>
      <c r="B9" s="121"/>
      <c r="C9" s="121"/>
      <c r="D9" s="121"/>
      <c r="E9" s="121"/>
      <c r="F9" s="121"/>
      <c r="G9" s="121"/>
      <c r="H9" s="121"/>
      <c r="I9" s="121"/>
    </row>
    <row r="10" spans="1:57" ht="19.5" customHeight="1" x14ac:dyDescent="0.25">
      <c r="A10" s="190" t="s">
        <v>78</v>
      </c>
      <c r="B10" s="190"/>
      <c r="C10" s="190"/>
      <c r="D10" s="190"/>
      <c r="E10" s="190"/>
      <c r="F10" s="190"/>
      <c r="G10" s="205"/>
      <c r="H10" s="190"/>
      <c r="I10" s="190"/>
      <c r="BA10" s="127"/>
      <c r="BB10" s="127"/>
      <c r="BC10" s="127"/>
      <c r="BD10" s="127"/>
      <c r="BE10" s="127"/>
    </row>
    <row r="11" spans="1:57" ht="13.5" thickBot="1" x14ac:dyDescent="0.25"/>
    <row r="12" spans="1:57" x14ac:dyDescent="0.2">
      <c r="A12" s="156" t="s">
        <v>79</v>
      </c>
      <c r="B12" s="157"/>
      <c r="C12" s="157"/>
      <c r="D12" s="206"/>
      <c r="E12" s="207" t="s">
        <v>80</v>
      </c>
      <c r="F12" s="208" t="s">
        <v>12</v>
      </c>
      <c r="G12" s="209" t="s">
        <v>81</v>
      </c>
      <c r="H12" s="210"/>
      <c r="I12" s="211" t="s">
        <v>80</v>
      </c>
    </row>
    <row r="13" spans="1:57" x14ac:dyDescent="0.2">
      <c r="A13" s="150" t="s">
        <v>170</v>
      </c>
      <c r="B13" s="141"/>
      <c r="C13" s="141"/>
      <c r="D13" s="212"/>
      <c r="E13" s="213">
        <v>0</v>
      </c>
      <c r="F13" s="214">
        <v>0</v>
      </c>
      <c r="G13" s="215">
        <f>E8+F8+G8+H8+I8</f>
        <v>0</v>
      </c>
      <c r="H13" s="216"/>
      <c r="I13" s="217">
        <f t="shared" ref="I13:I20" si="0">E13+F13*G13/100</f>
        <v>0</v>
      </c>
      <c r="BA13" s="1">
        <v>0</v>
      </c>
    </row>
    <row r="14" spans="1:57" x14ac:dyDescent="0.2">
      <c r="A14" s="150" t="s">
        <v>171</v>
      </c>
      <c r="B14" s="141"/>
      <c r="C14" s="141"/>
      <c r="D14" s="212"/>
      <c r="E14" s="213">
        <v>0</v>
      </c>
      <c r="F14" s="214">
        <v>0</v>
      </c>
      <c r="G14" s="215">
        <f>G13</f>
        <v>0</v>
      </c>
      <c r="H14" s="216"/>
      <c r="I14" s="217">
        <f t="shared" si="0"/>
        <v>0</v>
      </c>
      <c r="BA14" s="1">
        <v>0</v>
      </c>
    </row>
    <row r="15" spans="1:57" x14ac:dyDescent="0.2">
      <c r="A15" s="150" t="s">
        <v>172</v>
      </c>
      <c r="B15" s="141"/>
      <c r="C15" s="141"/>
      <c r="D15" s="212"/>
      <c r="E15" s="213">
        <v>0</v>
      </c>
      <c r="F15" s="214">
        <v>0</v>
      </c>
      <c r="G15" s="215">
        <f>G13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173</v>
      </c>
      <c r="B16" s="141"/>
      <c r="C16" s="141"/>
      <c r="D16" s="212"/>
      <c r="E16" s="213">
        <v>0</v>
      </c>
      <c r="F16" s="214">
        <v>0</v>
      </c>
      <c r="G16" s="215">
        <f>G13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174</v>
      </c>
      <c r="B17" s="141"/>
      <c r="C17" s="141"/>
      <c r="D17" s="212"/>
      <c r="E17" s="213">
        <v>0</v>
      </c>
      <c r="F17" s="214">
        <v>0</v>
      </c>
      <c r="G17" s="215">
        <f>G13</f>
        <v>0</v>
      </c>
      <c r="H17" s="216"/>
      <c r="I17" s="217">
        <f t="shared" si="0"/>
        <v>0</v>
      </c>
      <c r="BA17" s="1">
        <v>1</v>
      </c>
    </row>
    <row r="18" spans="1:53" x14ac:dyDescent="0.2">
      <c r="A18" s="150" t="s">
        <v>175</v>
      </c>
      <c r="B18" s="141"/>
      <c r="C18" s="141"/>
      <c r="D18" s="212"/>
      <c r="E18" s="213">
        <v>0</v>
      </c>
      <c r="F18" s="214">
        <v>0</v>
      </c>
      <c r="G18" s="215">
        <f>G13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176</v>
      </c>
      <c r="B19" s="141"/>
      <c r="C19" s="141"/>
      <c r="D19" s="212"/>
      <c r="E19" s="213">
        <v>0</v>
      </c>
      <c r="F19" s="214">
        <v>0</v>
      </c>
      <c r="G19" s="215">
        <f>G13</f>
        <v>0</v>
      </c>
      <c r="H19" s="216"/>
      <c r="I19" s="217">
        <f t="shared" si="0"/>
        <v>0</v>
      </c>
      <c r="BA19" s="1">
        <v>2</v>
      </c>
    </row>
    <row r="20" spans="1:53" x14ac:dyDescent="0.2">
      <c r="A20" s="150" t="s">
        <v>177</v>
      </c>
      <c r="B20" s="141"/>
      <c r="C20" s="141"/>
      <c r="D20" s="212"/>
      <c r="E20" s="213">
        <v>0</v>
      </c>
      <c r="F20" s="214">
        <v>0</v>
      </c>
      <c r="G20" s="215">
        <f>G13</f>
        <v>0</v>
      </c>
      <c r="H20" s="216"/>
      <c r="I20" s="217">
        <f t="shared" si="0"/>
        <v>0</v>
      </c>
      <c r="BA20" s="1">
        <v>2</v>
      </c>
    </row>
    <row r="21" spans="1:53" ht="13.5" thickBot="1" x14ac:dyDescent="0.25">
      <c r="A21" s="218"/>
      <c r="B21" s="219" t="s">
        <v>82</v>
      </c>
      <c r="C21" s="220"/>
      <c r="D21" s="221"/>
      <c r="E21" s="222"/>
      <c r="F21" s="223"/>
      <c r="G21" s="223"/>
      <c r="H21" s="627">
        <f>SUM(I13:I20)</f>
        <v>0</v>
      </c>
      <c r="I21" s="628"/>
    </row>
    <row r="23" spans="1:53" x14ac:dyDescent="0.2">
      <c r="B23" s="13"/>
      <c r="F23" s="224"/>
      <c r="G23" s="225"/>
      <c r="H23" s="225"/>
      <c r="I23" s="45"/>
    </row>
    <row r="24" spans="1:53" x14ac:dyDescent="0.2"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</sheetData>
  <mergeCells count="4">
    <mergeCell ref="A1:B1"/>
    <mergeCell ref="A2:B2"/>
    <mergeCell ref="G2:I2"/>
    <mergeCell ref="H21:I2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9"/>
  <sheetViews>
    <sheetView showGridLines="0" showZeros="0" topLeftCell="A4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31" t="s">
        <v>83</v>
      </c>
      <c r="B1" s="631"/>
      <c r="C1" s="631"/>
      <c r="D1" s="631"/>
      <c r="E1" s="631"/>
      <c r="F1" s="631"/>
      <c r="G1" s="631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20" t="s">
        <v>2</v>
      </c>
      <c r="B3" s="621"/>
      <c r="C3" s="180" t="s">
        <v>101</v>
      </c>
      <c r="D3" s="181"/>
      <c r="E3" s="230" t="s">
        <v>84</v>
      </c>
      <c r="F3" s="231">
        <f>'08  Rek'!H1</f>
        <v>0</v>
      </c>
      <c r="G3" s="232"/>
    </row>
    <row r="4" spans="1:80" ht="13.5" thickBot="1" x14ac:dyDescent="0.25">
      <c r="A4" s="632" t="s">
        <v>74</v>
      </c>
      <c r="B4" s="623"/>
      <c r="C4" s="186" t="s">
        <v>766</v>
      </c>
      <c r="D4" s="187"/>
      <c r="E4" s="633">
        <f>'08  Rek'!G2</f>
        <v>0</v>
      </c>
      <c r="F4" s="634"/>
      <c r="G4" s="635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747</v>
      </c>
      <c r="C7" s="243" t="s">
        <v>748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750</v>
      </c>
      <c r="C8" s="254" t="s">
        <v>767</v>
      </c>
      <c r="D8" s="255" t="s">
        <v>768</v>
      </c>
      <c r="E8" s="256">
        <v>24</v>
      </c>
      <c r="F8" s="256"/>
      <c r="G8" s="257">
        <f>E8*F8</f>
        <v>0</v>
      </c>
      <c r="H8" s="258">
        <v>0</v>
      </c>
      <c r="I8" s="259">
        <f>E8*H8</f>
        <v>0</v>
      </c>
      <c r="J8" s="258"/>
      <c r="K8" s="259">
        <f>E8*J8</f>
        <v>0</v>
      </c>
      <c r="O8" s="251">
        <v>2</v>
      </c>
      <c r="AA8" s="226">
        <v>12</v>
      </c>
      <c r="AB8" s="226">
        <v>0</v>
      </c>
      <c r="AC8" s="226">
        <v>1</v>
      </c>
      <c r="AZ8" s="226">
        <v>4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12</v>
      </c>
      <c r="CB8" s="251">
        <v>0</v>
      </c>
    </row>
    <row r="9" spans="1:80" x14ac:dyDescent="0.2">
      <c r="A9" s="252">
        <v>2</v>
      </c>
      <c r="B9" s="253" t="s">
        <v>752</v>
      </c>
      <c r="C9" s="254" t="s">
        <v>769</v>
      </c>
      <c r="D9" s="255" t="s">
        <v>768</v>
      </c>
      <c r="E9" s="256">
        <v>24</v>
      </c>
      <c r="F9" s="256"/>
      <c r="G9" s="257">
        <f>E9*F9</f>
        <v>0</v>
      </c>
      <c r="H9" s="258">
        <v>0</v>
      </c>
      <c r="I9" s="259">
        <f>E9*H9</f>
        <v>0</v>
      </c>
      <c r="J9" s="258"/>
      <c r="K9" s="259">
        <f>E9*J9</f>
        <v>0</v>
      </c>
      <c r="O9" s="251">
        <v>2</v>
      </c>
      <c r="AA9" s="226">
        <v>12</v>
      </c>
      <c r="AB9" s="226">
        <v>0</v>
      </c>
      <c r="AC9" s="226">
        <v>2</v>
      </c>
      <c r="AZ9" s="226">
        <v>4</v>
      </c>
      <c r="BA9" s="226">
        <f>IF(AZ9=1,G9,0)</f>
        <v>0</v>
      </c>
      <c r="BB9" s="226">
        <f>IF(AZ9=2,G9,0)</f>
        <v>0</v>
      </c>
      <c r="BC9" s="226">
        <f>IF(AZ9=3,G9,0)</f>
        <v>0</v>
      </c>
      <c r="BD9" s="226">
        <f>IF(AZ9=4,G9,0)</f>
        <v>0</v>
      </c>
      <c r="BE9" s="226">
        <f>IF(AZ9=5,G9,0)</f>
        <v>0</v>
      </c>
      <c r="CA9" s="251">
        <v>12</v>
      </c>
      <c r="CB9" s="251">
        <v>0</v>
      </c>
    </row>
    <row r="10" spans="1:80" x14ac:dyDescent="0.2">
      <c r="A10" s="252">
        <v>3</v>
      </c>
      <c r="B10" s="253" t="s">
        <v>754</v>
      </c>
      <c r="C10" s="254" t="s">
        <v>770</v>
      </c>
      <c r="D10" s="255" t="s">
        <v>149</v>
      </c>
      <c r="E10" s="256">
        <v>16</v>
      </c>
      <c r="F10" s="256"/>
      <c r="G10" s="257">
        <f>E10*F10</f>
        <v>0</v>
      </c>
      <c r="H10" s="258">
        <v>0</v>
      </c>
      <c r="I10" s="259">
        <f>E10*H10</f>
        <v>0</v>
      </c>
      <c r="J10" s="258"/>
      <c r="K10" s="259">
        <f>E10*J10</f>
        <v>0</v>
      </c>
      <c r="O10" s="251">
        <v>2</v>
      </c>
      <c r="AA10" s="226">
        <v>12</v>
      </c>
      <c r="AB10" s="226">
        <v>0</v>
      </c>
      <c r="AC10" s="226">
        <v>3</v>
      </c>
      <c r="AZ10" s="226">
        <v>4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12</v>
      </c>
      <c r="CB10" s="251">
        <v>0</v>
      </c>
    </row>
    <row r="11" spans="1:80" x14ac:dyDescent="0.2">
      <c r="A11" s="252">
        <v>4</v>
      </c>
      <c r="B11" s="253" t="s">
        <v>771</v>
      </c>
      <c r="C11" s="254" t="s">
        <v>772</v>
      </c>
      <c r="D11" s="255" t="s">
        <v>508</v>
      </c>
      <c r="E11" s="256">
        <v>136.5</v>
      </c>
      <c r="F11" s="256"/>
      <c r="G11" s="257">
        <f>E11*F11</f>
        <v>0</v>
      </c>
      <c r="H11" s="258">
        <v>9.9999999999944599E-4</v>
      </c>
      <c r="I11" s="259">
        <f>E11*H11</f>
        <v>0.13649999999992438</v>
      </c>
      <c r="J11" s="258"/>
      <c r="K11" s="259">
        <f>E11*J11</f>
        <v>0</v>
      </c>
      <c r="O11" s="251">
        <v>2</v>
      </c>
      <c r="AA11" s="226">
        <v>3</v>
      </c>
      <c r="AB11" s="226">
        <v>9</v>
      </c>
      <c r="AC11" s="226">
        <v>15615225</v>
      </c>
      <c r="AZ11" s="226">
        <v>3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3</v>
      </c>
      <c r="CB11" s="251">
        <v>9</v>
      </c>
    </row>
    <row r="12" spans="1:80" x14ac:dyDescent="0.2">
      <c r="A12" s="260"/>
      <c r="B12" s="263"/>
      <c r="C12" s="629" t="s">
        <v>1359</v>
      </c>
      <c r="D12" s="630"/>
      <c r="E12" s="264"/>
      <c r="F12" s="265"/>
      <c r="G12" s="266"/>
      <c r="H12" s="267"/>
      <c r="I12" s="261"/>
      <c r="J12" s="268"/>
      <c r="K12" s="261"/>
      <c r="M12" s="262" t="s">
        <v>773</v>
      </c>
      <c r="O12" s="251"/>
    </row>
    <row r="13" spans="1:80" x14ac:dyDescent="0.2">
      <c r="A13" s="252">
        <v>5</v>
      </c>
      <c r="B13" s="253" t="s">
        <v>774</v>
      </c>
      <c r="C13" s="254" t="s">
        <v>775</v>
      </c>
      <c r="D13" s="255" t="s">
        <v>508</v>
      </c>
      <c r="E13" s="256">
        <v>63</v>
      </c>
      <c r="F13" s="256"/>
      <c r="G13" s="257">
        <f>E13*F13</f>
        <v>0</v>
      </c>
      <c r="H13" s="258">
        <v>9.9999999999944599E-4</v>
      </c>
      <c r="I13" s="259">
        <f>E13*H13</f>
        <v>6.2999999999965098E-2</v>
      </c>
      <c r="J13" s="258"/>
      <c r="K13" s="259">
        <f>E13*J13</f>
        <v>0</v>
      </c>
      <c r="O13" s="251">
        <v>2</v>
      </c>
      <c r="AA13" s="226">
        <v>3</v>
      </c>
      <c r="AB13" s="226">
        <v>9</v>
      </c>
      <c r="AC13" s="226">
        <v>15615235</v>
      </c>
      <c r="AZ13" s="226">
        <v>3</v>
      </c>
      <c r="BA13" s="226">
        <f>IF(AZ13=1,G13,0)</f>
        <v>0</v>
      </c>
      <c r="BB13" s="226">
        <f>IF(AZ13=2,G13,0)</f>
        <v>0</v>
      </c>
      <c r="BC13" s="226">
        <f>IF(AZ13=3,G13,0)</f>
        <v>0</v>
      </c>
      <c r="BD13" s="226">
        <f>IF(AZ13=4,G13,0)</f>
        <v>0</v>
      </c>
      <c r="BE13" s="226">
        <f>IF(AZ13=5,G13,0)</f>
        <v>0</v>
      </c>
      <c r="CA13" s="251">
        <v>3</v>
      </c>
      <c r="CB13" s="251">
        <v>9</v>
      </c>
    </row>
    <row r="14" spans="1:80" x14ac:dyDescent="0.2">
      <c r="A14" s="260"/>
      <c r="B14" s="263"/>
      <c r="C14" s="629" t="s">
        <v>1360</v>
      </c>
      <c r="D14" s="630"/>
      <c r="E14" s="264"/>
      <c r="F14" s="265"/>
      <c r="G14" s="266"/>
      <c r="H14" s="267"/>
      <c r="I14" s="261"/>
      <c r="J14" s="268"/>
      <c r="K14" s="261"/>
      <c r="M14" s="262" t="s">
        <v>776</v>
      </c>
      <c r="O14" s="251"/>
    </row>
    <row r="15" spans="1:80" x14ac:dyDescent="0.2">
      <c r="A15" s="252">
        <v>6</v>
      </c>
      <c r="B15" s="253" t="s">
        <v>777</v>
      </c>
      <c r="C15" s="254" t="s">
        <v>778</v>
      </c>
      <c r="D15" s="255" t="s">
        <v>508</v>
      </c>
      <c r="E15" s="256">
        <v>220</v>
      </c>
      <c r="F15" s="256"/>
      <c r="G15" s="257">
        <f>E15*F15</f>
        <v>0</v>
      </c>
      <c r="H15" s="258">
        <v>9.9999999999944599E-4</v>
      </c>
      <c r="I15" s="259">
        <f>E15*H15</f>
        <v>0.21999999999987813</v>
      </c>
      <c r="J15" s="258"/>
      <c r="K15" s="259">
        <f>E15*J15</f>
        <v>0</v>
      </c>
      <c r="O15" s="251">
        <v>2</v>
      </c>
      <c r="AA15" s="226">
        <v>3</v>
      </c>
      <c r="AB15" s="226">
        <v>9</v>
      </c>
      <c r="AC15" s="226">
        <v>35441120</v>
      </c>
      <c r="AZ15" s="226">
        <v>3</v>
      </c>
      <c r="BA15" s="226">
        <f>IF(AZ15=1,G15,0)</f>
        <v>0</v>
      </c>
      <c r="BB15" s="226">
        <f>IF(AZ15=2,G15,0)</f>
        <v>0</v>
      </c>
      <c r="BC15" s="226">
        <f>IF(AZ15=3,G15,0)</f>
        <v>0</v>
      </c>
      <c r="BD15" s="226">
        <f>IF(AZ15=4,G15,0)</f>
        <v>0</v>
      </c>
      <c r="BE15" s="226">
        <f>IF(AZ15=5,G15,0)</f>
        <v>0</v>
      </c>
      <c r="CA15" s="251">
        <v>3</v>
      </c>
      <c r="CB15" s="251">
        <v>9</v>
      </c>
    </row>
    <row r="16" spans="1:80" x14ac:dyDescent="0.2">
      <c r="A16" s="260"/>
      <c r="B16" s="263"/>
      <c r="C16" s="629" t="s">
        <v>779</v>
      </c>
      <c r="D16" s="630"/>
      <c r="E16" s="264"/>
      <c r="F16" s="265"/>
      <c r="G16" s="266"/>
      <c r="H16" s="267"/>
      <c r="I16" s="261"/>
      <c r="J16" s="268"/>
      <c r="K16" s="261"/>
      <c r="M16" s="262" t="s">
        <v>779</v>
      </c>
      <c r="O16" s="251"/>
    </row>
    <row r="17" spans="1:80" x14ac:dyDescent="0.2">
      <c r="A17" s="252">
        <v>7</v>
      </c>
      <c r="B17" s="253" t="s">
        <v>780</v>
      </c>
      <c r="C17" s="254" t="s">
        <v>781</v>
      </c>
      <c r="D17" s="255" t="s">
        <v>149</v>
      </c>
      <c r="E17" s="256">
        <v>50</v>
      </c>
      <c r="F17" s="256"/>
      <c r="G17" s="257">
        <f t="shared" ref="G17:G25" si="0">E17*F17</f>
        <v>0</v>
      </c>
      <c r="H17" s="258">
        <v>8.6999999999992595E-4</v>
      </c>
      <c r="I17" s="259">
        <f t="shared" ref="I17:I25" si="1">E17*H17</f>
        <v>4.3499999999996299E-2</v>
      </c>
      <c r="J17" s="258"/>
      <c r="K17" s="259">
        <f t="shared" ref="K17:K25" si="2">E17*J17</f>
        <v>0</v>
      </c>
      <c r="O17" s="251">
        <v>2</v>
      </c>
      <c r="AA17" s="226">
        <v>3</v>
      </c>
      <c r="AB17" s="226">
        <v>0</v>
      </c>
      <c r="AC17" s="226">
        <v>35441540</v>
      </c>
      <c r="AZ17" s="226">
        <v>3</v>
      </c>
      <c r="BA17" s="226">
        <f t="shared" ref="BA17:BA25" si="3">IF(AZ17=1,G17,0)</f>
        <v>0</v>
      </c>
      <c r="BB17" s="226">
        <f t="shared" ref="BB17:BB25" si="4">IF(AZ17=2,G17,0)</f>
        <v>0</v>
      </c>
      <c r="BC17" s="226">
        <f t="shared" ref="BC17:BC25" si="5">IF(AZ17=3,G17,0)</f>
        <v>0</v>
      </c>
      <c r="BD17" s="226">
        <f t="shared" ref="BD17:BD25" si="6">IF(AZ17=4,G17,0)</f>
        <v>0</v>
      </c>
      <c r="BE17" s="226">
        <f t="shared" ref="BE17:BE25" si="7">IF(AZ17=5,G17,0)</f>
        <v>0</v>
      </c>
      <c r="CA17" s="251">
        <v>3</v>
      </c>
      <c r="CB17" s="251">
        <v>0</v>
      </c>
    </row>
    <row r="18" spans="1:80" x14ac:dyDescent="0.2">
      <c r="A18" s="252">
        <v>8</v>
      </c>
      <c r="B18" s="253" t="s">
        <v>782</v>
      </c>
      <c r="C18" s="254" t="s">
        <v>783</v>
      </c>
      <c r="D18" s="255" t="s">
        <v>149</v>
      </c>
      <c r="E18" s="256">
        <v>11</v>
      </c>
      <c r="F18" s="256"/>
      <c r="G18" s="257">
        <f t="shared" si="0"/>
        <v>0</v>
      </c>
      <c r="H18" s="258">
        <v>3.0000000000001098E-3</v>
      </c>
      <c r="I18" s="259">
        <f t="shared" si="1"/>
        <v>3.3000000000001209E-2</v>
      </c>
      <c r="J18" s="258"/>
      <c r="K18" s="259">
        <f t="shared" si="2"/>
        <v>0</v>
      </c>
      <c r="O18" s="251">
        <v>2</v>
      </c>
      <c r="AA18" s="226">
        <v>3</v>
      </c>
      <c r="AB18" s="226">
        <v>9</v>
      </c>
      <c r="AC18" s="226">
        <v>35441830</v>
      </c>
      <c r="AZ18" s="226">
        <v>3</v>
      </c>
      <c r="BA18" s="226">
        <f t="shared" si="3"/>
        <v>0</v>
      </c>
      <c r="BB18" s="226">
        <f t="shared" si="4"/>
        <v>0</v>
      </c>
      <c r="BC18" s="226">
        <f t="shared" si="5"/>
        <v>0</v>
      </c>
      <c r="BD18" s="226">
        <f t="shared" si="6"/>
        <v>0</v>
      </c>
      <c r="BE18" s="226">
        <f t="shared" si="7"/>
        <v>0</v>
      </c>
      <c r="CA18" s="251">
        <v>3</v>
      </c>
      <c r="CB18" s="251">
        <v>9</v>
      </c>
    </row>
    <row r="19" spans="1:80" x14ac:dyDescent="0.2">
      <c r="A19" s="252">
        <v>9</v>
      </c>
      <c r="B19" s="253" t="s">
        <v>784</v>
      </c>
      <c r="C19" s="254" t="s">
        <v>785</v>
      </c>
      <c r="D19" s="255" t="s">
        <v>149</v>
      </c>
      <c r="E19" s="256">
        <v>3</v>
      </c>
      <c r="F19" s="256"/>
      <c r="G19" s="257">
        <f t="shared" si="0"/>
        <v>0</v>
      </c>
      <c r="H19" s="258">
        <v>2.20000000000109E-4</v>
      </c>
      <c r="I19" s="259">
        <f t="shared" si="1"/>
        <v>6.6000000000032699E-4</v>
      </c>
      <c r="J19" s="258"/>
      <c r="K19" s="259">
        <f t="shared" si="2"/>
        <v>0</v>
      </c>
      <c r="O19" s="251">
        <v>2</v>
      </c>
      <c r="AA19" s="226">
        <v>3</v>
      </c>
      <c r="AB19" s="226">
        <v>9</v>
      </c>
      <c r="AC19" s="226">
        <v>35441875</v>
      </c>
      <c r="AZ19" s="226">
        <v>3</v>
      </c>
      <c r="BA19" s="226">
        <f t="shared" si="3"/>
        <v>0</v>
      </c>
      <c r="BB19" s="226">
        <f t="shared" si="4"/>
        <v>0</v>
      </c>
      <c r="BC19" s="226">
        <f t="shared" si="5"/>
        <v>0</v>
      </c>
      <c r="BD19" s="226">
        <f t="shared" si="6"/>
        <v>0</v>
      </c>
      <c r="BE19" s="226">
        <f t="shared" si="7"/>
        <v>0</v>
      </c>
      <c r="CA19" s="251">
        <v>3</v>
      </c>
      <c r="CB19" s="251">
        <v>9</v>
      </c>
    </row>
    <row r="20" spans="1:80" x14ac:dyDescent="0.2">
      <c r="A20" s="252">
        <v>10</v>
      </c>
      <c r="B20" s="253" t="s">
        <v>786</v>
      </c>
      <c r="C20" s="254" t="s">
        <v>787</v>
      </c>
      <c r="D20" s="255" t="s">
        <v>149</v>
      </c>
      <c r="E20" s="256">
        <v>15</v>
      </c>
      <c r="F20" s="256"/>
      <c r="G20" s="257">
        <f t="shared" si="0"/>
        <v>0</v>
      </c>
      <c r="H20" s="258">
        <v>1.10000000000054E-4</v>
      </c>
      <c r="I20" s="259">
        <f t="shared" si="1"/>
        <v>1.6500000000008099E-3</v>
      </c>
      <c r="J20" s="258"/>
      <c r="K20" s="259">
        <f t="shared" si="2"/>
        <v>0</v>
      </c>
      <c r="O20" s="251">
        <v>2</v>
      </c>
      <c r="AA20" s="226">
        <v>3</v>
      </c>
      <c r="AB20" s="226">
        <v>9</v>
      </c>
      <c r="AC20" s="226">
        <v>35441885</v>
      </c>
      <c r="AZ20" s="226">
        <v>3</v>
      </c>
      <c r="BA20" s="226">
        <f t="shared" si="3"/>
        <v>0</v>
      </c>
      <c r="BB20" s="226">
        <f t="shared" si="4"/>
        <v>0</v>
      </c>
      <c r="BC20" s="226">
        <f t="shared" si="5"/>
        <v>0</v>
      </c>
      <c r="BD20" s="226">
        <f t="shared" si="6"/>
        <v>0</v>
      </c>
      <c r="BE20" s="226">
        <f t="shared" si="7"/>
        <v>0</v>
      </c>
      <c r="CA20" s="251">
        <v>3</v>
      </c>
      <c r="CB20" s="251">
        <v>9</v>
      </c>
    </row>
    <row r="21" spans="1:80" x14ac:dyDescent="0.2">
      <c r="A21" s="252">
        <v>11</v>
      </c>
      <c r="B21" s="253" t="s">
        <v>788</v>
      </c>
      <c r="C21" s="254" t="s">
        <v>789</v>
      </c>
      <c r="D21" s="255" t="s">
        <v>149</v>
      </c>
      <c r="E21" s="256">
        <v>13</v>
      </c>
      <c r="F21" s="256"/>
      <c r="G21" s="257">
        <f t="shared" si="0"/>
        <v>0</v>
      </c>
      <c r="H21" s="258">
        <v>1.2999999999996299E-4</v>
      </c>
      <c r="I21" s="259">
        <f t="shared" si="1"/>
        <v>1.6899999999995189E-3</v>
      </c>
      <c r="J21" s="258"/>
      <c r="K21" s="259">
        <f t="shared" si="2"/>
        <v>0</v>
      </c>
      <c r="O21" s="251">
        <v>2</v>
      </c>
      <c r="AA21" s="226">
        <v>3</v>
      </c>
      <c r="AB21" s="226">
        <v>9</v>
      </c>
      <c r="AC21" s="226">
        <v>35441895</v>
      </c>
      <c r="AZ21" s="226">
        <v>3</v>
      </c>
      <c r="BA21" s="226">
        <f t="shared" si="3"/>
        <v>0</v>
      </c>
      <c r="BB21" s="226">
        <f t="shared" si="4"/>
        <v>0</v>
      </c>
      <c r="BC21" s="226">
        <f t="shared" si="5"/>
        <v>0</v>
      </c>
      <c r="BD21" s="226">
        <f t="shared" si="6"/>
        <v>0</v>
      </c>
      <c r="BE21" s="226">
        <f t="shared" si="7"/>
        <v>0</v>
      </c>
      <c r="CA21" s="251">
        <v>3</v>
      </c>
      <c r="CB21" s="251">
        <v>9</v>
      </c>
    </row>
    <row r="22" spans="1:80" x14ac:dyDescent="0.2">
      <c r="A22" s="252">
        <v>12</v>
      </c>
      <c r="B22" s="253" t="s">
        <v>790</v>
      </c>
      <c r="C22" s="254" t="s">
        <v>791</v>
      </c>
      <c r="D22" s="255" t="s">
        <v>149</v>
      </c>
      <c r="E22" s="256">
        <v>11</v>
      </c>
      <c r="F22" s="256"/>
      <c r="G22" s="257">
        <f t="shared" si="0"/>
        <v>0</v>
      </c>
      <c r="H22" s="258">
        <v>1.99999999999978E-4</v>
      </c>
      <c r="I22" s="259">
        <f t="shared" si="1"/>
        <v>2.1999999999997581E-3</v>
      </c>
      <c r="J22" s="258"/>
      <c r="K22" s="259">
        <f t="shared" si="2"/>
        <v>0</v>
      </c>
      <c r="O22" s="251">
        <v>2</v>
      </c>
      <c r="AA22" s="226">
        <v>3</v>
      </c>
      <c r="AB22" s="226">
        <v>9</v>
      </c>
      <c r="AC22" s="226">
        <v>35441925</v>
      </c>
      <c r="AZ22" s="226">
        <v>3</v>
      </c>
      <c r="BA22" s="226">
        <f t="shared" si="3"/>
        <v>0</v>
      </c>
      <c r="BB22" s="226">
        <f t="shared" si="4"/>
        <v>0</v>
      </c>
      <c r="BC22" s="226">
        <f t="shared" si="5"/>
        <v>0</v>
      </c>
      <c r="BD22" s="226">
        <f t="shared" si="6"/>
        <v>0</v>
      </c>
      <c r="BE22" s="226">
        <f t="shared" si="7"/>
        <v>0</v>
      </c>
      <c r="CA22" s="251">
        <v>3</v>
      </c>
      <c r="CB22" s="251">
        <v>9</v>
      </c>
    </row>
    <row r="23" spans="1:80" x14ac:dyDescent="0.2">
      <c r="A23" s="252">
        <v>13</v>
      </c>
      <c r="B23" s="253" t="s">
        <v>792</v>
      </c>
      <c r="C23" s="254" t="s">
        <v>793</v>
      </c>
      <c r="D23" s="255" t="s">
        <v>149</v>
      </c>
      <c r="E23" s="256">
        <v>4</v>
      </c>
      <c r="F23" s="256"/>
      <c r="G23" s="257">
        <f t="shared" si="0"/>
        <v>0</v>
      </c>
      <c r="H23" s="258">
        <v>2.10000000000043E-4</v>
      </c>
      <c r="I23" s="259">
        <f t="shared" si="1"/>
        <v>8.4000000000017199E-4</v>
      </c>
      <c r="J23" s="258"/>
      <c r="K23" s="259">
        <f t="shared" si="2"/>
        <v>0</v>
      </c>
      <c r="O23" s="251">
        <v>2</v>
      </c>
      <c r="AA23" s="226">
        <v>3</v>
      </c>
      <c r="AB23" s="226">
        <v>9</v>
      </c>
      <c r="AC23" s="226">
        <v>35441986</v>
      </c>
      <c r="AZ23" s="226">
        <v>3</v>
      </c>
      <c r="BA23" s="226">
        <f t="shared" si="3"/>
        <v>0</v>
      </c>
      <c r="BB23" s="226">
        <f t="shared" si="4"/>
        <v>0</v>
      </c>
      <c r="BC23" s="226">
        <f t="shared" si="5"/>
        <v>0</v>
      </c>
      <c r="BD23" s="226">
        <f t="shared" si="6"/>
        <v>0</v>
      </c>
      <c r="BE23" s="226">
        <f t="shared" si="7"/>
        <v>0</v>
      </c>
      <c r="CA23" s="251">
        <v>3</v>
      </c>
      <c r="CB23" s="251">
        <v>9</v>
      </c>
    </row>
    <row r="24" spans="1:80" x14ac:dyDescent="0.2">
      <c r="A24" s="252">
        <v>14</v>
      </c>
      <c r="B24" s="253" t="s">
        <v>794</v>
      </c>
      <c r="C24" s="254" t="s">
        <v>795</v>
      </c>
      <c r="D24" s="255" t="s">
        <v>149</v>
      </c>
      <c r="E24" s="256">
        <v>12</v>
      </c>
      <c r="F24" s="256"/>
      <c r="G24" s="257">
        <f t="shared" si="0"/>
        <v>0</v>
      </c>
      <c r="H24" s="258">
        <v>3.00000000000189E-4</v>
      </c>
      <c r="I24" s="259">
        <f t="shared" si="1"/>
        <v>3.6000000000022681E-3</v>
      </c>
      <c r="J24" s="258"/>
      <c r="K24" s="259">
        <f t="shared" si="2"/>
        <v>0</v>
      </c>
      <c r="O24" s="251">
        <v>2</v>
      </c>
      <c r="AA24" s="226">
        <v>3</v>
      </c>
      <c r="AB24" s="226">
        <v>9</v>
      </c>
      <c r="AC24" s="226">
        <v>35441996</v>
      </c>
      <c r="AZ24" s="226">
        <v>3</v>
      </c>
      <c r="BA24" s="226">
        <f t="shared" si="3"/>
        <v>0</v>
      </c>
      <c r="BB24" s="226">
        <f t="shared" si="4"/>
        <v>0</v>
      </c>
      <c r="BC24" s="226">
        <f t="shared" si="5"/>
        <v>0</v>
      </c>
      <c r="BD24" s="226">
        <f t="shared" si="6"/>
        <v>0</v>
      </c>
      <c r="BE24" s="226">
        <f t="shared" si="7"/>
        <v>0</v>
      </c>
      <c r="CA24" s="251">
        <v>3</v>
      </c>
      <c r="CB24" s="251">
        <v>9</v>
      </c>
    </row>
    <row r="25" spans="1:80" x14ac:dyDescent="0.2">
      <c r="A25" s="252">
        <v>15</v>
      </c>
      <c r="B25" s="253" t="s">
        <v>796</v>
      </c>
      <c r="C25" s="254" t="s">
        <v>797</v>
      </c>
      <c r="D25" s="255" t="s">
        <v>149</v>
      </c>
      <c r="E25" s="256">
        <v>30</v>
      </c>
      <c r="F25" s="256"/>
      <c r="G25" s="257">
        <f t="shared" si="0"/>
        <v>0</v>
      </c>
      <c r="H25" s="258">
        <v>1.20000000000009E-4</v>
      </c>
      <c r="I25" s="259">
        <f t="shared" si="1"/>
        <v>3.6000000000002701E-3</v>
      </c>
      <c r="J25" s="258"/>
      <c r="K25" s="259">
        <f t="shared" si="2"/>
        <v>0</v>
      </c>
      <c r="O25" s="251">
        <v>2</v>
      </c>
      <c r="AA25" s="226">
        <v>3</v>
      </c>
      <c r="AB25" s="226">
        <v>0</v>
      </c>
      <c r="AC25" s="226">
        <v>35443140</v>
      </c>
      <c r="AZ25" s="226">
        <v>3</v>
      </c>
      <c r="BA25" s="226">
        <f t="shared" si="3"/>
        <v>0</v>
      </c>
      <c r="BB25" s="226">
        <f t="shared" si="4"/>
        <v>0</v>
      </c>
      <c r="BC25" s="226">
        <f t="shared" si="5"/>
        <v>0</v>
      </c>
      <c r="BD25" s="226">
        <f t="shared" si="6"/>
        <v>0</v>
      </c>
      <c r="BE25" s="226">
        <f t="shared" si="7"/>
        <v>0</v>
      </c>
      <c r="CA25" s="251">
        <v>3</v>
      </c>
      <c r="CB25" s="251">
        <v>0</v>
      </c>
    </row>
    <row r="26" spans="1:80" x14ac:dyDescent="0.2">
      <c r="A26" s="269"/>
      <c r="B26" s="270" t="s">
        <v>99</v>
      </c>
      <c r="C26" s="271" t="s">
        <v>749</v>
      </c>
      <c r="D26" s="272"/>
      <c r="E26" s="273"/>
      <c r="F26" s="274"/>
      <c r="G26" s="275">
        <f>SUM(G7:G25)</f>
        <v>0</v>
      </c>
      <c r="H26" s="276"/>
      <c r="I26" s="277">
        <f>SUM(I7:I25)</f>
        <v>0.51023999999976832</v>
      </c>
      <c r="J26" s="276"/>
      <c r="K26" s="277">
        <f>SUM(K7:K25)</f>
        <v>0</v>
      </c>
      <c r="O26" s="251">
        <v>4</v>
      </c>
      <c r="BA26" s="278">
        <f>SUM(BA7:BA25)</f>
        <v>0</v>
      </c>
      <c r="BB26" s="278">
        <f>SUM(BB7:BB25)</f>
        <v>0</v>
      </c>
      <c r="BC26" s="278">
        <f>SUM(BC7:BC25)</f>
        <v>0</v>
      </c>
      <c r="BD26" s="278">
        <f>SUM(BD7:BD25)</f>
        <v>0</v>
      </c>
      <c r="BE26" s="278">
        <f>SUM(BE7:BE25)</f>
        <v>0</v>
      </c>
    </row>
    <row r="27" spans="1:80" x14ac:dyDescent="0.2">
      <c r="E27" s="226"/>
    </row>
    <row r="28" spans="1:80" x14ac:dyDescent="0.2">
      <c r="E28" s="226"/>
    </row>
    <row r="29" spans="1:80" x14ac:dyDescent="0.2">
      <c r="E29" s="226"/>
    </row>
    <row r="30" spans="1:80" x14ac:dyDescent="0.2">
      <c r="E30" s="226"/>
    </row>
    <row r="31" spans="1:80" x14ac:dyDescent="0.2">
      <c r="E31" s="226"/>
    </row>
    <row r="32" spans="1:80" x14ac:dyDescent="0.2">
      <c r="E32" s="226"/>
    </row>
    <row r="33" spans="5:5" x14ac:dyDescent="0.2">
      <c r="E33" s="226"/>
    </row>
    <row r="34" spans="5:5" x14ac:dyDescent="0.2">
      <c r="E34" s="226"/>
    </row>
    <row r="35" spans="5:5" x14ac:dyDescent="0.2">
      <c r="E35" s="226"/>
    </row>
    <row r="36" spans="5:5" x14ac:dyDescent="0.2">
      <c r="E36" s="226"/>
    </row>
    <row r="37" spans="5:5" x14ac:dyDescent="0.2">
      <c r="E37" s="226"/>
    </row>
    <row r="38" spans="5:5" x14ac:dyDescent="0.2">
      <c r="E38" s="226"/>
    </row>
    <row r="39" spans="5:5" x14ac:dyDescent="0.2">
      <c r="E39" s="226"/>
    </row>
    <row r="40" spans="5:5" x14ac:dyDescent="0.2">
      <c r="E40" s="226"/>
    </row>
    <row r="41" spans="5:5" x14ac:dyDescent="0.2">
      <c r="E41" s="226"/>
    </row>
    <row r="42" spans="5:5" x14ac:dyDescent="0.2">
      <c r="E42" s="226"/>
    </row>
    <row r="43" spans="5:5" x14ac:dyDescent="0.2">
      <c r="E43" s="226"/>
    </row>
    <row r="44" spans="5:5" x14ac:dyDescent="0.2">
      <c r="E44" s="226"/>
    </row>
    <row r="45" spans="5:5" x14ac:dyDescent="0.2">
      <c r="E45" s="226"/>
    </row>
    <row r="46" spans="5:5" x14ac:dyDescent="0.2">
      <c r="E46" s="226"/>
    </row>
    <row r="47" spans="5:5" x14ac:dyDescent="0.2">
      <c r="E47" s="226"/>
    </row>
    <row r="48" spans="5:5" x14ac:dyDescent="0.2">
      <c r="E48" s="226"/>
    </row>
    <row r="49" spans="1:7" x14ac:dyDescent="0.2">
      <c r="E49" s="226"/>
    </row>
    <row r="50" spans="1:7" x14ac:dyDescent="0.2">
      <c r="A50" s="268"/>
      <c r="B50" s="268"/>
      <c r="C50" s="268"/>
      <c r="D50" s="268"/>
      <c r="E50" s="268"/>
      <c r="F50" s="268"/>
      <c r="G50" s="268"/>
    </row>
    <row r="51" spans="1:7" x14ac:dyDescent="0.2">
      <c r="A51" s="268"/>
      <c r="B51" s="268"/>
      <c r="C51" s="268"/>
      <c r="D51" s="268"/>
      <c r="E51" s="268"/>
      <c r="F51" s="268"/>
      <c r="G51" s="268"/>
    </row>
    <row r="52" spans="1:7" x14ac:dyDescent="0.2">
      <c r="A52" s="268"/>
      <c r="B52" s="268"/>
      <c r="C52" s="268"/>
      <c r="D52" s="268"/>
      <c r="E52" s="268"/>
      <c r="F52" s="268"/>
      <c r="G52" s="268"/>
    </row>
    <row r="53" spans="1:7" x14ac:dyDescent="0.2">
      <c r="A53" s="268"/>
      <c r="B53" s="268"/>
      <c r="C53" s="268"/>
      <c r="D53" s="268"/>
      <c r="E53" s="268"/>
      <c r="F53" s="268"/>
      <c r="G53" s="268"/>
    </row>
    <row r="54" spans="1:7" x14ac:dyDescent="0.2">
      <c r="E54" s="226"/>
    </row>
    <row r="55" spans="1:7" x14ac:dyDescent="0.2">
      <c r="E55" s="226"/>
    </row>
    <row r="56" spans="1:7" x14ac:dyDescent="0.2">
      <c r="E56" s="226"/>
    </row>
    <row r="57" spans="1:7" x14ac:dyDescent="0.2">
      <c r="E57" s="226"/>
    </row>
    <row r="58" spans="1:7" x14ac:dyDescent="0.2">
      <c r="E58" s="226"/>
    </row>
    <row r="59" spans="1:7" x14ac:dyDescent="0.2">
      <c r="E59" s="226"/>
    </row>
    <row r="60" spans="1:7" x14ac:dyDescent="0.2">
      <c r="E60" s="226"/>
    </row>
    <row r="61" spans="1:7" x14ac:dyDescent="0.2">
      <c r="E61" s="226"/>
    </row>
    <row r="62" spans="1:7" x14ac:dyDescent="0.2">
      <c r="E62" s="226"/>
    </row>
    <row r="63" spans="1:7" x14ac:dyDescent="0.2">
      <c r="E63" s="226"/>
    </row>
    <row r="64" spans="1:7" x14ac:dyDescent="0.2">
      <c r="E64" s="226"/>
    </row>
    <row r="65" spans="5:5" x14ac:dyDescent="0.2">
      <c r="E65" s="226"/>
    </row>
    <row r="66" spans="5:5" x14ac:dyDescent="0.2">
      <c r="E66" s="226"/>
    </row>
    <row r="67" spans="5:5" x14ac:dyDescent="0.2">
      <c r="E67" s="226"/>
    </row>
    <row r="68" spans="5:5" x14ac:dyDescent="0.2">
      <c r="E68" s="226"/>
    </row>
    <row r="69" spans="5:5" x14ac:dyDescent="0.2">
      <c r="E69" s="226"/>
    </row>
    <row r="70" spans="5:5" x14ac:dyDescent="0.2">
      <c r="E70" s="226"/>
    </row>
    <row r="71" spans="5:5" x14ac:dyDescent="0.2">
      <c r="E71" s="226"/>
    </row>
    <row r="72" spans="5:5" x14ac:dyDescent="0.2">
      <c r="E72" s="226"/>
    </row>
    <row r="73" spans="5:5" x14ac:dyDescent="0.2">
      <c r="E73" s="226"/>
    </row>
    <row r="74" spans="5:5" x14ac:dyDescent="0.2">
      <c r="E74" s="226"/>
    </row>
    <row r="75" spans="5:5" x14ac:dyDescent="0.2">
      <c r="E75" s="226"/>
    </row>
    <row r="76" spans="5:5" x14ac:dyDescent="0.2">
      <c r="E76" s="226"/>
    </row>
    <row r="77" spans="5:5" x14ac:dyDescent="0.2">
      <c r="E77" s="226"/>
    </row>
    <row r="78" spans="5:5" x14ac:dyDescent="0.2">
      <c r="E78" s="226"/>
    </row>
    <row r="79" spans="5:5" x14ac:dyDescent="0.2">
      <c r="E79" s="226"/>
    </row>
    <row r="80" spans="5:5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A85" s="279"/>
      <c r="B85" s="279"/>
    </row>
    <row r="86" spans="1:7" x14ac:dyDescent="0.2">
      <c r="A86" s="268"/>
      <c r="B86" s="268"/>
      <c r="C86" s="280"/>
      <c r="D86" s="280"/>
      <c r="E86" s="281"/>
      <c r="F86" s="280"/>
      <c r="G86" s="282"/>
    </row>
    <row r="87" spans="1:7" x14ac:dyDescent="0.2">
      <c r="A87" s="283"/>
      <c r="B87" s="283"/>
      <c r="C87" s="268"/>
      <c r="D87" s="268"/>
      <c r="E87" s="284"/>
      <c r="F87" s="268"/>
      <c r="G87" s="268"/>
    </row>
    <row r="88" spans="1:7" x14ac:dyDescent="0.2">
      <c r="A88" s="268"/>
      <c r="B88" s="268"/>
      <c r="C88" s="268"/>
      <c r="D88" s="268"/>
      <c r="E88" s="284"/>
      <c r="F88" s="268"/>
      <c r="G88" s="268"/>
    </row>
    <row r="89" spans="1:7" x14ac:dyDescent="0.2">
      <c r="A89" s="268"/>
      <c r="B89" s="268"/>
      <c r="C89" s="268"/>
      <c r="D89" s="268"/>
      <c r="E89" s="284"/>
      <c r="F89" s="268"/>
      <c r="G89" s="268"/>
    </row>
    <row r="90" spans="1:7" x14ac:dyDescent="0.2">
      <c r="A90" s="268"/>
      <c r="B90" s="268"/>
      <c r="C90" s="268"/>
      <c r="D90" s="268"/>
      <c r="E90" s="284"/>
      <c r="F90" s="268"/>
      <c r="G90" s="268"/>
    </row>
    <row r="91" spans="1:7" x14ac:dyDescent="0.2">
      <c r="A91" s="268"/>
      <c r="B91" s="268"/>
      <c r="C91" s="268"/>
      <c r="D91" s="268"/>
      <c r="E91" s="284"/>
      <c r="F91" s="268"/>
      <c r="G91" s="268"/>
    </row>
    <row r="92" spans="1:7" x14ac:dyDescent="0.2">
      <c r="A92" s="268"/>
      <c r="B92" s="268"/>
      <c r="C92" s="268"/>
      <c r="D92" s="268"/>
      <c r="E92" s="284"/>
      <c r="F92" s="268"/>
      <c r="G92" s="268"/>
    </row>
    <row r="93" spans="1:7" x14ac:dyDescent="0.2">
      <c r="A93" s="268"/>
      <c r="B93" s="268"/>
      <c r="C93" s="268"/>
      <c r="D93" s="268"/>
      <c r="E93" s="284"/>
      <c r="F93" s="268"/>
      <c r="G93" s="268"/>
    </row>
    <row r="94" spans="1:7" x14ac:dyDescent="0.2">
      <c r="A94" s="268"/>
      <c r="B94" s="268"/>
      <c r="C94" s="268"/>
      <c r="D94" s="268"/>
      <c r="E94" s="284"/>
      <c r="F94" s="268"/>
      <c r="G94" s="268"/>
    </row>
    <row r="95" spans="1:7" x14ac:dyDescent="0.2">
      <c r="A95" s="268"/>
      <c r="B95" s="268"/>
      <c r="C95" s="268"/>
      <c r="D95" s="268"/>
      <c r="E95" s="284"/>
      <c r="F95" s="268"/>
      <c r="G95" s="268"/>
    </row>
    <row r="96" spans="1:7" x14ac:dyDescent="0.2">
      <c r="A96" s="268"/>
      <c r="B96" s="268"/>
      <c r="C96" s="268"/>
      <c r="D96" s="268"/>
      <c r="E96" s="284"/>
      <c r="F96" s="268"/>
      <c r="G96" s="268"/>
    </row>
    <row r="97" spans="1:7" x14ac:dyDescent="0.2">
      <c r="A97" s="268"/>
      <c r="B97" s="268"/>
      <c r="C97" s="268"/>
      <c r="D97" s="268"/>
      <c r="E97" s="284"/>
      <c r="F97" s="268"/>
      <c r="G97" s="268"/>
    </row>
    <row r="98" spans="1:7" x14ac:dyDescent="0.2">
      <c r="A98" s="268"/>
      <c r="B98" s="268"/>
      <c r="C98" s="268"/>
      <c r="D98" s="268"/>
      <c r="E98" s="284"/>
      <c r="F98" s="268"/>
      <c r="G98" s="268"/>
    </row>
    <row r="99" spans="1:7" x14ac:dyDescent="0.2">
      <c r="A99" s="268"/>
      <c r="B99" s="268"/>
      <c r="C99" s="268"/>
      <c r="D99" s="268"/>
      <c r="E99" s="284"/>
      <c r="F99" s="268"/>
      <c r="G99" s="268"/>
    </row>
  </sheetData>
  <mergeCells count="7">
    <mergeCell ref="C14:D14"/>
    <mergeCell ref="C16:D16"/>
    <mergeCell ref="A1:G1"/>
    <mergeCell ref="A3:B3"/>
    <mergeCell ref="A4:B4"/>
    <mergeCell ref="E4:G4"/>
    <mergeCell ref="C12:D12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E55"/>
  <sheetViews>
    <sheetView topLeftCell="A13"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798</v>
      </c>
      <c r="B5" s="103"/>
      <c r="C5" s="104" t="s">
        <v>799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611"/>
      <c r="D8" s="611"/>
      <c r="E8" s="612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611"/>
      <c r="D9" s="611"/>
      <c r="E9" s="612"/>
      <c r="F9" s="98"/>
      <c r="G9" s="120"/>
      <c r="H9" s="121"/>
    </row>
    <row r="10" spans="1:57" x14ac:dyDescent="0.2">
      <c r="A10" s="115" t="s">
        <v>41</v>
      </c>
      <c r="B10" s="98"/>
      <c r="C10" s="611"/>
      <c r="D10" s="611"/>
      <c r="E10" s="611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611"/>
      <c r="D11" s="611"/>
      <c r="E11" s="611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613"/>
      <c r="D12" s="613"/>
      <c r="E12" s="613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'09  Rek'!E8</f>
        <v>0</v>
      </c>
      <c r="D15" s="143" t="str">
        <f>'09  Rek'!A13</f>
        <v>Ztížené výrobní podmínky</v>
      </c>
      <c r="E15" s="144"/>
      <c r="F15" s="145"/>
      <c r="G15" s="142">
        <f>'09  Rek'!I13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'09  Rek'!F8</f>
        <v>0</v>
      </c>
      <c r="D16" s="95" t="str">
        <f>'09  Rek'!A14</f>
        <v>Oborová přirážka</v>
      </c>
      <c r="E16" s="146"/>
      <c r="F16" s="147"/>
      <c r="G16" s="142">
        <f>'09  Rek'!I14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'09  Rek'!H8</f>
        <v>0</v>
      </c>
      <c r="D17" s="95" t="str">
        <f>'09  Rek'!A15</f>
        <v>Přesun stavebních kapacit</v>
      </c>
      <c r="E17" s="146"/>
      <c r="F17" s="147"/>
      <c r="G17" s="142">
        <f>'09  Rek'!I15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'09  Rek'!G8</f>
        <v>0</v>
      </c>
      <c r="D18" s="95" t="str">
        <f>'09  Rek'!A16</f>
        <v>Mimostaveništní doprava</v>
      </c>
      <c r="E18" s="146"/>
      <c r="F18" s="147"/>
      <c r="G18" s="142">
        <f>'09  Rek'!I16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'09  Rek'!A17</f>
        <v>Zařízení staveniště</v>
      </c>
      <c r="E19" s="146"/>
      <c r="F19" s="147"/>
      <c r="G19" s="142">
        <f>'09  Rek'!I17</f>
        <v>0</v>
      </c>
    </row>
    <row r="20" spans="1:7" ht="15.95" customHeight="1" x14ac:dyDescent="0.2">
      <c r="A20" s="150"/>
      <c r="B20" s="141"/>
      <c r="C20" s="142"/>
      <c r="D20" s="95" t="str">
        <f>'09  Rek'!A18</f>
        <v>Provoz investora</v>
      </c>
      <c r="E20" s="146"/>
      <c r="F20" s="147"/>
      <c r="G20" s="142">
        <f>'09  Rek'!I18</f>
        <v>0</v>
      </c>
    </row>
    <row r="21" spans="1:7" ht="15.95" customHeight="1" x14ac:dyDescent="0.2">
      <c r="A21" s="150" t="s">
        <v>27</v>
      </c>
      <c r="B21" s="141"/>
      <c r="C21" s="142">
        <f>'09  Rek'!I8</f>
        <v>0</v>
      </c>
      <c r="D21" s="95" t="str">
        <f>'09  Rek'!A19</f>
        <v>Kompletační činnost (IČD)</v>
      </c>
      <c r="E21" s="146"/>
      <c r="F21" s="147"/>
      <c r="G21" s="142">
        <f>'09  Rek'!I19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614" t="s">
        <v>59</v>
      </c>
      <c r="B23" s="615"/>
      <c r="C23" s="152">
        <f>C22+G23</f>
        <v>0</v>
      </c>
      <c r="D23" s="153" t="s">
        <v>60</v>
      </c>
      <c r="E23" s="154"/>
      <c r="F23" s="155"/>
      <c r="G23" s="142">
        <f>'09  Rek'!H21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16">
        <f>ROUND(C23-F32,0)</f>
        <v>0</v>
      </c>
      <c r="G30" s="617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16">
        <f>ROUND(PRODUCT(F30,C31/100),1)</f>
        <v>0</v>
      </c>
      <c r="G31" s="617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16">
        <v>0</v>
      </c>
      <c r="G32" s="617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16">
        <f>ROUND(PRODUCT(F32,C33/100),1)</f>
        <v>0</v>
      </c>
      <c r="G33" s="617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18">
        <f>CEILING(SUM(F30:F33),IF(SUM(F30:F33)&gt;=0,1,-1))</f>
        <v>0</v>
      </c>
      <c r="G34" s="619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10"/>
      <c r="C37" s="610"/>
      <c r="D37" s="610"/>
      <c r="E37" s="610"/>
      <c r="F37" s="610"/>
      <c r="G37" s="610"/>
      <c r="H37" s="1" t="s">
        <v>1</v>
      </c>
    </row>
    <row r="38" spans="1:8" ht="12.75" customHeight="1" x14ac:dyDescent="0.2">
      <c r="A38" s="179"/>
      <c r="B38" s="610"/>
      <c r="C38" s="610"/>
      <c r="D38" s="610"/>
      <c r="E38" s="610"/>
      <c r="F38" s="610"/>
      <c r="G38" s="610"/>
      <c r="H38" s="1" t="s">
        <v>1</v>
      </c>
    </row>
    <row r="39" spans="1:8" x14ac:dyDescent="0.2">
      <c r="A39" s="179"/>
      <c r="B39" s="610"/>
      <c r="C39" s="610"/>
      <c r="D39" s="610"/>
      <c r="E39" s="610"/>
      <c r="F39" s="610"/>
      <c r="G39" s="610"/>
      <c r="H39" s="1" t="s">
        <v>1</v>
      </c>
    </row>
    <row r="40" spans="1:8" x14ac:dyDescent="0.2">
      <c r="A40" s="179"/>
      <c r="B40" s="610"/>
      <c r="C40" s="610"/>
      <c r="D40" s="610"/>
      <c r="E40" s="610"/>
      <c r="F40" s="610"/>
      <c r="G40" s="610"/>
      <c r="H40" s="1" t="s">
        <v>1</v>
      </c>
    </row>
    <row r="41" spans="1:8" x14ac:dyDescent="0.2">
      <c r="A41" s="179"/>
      <c r="B41" s="610"/>
      <c r="C41" s="610"/>
      <c r="D41" s="610"/>
      <c r="E41" s="610"/>
      <c r="F41" s="610"/>
      <c r="G41" s="610"/>
      <c r="H41" s="1" t="s">
        <v>1</v>
      </c>
    </row>
    <row r="42" spans="1:8" x14ac:dyDescent="0.2">
      <c r="A42" s="179"/>
      <c r="B42" s="610"/>
      <c r="C42" s="610"/>
      <c r="D42" s="610"/>
      <c r="E42" s="610"/>
      <c r="F42" s="610"/>
      <c r="G42" s="610"/>
      <c r="H42" s="1" t="s">
        <v>1</v>
      </c>
    </row>
    <row r="43" spans="1:8" x14ac:dyDescent="0.2">
      <c r="A43" s="179"/>
      <c r="B43" s="610"/>
      <c r="C43" s="610"/>
      <c r="D43" s="610"/>
      <c r="E43" s="610"/>
      <c r="F43" s="610"/>
      <c r="G43" s="610"/>
      <c r="H43" s="1" t="s">
        <v>1</v>
      </c>
    </row>
    <row r="44" spans="1:8" x14ac:dyDescent="0.2">
      <c r="A44" s="179"/>
      <c r="B44" s="610"/>
      <c r="C44" s="610"/>
      <c r="D44" s="610"/>
      <c r="E44" s="610"/>
      <c r="F44" s="610"/>
      <c r="G44" s="610"/>
      <c r="H44" s="1" t="s">
        <v>1</v>
      </c>
    </row>
    <row r="45" spans="1:8" ht="0.75" customHeight="1" x14ac:dyDescent="0.2">
      <c r="A45" s="179"/>
      <c r="B45" s="610"/>
      <c r="C45" s="610"/>
      <c r="D45" s="610"/>
      <c r="E45" s="610"/>
      <c r="F45" s="610"/>
      <c r="G45" s="610"/>
      <c r="H45" s="1" t="s">
        <v>1</v>
      </c>
    </row>
    <row r="46" spans="1:8" x14ac:dyDescent="0.2">
      <c r="B46" s="609"/>
      <c r="C46" s="609"/>
      <c r="D46" s="609"/>
      <c r="E46" s="609"/>
      <c r="F46" s="609"/>
      <c r="G46" s="609"/>
    </row>
    <row r="47" spans="1:8" x14ac:dyDescent="0.2">
      <c r="B47" s="609"/>
      <c r="C47" s="609"/>
      <c r="D47" s="609"/>
      <c r="E47" s="609"/>
      <c r="F47" s="609"/>
      <c r="G47" s="609"/>
    </row>
    <row r="48" spans="1:8" x14ac:dyDescent="0.2">
      <c r="B48" s="609"/>
      <c r="C48" s="609"/>
      <c r="D48" s="609"/>
      <c r="E48" s="609"/>
      <c r="F48" s="609"/>
      <c r="G48" s="609"/>
    </row>
    <row r="49" spans="2:7" x14ac:dyDescent="0.2">
      <c r="B49" s="609"/>
      <c r="C49" s="609"/>
      <c r="D49" s="609"/>
      <c r="E49" s="609"/>
      <c r="F49" s="609"/>
      <c r="G49" s="609"/>
    </row>
    <row r="50" spans="2:7" x14ac:dyDescent="0.2">
      <c r="B50" s="609"/>
      <c r="C50" s="609"/>
      <c r="D50" s="609"/>
      <c r="E50" s="609"/>
      <c r="F50" s="609"/>
      <c r="G50" s="609"/>
    </row>
    <row r="51" spans="2:7" x14ac:dyDescent="0.2">
      <c r="B51" s="609"/>
      <c r="C51" s="609"/>
      <c r="D51" s="609"/>
      <c r="E51" s="609"/>
      <c r="F51" s="609"/>
      <c r="G51" s="609"/>
    </row>
    <row r="52" spans="2:7" x14ac:dyDescent="0.2">
      <c r="B52" s="609"/>
      <c r="C52" s="609"/>
      <c r="D52" s="609"/>
      <c r="E52" s="609"/>
      <c r="F52" s="609"/>
      <c r="G52" s="609"/>
    </row>
    <row r="53" spans="2:7" x14ac:dyDescent="0.2">
      <c r="B53" s="609"/>
      <c r="C53" s="609"/>
      <c r="D53" s="609"/>
      <c r="E53" s="609"/>
      <c r="F53" s="609"/>
      <c r="G53" s="609"/>
    </row>
    <row r="54" spans="2:7" x14ac:dyDescent="0.2">
      <c r="B54" s="609"/>
      <c r="C54" s="609"/>
      <c r="D54" s="609"/>
      <c r="E54" s="609"/>
      <c r="F54" s="609"/>
      <c r="G54" s="609"/>
    </row>
    <row r="55" spans="2:7" x14ac:dyDescent="0.2">
      <c r="B55" s="609"/>
      <c r="C55" s="609"/>
      <c r="D55" s="609"/>
      <c r="E55" s="609"/>
      <c r="F55" s="609"/>
      <c r="G55" s="60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BE72"/>
  <sheetViews>
    <sheetView workbookViewId="0">
      <selection activeCell="G21" sqref="G2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20" t="s">
        <v>2</v>
      </c>
      <c r="B1" s="621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22" t="s">
        <v>74</v>
      </c>
      <c r="B2" s="623"/>
      <c r="C2" s="186" t="s">
        <v>800</v>
      </c>
      <c r="D2" s="187"/>
      <c r="E2" s="188"/>
      <c r="F2" s="187"/>
      <c r="G2" s="624"/>
      <c r="H2" s="625"/>
      <c r="I2" s="626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ht="13.5" thickBot="1" x14ac:dyDescent="0.25">
      <c r="A7" s="285" t="str">
        <f>'09  Pol'!B7</f>
        <v>720</v>
      </c>
      <c r="B7" s="61" t="str">
        <f>'09  Pol'!C7</f>
        <v>Zdravotechnická instalace</v>
      </c>
      <c r="D7" s="198"/>
      <c r="E7" s="286">
        <f>'09  Pol'!BA12</f>
        <v>0</v>
      </c>
      <c r="F7" s="287">
        <f>'09  Pol'!BB12</f>
        <v>0</v>
      </c>
      <c r="G7" s="287">
        <f>'09  Pol'!BC12</f>
        <v>0</v>
      </c>
      <c r="H7" s="287">
        <f>'09  Pol'!BD12</f>
        <v>0</v>
      </c>
      <c r="I7" s="288">
        <f>'09  Pol'!BE12</f>
        <v>0</v>
      </c>
    </row>
    <row r="8" spans="1:57" s="13" customFormat="1" ht="13.5" thickBot="1" x14ac:dyDescent="0.25">
      <c r="A8" s="199"/>
      <c r="B8" s="200" t="s">
        <v>77</v>
      </c>
      <c r="C8" s="200"/>
      <c r="D8" s="201"/>
      <c r="E8" s="202">
        <f>SUM(E7:E7)</f>
        <v>0</v>
      </c>
      <c r="F8" s="203">
        <f>SUM(F7:F7)</f>
        <v>0</v>
      </c>
      <c r="G8" s="203">
        <f>SUM(G7:G7)</f>
        <v>0</v>
      </c>
      <c r="H8" s="203">
        <f>SUM(H7:H7)</f>
        <v>0</v>
      </c>
      <c r="I8" s="204">
        <f>SUM(I7:I7)</f>
        <v>0</v>
      </c>
    </row>
    <row r="9" spans="1:57" x14ac:dyDescent="0.2">
      <c r="A9" s="121"/>
      <c r="B9" s="121"/>
      <c r="C9" s="121"/>
      <c r="D9" s="121"/>
      <c r="E9" s="121"/>
      <c r="F9" s="121"/>
      <c r="G9" s="121"/>
      <c r="H9" s="121"/>
      <c r="I9" s="121"/>
    </row>
    <row r="10" spans="1:57" ht="19.5" customHeight="1" x14ac:dyDescent="0.25">
      <c r="A10" s="190" t="s">
        <v>78</v>
      </c>
      <c r="B10" s="190"/>
      <c r="C10" s="190"/>
      <c r="D10" s="190"/>
      <c r="E10" s="190"/>
      <c r="F10" s="190"/>
      <c r="G10" s="205"/>
      <c r="H10" s="190"/>
      <c r="I10" s="190"/>
      <c r="BA10" s="127"/>
      <c r="BB10" s="127"/>
      <c r="BC10" s="127"/>
      <c r="BD10" s="127"/>
      <c r="BE10" s="127"/>
    </row>
    <row r="11" spans="1:57" ht="13.5" thickBot="1" x14ac:dyDescent="0.25"/>
    <row r="12" spans="1:57" x14ac:dyDescent="0.2">
      <c r="A12" s="156" t="s">
        <v>79</v>
      </c>
      <c r="B12" s="157"/>
      <c r="C12" s="157"/>
      <c r="D12" s="206"/>
      <c r="E12" s="207" t="s">
        <v>80</v>
      </c>
      <c r="F12" s="208" t="s">
        <v>12</v>
      </c>
      <c r="G12" s="209" t="s">
        <v>81</v>
      </c>
      <c r="H12" s="210"/>
      <c r="I12" s="211" t="s">
        <v>80</v>
      </c>
    </row>
    <row r="13" spans="1:57" x14ac:dyDescent="0.2">
      <c r="A13" s="150" t="s">
        <v>170</v>
      </c>
      <c r="B13" s="141"/>
      <c r="C13" s="141"/>
      <c r="D13" s="212"/>
      <c r="E13" s="213">
        <v>0</v>
      </c>
      <c r="F13" s="214">
        <v>0</v>
      </c>
      <c r="G13" s="215">
        <f>E8+F8+G8+H8+I8</f>
        <v>0</v>
      </c>
      <c r="H13" s="216"/>
      <c r="I13" s="217">
        <f t="shared" ref="I13:I20" si="0">E13+F13*G13/100</f>
        <v>0</v>
      </c>
      <c r="BA13" s="1">
        <v>0</v>
      </c>
    </row>
    <row r="14" spans="1:57" x14ac:dyDescent="0.2">
      <c r="A14" s="150" t="s">
        <v>171</v>
      </c>
      <c r="B14" s="141"/>
      <c r="C14" s="141"/>
      <c r="D14" s="212"/>
      <c r="E14" s="213">
        <v>0</v>
      </c>
      <c r="F14" s="214">
        <v>0</v>
      </c>
      <c r="G14" s="215">
        <f>G13</f>
        <v>0</v>
      </c>
      <c r="H14" s="216"/>
      <c r="I14" s="217">
        <f t="shared" si="0"/>
        <v>0</v>
      </c>
      <c r="BA14" s="1">
        <v>0</v>
      </c>
    </row>
    <row r="15" spans="1:57" x14ac:dyDescent="0.2">
      <c r="A15" s="150" t="s">
        <v>172</v>
      </c>
      <c r="B15" s="141"/>
      <c r="C15" s="141"/>
      <c r="D15" s="212"/>
      <c r="E15" s="213">
        <v>0</v>
      </c>
      <c r="F15" s="214">
        <v>0</v>
      </c>
      <c r="G15" s="215">
        <f>G13</f>
        <v>0</v>
      </c>
      <c r="H15" s="216"/>
      <c r="I15" s="217">
        <f t="shared" si="0"/>
        <v>0</v>
      </c>
      <c r="BA15" s="1">
        <v>0</v>
      </c>
    </row>
    <row r="16" spans="1:57" x14ac:dyDescent="0.2">
      <c r="A16" s="150" t="s">
        <v>173</v>
      </c>
      <c r="B16" s="141"/>
      <c r="C16" s="141"/>
      <c r="D16" s="212"/>
      <c r="E16" s="213">
        <v>0</v>
      </c>
      <c r="F16" s="214">
        <v>0</v>
      </c>
      <c r="G16" s="215">
        <f>G13</f>
        <v>0</v>
      </c>
      <c r="H16" s="216"/>
      <c r="I16" s="217">
        <f t="shared" si="0"/>
        <v>0</v>
      </c>
      <c r="BA16" s="1">
        <v>0</v>
      </c>
    </row>
    <row r="17" spans="1:53" x14ac:dyDescent="0.2">
      <c r="A17" s="150" t="s">
        <v>174</v>
      </c>
      <c r="B17" s="141"/>
      <c r="C17" s="141"/>
      <c r="D17" s="212"/>
      <c r="E17" s="213">
        <v>0</v>
      </c>
      <c r="F17" s="214">
        <v>0</v>
      </c>
      <c r="G17" s="215">
        <f>G13</f>
        <v>0</v>
      </c>
      <c r="H17" s="216"/>
      <c r="I17" s="217">
        <f t="shared" si="0"/>
        <v>0</v>
      </c>
      <c r="BA17" s="1">
        <v>1</v>
      </c>
    </row>
    <row r="18" spans="1:53" x14ac:dyDescent="0.2">
      <c r="A18" s="150" t="s">
        <v>175</v>
      </c>
      <c r="B18" s="141"/>
      <c r="C18" s="141"/>
      <c r="D18" s="212"/>
      <c r="E18" s="213">
        <v>0</v>
      </c>
      <c r="F18" s="214">
        <v>0</v>
      </c>
      <c r="G18" s="215">
        <f>G13</f>
        <v>0</v>
      </c>
      <c r="H18" s="216"/>
      <c r="I18" s="217">
        <f t="shared" si="0"/>
        <v>0</v>
      </c>
      <c r="BA18" s="1">
        <v>1</v>
      </c>
    </row>
    <row r="19" spans="1:53" x14ac:dyDescent="0.2">
      <c r="A19" s="150" t="s">
        <v>176</v>
      </c>
      <c r="B19" s="141"/>
      <c r="C19" s="141"/>
      <c r="D19" s="212"/>
      <c r="E19" s="213">
        <v>0</v>
      </c>
      <c r="F19" s="214">
        <v>0</v>
      </c>
      <c r="G19" s="215">
        <f>G13</f>
        <v>0</v>
      </c>
      <c r="H19" s="216"/>
      <c r="I19" s="217">
        <f t="shared" si="0"/>
        <v>0</v>
      </c>
      <c r="BA19" s="1">
        <v>2</v>
      </c>
    </row>
    <row r="20" spans="1:53" x14ac:dyDescent="0.2">
      <c r="A20" s="150" t="s">
        <v>177</v>
      </c>
      <c r="B20" s="141"/>
      <c r="C20" s="141"/>
      <c r="D20" s="212"/>
      <c r="E20" s="213">
        <v>0</v>
      </c>
      <c r="F20" s="214">
        <v>0</v>
      </c>
      <c r="G20" s="215">
        <f>G13</f>
        <v>0</v>
      </c>
      <c r="H20" s="216"/>
      <c r="I20" s="217">
        <f t="shared" si="0"/>
        <v>0</v>
      </c>
      <c r="BA20" s="1">
        <v>2</v>
      </c>
    </row>
    <row r="21" spans="1:53" ht="13.5" thickBot="1" x14ac:dyDescent="0.25">
      <c r="A21" s="218"/>
      <c r="B21" s="219" t="s">
        <v>82</v>
      </c>
      <c r="C21" s="220"/>
      <c r="D21" s="221"/>
      <c r="E21" s="222"/>
      <c r="F21" s="223"/>
      <c r="G21" s="223"/>
      <c r="H21" s="627">
        <f>SUM(I13:I20)</f>
        <v>0</v>
      </c>
      <c r="I21" s="628"/>
    </row>
    <row r="23" spans="1:53" x14ac:dyDescent="0.2">
      <c r="B23" s="13"/>
      <c r="F23" s="224"/>
      <c r="G23" s="225"/>
      <c r="H23" s="225"/>
      <c r="I23" s="45"/>
    </row>
    <row r="24" spans="1:53" x14ac:dyDescent="0.2">
      <c r="F24" s="224"/>
      <c r="G24" s="225"/>
      <c r="H24" s="225"/>
      <c r="I24" s="45"/>
    </row>
    <row r="25" spans="1:53" x14ac:dyDescent="0.2">
      <c r="F25" s="224"/>
      <c r="G25" s="225"/>
      <c r="H25" s="225"/>
      <c r="I25" s="45"/>
    </row>
    <row r="26" spans="1:53" x14ac:dyDescent="0.2"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</sheetData>
  <mergeCells count="4">
    <mergeCell ref="A1:B1"/>
    <mergeCell ref="A2:B2"/>
    <mergeCell ref="G2:I2"/>
    <mergeCell ref="H21:I2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CB85"/>
  <sheetViews>
    <sheetView showGridLines="0" showZeros="0" zoomScaleNormal="100" zoomScaleSheetLayoutView="100" workbookViewId="0">
      <selection activeCell="F11" sqref="F11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31" t="s">
        <v>83</v>
      </c>
      <c r="B1" s="631"/>
      <c r="C1" s="631"/>
      <c r="D1" s="631"/>
      <c r="E1" s="631"/>
      <c r="F1" s="631"/>
      <c r="G1" s="631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20" t="s">
        <v>2</v>
      </c>
      <c r="B3" s="621"/>
      <c r="C3" s="180" t="s">
        <v>101</v>
      </c>
      <c r="D3" s="181"/>
      <c r="E3" s="230" t="s">
        <v>84</v>
      </c>
      <c r="F3" s="231">
        <f>'09  Rek'!H1</f>
        <v>0</v>
      </c>
      <c r="G3" s="232"/>
    </row>
    <row r="4" spans="1:80" ht="13.5" thickBot="1" x14ac:dyDescent="0.25">
      <c r="A4" s="632" t="s">
        <v>74</v>
      </c>
      <c r="B4" s="623"/>
      <c r="C4" s="186" t="s">
        <v>800</v>
      </c>
      <c r="D4" s="187"/>
      <c r="E4" s="633">
        <f>'09  Rek'!G2</f>
        <v>0</v>
      </c>
      <c r="F4" s="634"/>
      <c r="G4" s="635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801</v>
      </c>
      <c r="C7" s="243" t="s">
        <v>802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x14ac:dyDescent="0.2">
      <c r="A8" s="252">
        <v>1</v>
      </c>
      <c r="B8" s="253" t="s">
        <v>804</v>
      </c>
      <c r="C8" s="254" t="s">
        <v>805</v>
      </c>
      <c r="D8" s="255" t="s">
        <v>427</v>
      </c>
      <c r="E8" s="256">
        <v>1</v>
      </c>
      <c r="F8" s="256">
        <f>ven.kanal.!G80</f>
        <v>0</v>
      </c>
      <c r="G8" s="257">
        <f>E8*F8</f>
        <v>0</v>
      </c>
      <c r="H8" s="258">
        <v>0</v>
      </c>
      <c r="I8" s="259">
        <f>E8*H8</f>
        <v>0</v>
      </c>
      <c r="J8" s="258"/>
      <c r="K8" s="259">
        <f>E8*J8</f>
        <v>0</v>
      </c>
      <c r="O8" s="251">
        <v>2</v>
      </c>
      <c r="AA8" s="226">
        <v>12</v>
      </c>
      <c r="AB8" s="226">
        <v>0</v>
      </c>
      <c r="AC8" s="226">
        <v>1</v>
      </c>
      <c r="AZ8" s="226">
        <v>2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12</v>
      </c>
      <c r="CB8" s="251">
        <v>0</v>
      </c>
    </row>
    <row r="9" spans="1:80" x14ac:dyDescent="0.2">
      <c r="A9" s="252">
        <v>2</v>
      </c>
      <c r="B9" s="253" t="s">
        <v>806</v>
      </c>
      <c r="C9" s="254" t="s">
        <v>807</v>
      </c>
      <c r="D9" s="255" t="s">
        <v>427</v>
      </c>
      <c r="E9" s="256">
        <v>1</v>
      </c>
      <c r="F9" s="256">
        <f>ven.vodovod!G22</f>
        <v>0</v>
      </c>
      <c r="G9" s="257">
        <f>E9*F9</f>
        <v>0</v>
      </c>
      <c r="H9" s="258">
        <v>0</v>
      </c>
      <c r="I9" s="259">
        <f>E9*H9</f>
        <v>0</v>
      </c>
      <c r="J9" s="258"/>
      <c r="K9" s="259">
        <f>E9*J9</f>
        <v>0</v>
      </c>
      <c r="O9" s="251">
        <v>2</v>
      </c>
      <c r="AA9" s="226">
        <v>12</v>
      </c>
      <c r="AB9" s="226">
        <v>0</v>
      </c>
      <c r="AC9" s="226">
        <v>2</v>
      </c>
      <c r="AZ9" s="226">
        <v>2</v>
      </c>
      <c r="BA9" s="226">
        <f>IF(AZ9=1,G9,0)</f>
        <v>0</v>
      </c>
      <c r="BB9" s="226">
        <f>IF(AZ9=2,G9,0)</f>
        <v>0</v>
      </c>
      <c r="BC9" s="226">
        <f>IF(AZ9=3,G9,0)</f>
        <v>0</v>
      </c>
      <c r="BD9" s="226">
        <f>IF(AZ9=4,G9,0)</f>
        <v>0</v>
      </c>
      <c r="BE9" s="226">
        <f>IF(AZ9=5,G9,0)</f>
        <v>0</v>
      </c>
      <c r="CA9" s="251">
        <v>12</v>
      </c>
      <c r="CB9" s="251">
        <v>0</v>
      </c>
    </row>
    <row r="10" spans="1:80" x14ac:dyDescent="0.2">
      <c r="A10" s="252">
        <v>3</v>
      </c>
      <c r="B10" s="253" t="s">
        <v>808</v>
      </c>
      <c r="C10" s="254" t="s">
        <v>809</v>
      </c>
      <c r="D10" s="255" t="s">
        <v>427</v>
      </c>
      <c r="E10" s="256">
        <v>1</v>
      </c>
      <c r="F10" s="256">
        <f>ZTI!G84</f>
        <v>0</v>
      </c>
      <c r="G10" s="257">
        <f>E10*F10</f>
        <v>0</v>
      </c>
      <c r="H10" s="258">
        <v>0</v>
      </c>
      <c r="I10" s="259">
        <f>E10*H10</f>
        <v>0</v>
      </c>
      <c r="J10" s="258"/>
      <c r="K10" s="259">
        <f>E10*J10</f>
        <v>0</v>
      </c>
      <c r="O10" s="251">
        <v>2</v>
      </c>
      <c r="AA10" s="226">
        <v>12</v>
      </c>
      <c r="AB10" s="226">
        <v>0</v>
      </c>
      <c r="AC10" s="226">
        <v>3</v>
      </c>
      <c r="AZ10" s="226">
        <v>2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12</v>
      </c>
      <c r="CB10" s="251">
        <v>0</v>
      </c>
    </row>
    <row r="11" spans="1:80" x14ac:dyDescent="0.2">
      <c r="A11" s="252">
        <v>4</v>
      </c>
      <c r="B11" s="253" t="s">
        <v>810</v>
      </c>
      <c r="C11" s="254" t="s">
        <v>811</v>
      </c>
      <c r="D11" s="255" t="s">
        <v>812</v>
      </c>
      <c r="E11" s="256">
        <v>1</v>
      </c>
      <c r="F11" s="256">
        <f>'sanace Compact'!E16</f>
        <v>0</v>
      </c>
      <c r="G11" s="257">
        <f>E11*F11</f>
        <v>0</v>
      </c>
      <c r="H11" s="258">
        <v>0</v>
      </c>
      <c r="I11" s="259">
        <f>E11*H11</f>
        <v>0</v>
      </c>
      <c r="J11" s="258"/>
      <c r="K11" s="259">
        <f>E11*J11</f>
        <v>0</v>
      </c>
      <c r="O11" s="251">
        <v>2</v>
      </c>
      <c r="AA11" s="226">
        <v>12</v>
      </c>
      <c r="AB11" s="226">
        <v>0</v>
      </c>
      <c r="AC11" s="226">
        <v>4</v>
      </c>
      <c r="AZ11" s="226">
        <v>2</v>
      </c>
      <c r="BA11" s="226">
        <f>IF(AZ11=1,G11,0)</f>
        <v>0</v>
      </c>
      <c r="BB11" s="226">
        <f>IF(AZ11=2,G11,0)</f>
        <v>0</v>
      </c>
      <c r="BC11" s="226">
        <f>IF(AZ11=3,G11,0)</f>
        <v>0</v>
      </c>
      <c r="BD11" s="226">
        <f>IF(AZ11=4,G11,0)</f>
        <v>0</v>
      </c>
      <c r="BE11" s="226">
        <f>IF(AZ11=5,G11,0)</f>
        <v>0</v>
      </c>
      <c r="CA11" s="251">
        <v>12</v>
      </c>
      <c r="CB11" s="251">
        <v>0</v>
      </c>
    </row>
    <row r="12" spans="1:80" x14ac:dyDescent="0.2">
      <c r="A12" s="269"/>
      <c r="B12" s="270" t="s">
        <v>99</v>
      </c>
      <c r="C12" s="271" t="s">
        <v>803</v>
      </c>
      <c r="D12" s="272"/>
      <c r="E12" s="273"/>
      <c r="F12" s="274"/>
      <c r="G12" s="275">
        <f>SUM(G7:G11)</f>
        <v>0</v>
      </c>
      <c r="H12" s="276"/>
      <c r="I12" s="277">
        <f>SUM(I7:I11)</f>
        <v>0</v>
      </c>
      <c r="J12" s="276"/>
      <c r="K12" s="277">
        <f>SUM(K7:K11)</f>
        <v>0</v>
      </c>
      <c r="O12" s="251">
        <v>4</v>
      </c>
      <c r="BA12" s="278">
        <f>SUM(BA7:BA11)</f>
        <v>0</v>
      </c>
      <c r="BB12" s="278">
        <f>SUM(BB7:BB11)</f>
        <v>0</v>
      </c>
      <c r="BC12" s="278">
        <f>SUM(BC7:BC11)</f>
        <v>0</v>
      </c>
      <c r="BD12" s="278">
        <f>SUM(BD7:BD11)</f>
        <v>0</v>
      </c>
      <c r="BE12" s="278">
        <f>SUM(BE7:BE11)</f>
        <v>0</v>
      </c>
    </row>
    <row r="13" spans="1:80" x14ac:dyDescent="0.2">
      <c r="E13" s="226"/>
    </row>
    <row r="14" spans="1:80" x14ac:dyDescent="0.2">
      <c r="E14" s="226"/>
    </row>
    <row r="15" spans="1:80" x14ac:dyDescent="0.2">
      <c r="E15" s="226"/>
    </row>
    <row r="16" spans="1:80" x14ac:dyDescent="0.2">
      <c r="E16" s="226"/>
    </row>
    <row r="17" spans="5:5" x14ac:dyDescent="0.2">
      <c r="E17" s="226"/>
    </row>
    <row r="18" spans="5:5" x14ac:dyDescent="0.2">
      <c r="E18" s="226"/>
    </row>
    <row r="19" spans="5:5" x14ac:dyDescent="0.2">
      <c r="E19" s="226"/>
    </row>
    <row r="20" spans="5:5" x14ac:dyDescent="0.2">
      <c r="E20" s="226"/>
    </row>
    <row r="21" spans="5:5" x14ac:dyDescent="0.2">
      <c r="E21" s="226"/>
    </row>
    <row r="22" spans="5:5" x14ac:dyDescent="0.2">
      <c r="E22" s="226"/>
    </row>
    <row r="23" spans="5:5" x14ac:dyDescent="0.2">
      <c r="E23" s="226"/>
    </row>
    <row r="24" spans="5:5" x14ac:dyDescent="0.2">
      <c r="E24" s="226"/>
    </row>
    <row r="25" spans="5:5" x14ac:dyDescent="0.2">
      <c r="E25" s="226"/>
    </row>
    <row r="26" spans="5:5" x14ac:dyDescent="0.2">
      <c r="E26" s="226"/>
    </row>
    <row r="27" spans="5:5" x14ac:dyDescent="0.2">
      <c r="E27" s="226"/>
    </row>
    <row r="28" spans="5:5" x14ac:dyDescent="0.2">
      <c r="E28" s="226"/>
    </row>
    <row r="29" spans="5:5" x14ac:dyDescent="0.2">
      <c r="E29" s="226"/>
    </row>
    <row r="30" spans="5:5" x14ac:dyDescent="0.2">
      <c r="E30" s="226"/>
    </row>
    <row r="31" spans="5:5" x14ac:dyDescent="0.2">
      <c r="E31" s="226"/>
    </row>
    <row r="32" spans="5:5" x14ac:dyDescent="0.2">
      <c r="E32" s="226"/>
    </row>
    <row r="33" spans="1:7" x14ac:dyDescent="0.2">
      <c r="E33" s="226"/>
    </row>
    <row r="34" spans="1:7" x14ac:dyDescent="0.2">
      <c r="E34" s="226"/>
    </row>
    <row r="35" spans="1:7" x14ac:dyDescent="0.2">
      <c r="E35" s="226"/>
    </row>
    <row r="36" spans="1:7" x14ac:dyDescent="0.2">
      <c r="A36" s="268"/>
      <c r="B36" s="268"/>
      <c r="C36" s="268"/>
      <c r="D36" s="268"/>
      <c r="E36" s="268"/>
      <c r="F36" s="268"/>
      <c r="G36" s="268"/>
    </row>
    <row r="37" spans="1:7" x14ac:dyDescent="0.2">
      <c r="A37" s="268"/>
      <c r="B37" s="268"/>
      <c r="C37" s="268"/>
      <c r="D37" s="268"/>
      <c r="E37" s="268"/>
      <c r="F37" s="268"/>
      <c r="G37" s="268"/>
    </row>
    <row r="38" spans="1:7" x14ac:dyDescent="0.2">
      <c r="A38" s="268"/>
      <c r="B38" s="268"/>
      <c r="C38" s="268"/>
      <c r="D38" s="268"/>
      <c r="E38" s="268"/>
      <c r="F38" s="268"/>
      <c r="G38" s="268"/>
    </row>
    <row r="39" spans="1:7" x14ac:dyDescent="0.2">
      <c r="A39" s="268"/>
      <c r="B39" s="268"/>
      <c r="C39" s="268"/>
      <c r="D39" s="268"/>
      <c r="E39" s="268"/>
      <c r="F39" s="268"/>
      <c r="G39" s="268"/>
    </row>
    <row r="40" spans="1:7" x14ac:dyDescent="0.2">
      <c r="E40" s="226"/>
    </row>
    <row r="41" spans="1:7" x14ac:dyDescent="0.2">
      <c r="E41" s="226"/>
    </row>
    <row r="42" spans="1:7" x14ac:dyDescent="0.2">
      <c r="E42" s="226"/>
    </row>
    <row r="43" spans="1:7" x14ac:dyDescent="0.2">
      <c r="E43" s="226"/>
    </row>
    <row r="44" spans="1:7" x14ac:dyDescent="0.2">
      <c r="E44" s="226"/>
    </row>
    <row r="45" spans="1:7" x14ac:dyDescent="0.2">
      <c r="E45" s="226"/>
    </row>
    <row r="46" spans="1:7" x14ac:dyDescent="0.2">
      <c r="E46" s="226"/>
    </row>
    <row r="47" spans="1:7" x14ac:dyDescent="0.2">
      <c r="E47" s="226"/>
    </row>
    <row r="48" spans="1:7" x14ac:dyDescent="0.2">
      <c r="E48" s="226"/>
    </row>
    <row r="49" spans="5:5" x14ac:dyDescent="0.2">
      <c r="E49" s="226"/>
    </row>
    <row r="50" spans="5:5" x14ac:dyDescent="0.2">
      <c r="E50" s="226"/>
    </row>
    <row r="51" spans="5:5" x14ac:dyDescent="0.2">
      <c r="E51" s="226"/>
    </row>
    <row r="52" spans="5:5" x14ac:dyDescent="0.2">
      <c r="E52" s="226"/>
    </row>
    <row r="53" spans="5:5" x14ac:dyDescent="0.2">
      <c r="E53" s="226"/>
    </row>
    <row r="54" spans="5:5" x14ac:dyDescent="0.2">
      <c r="E54" s="226"/>
    </row>
    <row r="55" spans="5:5" x14ac:dyDescent="0.2">
      <c r="E55" s="226"/>
    </row>
    <row r="56" spans="5:5" x14ac:dyDescent="0.2">
      <c r="E56" s="226"/>
    </row>
    <row r="57" spans="5:5" x14ac:dyDescent="0.2">
      <c r="E57" s="226"/>
    </row>
    <row r="58" spans="5:5" x14ac:dyDescent="0.2">
      <c r="E58" s="226"/>
    </row>
    <row r="59" spans="5:5" x14ac:dyDescent="0.2">
      <c r="E59" s="226"/>
    </row>
    <row r="60" spans="5:5" x14ac:dyDescent="0.2">
      <c r="E60" s="226"/>
    </row>
    <row r="61" spans="5:5" x14ac:dyDescent="0.2">
      <c r="E61" s="226"/>
    </row>
    <row r="62" spans="5:5" x14ac:dyDescent="0.2">
      <c r="E62" s="226"/>
    </row>
    <row r="63" spans="5:5" x14ac:dyDescent="0.2">
      <c r="E63" s="226"/>
    </row>
    <row r="64" spans="5:5" x14ac:dyDescent="0.2">
      <c r="E64" s="226"/>
    </row>
    <row r="65" spans="1:7" x14ac:dyDescent="0.2">
      <c r="E65" s="226"/>
    </row>
    <row r="66" spans="1:7" x14ac:dyDescent="0.2">
      <c r="E66" s="226"/>
    </row>
    <row r="67" spans="1:7" x14ac:dyDescent="0.2">
      <c r="E67" s="226"/>
    </row>
    <row r="68" spans="1:7" x14ac:dyDescent="0.2">
      <c r="E68" s="226"/>
    </row>
    <row r="69" spans="1:7" x14ac:dyDescent="0.2">
      <c r="E69" s="226"/>
    </row>
    <row r="70" spans="1:7" x14ac:dyDescent="0.2">
      <c r="E70" s="226"/>
    </row>
    <row r="71" spans="1:7" x14ac:dyDescent="0.2">
      <c r="A71" s="279"/>
      <c r="B71" s="279"/>
    </row>
    <row r="72" spans="1:7" x14ac:dyDescent="0.2">
      <c r="A72" s="268"/>
      <c r="B72" s="268"/>
      <c r="C72" s="280"/>
      <c r="D72" s="280"/>
      <c r="E72" s="281"/>
      <c r="F72" s="280"/>
      <c r="G72" s="282"/>
    </row>
    <row r="73" spans="1:7" x14ac:dyDescent="0.2">
      <c r="A73" s="283"/>
      <c r="B73" s="283"/>
      <c r="C73" s="268"/>
      <c r="D73" s="268"/>
      <c r="E73" s="284"/>
      <c r="F73" s="268"/>
      <c r="G73" s="268"/>
    </row>
    <row r="74" spans="1:7" x14ac:dyDescent="0.2">
      <c r="A74" s="268"/>
      <c r="B74" s="268"/>
      <c r="C74" s="268"/>
      <c r="D74" s="268"/>
      <c r="E74" s="284"/>
      <c r="F74" s="268"/>
      <c r="G74" s="268"/>
    </row>
    <row r="75" spans="1:7" x14ac:dyDescent="0.2">
      <c r="A75" s="268"/>
      <c r="B75" s="268"/>
      <c r="C75" s="268"/>
      <c r="D75" s="268"/>
      <c r="E75" s="284"/>
      <c r="F75" s="268"/>
      <c r="G75" s="268"/>
    </row>
    <row r="76" spans="1:7" x14ac:dyDescent="0.2">
      <c r="A76" s="268"/>
      <c r="B76" s="268"/>
      <c r="C76" s="268"/>
      <c r="D76" s="268"/>
      <c r="E76" s="284"/>
      <c r="F76" s="268"/>
      <c r="G76" s="268"/>
    </row>
    <row r="77" spans="1:7" x14ac:dyDescent="0.2">
      <c r="A77" s="268"/>
      <c r="B77" s="268"/>
      <c r="C77" s="268"/>
      <c r="D77" s="268"/>
      <c r="E77" s="284"/>
      <c r="F77" s="268"/>
      <c r="G77" s="268"/>
    </row>
    <row r="78" spans="1:7" x14ac:dyDescent="0.2">
      <c r="A78" s="268"/>
      <c r="B78" s="268"/>
      <c r="C78" s="268"/>
      <c r="D78" s="268"/>
      <c r="E78" s="284"/>
      <c r="F78" s="268"/>
      <c r="G78" s="268"/>
    </row>
    <row r="79" spans="1:7" x14ac:dyDescent="0.2">
      <c r="A79" s="268"/>
      <c r="B79" s="268"/>
      <c r="C79" s="268"/>
      <c r="D79" s="268"/>
      <c r="E79" s="284"/>
      <c r="F79" s="268"/>
      <c r="G79" s="268"/>
    </row>
    <row r="80" spans="1:7" x14ac:dyDescent="0.2">
      <c r="A80" s="268"/>
      <c r="B80" s="268"/>
      <c r="C80" s="268"/>
      <c r="D80" s="268"/>
      <c r="E80" s="284"/>
      <c r="F80" s="268"/>
      <c r="G80" s="268"/>
    </row>
    <row r="81" spans="1:7" x14ac:dyDescent="0.2">
      <c r="A81" s="268"/>
      <c r="B81" s="268"/>
      <c r="C81" s="268"/>
      <c r="D81" s="268"/>
      <c r="E81" s="284"/>
      <c r="F81" s="268"/>
      <c r="G81" s="268"/>
    </row>
    <row r="82" spans="1:7" x14ac:dyDescent="0.2">
      <c r="A82" s="268"/>
      <c r="B82" s="268"/>
      <c r="C82" s="268"/>
      <c r="D82" s="268"/>
      <c r="E82" s="284"/>
      <c r="F82" s="268"/>
      <c r="G82" s="268"/>
    </row>
    <row r="83" spans="1:7" x14ac:dyDescent="0.2">
      <c r="A83" s="268"/>
      <c r="B83" s="268"/>
      <c r="C83" s="268"/>
      <c r="D83" s="268"/>
      <c r="E83" s="284"/>
      <c r="F83" s="268"/>
      <c r="G83" s="268"/>
    </row>
    <row r="84" spans="1:7" x14ac:dyDescent="0.2">
      <c r="A84" s="268"/>
      <c r="B84" s="268"/>
      <c r="C84" s="268"/>
      <c r="D84" s="268"/>
      <c r="E84" s="284"/>
      <c r="F84" s="268"/>
      <c r="G84" s="268"/>
    </row>
    <row r="85" spans="1:7" x14ac:dyDescent="0.2">
      <c r="A85" s="268"/>
      <c r="B85" s="268"/>
      <c r="C85" s="268"/>
      <c r="D85" s="268"/>
      <c r="E85" s="284"/>
      <c r="F85" s="268"/>
      <c r="G85" s="268"/>
    </row>
  </sheetData>
  <mergeCells count="4">
    <mergeCell ref="A1:G1"/>
    <mergeCell ref="A3:B3"/>
    <mergeCell ref="A4:B4"/>
    <mergeCell ref="E4:G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51"/>
  <sheetViews>
    <sheetView topLeftCell="A43" zoomScaleNormal="100" workbookViewId="0">
      <selection activeCell="G80" sqref="G80"/>
    </sheetView>
  </sheetViews>
  <sheetFormatPr defaultRowHeight="12.75" x14ac:dyDescent="0.2"/>
  <cols>
    <col min="1" max="1" width="3.85546875" style="405" customWidth="1"/>
    <col min="2" max="2" width="12" style="405" customWidth="1"/>
    <col min="3" max="3" width="40.42578125" style="405" customWidth="1"/>
    <col min="4" max="4" width="5.5703125" style="405" customWidth="1"/>
    <col min="5" max="5" width="8.5703125" style="451" customWidth="1"/>
    <col min="6" max="6" width="9.85546875" style="405" customWidth="1"/>
    <col min="7" max="7" width="13.85546875" style="405" customWidth="1"/>
    <col min="8" max="16384" width="9.140625" style="405"/>
  </cols>
  <sheetData>
    <row r="1" spans="1:104" ht="15.75" x14ac:dyDescent="0.2">
      <c r="A1" s="651" t="s">
        <v>83</v>
      </c>
      <c r="B1" s="651"/>
      <c r="C1" s="651"/>
      <c r="D1" s="651"/>
      <c r="E1" s="651"/>
      <c r="F1" s="651"/>
      <c r="G1" s="651"/>
    </row>
    <row r="2" spans="1:104" ht="13.5" thickBot="1" x14ac:dyDescent="0.25">
      <c r="A2" s="406"/>
      <c r="B2" s="407"/>
      <c r="C2" s="408"/>
      <c r="D2" s="408"/>
      <c r="E2" s="409"/>
      <c r="F2" s="408"/>
      <c r="G2" s="408"/>
    </row>
    <row r="3" spans="1:104" ht="13.5" thickTop="1" x14ac:dyDescent="0.2">
      <c r="A3" s="652" t="s">
        <v>2</v>
      </c>
      <c r="B3" s="653"/>
      <c r="C3" s="410" t="str">
        <f>CONCATENATE(cislostavby," ",nazevstavby)</f>
        <v>0 Sběrný dvůr Chrudim</v>
      </c>
      <c r="D3" s="411"/>
      <c r="E3" s="412"/>
      <c r="F3" s="413">
        <f>[1]Rekapitulace!H1</f>
        <v>0</v>
      </c>
      <c r="G3" s="414"/>
    </row>
    <row r="4" spans="1:104" ht="13.5" thickBot="1" x14ac:dyDescent="0.25">
      <c r="A4" s="654" t="s">
        <v>74</v>
      </c>
      <c r="B4" s="655"/>
      <c r="C4" s="415" t="str">
        <f>CONCATENATE(cisloobjektu," ",nazevobjektu)</f>
        <v>0 Venkovní kanalizace</v>
      </c>
      <c r="D4" s="416"/>
      <c r="E4" s="656"/>
      <c r="F4" s="656"/>
      <c r="G4" s="657"/>
    </row>
    <row r="5" spans="1:104" ht="13.5" thickTop="1" x14ac:dyDescent="0.2">
      <c r="A5" s="417"/>
      <c r="B5" s="406"/>
      <c r="C5" s="406"/>
      <c r="D5" s="406"/>
      <c r="E5" s="418"/>
      <c r="F5" s="406"/>
      <c r="G5" s="406"/>
    </row>
    <row r="6" spans="1:104" x14ac:dyDescent="0.2">
      <c r="A6" s="419" t="s">
        <v>85</v>
      </c>
      <c r="B6" s="420" t="s">
        <v>86</v>
      </c>
      <c r="C6" s="420" t="s">
        <v>87</v>
      </c>
      <c r="D6" s="420" t="s">
        <v>88</v>
      </c>
      <c r="E6" s="421" t="s">
        <v>89</v>
      </c>
      <c r="F6" s="420" t="s">
        <v>90</v>
      </c>
      <c r="G6" s="422" t="s">
        <v>91</v>
      </c>
    </row>
    <row r="7" spans="1:104" x14ac:dyDescent="0.2">
      <c r="A7" s="423" t="s">
        <v>96</v>
      </c>
      <c r="B7" s="424" t="s">
        <v>277</v>
      </c>
      <c r="C7" s="425" t="s">
        <v>278</v>
      </c>
      <c r="D7" s="426"/>
      <c r="E7" s="427"/>
      <c r="F7" s="427"/>
      <c r="G7" s="428"/>
      <c r="H7" s="429"/>
      <c r="I7" s="429"/>
      <c r="O7" s="430">
        <v>1</v>
      </c>
    </row>
    <row r="8" spans="1:104" ht="22.5" x14ac:dyDescent="0.2">
      <c r="A8" s="426">
        <v>1</v>
      </c>
      <c r="B8" s="431" t="s">
        <v>1012</v>
      </c>
      <c r="C8" s="432" t="s">
        <v>1013</v>
      </c>
      <c r="D8" s="433" t="s">
        <v>108</v>
      </c>
      <c r="E8" s="434">
        <v>0.35599999999999998</v>
      </c>
      <c r="F8" s="434"/>
      <c r="G8" s="435">
        <f>E8*F8</f>
        <v>0</v>
      </c>
      <c r="O8" s="430">
        <v>2</v>
      </c>
      <c r="AA8" s="405">
        <v>12</v>
      </c>
      <c r="AB8" s="405">
        <v>0</v>
      </c>
      <c r="AC8" s="405">
        <v>1</v>
      </c>
      <c r="AZ8" s="405">
        <v>1</v>
      </c>
      <c r="BA8" s="405">
        <f>IF(AZ8=1,G8,0)</f>
        <v>0</v>
      </c>
      <c r="BB8" s="405">
        <f>IF(AZ8=2,G8,0)</f>
        <v>0</v>
      </c>
      <c r="BC8" s="405">
        <f>IF(AZ8=3,G8,0)</f>
        <v>0</v>
      </c>
      <c r="BD8" s="405">
        <f>IF(AZ8=4,G8,0)</f>
        <v>0</v>
      </c>
      <c r="BE8" s="405">
        <f>IF(AZ8=5,G8,0)</f>
        <v>0</v>
      </c>
      <c r="CZ8" s="405">
        <v>2.5</v>
      </c>
    </row>
    <row r="9" spans="1:104" x14ac:dyDescent="0.2">
      <c r="A9" s="436"/>
      <c r="B9" s="437"/>
      <c r="C9" s="649" t="s">
        <v>1014</v>
      </c>
      <c r="D9" s="650"/>
      <c r="E9" s="438"/>
      <c r="F9" s="439"/>
      <c r="G9" s="440"/>
      <c r="M9" s="430" t="s">
        <v>1014</v>
      </c>
      <c r="O9" s="430"/>
    </row>
    <row r="10" spans="1:104" ht="22.5" x14ac:dyDescent="0.2">
      <c r="A10" s="426">
        <v>2</v>
      </c>
      <c r="B10" s="431" t="s">
        <v>1015</v>
      </c>
      <c r="C10" s="432" t="s">
        <v>1016</v>
      </c>
      <c r="D10" s="433" t="s">
        <v>122</v>
      </c>
      <c r="E10" s="434">
        <v>3.56</v>
      </c>
      <c r="F10" s="434"/>
      <c r="G10" s="435">
        <f>E10*F10</f>
        <v>0</v>
      </c>
      <c r="O10" s="430">
        <v>2</v>
      </c>
      <c r="AA10" s="405">
        <v>12</v>
      </c>
      <c r="AB10" s="405">
        <v>0</v>
      </c>
      <c r="AC10" s="405">
        <v>2</v>
      </c>
      <c r="AZ10" s="405">
        <v>1</v>
      </c>
      <c r="BA10" s="405">
        <f>IF(AZ10=1,G10,0)</f>
        <v>0</v>
      </c>
      <c r="BB10" s="405">
        <f>IF(AZ10=2,G10,0)</f>
        <v>0</v>
      </c>
      <c r="BC10" s="405">
        <f>IF(AZ10=3,G10,0)</f>
        <v>0</v>
      </c>
      <c r="BD10" s="405">
        <f>IF(AZ10=4,G10,0)</f>
        <v>0</v>
      </c>
      <c r="BE10" s="405">
        <f>IF(AZ10=5,G10,0)</f>
        <v>0</v>
      </c>
      <c r="CZ10" s="405">
        <v>4.1799999999999997E-3</v>
      </c>
    </row>
    <row r="11" spans="1:104" x14ac:dyDescent="0.2">
      <c r="A11" s="436"/>
      <c r="B11" s="437"/>
      <c r="C11" s="649" t="s">
        <v>1017</v>
      </c>
      <c r="D11" s="650"/>
      <c r="E11" s="438"/>
      <c r="F11" s="439"/>
      <c r="G11" s="440"/>
      <c r="M11" s="430" t="s">
        <v>1017</v>
      </c>
      <c r="O11" s="430"/>
    </row>
    <row r="12" spans="1:104" ht="22.5" x14ac:dyDescent="0.2">
      <c r="A12" s="426">
        <v>3</v>
      </c>
      <c r="B12" s="431" t="s">
        <v>1018</v>
      </c>
      <c r="C12" s="432" t="s">
        <v>1019</v>
      </c>
      <c r="D12" s="433" t="s">
        <v>857</v>
      </c>
      <c r="E12" s="434">
        <v>8</v>
      </c>
      <c r="F12" s="434"/>
      <c r="G12" s="435">
        <f>E12*F12</f>
        <v>0</v>
      </c>
      <c r="O12" s="430">
        <v>2</v>
      </c>
      <c r="AA12" s="405">
        <v>12</v>
      </c>
      <c r="AB12" s="405">
        <v>0</v>
      </c>
      <c r="AC12" s="405">
        <v>3</v>
      </c>
      <c r="AZ12" s="405">
        <v>1</v>
      </c>
      <c r="BA12" s="405">
        <f>IF(AZ12=1,G12,0)</f>
        <v>0</v>
      </c>
      <c r="BB12" s="405">
        <f>IF(AZ12=2,G12,0)</f>
        <v>0</v>
      </c>
      <c r="BC12" s="405">
        <f>IF(AZ12=3,G12,0)</f>
        <v>0</v>
      </c>
      <c r="BD12" s="405">
        <f>IF(AZ12=4,G12,0)</f>
        <v>0</v>
      </c>
      <c r="BE12" s="405">
        <f>IF(AZ12=5,G12,0)</f>
        <v>0</v>
      </c>
      <c r="CZ12" s="405">
        <v>1.9599999999999999E-2</v>
      </c>
    </row>
    <row r="13" spans="1:104" ht="22.5" x14ac:dyDescent="0.2">
      <c r="A13" s="426">
        <v>4</v>
      </c>
      <c r="B13" s="431" t="s">
        <v>1020</v>
      </c>
      <c r="C13" s="432" t="s">
        <v>1021</v>
      </c>
      <c r="D13" s="433" t="s">
        <v>857</v>
      </c>
      <c r="E13" s="434">
        <v>1</v>
      </c>
      <c r="F13" s="434"/>
      <c r="G13" s="435">
        <f>E13*F13</f>
        <v>0</v>
      </c>
      <c r="O13" s="430">
        <v>2</v>
      </c>
      <c r="AA13" s="405">
        <v>12</v>
      </c>
      <c r="AB13" s="405">
        <v>0</v>
      </c>
      <c r="AC13" s="405">
        <v>4</v>
      </c>
      <c r="AZ13" s="405">
        <v>1</v>
      </c>
      <c r="BA13" s="405">
        <f>IF(AZ13=1,G13,0)</f>
        <v>0</v>
      </c>
      <c r="BB13" s="405">
        <f>IF(AZ13=2,G13,0)</f>
        <v>0</v>
      </c>
      <c r="BC13" s="405">
        <f>IF(AZ13=3,G13,0)</f>
        <v>0</v>
      </c>
      <c r="BD13" s="405">
        <f>IF(AZ13=4,G13,0)</f>
        <v>0</v>
      </c>
      <c r="BE13" s="405">
        <f>IF(AZ13=5,G13,0)</f>
        <v>0</v>
      </c>
      <c r="CZ13" s="405">
        <v>3.32E-2</v>
      </c>
    </row>
    <row r="14" spans="1:104" x14ac:dyDescent="0.2">
      <c r="A14" s="426">
        <v>5</v>
      </c>
      <c r="B14" s="431" t="s">
        <v>1022</v>
      </c>
      <c r="C14" s="432" t="s">
        <v>1023</v>
      </c>
      <c r="D14" s="433" t="s">
        <v>857</v>
      </c>
      <c r="E14" s="434">
        <v>1</v>
      </c>
      <c r="F14" s="434"/>
      <c r="G14" s="435">
        <f>E14*F14</f>
        <v>0</v>
      </c>
      <c r="O14" s="430">
        <v>2</v>
      </c>
      <c r="AA14" s="405">
        <v>12</v>
      </c>
      <c r="AB14" s="405">
        <v>0</v>
      </c>
      <c r="AC14" s="405">
        <v>5</v>
      </c>
      <c r="AZ14" s="405">
        <v>1</v>
      </c>
      <c r="BA14" s="405">
        <f>IF(AZ14=1,G14,0)</f>
        <v>0</v>
      </c>
      <c r="BB14" s="405">
        <f>IF(AZ14=2,G14,0)</f>
        <v>0</v>
      </c>
      <c r="BC14" s="405">
        <f>IF(AZ14=3,G14,0)</f>
        <v>0</v>
      </c>
      <c r="BD14" s="405">
        <f>IF(AZ14=4,G14,0)</f>
        <v>0</v>
      </c>
      <c r="BE14" s="405">
        <f>IF(AZ14=5,G14,0)</f>
        <v>0</v>
      </c>
      <c r="CZ14" s="405">
        <v>1.2999999999999999E-3</v>
      </c>
    </row>
    <row r="15" spans="1:104" ht="22.5" x14ac:dyDescent="0.2">
      <c r="A15" s="426">
        <v>6</v>
      </c>
      <c r="B15" s="431" t="s">
        <v>1024</v>
      </c>
      <c r="C15" s="432" t="s">
        <v>1025</v>
      </c>
      <c r="D15" s="433" t="s">
        <v>857</v>
      </c>
      <c r="E15" s="434">
        <v>17</v>
      </c>
      <c r="F15" s="434"/>
      <c r="G15" s="435">
        <f>E15*F15</f>
        <v>0</v>
      </c>
      <c r="O15" s="430">
        <v>2</v>
      </c>
      <c r="AA15" s="405">
        <v>12</v>
      </c>
      <c r="AB15" s="405">
        <v>0</v>
      </c>
      <c r="AC15" s="405">
        <v>6</v>
      </c>
      <c r="AZ15" s="405">
        <v>1</v>
      </c>
      <c r="BA15" s="405">
        <f>IF(AZ15=1,G15,0)</f>
        <v>0</v>
      </c>
      <c r="BB15" s="405">
        <f>IF(AZ15=2,G15,0)</f>
        <v>0</v>
      </c>
      <c r="BC15" s="405">
        <f>IF(AZ15=3,G15,0)</f>
        <v>0</v>
      </c>
      <c r="BD15" s="405">
        <f>IF(AZ15=4,G15,0)</f>
        <v>0</v>
      </c>
      <c r="BE15" s="405">
        <f>IF(AZ15=5,G15,0)</f>
        <v>0</v>
      </c>
      <c r="CZ15" s="405">
        <v>3.8E-3</v>
      </c>
    </row>
    <row r="16" spans="1:104" x14ac:dyDescent="0.2">
      <c r="A16" s="426">
        <v>7</v>
      </c>
      <c r="B16" s="431" t="s">
        <v>1026</v>
      </c>
      <c r="C16" s="432" t="s">
        <v>1027</v>
      </c>
      <c r="D16" s="433" t="s">
        <v>768</v>
      </c>
      <c r="E16" s="434">
        <v>8</v>
      </c>
      <c r="F16" s="434"/>
      <c r="G16" s="435">
        <f>E16*F16</f>
        <v>0</v>
      </c>
      <c r="O16" s="430">
        <v>2</v>
      </c>
      <c r="AA16" s="405">
        <v>12</v>
      </c>
      <c r="AB16" s="405">
        <v>0</v>
      </c>
      <c r="AC16" s="405">
        <v>7</v>
      </c>
      <c r="AZ16" s="405">
        <v>1</v>
      </c>
      <c r="BA16" s="405">
        <f>IF(AZ16=1,G16,0)</f>
        <v>0</v>
      </c>
      <c r="BB16" s="405">
        <f>IF(AZ16=2,G16,0)</f>
        <v>0</v>
      </c>
      <c r="BC16" s="405">
        <f>IF(AZ16=3,G16,0)</f>
        <v>0</v>
      </c>
      <c r="BD16" s="405">
        <f>IF(AZ16=4,G16,0)</f>
        <v>0</v>
      </c>
      <c r="BE16" s="405">
        <f>IF(AZ16=5,G16,0)</f>
        <v>0</v>
      </c>
      <c r="CZ16" s="405">
        <v>0</v>
      </c>
    </row>
    <row r="17" spans="1:104" x14ac:dyDescent="0.2">
      <c r="A17" s="441"/>
      <c r="B17" s="442" t="s">
        <v>99</v>
      </c>
      <c r="C17" s="443" t="str">
        <f>CONCATENATE(B7," ",C7)</f>
        <v>4 Vodorovné konstrukce</v>
      </c>
      <c r="D17" s="441"/>
      <c r="E17" s="444"/>
      <c r="F17" s="444"/>
      <c r="G17" s="445">
        <f>SUM(G7:G16)</f>
        <v>0</v>
      </c>
      <c r="O17" s="430">
        <v>4</v>
      </c>
      <c r="BA17" s="446">
        <f>SUM(BA7:BA16)</f>
        <v>0</v>
      </c>
      <c r="BB17" s="446">
        <f>SUM(BB7:BB16)</f>
        <v>0</v>
      </c>
      <c r="BC17" s="446">
        <f>SUM(BC7:BC16)</f>
        <v>0</v>
      </c>
      <c r="BD17" s="446">
        <f>SUM(BD7:BD16)</f>
        <v>0</v>
      </c>
      <c r="BE17" s="446">
        <f>SUM(BE7:BE16)</f>
        <v>0</v>
      </c>
    </row>
    <row r="18" spans="1:104" x14ac:dyDescent="0.2">
      <c r="A18" s="423" t="s">
        <v>96</v>
      </c>
      <c r="B18" s="424" t="s">
        <v>1028</v>
      </c>
      <c r="C18" s="425" t="s">
        <v>1029</v>
      </c>
      <c r="D18" s="426"/>
      <c r="E18" s="427"/>
      <c r="F18" s="427"/>
      <c r="G18" s="428"/>
      <c r="H18" s="429"/>
      <c r="I18" s="429"/>
      <c r="O18" s="430">
        <v>1</v>
      </c>
    </row>
    <row r="19" spans="1:104" ht="22.5" x14ac:dyDescent="0.2">
      <c r="A19" s="426">
        <v>8</v>
      </c>
      <c r="B19" s="431" t="s">
        <v>1030</v>
      </c>
      <c r="C19" s="432" t="s">
        <v>1031</v>
      </c>
      <c r="D19" s="433" t="s">
        <v>149</v>
      </c>
      <c r="E19" s="434">
        <v>2</v>
      </c>
      <c r="F19" s="434"/>
      <c r="G19" s="435">
        <f t="shared" ref="G19:G36" si="0">E19*F19</f>
        <v>0</v>
      </c>
      <c r="O19" s="430">
        <v>2</v>
      </c>
      <c r="AA19" s="405">
        <v>12</v>
      </c>
      <c r="AB19" s="405">
        <v>0</v>
      </c>
      <c r="AC19" s="405">
        <v>8</v>
      </c>
      <c r="AZ19" s="405">
        <v>1</v>
      </c>
      <c r="BA19" s="405">
        <f t="shared" ref="BA19:BA36" si="1">IF(AZ19=1,G19,0)</f>
        <v>0</v>
      </c>
      <c r="BB19" s="405">
        <f t="shared" ref="BB19:BB36" si="2">IF(AZ19=2,G19,0)</f>
        <v>0</v>
      </c>
      <c r="BC19" s="405">
        <f t="shared" ref="BC19:BC36" si="3">IF(AZ19=3,G19,0)</f>
        <v>0</v>
      </c>
      <c r="BD19" s="405">
        <f t="shared" ref="BD19:BD36" si="4">IF(AZ19=4,G19,0)</f>
        <v>0</v>
      </c>
      <c r="BE19" s="405">
        <f t="shared" ref="BE19:BE36" si="5">IF(AZ19=5,G19,0)</f>
        <v>0</v>
      </c>
      <c r="CZ19" s="405">
        <v>2.0224099999999998</v>
      </c>
    </row>
    <row r="20" spans="1:104" ht="22.5" x14ac:dyDescent="0.2">
      <c r="A20" s="426">
        <v>9</v>
      </c>
      <c r="B20" s="431" t="s">
        <v>1030</v>
      </c>
      <c r="C20" s="432" t="s">
        <v>1032</v>
      </c>
      <c r="D20" s="433" t="s">
        <v>149</v>
      </c>
      <c r="E20" s="434">
        <v>3</v>
      </c>
      <c r="F20" s="434"/>
      <c r="G20" s="435">
        <f t="shared" si="0"/>
        <v>0</v>
      </c>
      <c r="O20" s="430">
        <v>2</v>
      </c>
      <c r="AA20" s="405">
        <v>12</v>
      </c>
      <c r="AB20" s="405">
        <v>0</v>
      </c>
      <c r="AC20" s="405">
        <v>9</v>
      </c>
      <c r="AZ20" s="405">
        <v>1</v>
      </c>
      <c r="BA20" s="405">
        <f t="shared" si="1"/>
        <v>0</v>
      </c>
      <c r="BB20" s="405">
        <f t="shared" si="2"/>
        <v>0</v>
      </c>
      <c r="BC20" s="405">
        <f t="shared" si="3"/>
        <v>0</v>
      </c>
      <c r="BD20" s="405">
        <f t="shared" si="4"/>
        <v>0</v>
      </c>
      <c r="BE20" s="405">
        <f t="shared" si="5"/>
        <v>0</v>
      </c>
      <c r="CZ20" s="405">
        <v>2.0224099999999998</v>
      </c>
    </row>
    <row r="21" spans="1:104" ht="22.5" x14ac:dyDescent="0.2">
      <c r="A21" s="426">
        <v>10</v>
      </c>
      <c r="B21" s="431" t="s">
        <v>1033</v>
      </c>
      <c r="C21" s="432" t="s">
        <v>1034</v>
      </c>
      <c r="D21" s="433" t="s">
        <v>149</v>
      </c>
      <c r="E21" s="434">
        <v>1</v>
      </c>
      <c r="F21" s="434"/>
      <c r="G21" s="435">
        <f t="shared" si="0"/>
        <v>0</v>
      </c>
      <c r="O21" s="430">
        <v>2</v>
      </c>
      <c r="AA21" s="405">
        <v>12</v>
      </c>
      <c r="AB21" s="405">
        <v>0</v>
      </c>
      <c r="AC21" s="405">
        <v>10</v>
      </c>
      <c r="AZ21" s="405">
        <v>1</v>
      </c>
      <c r="BA21" s="405">
        <f t="shared" si="1"/>
        <v>0</v>
      </c>
      <c r="BB21" s="405">
        <f t="shared" si="2"/>
        <v>0</v>
      </c>
      <c r="BC21" s="405">
        <f t="shared" si="3"/>
        <v>0</v>
      </c>
      <c r="BD21" s="405">
        <f t="shared" si="4"/>
        <v>0</v>
      </c>
      <c r="BE21" s="405">
        <f t="shared" si="5"/>
        <v>0</v>
      </c>
      <c r="CZ21" s="405">
        <v>2.2170800000000002</v>
      </c>
    </row>
    <row r="22" spans="1:104" ht="22.5" x14ac:dyDescent="0.2">
      <c r="A22" s="426">
        <v>11</v>
      </c>
      <c r="B22" s="431" t="s">
        <v>1033</v>
      </c>
      <c r="C22" s="432" t="s">
        <v>1035</v>
      </c>
      <c r="D22" s="433" t="s">
        <v>149</v>
      </c>
      <c r="E22" s="434">
        <v>3</v>
      </c>
      <c r="F22" s="434"/>
      <c r="G22" s="435">
        <f t="shared" si="0"/>
        <v>0</v>
      </c>
      <c r="O22" s="430">
        <v>2</v>
      </c>
      <c r="AA22" s="405">
        <v>12</v>
      </c>
      <c r="AB22" s="405">
        <v>0</v>
      </c>
      <c r="AC22" s="405">
        <v>11</v>
      </c>
      <c r="AZ22" s="405">
        <v>1</v>
      </c>
      <c r="BA22" s="405">
        <f t="shared" si="1"/>
        <v>0</v>
      </c>
      <c r="BB22" s="405">
        <f t="shared" si="2"/>
        <v>0</v>
      </c>
      <c r="BC22" s="405">
        <f t="shared" si="3"/>
        <v>0</v>
      </c>
      <c r="BD22" s="405">
        <f t="shared" si="4"/>
        <v>0</v>
      </c>
      <c r="BE22" s="405">
        <f t="shared" si="5"/>
        <v>0</v>
      </c>
      <c r="CZ22" s="405">
        <v>2.2170800000000002</v>
      </c>
    </row>
    <row r="23" spans="1:104" x14ac:dyDescent="0.2">
      <c r="A23" s="426">
        <v>12</v>
      </c>
      <c r="B23" s="431" t="s">
        <v>1036</v>
      </c>
      <c r="C23" s="432" t="s">
        <v>1037</v>
      </c>
      <c r="D23" s="433" t="s">
        <v>149</v>
      </c>
      <c r="E23" s="434">
        <v>7</v>
      </c>
      <c r="F23" s="434"/>
      <c r="G23" s="435">
        <f t="shared" si="0"/>
        <v>0</v>
      </c>
      <c r="O23" s="430">
        <v>2</v>
      </c>
      <c r="AA23" s="405">
        <v>12</v>
      </c>
      <c r="AB23" s="405">
        <v>1</v>
      </c>
      <c r="AC23" s="405">
        <v>12</v>
      </c>
      <c r="AZ23" s="405">
        <v>1</v>
      </c>
      <c r="BA23" s="405">
        <f t="shared" si="1"/>
        <v>0</v>
      </c>
      <c r="BB23" s="405">
        <f t="shared" si="2"/>
        <v>0</v>
      </c>
      <c r="BC23" s="405">
        <f t="shared" si="3"/>
        <v>0</v>
      </c>
      <c r="BD23" s="405">
        <f t="shared" si="4"/>
        <v>0</v>
      </c>
      <c r="BE23" s="405">
        <f t="shared" si="5"/>
        <v>0</v>
      </c>
      <c r="CZ23" s="405">
        <v>0.432</v>
      </c>
    </row>
    <row r="24" spans="1:104" x14ac:dyDescent="0.2">
      <c r="A24" s="426">
        <v>13</v>
      </c>
      <c r="B24" s="431" t="s">
        <v>1038</v>
      </c>
      <c r="C24" s="432" t="s">
        <v>1039</v>
      </c>
      <c r="D24" s="433" t="s">
        <v>149</v>
      </c>
      <c r="E24" s="434">
        <v>6</v>
      </c>
      <c r="F24" s="434"/>
      <c r="G24" s="435">
        <f t="shared" si="0"/>
        <v>0</v>
      </c>
      <c r="O24" s="430">
        <v>2</v>
      </c>
      <c r="AA24" s="405">
        <v>12</v>
      </c>
      <c r="AB24" s="405">
        <v>1</v>
      </c>
      <c r="AC24" s="405">
        <v>13</v>
      </c>
      <c r="AZ24" s="405">
        <v>1</v>
      </c>
      <c r="BA24" s="405">
        <f t="shared" si="1"/>
        <v>0</v>
      </c>
      <c r="BB24" s="405">
        <f t="shared" si="2"/>
        <v>0</v>
      </c>
      <c r="BC24" s="405">
        <f t="shared" si="3"/>
        <v>0</v>
      </c>
      <c r="BD24" s="405">
        <f t="shared" si="4"/>
        <v>0</v>
      </c>
      <c r="BE24" s="405">
        <f t="shared" si="5"/>
        <v>0</v>
      </c>
      <c r="CZ24" s="405">
        <v>0.185</v>
      </c>
    </row>
    <row r="25" spans="1:104" x14ac:dyDescent="0.2">
      <c r="A25" s="426">
        <v>14</v>
      </c>
      <c r="B25" s="431" t="s">
        <v>1040</v>
      </c>
      <c r="C25" s="432" t="s">
        <v>1041</v>
      </c>
      <c r="D25" s="433" t="s">
        <v>149</v>
      </c>
      <c r="E25" s="434">
        <v>2</v>
      </c>
      <c r="F25" s="434"/>
      <c r="G25" s="435">
        <f t="shared" si="0"/>
        <v>0</v>
      </c>
      <c r="O25" s="430">
        <v>2</v>
      </c>
      <c r="AA25" s="405">
        <v>12</v>
      </c>
      <c r="AB25" s="405">
        <v>1</v>
      </c>
      <c r="AC25" s="405">
        <v>14</v>
      </c>
      <c r="AZ25" s="405">
        <v>1</v>
      </c>
      <c r="BA25" s="405">
        <f t="shared" si="1"/>
        <v>0</v>
      </c>
      <c r="BB25" s="405">
        <f t="shared" si="2"/>
        <v>0</v>
      </c>
      <c r="BC25" s="405">
        <f t="shared" si="3"/>
        <v>0</v>
      </c>
      <c r="BD25" s="405">
        <f t="shared" si="4"/>
        <v>0</v>
      </c>
      <c r="BE25" s="405">
        <f t="shared" si="5"/>
        <v>0</v>
      </c>
      <c r="CZ25" s="405">
        <v>0.93</v>
      </c>
    </row>
    <row r="26" spans="1:104" x14ac:dyDescent="0.2">
      <c r="A26" s="426">
        <v>15</v>
      </c>
      <c r="B26" s="431" t="s">
        <v>1042</v>
      </c>
      <c r="C26" s="432" t="s">
        <v>1043</v>
      </c>
      <c r="D26" s="433" t="s">
        <v>149</v>
      </c>
      <c r="E26" s="434">
        <v>2</v>
      </c>
      <c r="F26" s="434"/>
      <c r="G26" s="435">
        <f t="shared" si="0"/>
        <v>0</v>
      </c>
      <c r="O26" s="430">
        <v>2</v>
      </c>
      <c r="AA26" s="405">
        <v>12</v>
      </c>
      <c r="AB26" s="405">
        <v>1</v>
      </c>
      <c r="AC26" s="405">
        <v>15</v>
      </c>
      <c r="AZ26" s="405">
        <v>1</v>
      </c>
      <c r="BA26" s="405">
        <f t="shared" si="1"/>
        <v>0</v>
      </c>
      <c r="BB26" s="405">
        <f t="shared" si="2"/>
        <v>0</v>
      </c>
      <c r="BC26" s="405">
        <f t="shared" si="3"/>
        <v>0</v>
      </c>
      <c r="BD26" s="405">
        <f t="shared" si="4"/>
        <v>0</v>
      </c>
      <c r="BE26" s="405">
        <f t="shared" si="5"/>
        <v>0</v>
      </c>
      <c r="CZ26" s="405">
        <v>5.0999999999999997E-2</v>
      </c>
    </row>
    <row r="27" spans="1:104" x14ac:dyDescent="0.2">
      <c r="A27" s="426">
        <v>16</v>
      </c>
      <c r="B27" s="431" t="s">
        <v>1044</v>
      </c>
      <c r="C27" s="432" t="s">
        <v>1045</v>
      </c>
      <c r="D27" s="433" t="s">
        <v>149</v>
      </c>
      <c r="E27" s="434">
        <v>5</v>
      </c>
      <c r="F27" s="434"/>
      <c r="G27" s="435">
        <f t="shared" si="0"/>
        <v>0</v>
      </c>
      <c r="O27" s="430">
        <v>2</v>
      </c>
      <c r="AA27" s="405">
        <v>12</v>
      </c>
      <c r="AB27" s="405">
        <v>1</v>
      </c>
      <c r="AC27" s="405">
        <v>16</v>
      </c>
      <c r="AZ27" s="405">
        <v>1</v>
      </c>
      <c r="BA27" s="405">
        <f t="shared" si="1"/>
        <v>0</v>
      </c>
      <c r="BB27" s="405">
        <f t="shared" si="2"/>
        <v>0</v>
      </c>
      <c r="BC27" s="405">
        <f t="shared" si="3"/>
        <v>0</v>
      </c>
      <c r="BD27" s="405">
        <f t="shared" si="4"/>
        <v>0</v>
      </c>
      <c r="BE27" s="405">
        <f t="shared" si="5"/>
        <v>0</v>
      </c>
      <c r="CZ27" s="405">
        <v>6.8000000000000005E-2</v>
      </c>
    </row>
    <row r="28" spans="1:104" x14ac:dyDescent="0.2">
      <c r="A28" s="426">
        <v>17</v>
      </c>
      <c r="B28" s="431" t="s">
        <v>1046</v>
      </c>
      <c r="C28" s="432" t="s">
        <v>1047</v>
      </c>
      <c r="D28" s="433" t="s">
        <v>149</v>
      </c>
      <c r="E28" s="434">
        <v>9</v>
      </c>
      <c r="F28" s="434"/>
      <c r="G28" s="435">
        <f t="shared" si="0"/>
        <v>0</v>
      </c>
      <c r="O28" s="430">
        <v>2</v>
      </c>
      <c r="AA28" s="405">
        <v>12</v>
      </c>
      <c r="AB28" s="405">
        <v>1</v>
      </c>
      <c r="AC28" s="405">
        <v>17</v>
      </c>
      <c r="AZ28" s="405">
        <v>1</v>
      </c>
      <c r="BA28" s="405">
        <f t="shared" si="1"/>
        <v>0</v>
      </c>
      <c r="BB28" s="405">
        <f t="shared" si="2"/>
        <v>0</v>
      </c>
      <c r="BC28" s="405">
        <f t="shared" si="3"/>
        <v>0</v>
      </c>
      <c r="BD28" s="405">
        <f t="shared" si="4"/>
        <v>0</v>
      </c>
      <c r="BE28" s="405">
        <f t="shared" si="5"/>
        <v>0</v>
      </c>
      <c r="CZ28" s="405">
        <v>0.19600000000000001</v>
      </c>
    </row>
    <row r="29" spans="1:104" x14ac:dyDescent="0.2">
      <c r="A29" s="426">
        <v>18</v>
      </c>
      <c r="B29" s="431" t="s">
        <v>1048</v>
      </c>
      <c r="C29" s="432" t="s">
        <v>1049</v>
      </c>
      <c r="D29" s="433" t="s">
        <v>149</v>
      </c>
      <c r="E29" s="434">
        <v>9</v>
      </c>
      <c r="F29" s="434"/>
      <c r="G29" s="435">
        <f t="shared" si="0"/>
        <v>0</v>
      </c>
      <c r="O29" s="430">
        <v>2</v>
      </c>
      <c r="AA29" s="405">
        <v>12</v>
      </c>
      <c r="AB29" s="405">
        <v>0</v>
      </c>
      <c r="AC29" s="405">
        <v>18</v>
      </c>
      <c r="AZ29" s="405">
        <v>1</v>
      </c>
      <c r="BA29" s="405">
        <f t="shared" si="1"/>
        <v>0</v>
      </c>
      <c r="BB29" s="405">
        <f t="shared" si="2"/>
        <v>0</v>
      </c>
      <c r="BC29" s="405">
        <f t="shared" si="3"/>
        <v>0</v>
      </c>
      <c r="BD29" s="405">
        <f t="shared" si="4"/>
        <v>0</v>
      </c>
      <c r="BE29" s="405">
        <f t="shared" si="5"/>
        <v>0</v>
      </c>
      <c r="CZ29" s="405">
        <v>7.0200000000000002E-3</v>
      </c>
    </row>
    <row r="30" spans="1:104" x14ac:dyDescent="0.2">
      <c r="A30" s="426">
        <v>19</v>
      </c>
      <c r="B30" s="431" t="s">
        <v>1050</v>
      </c>
      <c r="C30" s="432" t="s">
        <v>1051</v>
      </c>
      <c r="D30" s="433" t="s">
        <v>149</v>
      </c>
      <c r="E30" s="434">
        <v>4</v>
      </c>
      <c r="F30" s="434"/>
      <c r="G30" s="435">
        <f t="shared" si="0"/>
        <v>0</v>
      </c>
      <c r="O30" s="430">
        <v>2</v>
      </c>
      <c r="AA30" s="405">
        <v>12</v>
      </c>
      <c r="AB30" s="405">
        <v>0</v>
      </c>
      <c r="AC30" s="405">
        <v>19</v>
      </c>
      <c r="AZ30" s="405">
        <v>1</v>
      </c>
      <c r="BA30" s="405">
        <f t="shared" si="1"/>
        <v>0</v>
      </c>
      <c r="BB30" s="405">
        <f t="shared" si="2"/>
        <v>0</v>
      </c>
      <c r="BC30" s="405">
        <f t="shared" si="3"/>
        <v>0</v>
      </c>
      <c r="BD30" s="405">
        <f t="shared" si="4"/>
        <v>0</v>
      </c>
      <c r="BE30" s="405">
        <f t="shared" si="5"/>
        <v>0</v>
      </c>
      <c r="CZ30" s="405">
        <v>0.34089999999999998</v>
      </c>
    </row>
    <row r="31" spans="1:104" ht="22.5" x14ac:dyDescent="0.2">
      <c r="A31" s="426">
        <v>20</v>
      </c>
      <c r="B31" s="431" t="s">
        <v>1052</v>
      </c>
      <c r="C31" s="432" t="s">
        <v>1053</v>
      </c>
      <c r="D31" s="433" t="s">
        <v>149</v>
      </c>
      <c r="E31" s="434">
        <v>4</v>
      </c>
      <c r="F31" s="434"/>
      <c r="G31" s="435">
        <f t="shared" si="0"/>
        <v>0</v>
      </c>
      <c r="O31" s="430">
        <v>2</v>
      </c>
      <c r="AA31" s="405">
        <v>12</v>
      </c>
      <c r="AB31" s="405">
        <v>1</v>
      </c>
      <c r="AC31" s="405">
        <v>20</v>
      </c>
      <c r="AZ31" s="405">
        <v>1</v>
      </c>
      <c r="BA31" s="405">
        <f t="shared" si="1"/>
        <v>0</v>
      </c>
      <c r="BB31" s="405">
        <f t="shared" si="2"/>
        <v>0</v>
      </c>
      <c r="BC31" s="405">
        <f t="shared" si="3"/>
        <v>0</v>
      </c>
      <c r="BD31" s="405">
        <f t="shared" si="4"/>
        <v>0</v>
      </c>
      <c r="BE31" s="405">
        <f t="shared" si="5"/>
        <v>0</v>
      </c>
      <c r="CZ31" s="405">
        <v>0.16700000000000001</v>
      </c>
    </row>
    <row r="32" spans="1:104" x14ac:dyDescent="0.2">
      <c r="A32" s="426">
        <v>21</v>
      </c>
      <c r="B32" s="431" t="s">
        <v>1054</v>
      </c>
      <c r="C32" s="432" t="s">
        <v>1055</v>
      </c>
      <c r="D32" s="433" t="s">
        <v>149</v>
      </c>
      <c r="E32" s="434">
        <v>4</v>
      </c>
      <c r="F32" s="434"/>
      <c r="G32" s="435">
        <f t="shared" si="0"/>
        <v>0</v>
      </c>
      <c r="O32" s="430">
        <v>2</v>
      </c>
      <c r="AA32" s="405">
        <v>12</v>
      </c>
      <c r="AB32" s="405">
        <v>1</v>
      </c>
      <c r="AC32" s="405">
        <v>21</v>
      </c>
      <c r="AZ32" s="405">
        <v>1</v>
      </c>
      <c r="BA32" s="405">
        <f t="shared" si="1"/>
        <v>0</v>
      </c>
      <c r="BB32" s="405">
        <f t="shared" si="2"/>
        <v>0</v>
      </c>
      <c r="BC32" s="405">
        <f t="shared" si="3"/>
        <v>0</v>
      </c>
      <c r="BD32" s="405">
        <f t="shared" si="4"/>
        <v>0</v>
      </c>
      <c r="BE32" s="405">
        <f t="shared" si="5"/>
        <v>0</v>
      </c>
      <c r="CZ32" s="405">
        <v>6.0999999999999999E-2</v>
      </c>
    </row>
    <row r="33" spans="1:104" x14ac:dyDescent="0.2">
      <c r="A33" s="426">
        <v>22</v>
      </c>
      <c r="B33" s="431" t="s">
        <v>1056</v>
      </c>
      <c r="C33" s="432" t="s">
        <v>1057</v>
      </c>
      <c r="D33" s="433" t="s">
        <v>149</v>
      </c>
      <c r="E33" s="434">
        <v>4</v>
      </c>
      <c r="F33" s="434"/>
      <c r="G33" s="435">
        <f t="shared" si="0"/>
        <v>0</v>
      </c>
      <c r="O33" s="430">
        <v>2</v>
      </c>
      <c r="AA33" s="405">
        <v>12</v>
      </c>
      <c r="AB33" s="405">
        <v>1</v>
      </c>
      <c r="AC33" s="405">
        <v>22</v>
      </c>
      <c r="AZ33" s="405">
        <v>1</v>
      </c>
      <c r="BA33" s="405">
        <f t="shared" si="1"/>
        <v>0</v>
      </c>
      <c r="BB33" s="405">
        <f t="shared" si="2"/>
        <v>0</v>
      </c>
      <c r="BC33" s="405">
        <f t="shared" si="3"/>
        <v>0</v>
      </c>
      <c r="BD33" s="405">
        <f t="shared" si="4"/>
        <v>0</v>
      </c>
      <c r="BE33" s="405">
        <f t="shared" si="5"/>
        <v>0</v>
      </c>
      <c r="CZ33" s="405">
        <v>6.0999999999999999E-2</v>
      </c>
    </row>
    <row r="34" spans="1:104" x14ac:dyDescent="0.2">
      <c r="A34" s="426">
        <v>23</v>
      </c>
      <c r="B34" s="431" t="s">
        <v>1058</v>
      </c>
      <c r="C34" s="432" t="s">
        <v>1059</v>
      </c>
      <c r="D34" s="433" t="s">
        <v>149</v>
      </c>
      <c r="E34" s="434">
        <v>4</v>
      </c>
      <c r="F34" s="434"/>
      <c r="G34" s="435">
        <f t="shared" si="0"/>
        <v>0</v>
      </c>
      <c r="O34" s="430">
        <v>2</v>
      </c>
      <c r="AA34" s="405">
        <v>12</v>
      </c>
      <c r="AB34" s="405">
        <v>1</v>
      </c>
      <c r="AC34" s="405">
        <v>23</v>
      </c>
      <c r="AZ34" s="405">
        <v>1</v>
      </c>
      <c r="BA34" s="405">
        <f t="shared" si="1"/>
        <v>0</v>
      </c>
      <c r="BB34" s="405">
        <f t="shared" si="2"/>
        <v>0</v>
      </c>
      <c r="BC34" s="405">
        <f t="shared" si="3"/>
        <v>0</v>
      </c>
      <c r="BD34" s="405">
        <f t="shared" si="4"/>
        <v>0</v>
      </c>
      <c r="BE34" s="405">
        <f t="shared" si="5"/>
        <v>0</v>
      </c>
      <c r="CZ34" s="405">
        <v>9.2999999999999999E-2</v>
      </c>
    </row>
    <row r="35" spans="1:104" x14ac:dyDescent="0.2">
      <c r="A35" s="426">
        <v>24</v>
      </c>
      <c r="B35" s="431" t="s">
        <v>1060</v>
      </c>
      <c r="C35" s="432" t="s">
        <v>1061</v>
      </c>
      <c r="D35" s="433" t="s">
        <v>149</v>
      </c>
      <c r="E35" s="434">
        <v>4</v>
      </c>
      <c r="F35" s="434"/>
      <c r="G35" s="435">
        <f t="shared" si="0"/>
        <v>0</v>
      </c>
      <c r="O35" s="430">
        <v>2</v>
      </c>
      <c r="AA35" s="405">
        <v>12</v>
      </c>
      <c r="AB35" s="405">
        <v>0</v>
      </c>
      <c r="AC35" s="405">
        <v>24</v>
      </c>
      <c r="AZ35" s="405">
        <v>1</v>
      </c>
      <c r="BA35" s="405">
        <f t="shared" si="1"/>
        <v>0</v>
      </c>
      <c r="BB35" s="405">
        <f t="shared" si="2"/>
        <v>0</v>
      </c>
      <c r="BC35" s="405">
        <f t="shared" si="3"/>
        <v>0</v>
      </c>
      <c r="BD35" s="405">
        <f t="shared" si="4"/>
        <v>0</v>
      </c>
      <c r="BE35" s="405">
        <f t="shared" si="5"/>
        <v>0</v>
      </c>
      <c r="CZ35" s="405">
        <v>4.6800000000000001E-3</v>
      </c>
    </row>
    <row r="36" spans="1:104" x14ac:dyDescent="0.2">
      <c r="A36" s="426">
        <v>25</v>
      </c>
      <c r="B36" s="431" t="s">
        <v>1062</v>
      </c>
      <c r="C36" s="432" t="s">
        <v>1063</v>
      </c>
      <c r="D36" s="433" t="s">
        <v>115</v>
      </c>
      <c r="E36" s="434">
        <v>184.3</v>
      </c>
      <c r="F36" s="434"/>
      <c r="G36" s="435">
        <f t="shared" si="0"/>
        <v>0</v>
      </c>
      <c r="O36" s="430">
        <v>2</v>
      </c>
      <c r="AA36" s="405">
        <v>12</v>
      </c>
      <c r="AB36" s="405">
        <v>0</v>
      </c>
      <c r="AC36" s="405">
        <v>25</v>
      </c>
      <c r="AZ36" s="405">
        <v>1</v>
      </c>
      <c r="BA36" s="405">
        <f t="shared" si="1"/>
        <v>0</v>
      </c>
      <c r="BB36" s="405">
        <f t="shared" si="2"/>
        <v>0</v>
      </c>
      <c r="BC36" s="405">
        <f t="shared" si="3"/>
        <v>0</v>
      </c>
      <c r="BD36" s="405">
        <f t="shared" si="4"/>
        <v>0</v>
      </c>
      <c r="BE36" s="405">
        <f t="shared" si="5"/>
        <v>0</v>
      </c>
      <c r="CZ36" s="405">
        <v>1.0000000000000001E-5</v>
      </c>
    </row>
    <row r="37" spans="1:104" x14ac:dyDescent="0.2">
      <c r="A37" s="436"/>
      <c r="B37" s="437"/>
      <c r="C37" s="649" t="s">
        <v>1064</v>
      </c>
      <c r="D37" s="650"/>
      <c r="E37" s="438"/>
      <c r="F37" s="439"/>
      <c r="G37" s="440"/>
      <c r="M37" s="430" t="s">
        <v>1064</v>
      </c>
      <c r="O37" s="430"/>
    </row>
    <row r="38" spans="1:104" x14ac:dyDescent="0.2">
      <c r="A38" s="436"/>
      <c r="B38" s="437"/>
      <c r="C38" s="649" t="s">
        <v>1065</v>
      </c>
      <c r="D38" s="650"/>
      <c r="E38" s="438"/>
      <c r="F38" s="439"/>
      <c r="G38" s="440"/>
      <c r="M38" s="430" t="s">
        <v>1065</v>
      </c>
      <c r="O38" s="430"/>
    </row>
    <row r="39" spans="1:104" x14ac:dyDescent="0.2">
      <c r="A39" s="436"/>
      <c r="B39" s="437"/>
      <c r="C39" s="649" t="s">
        <v>1066</v>
      </c>
      <c r="D39" s="650"/>
      <c r="E39" s="438"/>
      <c r="F39" s="439"/>
      <c r="G39" s="440"/>
      <c r="M39" s="430" t="s">
        <v>1066</v>
      </c>
      <c r="O39" s="430"/>
    </row>
    <row r="40" spans="1:104" x14ac:dyDescent="0.2">
      <c r="A40" s="426">
        <v>26</v>
      </c>
      <c r="B40" s="431" t="s">
        <v>1067</v>
      </c>
      <c r="C40" s="432" t="s">
        <v>1068</v>
      </c>
      <c r="D40" s="433" t="s">
        <v>115</v>
      </c>
      <c r="E40" s="434">
        <v>121.4</v>
      </c>
      <c r="F40" s="434"/>
      <c r="G40" s="435">
        <f>E40*F40</f>
        <v>0</v>
      </c>
      <c r="O40" s="430">
        <v>2</v>
      </c>
      <c r="AA40" s="405">
        <v>12</v>
      </c>
      <c r="AB40" s="405">
        <v>0</v>
      </c>
      <c r="AC40" s="405">
        <v>26</v>
      </c>
      <c r="AZ40" s="405">
        <v>1</v>
      </c>
      <c r="BA40" s="405">
        <f>IF(AZ40=1,G40,0)</f>
        <v>0</v>
      </c>
      <c r="BB40" s="405">
        <f>IF(AZ40=2,G40,0)</f>
        <v>0</v>
      </c>
      <c r="BC40" s="405">
        <f>IF(AZ40=3,G40,0)</f>
        <v>0</v>
      </c>
      <c r="BD40" s="405">
        <f>IF(AZ40=4,G40,0)</f>
        <v>0</v>
      </c>
      <c r="BE40" s="405">
        <f>IF(AZ40=5,G40,0)</f>
        <v>0</v>
      </c>
      <c r="CZ40" s="405">
        <v>1.0000000000000001E-5</v>
      </c>
    </row>
    <row r="41" spans="1:104" x14ac:dyDescent="0.2">
      <c r="A41" s="436"/>
      <c r="B41" s="437"/>
      <c r="C41" s="649" t="s">
        <v>1069</v>
      </c>
      <c r="D41" s="650"/>
      <c r="E41" s="438"/>
      <c r="F41" s="439"/>
      <c r="G41" s="440"/>
      <c r="M41" s="430" t="s">
        <v>1069</v>
      </c>
      <c r="O41" s="430"/>
    </row>
    <row r="42" spans="1:104" x14ac:dyDescent="0.2">
      <c r="A42" s="436"/>
      <c r="B42" s="437"/>
      <c r="C42" s="649" t="s">
        <v>1070</v>
      </c>
      <c r="D42" s="650"/>
      <c r="E42" s="438"/>
      <c r="F42" s="439"/>
      <c r="G42" s="440"/>
      <c r="M42" s="430" t="s">
        <v>1070</v>
      </c>
      <c r="O42" s="430"/>
    </row>
    <row r="43" spans="1:104" ht="22.5" x14ac:dyDescent="0.2">
      <c r="A43" s="426">
        <v>27</v>
      </c>
      <c r="B43" s="431" t="s">
        <v>1071</v>
      </c>
      <c r="C43" s="432" t="s">
        <v>1072</v>
      </c>
      <c r="D43" s="433" t="s">
        <v>115</v>
      </c>
      <c r="E43" s="434">
        <v>13.398</v>
      </c>
      <c r="F43" s="434"/>
      <c r="G43" s="435">
        <f>E43*F43</f>
        <v>0</v>
      </c>
      <c r="O43" s="430">
        <v>2</v>
      </c>
      <c r="AA43" s="405">
        <v>12</v>
      </c>
      <c r="AB43" s="405">
        <v>0</v>
      </c>
      <c r="AC43" s="405">
        <v>27</v>
      </c>
      <c r="AZ43" s="405">
        <v>1</v>
      </c>
      <c r="BA43" s="405">
        <f>IF(AZ43=1,G43,0)</f>
        <v>0</v>
      </c>
      <c r="BB43" s="405">
        <f>IF(AZ43=2,G43,0)</f>
        <v>0</v>
      </c>
      <c r="BC43" s="405">
        <f>IF(AZ43=3,G43,0)</f>
        <v>0</v>
      </c>
      <c r="BD43" s="405">
        <f>IF(AZ43=4,G43,0)</f>
        <v>0</v>
      </c>
      <c r="BE43" s="405">
        <f>IF(AZ43=5,G43,0)</f>
        <v>0</v>
      </c>
      <c r="CZ43" s="405">
        <v>1.97E-3</v>
      </c>
    </row>
    <row r="44" spans="1:104" x14ac:dyDescent="0.2">
      <c r="A44" s="436"/>
      <c r="B44" s="437"/>
      <c r="C44" s="649" t="s">
        <v>1073</v>
      </c>
      <c r="D44" s="650"/>
      <c r="E44" s="438"/>
      <c r="F44" s="439"/>
      <c r="G44" s="440"/>
      <c r="M44" s="430" t="s">
        <v>1073</v>
      </c>
      <c r="O44" s="430"/>
    </row>
    <row r="45" spans="1:104" x14ac:dyDescent="0.2">
      <c r="A45" s="426">
        <v>28</v>
      </c>
      <c r="B45" s="431" t="s">
        <v>1074</v>
      </c>
      <c r="C45" s="432" t="s">
        <v>1075</v>
      </c>
      <c r="D45" s="433" t="s">
        <v>149</v>
      </c>
      <c r="E45" s="434">
        <v>20</v>
      </c>
      <c r="F45" s="434"/>
      <c r="G45" s="435">
        <f t="shared" ref="G45:G67" si="6">E45*F45</f>
        <v>0</v>
      </c>
      <c r="O45" s="430">
        <v>2</v>
      </c>
      <c r="AA45" s="405">
        <v>12</v>
      </c>
      <c r="AB45" s="405">
        <v>1</v>
      </c>
      <c r="AC45" s="405">
        <v>28</v>
      </c>
      <c r="AZ45" s="405">
        <v>1</v>
      </c>
      <c r="BA45" s="405">
        <f t="shared" ref="BA45:BA67" si="7">IF(AZ45=1,G45,0)</f>
        <v>0</v>
      </c>
      <c r="BB45" s="405">
        <f t="shared" ref="BB45:BB67" si="8">IF(AZ45=2,G45,0)</f>
        <v>0</v>
      </c>
      <c r="BC45" s="405">
        <f t="shared" ref="BC45:BC67" si="9">IF(AZ45=3,G45,0)</f>
        <v>0</v>
      </c>
      <c r="BD45" s="405">
        <f t="shared" ref="BD45:BD67" si="10">IF(AZ45=4,G45,0)</f>
        <v>0</v>
      </c>
      <c r="BE45" s="405">
        <f t="shared" ref="BE45:BE67" si="11">IF(AZ45=5,G45,0)</f>
        <v>0</v>
      </c>
      <c r="CZ45" s="405">
        <v>3.2100000000000002E-3</v>
      </c>
    </row>
    <row r="46" spans="1:104" x14ac:dyDescent="0.2">
      <c r="A46" s="426">
        <v>29</v>
      </c>
      <c r="B46" s="431" t="s">
        <v>1076</v>
      </c>
      <c r="C46" s="432" t="s">
        <v>1077</v>
      </c>
      <c r="D46" s="433" t="s">
        <v>149</v>
      </c>
      <c r="E46" s="434">
        <v>3</v>
      </c>
      <c r="F46" s="434"/>
      <c r="G46" s="435">
        <f t="shared" si="6"/>
        <v>0</v>
      </c>
      <c r="O46" s="430">
        <v>2</v>
      </c>
      <c r="AA46" s="405">
        <v>12</v>
      </c>
      <c r="AB46" s="405">
        <v>1</v>
      </c>
      <c r="AC46" s="405">
        <v>29</v>
      </c>
      <c r="AZ46" s="405">
        <v>1</v>
      </c>
      <c r="BA46" s="405">
        <f t="shared" si="7"/>
        <v>0</v>
      </c>
      <c r="BB46" s="405">
        <f t="shared" si="8"/>
        <v>0</v>
      </c>
      <c r="BC46" s="405">
        <f t="shared" si="9"/>
        <v>0</v>
      </c>
      <c r="BD46" s="405">
        <f t="shared" si="10"/>
        <v>0</v>
      </c>
      <c r="BE46" s="405">
        <f t="shared" si="11"/>
        <v>0</v>
      </c>
      <c r="CZ46" s="405">
        <v>9.6299999999999997E-3</v>
      </c>
    </row>
    <row r="47" spans="1:104" x14ac:dyDescent="0.2">
      <c r="A47" s="426">
        <v>30</v>
      </c>
      <c r="B47" s="431" t="s">
        <v>1078</v>
      </c>
      <c r="C47" s="432" t="s">
        <v>1079</v>
      </c>
      <c r="D47" s="433" t="s">
        <v>149</v>
      </c>
      <c r="E47" s="434">
        <v>19</v>
      </c>
      <c r="F47" s="434"/>
      <c r="G47" s="435">
        <f t="shared" si="6"/>
        <v>0</v>
      </c>
      <c r="O47" s="430">
        <v>2</v>
      </c>
      <c r="AA47" s="405">
        <v>12</v>
      </c>
      <c r="AB47" s="405">
        <v>1</v>
      </c>
      <c r="AC47" s="405">
        <v>30</v>
      </c>
      <c r="AZ47" s="405">
        <v>1</v>
      </c>
      <c r="BA47" s="405">
        <f t="shared" si="7"/>
        <v>0</v>
      </c>
      <c r="BB47" s="405">
        <f t="shared" si="8"/>
        <v>0</v>
      </c>
      <c r="BC47" s="405">
        <f t="shared" si="9"/>
        <v>0</v>
      </c>
      <c r="BD47" s="405">
        <f t="shared" si="10"/>
        <v>0</v>
      </c>
      <c r="BE47" s="405">
        <f t="shared" si="11"/>
        <v>0</v>
      </c>
      <c r="CZ47" s="405">
        <v>1.6049999999999998E-2</v>
      </c>
    </row>
    <row r="48" spans="1:104" x14ac:dyDescent="0.2">
      <c r="A48" s="426">
        <v>31</v>
      </c>
      <c r="B48" s="431" t="s">
        <v>1080</v>
      </c>
      <c r="C48" s="432" t="s">
        <v>1081</v>
      </c>
      <c r="D48" s="433" t="s">
        <v>149</v>
      </c>
      <c r="E48" s="434">
        <v>7</v>
      </c>
      <c r="F48" s="434"/>
      <c r="G48" s="435">
        <f t="shared" si="6"/>
        <v>0</v>
      </c>
      <c r="O48" s="430">
        <v>2</v>
      </c>
      <c r="AA48" s="405">
        <v>12</v>
      </c>
      <c r="AB48" s="405">
        <v>1</v>
      </c>
      <c r="AC48" s="405">
        <v>31</v>
      </c>
      <c r="AZ48" s="405">
        <v>1</v>
      </c>
      <c r="BA48" s="405">
        <f t="shared" si="7"/>
        <v>0</v>
      </c>
      <c r="BB48" s="405">
        <f t="shared" si="8"/>
        <v>0</v>
      </c>
      <c r="BC48" s="405">
        <f t="shared" si="9"/>
        <v>0</v>
      </c>
      <c r="BD48" s="405">
        <f t="shared" si="10"/>
        <v>0</v>
      </c>
      <c r="BE48" s="405">
        <f t="shared" si="11"/>
        <v>0</v>
      </c>
      <c r="CZ48" s="405">
        <v>5.0400000000000002E-3</v>
      </c>
    </row>
    <row r="49" spans="1:104" x14ac:dyDescent="0.2">
      <c r="A49" s="426">
        <v>32</v>
      </c>
      <c r="B49" s="431" t="s">
        <v>1082</v>
      </c>
      <c r="C49" s="432" t="s">
        <v>1083</v>
      </c>
      <c r="D49" s="433" t="s">
        <v>149</v>
      </c>
      <c r="E49" s="434">
        <v>5</v>
      </c>
      <c r="F49" s="434"/>
      <c r="G49" s="435">
        <f t="shared" si="6"/>
        <v>0</v>
      </c>
      <c r="O49" s="430">
        <v>2</v>
      </c>
      <c r="AA49" s="405">
        <v>12</v>
      </c>
      <c r="AB49" s="405">
        <v>1</v>
      </c>
      <c r="AC49" s="405">
        <v>32</v>
      </c>
      <c r="AZ49" s="405">
        <v>1</v>
      </c>
      <c r="BA49" s="405">
        <f t="shared" si="7"/>
        <v>0</v>
      </c>
      <c r="BB49" s="405">
        <f t="shared" si="8"/>
        <v>0</v>
      </c>
      <c r="BC49" s="405">
        <f t="shared" si="9"/>
        <v>0</v>
      </c>
      <c r="BD49" s="405">
        <f t="shared" si="10"/>
        <v>0</v>
      </c>
      <c r="BE49" s="405">
        <f t="shared" si="11"/>
        <v>0</v>
      </c>
      <c r="CZ49" s="405">
        <v>1.512E-2</v>
      </c>
    </row>
    <row r="50" spans="1:104" x14ac:dyDescent="0.2">
      <c r="A50" s="426">
        <v>33</v>
      </c>
      <c r="B50" s="431" t="s">
        <v>1084</v>
      </c>
      <c r="C50" s="432" t="s">
        <v>1085</v>
      </c>
      <c r="D50" s="433" t="s">
        <v>149</v>
      </c>
      <c r="E50" s="434">
        <v>6</v>
      </c>
      <c r="F50" s="434"/>
      <c r="G50" s="435">
        <f t="shared" si="6"/>
        <v>0</v>
      </c>
      <c r="O50" s="430">
        <v>2</v>
      </c>
      <c r="AA50" s="405">
        <v>12</v>
      </c>
      <c r="AB50" s="405">
        <v>1</v>
      </c>
      <c r="AC50" s="405">
        <v>33</v>
      </c>
      <c r="AZ50" s="405">
        <v>1</v>
      </c>
      <c r="BA50" s="405">
        <f t="shared" si="7"/>
        <v>0</v>
      </c>
      <c r="BB50" s="405">
        <f t="shared" si="8"/>
        <v>0</v>
      </c>
      <c r="BC50" s="405">
        <f t="shared" si="9"/>
        <v>0</v>
      </c>
      <c r="BD50" s="405">
        <f t="shared" si="10"/>
        <v>0</v>
      </c>
      <c r="BE50" s="405">
        <f t="shared" si="11"/>
        <v>0</v>
      </c>
      <c r="CZ50" s="405">
        <v>2.52E-2</v>
      </c>
    </row>
    <row r="51" spans="1:104" x14ac:dyDescent="0.2">
      <c r="A51" s="426">
        <v>34</v>
      </c>
      <c r="B51" s="431" t="s">
        <v>1086</v>
      </c>
      <c r="C51" s="432" t="s">
        <v>1087</v>
      </c>
      <c r="D51" s="433" t="s">
        <v>149</v>
      </c>
      <c r="E51" s="434">
        <v>2</v>
      </c>
      <c r="F51" s="434"/>
      <c r="G51" s="435">
        <f t="shared" si="6"/>
        <v>0</v>
      </c>
      <c r="O51" s="430">
        <v>2</v>
      </c>
      <c r="AA51" s="405">
        <v>12</v>
      </c>
      <c r="AB51" s="405">
        <v>1</v>
      </c>
      <c r="AC51" s="405">
        <v>34</v>
      </c>
      <c r="AZ51" s="405">
        <v>1</v>
      </c>
      <c r="BA51" s="405">
        <f t="shared" si="7"/>
        <v>0</v>
      </c>
      <c r="BB51" s="405">
        <f t="shared" si="8"/>
        <v>0</v>
      </c>
      <c r="BC51" s="405">
        <f t="shared" si="9"/>
        <v>0</v>
      </c>
      <c r="BD51" s="405">
        <f t="shared" si="10"/>
        <v>0</v>
      </c>
      <c r="BE51" s="405">
        <f t="shared" si="11"/>
        <v>0</v>
      </c>
      <c r="CZ51" s="405">
        <v>7.79E-3</v>
      </c>
    </row>
    <row r="52" spans="1:104" x14ac:dyDescent="0.2">
      <c r="A52" s="426">
        <v>35</v>
      </c>
      <c r="B52" s="431" t="s">
        <v>1088</v>
      </c>
      <c r="C52" s="432" t="s">
        <v>1089</v>
      </c>
      <c r="D52" s="433" t="s">
        <v>149</v>
      </c>
      <c r="E52" s="434">
        <v>3</v>
      </c>
      <c r="F52" s="434"/>
      <c r="G52" s="435">
        <f t="shared" si="6"/>
        <v>0</v>
      </c>
      <c r="O52" s="430">
        <v>2</v>
      </c>
      <c r="AA52" s="405">
        <v>12</v>
      </c>
      <c r="AB52" s="405">
        <v>1</v>
      </c>
      <c r="AC52" s="405">
        <v>35</v>
      </c>
      <c r="AZ52" s="405">
        <v>1</v>
      </c>
      <c r="BA52" s="405">
        <f t="shared" si="7"/>
        <v>0</v>
      </c>
      <c r="BB52" s="405">
        <f t="shared" si="8"/>
        <v>0</v>
      </c>
      <c r="BC52" s="405">
        <f t="shared" si="9"/>
        <v>0</v>
      </c>
      <c r="BD52" s="405">
        <f t="shared" si="10"/>
        <v>0</v>
      </c>
      <c r="BE52" s="405">
        <f t="shared" si="11"/>
        <v>0</v>
      </c>
      <c r="CZ52" s="405">
        <v>2.3369999999999998E-2</v>
      </c>
    </row>
    <row r="53" spans="1:104" x14ac:dyDescent="0.2">
      <c r="A53" s="426">
        <v>36</v>
      </c>
      <c r="B53" s="431" t="s">
        <v>1090</v>
      </c>
      <c r="C53" s="432" t="s">
        <v>1091</v>
      </c>
      <c r="D53" s="433" t="s">
        <v>149</v>
      </c>
      <c r="E53" s="434">
        <v>6</v>
      </c>
      <c r="F53" s="434"/>
      <c r="G53" s="435">
        <f t="shared" si="6"/>
        <v>0</v>
      </c>
      <c r="O53" s="430">
        <v>2</v>
      </c>
      <c r="AA53" s="405">
        <v>12</v>
      </c>
      <c r="AB53" s="405">
        <v>1</v>
      </c>
      <c r="AC53" s="405">
        <v>36</v>
      </c>
      <c r="AZ53" s="405">
        <v>1</v>
      </c>
      <c r="BA53" s="405">
        <f t="shared" si="7"/>
        <v>0</v>
      </c>
      <c r="BB53" s="405">
        <f t="shared" si="8"/>
        <v>0</v>
      </c>
      <c r="BC53" s="405">
        <f t="shared" si="9"/>
        <v>0</v>
      </c>
      <c r="BD53" s="405">
        <f t="shared" si="10"/>
        <v>0</v>
      </c>
      <c r="BE53" s="405">
        <f t="shared" si="11"/>
        <v>0</v>
      </c>
      <c r="CZ53" s="405">
        <v>3.8949999999999999E-2</v>
      </c>
    </row>
    <row r="54" spans="1:104" x14ac:dyDescent="0.2">
      <c r="A54" s="426">
        <v>37</v>
      </c>
      <c r="B54" s="431" t="s">
        <v>1092</v>
      </c>
      <c r="C54" s="432" t="s">
        <v>1093</v>
      </c>
      <c r="D54" s="433" t="s">
        <v>149</v>
      </c>
      <c r="E54" s="434">
        <v>2</v>
      </c>
      <c r="F54" s="434"/>
      <c r="G54" s="435">
        <f t="shared" si="6"/>
        <v>0</v>
      </c>
      <c r="O54" s="430">
        <v>2</v>
      </c>
      <c r="AA54" s="405">
        <v>12</v>
      </c>
      <c r="AB54" s="405">
        <v>1</v>
      </c>
      <c r="AC54" s="405">
        <v>37</v>
      </c>
      <c r="AZ54" s="405">
        <v>1</v>
      </c>
      <c r="BA54" s="405">
        <f t="shared" si="7"/>
        <v>0</v>
      </c>
      <c r="BB54" s="405">
        <f t="shared" si="8"/>
        <v>0</v>
      </c>
      <c r="BC54" s="405">
        <f t="shared" si="9"/>
        <v>0</v>
      </c>
      <c r="BD54" s="405">
        <f t="shared" si="10"/>
        <v>0</v>
      </c>
      <c r="BE54" s="405">
        <f t="shared" si="11"/>
        <v>0</v>
      </c>
      <c r="CZ54" s="405">
        <v>1.2370000000000001E-2</v>
      </c>
    </row>
    <row r="55" spans="1:104" x14ac:dyDescent="0.2">
      <c r="A55" s="426">
        <v>38</v>
      </c>
      <c r="B55" s="431" t="s">
        <v>1094</v>
      </c>
      <c r="C55" s="432" t="s">
        <v>1095</v>
      </c>
      <c r="D55" s="433" t="s">
        <v>149</v>
      </c>
      <c r="E55" s="434">
        <v>14</v>
      </c>
      <c r="F55" s="434"/>
      <c r="G55" s="435">
        <f t="shared" si="6"/>
        <v>0</v>
      </c>
      <c r="O55" s="430">
        <v>2</v>
      </c>
      <c r="AA55" s="405">
        <v>12</v>
      </c>
      <c r="AB55" s="405">
        <v>1</v>
      </c>
      <c r="AC55" s="405">
        <v>38</v>
      </c>
      <c r="AZ55" s="405">
        <v>1</v>
      </c>
      <c r="BA55" s="405">
        <f t="shared" si="7"/>
        <v>0</v>
      </c>
      <c r="BB55" s="405">
        <f t="shared" si="8"/>
        <v>0</v>
      </c>
      <c r="BC55" s="405">
        <f t="shared" si="9"/>
        <v>0</v>
      </c>
      <c r="BD55" s="405">
        <f t="shared" si="10"/>
        <v>0</v>
      </c>
      <c r="BE55" s="405">
        <f t="shared" si="11"/>
        <v>0</v>
      </c>
      <c r="CZ55" s="405">
        <v>6.1850000000000002E-2</v>
      </c>
    </row>
    <row r="56" spans="1:104" x14ac:dyDescent="0.2">
      <c r="A56" s="426">
        <v>39</v>
      </c>
      <c r="B56" s="431" t="s">
        <v>1096</v>
      </c>
      <c r="C56" s="432" t="s">
        <v>1097</v>
      </c>
      <c r="D56" s="433" t="s">
        <v>149</v>
      </c>
      <c r="E56" s="434">
        <v>43</v>
      </c>
      <c r="F56" s="434"/>
      <c r="G56" s="435">
        <f t="shared" si="6"/>
        <v>0</v>
      </c>
      <c r="O56" s="430">
        <v>2</v>
      </c>
      <c r="AA56" s="405">
        <v>12</v>
      </c>
      <c r="AB56" s="405">
        <v>0</v>
      </c>
      <c r="AC56" s="405">
        <v>39</v>
      </c>
      <c r="AZ56" s="405">
        <v>1</v>
      </c>
      <c r="BA56" s="405">
        <f t="shared" si="7"/>
        <v>0</v>
      </c>
      <c r="BB56" s="405">
        <f t="shared" si="8"/>
        <v>0</v>
      </c>
      <c r="BC56" s="405">
        <f t="shared" si="9"/>
        <v>0</v>
      </c>
      <c r="BD56" s="405">
        <f t="shared" si="10"/>
        <v>0</v>
      </c>
      <c r="BE56" s="405">
        <f t="shared" si="11"/>
        <v>0</v>
      </c>
      <c r="CZ56" s="405">
        <v>2.0000000000000002E-5</v>
      </c>
    </row>
    <row r="57" spans="1:104" x14ac:dyDescent="0.2">
      <c r="A57" s="426">
        <v>40</v>
      </c>
      <c r="B57" s="431" t="s">
        <v>1098</v>
      </c>
      <c r="C57" s="432" t="s">
        <v>1099</v>
      </c>
      <c r="D57" s="433" t="s">
        <v>149</v>
      </c>
      <c r="E57" s="434">
        <v>4</v>
      </c>
      <c r="F57" s="434"/>
      <c r="G57" s="435">
        <f t="shared" si="6"/>
        <v>0</v>
      </c>
      <c r="O57" s="430">
        <v>2</v>
      </c>
      <c r="AA57" s="405">
        <v>12</v>
      </c>
      <c r="AB57" s="405">
        <v>0</v>
      </c>
      <c r="AC57" s="405">
        <v>40</v>
      </c>
      <c r="AZ57" s="405">
        <v>1</v>
      </c>
      <c r="BA57" s="405">
        <f t="shared" si="7"/>
        <v>0</v>
      </c>
      <c r="BB57" s="405">
        <f t="shared" si="8"/>
        <v>0</v>
      </c>
      <c r="BC57" s="405">
        <f t="shared" si="9"/>
        <v>0</v>
      </c>
      <c r="BD57" s="405">
        <f t="shared" si="10"/>
        <v>0</v>
      </c>
      <c r="BE57" s="405">
        <f t="shared" si="11"/>
        <v>0</v>
      </c>
      <c r="CZ57" s="405">
        <v>3.0000000000000001E-5</v>
      </c>
    </row>
    <row r="58" spans="1:104" x14ac:dyDescent="0.2">
      <c r="A58" s="426">
        <v>41</v>
      </c>
      <c r="B58" s="431" t="s">
        <v>1100</v>
      </c>
      <c r="C58" s="432" t="s">
        <v>1101</v>
      </c>
      <c r="D58" s="433" t="s">
        <v>149</v>
      </c>
      <c r="E58" s="434">
        <v>3</v>
      </c>
      <c r="F58" s="434"/>
      <c r="G58" s="435">
        <f t="shared" si="6"/>
        <v>0</v>
      </c>
      <c r="O58" s="430">
        <v>2</v>
      </c>
      <c r="AA58" s="405">
        <v>12</v>
      </c>
      <c r="AB58" s="405">
        <v>0</v>
      </c>
      <c r="AC58" s="405">
        <v>41</v>
      </c>
      <c r="AZ58" s="405">
        <v>1</v>
      </c>
      <c r="BA58" s="405">
        <f t="shared" si="7"/>
        <v>0</v>
      </c>
      <c r="BB58" s="405">
        <f t="shared" si="8"/>
        <v>0</v>
      </c>
      <c r="BC58" s="405">
        <f t="shared" si="9"/>
        <v>0</v>
      </c>
      <c r="BD58" s="405">
        <f t="shared" si="10"/>
        <v>0</v>
      </c>
      <c r="BE58" s="405">
        <f t="shared" si="11"/>
        <v>0</v>
      </c>
      <c r="CZ58" s="405">
        <v>4.0000000000000003E-5</v>
      </c>
    </row>
    <row r="59" spans="1:104" x14ac:dyDescent="0.2">
      <c r="A59" s="426">
        <v>42</v>
      </c>
      <c r="B59" s="431" t="s">
        <v>1102</v>
      </c>
      <c r="C59" s="432" t="s">
        <v>1103</v>
      </c>
      <c r="D59" s="433" t="s">
        <v>149</v>
      </c>
      <c r="E59" s="434">
        <v>11</v>
      </c>
      <c r="F59" s="434"/>
      <c r="G59" s="435">
        <f t="shared" si="6"/>
        <v>0</v>
      </c>
      <c r="O59" s="430">
        <v>2</v>
      </c>
      <c r="AA59" s="405">
        <v>12</v>
      </c>
      <c r="AB59" s="405">
        <v>1</v>
      </c>
      <c r="AC59" s="405">
        <v>42</v>
      </c>
      <c r="AZ59" s="405">
        <v>1</v>
      </c>
      <c r="BA59" s="405">
        <f t="shared" si="7"/>
        <v>0</v>
      </c>
      <c r="BB59" s="405">
        <f t="shared" si="8"/>
        <v>0</v>
      </c>
      <c r="BC59" s="405">
        <f t="shared" si="9"/>
        <v>0</v>
      </c>
      <c r="BD59" s="405">
        <f t="shared" si="10"/>
        <v>0</v>
      </c>
      <c r="BE59" s="405">
        <f t="shared" si="11"/>
        <v>0</v>
      </c>
      <c r="CZ59" s="405">
        <v>6.6E-4</v>
      </c>
    </row>
    <row r="60" spans="1:104" x14ac:dyDescent="0.2">
      <c r="A60" s="426">
        <v>43</v>
      </c>
      <c r="B60" s="431" t="s">
        <v>1104</v>
      </c>
      <c r="C60" s="432" t="s">
        <v>1105</v>
      </c>
      <c r="D60" s="433" t="s">
        <v>149</v>
      </c>
      <c r="E60" s="434">
        <v>10</v>
      </c>
      <c r="F60" s="434"/>
      <c r="G60" s="435">
        <f t="shared" si="6"/>
        <v>0</v>
      </c>
      <c r="O60" s="430">
        <v>2</v>
      </c>
      <c r="AA60" s="405">
        <v>12</v>
      </c>
      <c r="AB60" s="405">
        <v>1</v>
      </c>
      <c r="AC60" s="405">
        <v>43</v>
      </c>
      <c r="AZ60" s="405">
        <v>1</v>
      </c>
      <c r="BA60" s="405">
        <f t="shared" si="7"/>
        <v>0</v>
      </c>
      <c r="BB60" s="405">
        <f t="shared" si="8"/>
        <v>0</v>
      </c>
      <c r="BC60" s="405">
        <f t="shared" si="9"/>
        <v>0</v>
      </c>
      <c r="BD60" s="405">
        <f t="shared" si="10"/>
        <v>0</v>
      </c>
      <c r="BE60" s="405">
        <f t="shared" si="11"/>
        <v>0</v>
      </c>
      <c r="CZ60" s="405">
        <v>9.2000000000000003E-4</v>
      </c>
    </row>
    <row r="61" spans="1:104" x14ac:dyDescent="0.2">
      <c r="A61" s="426">
        <v>44</v>
      </c>
      <c r="B61" s="431" t="s">
        <v>1106</v>
      </c>
      <c r="C61" s="432" t="s">
        <v>1107</v>
      </c>
      <c r="D61" s="433" t="s">
        <v>149</v>
      </c>
      <c r="E61" s="434">
        <v>2</v>
      </c>
      <c r="F61" s="434"/>
      <c r="G61" s="435">
        <f t="shared" si="6"/>
        <v>0</v>
      </c>
      <c r="O61" s="430">
        <v>2</v>
      </c>
      <c r="AA61" s="405">
        <v>12</v>
      </c>
      <c r="AB61" s="405">
        <v>1</v>
      </c>
      <c r="AC61" s="405">
        <v>44</v>
      </c>
      <c r="AZ61" s="405">
        <v>1</v>
      </c>
      <c r="BA61" s="405">
        <f t="shared" si="7"/>
        <v>0</v>
      </c>
      <c r="BB61" s="405">
        <f t="shared" si="8"/>
        <v>0</v>
      </c>
      <c r="BC61" s="405">
        <f t="shared" si="9"/>
        <v>0</v>
      </c>
      <c r="BD61" s="405">
        <f t="shared" si="10"/>
        <v>0</v>
      </c>
      <c r="BE61" s="405">
        <f t="shared" si="11"/>
        <v>0</v>
      </c>
      <c r="CZ61" s="405">
        <v>1.2700000000000001E-3</v>
      </c>
    </row>
    <row r="62" spans="1:104" x14ac:dyDescent="0.2">
      <c r="A62" s="426">
        <v>45</v>
      </c>
      <c r="B62" s="431" t="s">
        <v>1108</v>
      </c>
      <c r="C62" s="432" t="s">
        <v>1109</v>
      </c>
      <c r="D62" s="433" t="s">
        <v>149</v>
      </c>
      <c r="E62" s="434">
        <v>10</v>
      </c>
      <c r="F62" s="434"/>
      <c r="G62" s="435">
        <f t="shared" si="6"/>
        <v>0</v>
      </c>
      <c r="O62" s="430">
        <v>2</v>
      </c>
      <c r="AA62" s="405">
        <v>12</v>
      </c>
      <c r="AB62" s="405">
        <v>1</v>
      </c>
      <c r="AC62" s="405">
        <v>45</v>
      </c>
      <c r="AZ62" s="405">
        <v>1</v>
      </c>
      <c r="BA62" s="405">
        <f t="shared" si="7"/>
        <v>0</v>
      </c>
      <c r="BB62" s="405">
        <f t="shared" si="8"/>
        <v>0</v>
      </c>
      <c r="BC62" s="405">
        <f t="shared" si="9"/>
        <v>0</v>
      </c>
      <c r="BD62" s="405">
        <f t="shared" si="10"/>
        <v>0</v>
      </c>
      <c r="BE62" s="405">
        <f t="shared" si="11"/>
        <v>0</v>
      </c>
      <c r="CZ62" s="405">
        <v>4.2999999999999999E-4</v>
      </c>
    </row>
    <row r="63" spans="1:104" x14ac:dyDescent="0.2">
      <c r="A63" s="426">
        <v>46</v>
      </c>
      <c r="B63" s="431" t="s">
        <v>1110</v>
      </c>
      <c r="C63" s="432" t="s">
        <v>1111</v>
      </c>
      <c r="D63" s="433" t="s">
        <v>149</v>
      </c>
      <c r="E63" s="434">
        <v>3</v>
      </c>
      <c r="F63" s="434"/>
      <c r="G63" s="435">
        <f t="shared" si="6"/>
        <v>0</v>
      </c>
      <c r="O63" s="430">
        <v>2</v>
      </c>
      <c r="AA63" s="405">
        <v>12</v>
      </c>
      <c r="AB63" s="405">
        <v>1</v>
      </c>
      <c r="AC63" s="405">
        <v>46</v>
      </c>
      <c r="AZ63" s="405">
        <v>1</v>
      </c>
      <c r="BA63" s="405">
        <f t="shared" si="7"/>
        <v>0</v>
      </c>
      <c r="BB63" s="405">
        <f t="shared" si="8"/>
        <v>0</v>
      </c>
      <c r="BC63" s="405">
        <f t="shared" si="9"/>
        <v>0</v>
      </c>
      <c r="BD63" s="405">
        <f t="shared" si="10"/>
        <v>0</v>
      </c>
      <c r="BE63" s="405">
        <f t="shared" si="11"/>
        <v>0</v>
      </c>
      <c r="CZ63" s="405">
        <v>1.6000000000000001E-3</v>
      </c>
    </row>
    <row r="64" spans="1:104" x14ac:dyDescent="0.2">
      <c r="A64" s="426">
        <v>47</v>
      </c>
      <c r="B64" s="431" t="s">
        <v>1112</v>
      </c>
      <c r="C64" s="432" t="s">
        <v>1113</v>
      </c>
      <c r="D64" s="433" t="s">
        <v>149</v>
      </c>
      <c r="E64" s="434">
        <v>1</v>
      </c>
      <c r="F64" s="434"/>
      <c r="G64" s="435">
        <f t="shared" si="6"/>
        <v>0</v>
      </c>
      <c r="O64" s="430">
        <v>2</v>
      </c>
      <c r="AA64" s="405">
        <v>12</v>
      </c>
      <c r="AB64" s="405">
        <v>1</v>
      </c>
      <c r="AC64" s="405">
        <v>47</v>
      </c>
      <c r="AZ64" s="405">
        <v>1</v>
      </c>
      <c r="BA64" s="405">
        <f t="shared" si="7"/>
        <v>0</v>
      </c>
      <c r="BB64" s="405">
        <f t="shared" si="8"/>
        <v>0</v>
      </c>
      <c r="BC64" s="405">
        <f t="shared" si="9"/>
        <v>0</v>
      </c>
      <c r="BD64" s="405">
        <f t="shared" si="10"/>
        <v>0</v>
      </c>
      <c r="BE64" s="405">
        <f t="shared" si="11"/>
        <v>0</v>
      </c>
      <c r="CZ64" s="405">
        <v>2.64E-3</v>
      </c>
    </row>
    <row r="65" spans="1:104" x14ac:dyDescent="0.2">
      <c r="A65" s="426">
        <v>48</v>
      </c>
      <c r="B65" s="431" t="s">
        <v>1114</v>
      </c>
      <c r="C65" s="432" t="s">
        <v>1115</v>
      </c>
      <c r="D65" s="433" t="s">
        <v>149</v>
      </c>
      <c r="E65" s="434">
        <v>2</v>
      </c>
      <c r="F65" s="434"/>
      <c r="G65" s="435">
        <f t="shared" si="6"/>
        <v>0</v>
      </c>
      <c r="O65" s="430">
        <v>2</v>
      </c>
      <c r="AA65" s="405">
        <v>12</v>
      </c>
      <c r="AB65" s="405">
        <v>1</v>
      </c>
      <c r="AC65" s="405">
        <v>48</v>
      </c>
      <c r="AZ65" s="405">
        <v>1</v>
      </c>
      <c r="BA65" s="405">
        <f t="shared" si="7"/>
        <v>0</v>
      </c>
      <c r="BB65" s="405">
        <f t="shared" si="8"/>
        <v>0</v>
      </c>
      <c r="BC65" s="405">
        <f t="shared" si="9"/>
        <v>0</v>
      </c>
      <c r="BD65" s="405">
        <f t="shared" si="10"/>
        <v>0</v>
      </c>
      <c r="BE65" s="405">
        <f t="shared" si="11"/>
        <v>0</v>
      </c>
      <c r="CZ65" s="405">
        <v>3.6700000000000001E-3</v>
      </c>
    </row>
    <row r="66" spans="1:104" x14ac:dyDescent="0.2">
      <c r="A66" s="426">
        <v>49</v>
      </c>
      <c r="B66" s="431" t="s">
        <v>1116</v>
      </c>
      <c r="C66" s="432" t="s">
        <v>1117</v>
      </c>
      <c r="D66" s="433" t="s">
        <v>149</v>
      </c>
      <c r="E66" s="434">
        <v>1</v>
      </c>
      <c r="F66" s="434"/>
      <c r="G66" s="435">
        <f t="shared" si="6"/>
        <v>0</v>
      </c>
      <c r="O66" s="430">
        <v>2</v>
      </c>
      <c r="AA66" s="405">
        <v>12</v>
      </c>
      <c r="AB66" s="405">
        <v>1</v>
      </c>
      <c r="AC66" s="405">
        <v>49</v>
      </c>
      <c r="AZ66" s="405">
        <v>1</v>
      </c>
      <c r="BA66" s="405">
        <f t="shared" si="7"/>
        <v>0</v>
      </c>
      <c r="BB66" s="405">
        <f t="shared" si="8"/>
        <v>0</v>
      </c>
      <c r="BC66" s="405">
        <f t="shared" si="9"/>
        <v>0</v>
      </c>
      <c r="BD66" s="405">
        <f t="shared" si="10"/>
        <v>0</v>
      </c>
      <c r="BE66" s="405">
        <f t="shared" si="11"/>
        <v>0</v>
      </c>
      <c r="CZ66" s="405">
        <v>4.45E-3</v>
      </c>
    </row>
    <row r="67" spans="1:104" x14ac:dyDescent="0.2">
      <c r="A67" s="426">
        <v>50</v>
      </c>
      <c r="B67" s="431" t="s">
        <v>1118</v>
      </c>
      <c r="C67" s="432" t="s">
        <v>1119</v>
      </c>
      <c r="D67" s="433" t="s">
        <v>149</v>
      </c>
      <c r="E67" s="434">
        <v>10</v>
      </c>
      <c r="F67" s="434"/>
      <c r="G67" s="435">
        <f t="shared" si="6"/>
        <v>0</v>
      </c>
      <c r="O67" s="430">
        <v>2</v>
      </c>
      <c r="AA67" s="405">
        <v>12</v>
      </c>
      <c r="AB67" s="405">
        <v>0</v>
      </c>
      <c r="AC67" s="405">
        <v>50</v>
      </c>
      <c r="AZ67" s="405">
        <v>1</v>
      </c>
      <c r="BA67" s="405">
        <f t="shared" si="7"/>
        <v>0</v>
      </c>
      <c r="BB67" s="405">
        <f t="shared" si="8"/>
        <v>0</v>
      </c>
      <c r="BC67" s="405">
        <f t="shared" si="9"/>
        <v>0</v>
      </c>
      <c r="BD67" s="405">
        <f t="shared" si="10"/>
        <v>0</v>
      </c>
      <c r="BE67" s="405">
        <f t="shared" si="11"/>
        <v>0</v>
      </c>
      <c r="CZ67" s="405">
        <v>2.52E-2</v>
      </c>
    </row>
    <row r="68" spans="1:104" x14ac:dyDescent="0.2">
      <c r="A68" s="441"/>
      <c r="B68" s="442" t="s">
        <v>99</v>
      </c>
      <c r="C68" s="443" t="str">
        <f>CONCATENATE(B18," ",C18)</f>
        <v>8 Trubní vedení</v>
      </c>
      <c r="D68" s="441"/>
      <c r="E68" s="444"/>
      <c r="F68" s="444"/>
      <c r="G68" s="445">
        <f>SUM(G18:G67)</f>
        <v>0</v>
      </c>
      <c r="O68" s="430">
        <v>4</v>
      </c>
      <c r="BA68" s="446">
        <f>SUM(BA18:BA67)</f>
        <v>0</v>
      </c>
      <c r="BB68" s="446">
        <f>SUM(BB18:BB67)</f>
        <v>0</v>
      </c>
      <c r="BC68" s="446">
        <f>SUM(BC18:BC67)</f>
        <v>0</v>
      </c>
      <c r="BD68" s="446">
        <f>SUM(BD18:BD67)</f>
        <v>0</v>
      </c>
      <c r="BE68" s="446">
        <f>SUM(BE18:BE67)</f>
        <v>0</v>
      </c>
    </row>
    <row r="69" spans="1:104" x14ac:dyDescent="0.2">
      <c r="A69" s="423" t="s">
        <v>96</v>
      </c>
      <c r="B69" s="424" t="s">
        <v>1120</v>
      </c>
      <c r="C69" s="425" t="s">
        <v>1121</v>
      </c>
      <c r="D69" s="426"/>
      <c r="E69" s="427"/>
      <c r="F69" s="427"/>
      <c r="G69" s="428"/>
      <c r="H69" s="429"/>
      <c r="I69" s="429"/>
      <c r="O69" s="430">
        <v>1</v>
      </c>
    </row>
    <row r="70" spans="1:104" x14ac:dyDescent="0.2">
      <c r="A70" s="426">
        <v>51</v>
      </c>
      <c r="B70" s="431" t="s">
        <v>1122</v>
      </c>
      <c r="C70" s="432" t="s">
        <v>1123</v>
      </c>
      <c r="D70" s="433" t="s">
        <v>857</v>
      </c>
      <c r="E70" s="434">
        <v>23</v>
      </c>
      <c r="F70" s="434"/>
      <c r="G70" s="435">
        <f>E70*F70</f>
        <v>0</v>
      </c>
      <c r="O70" s="430">
        <v>2</v>
      </c>
      <c r="AA70" s="405">
        <v>12</v>
      </c>
      <c r="AB70" s="405">
        <v>0</v>
      </c>
      <c r="AC70" s="405">
        <v>51</v>
      </c>
      <c r="AZ70" s="405">
        <v>1</v>
      </c>
      <c r="BA70" s="405">
        <f>IF(AZ70=1,G70,0)</f>
        <v>0</v>
      </c>
      <c r="BB70" s="405">
        <f>IF(AZ70=2,G70,0)</f>
        <v>0</v>
      </c>
      <c r="BC70" s="405">
        <f>IF(AZ70=3,G70,0)</f>
        <v>0</v>
      </c>
      <c r="BD70" s="405">
        <f>IF(AZ70=4,G70,0)</f>
        <v>0</v>
      </c>
      <c r="BE70" s="405">
        <f>IF(AZ70=5,G70,0)</f>
        <v>0</v>
      </c>
      <c r="CZ70" s="405">
        <v>0</v>
      </c>
    </row>
    <row r="71" spans="1:104" x14ac:dyDescent="0.2">
      <c r="A71" s="436"/>
      <c r="B71" s="437"/>
      <c r="C71" s="649" t="s">
        <v>1124</v>
      </c>
      <c r="D71" s="650"/>
      <c r="E71" s="438"/>
      <c r="F71" s="439"/>
      <c r="G71" s="440"/>
      <c r="M71" s="430" t="s">
        <v>1124</v>
      </c>
      <c r="O71" s="430"/>
    </row>
    <row r="72" spans="1:104" ht="22.5" x14ac:dyDescent="0.2">
      <c r="A72" s="426">
        <v>52</v>
      </c>
      <c r="B72" s="431" t="s">
        <v>1125</v>
      </c>
      <c r="C72" s="432" t="s">
        <v>1126</v>
      </c>
      <c r="D72" s="433" t="s">
        <v>115</v>
      </c>
      <c r="E72" s="434">
        <v>305.7</v>
      </c>
      <c r="F72" s="434"/>
      <c r="G72" s="435">
        <f>E72*F72</f>
        <v>0</v>
      </c>
      <c r="O72" s="430">
        <v>2</v>
      </c>
      <c r="AA72" s="405">
        <v>12</v>
      </c>
      <c r="AB72" s="405">
        <v>0</v>
      </c>
      <c r="AC72" s="405">
        <v>52</v>
      </c>
      <c r="AZ72" s="405">
        <v>1</v>
      </c>
      <c r="BA72" s="405">
        <f>IF(AZ72=1,G72,0)</f>
        <v>0</v>
      </c>
      <c r="BB72" s="405">
        <f>IF(AZ72=2,G72,0)</f>
        <v>0</v>
      </c>
      <c r="BC72" s="405">
        <f>IF(AZ72=3,G72,0)</f>
        <v>0</v>
      </c>
      <c r="BD72" s="405">
        <f>IF(AZ72=4,G72,0)</f>
        <v>0</v>
      </c>
      <c r="BE72" s="405">
        <f>IF(AZ72=5,G72,0)</f>
        <v>0</v>
      </c>
      <c r="CZ72" s="405">
        <v>0</v>
      </c>
    </row>
    <row r="73" spans="1:104" x14ac:dyDescent="0.2">
      <c r="A73" s="436"/>
      <c r="B73" s="437"/>
      <c r="C73" s="649" t="s">
        <v>1127</v>
      </c>
      <c r="D73" s="650"/>
      <c r="E73" s="438"/>
      <c r="F73" s="439"/>
      <c r="G73" s="440"/>
      <c r="M73" s="430" t="s">
        <v>1127</v>
      </c>
      <c r="O73" s="430"/>
    </row>
    <row r="74" spans="1:104" x14ac:dyDescent="0.2">
      <c r="A74" s="441"/>
      <c r="B74" s="442" t="s">
        <v>99</v>
      </c>
      <c r="C74" s="443" t="str">
        <f>CONCATENATE(B69," ",C69)</f>
        <v>89 Ostatní konstrukce na trub.ved</v>
      </c>
      <c r="D74" s="441"/>
      <c r="E74" s="444"/>
      <c r="F74" s="444"/>
      <c r="G74" s="445">
        <f>SUM(G69:G73)</f>
        <v>0</v>
      </c>
      <c r="O74" s="430">
        <v>4</v>
      </c>
      <c r="BA74" s="446">
        <f>SUM(BA69:BA73)</f>
        <v>0</v>
      </c>
      <c r="BB74" s="446">
        <f>SUM(BB69:BB73)</f>
        <v>0</v>
      </c>
      <c r="BC74" s="446">
        <f>SUM(BC69:BC73)</f>
        <v>0</v>
      </c>
      <c r="BD74" s="446">
        <f>SUM(BD69:BD73)</f>
        <v>0</v>
      </c>
      <c r="BE74" s="446">
        <f>SUM(BE69:BE73)</f>
        <v>0</v>
      </c>
    </row>
    <row r="75" spans="1:104" x14ac:dyDescent="0.2">
      <c r="A75" s="423" t="s">
        <v>96</v>
      </c>
      <c r="B75" s="424" t="s">
        <v>341</v>
      </c>
      <c r="C75" s="425" t="s">
        <v>342</v>
      </c>
      <c r="D75" s="426"/>
      <c r="E75" s="427"/>
      <c r="F75" s="427"/>
      <c r="G75" s="428"/>
      <c r="H75" s="429"/>
      <c r="I75" s="429"/>
      <c r="O75" s="430">
        <v>1</v>
      </c>
    </row>
    <row r="76" spans="1:104" x14ac:dyDescent="0.2">
      <c r="A76" s="426">
        <v>53</v>
      </c>
      <c r="B76" s="431" t="s">
        <v>1128</v>
      </c>
      <c r="C76" s="432" t="s">
        <v>1129</v>
      </c>
      <c r="D76" s="433" t="s">
        <v>163</v>
      </c>
      <c r="E76" s="434">
        <v>33.509900000000002</v>
      </c>
      <c r="F76" s="434"/>
      <c r="G76" s="435">
        <f>E76*F76</f>
        <v>0</v>
      </c>
      <c r="O76" s="430">
        <v>2</v>
      </c>
      <c r="AA76" s="405">
        <v>12</v>
      </c>
      <c r="AB76" s="405">
        <v>0</v>
      </c>
      <c r="AC76" s="405">
        <v>53</v>
      </c>
      <c r="AZ76" s="405">
        <v>1</v>
      </c>
      <c r="BA76" s="405">
        <f>IF(AZ76=1,G76,0)</f>
        <v>0</v>
      </c>
      <c r="BB76" s="405">
        <f>IF(AZ76=2,G76,0)</f>
        <v>0</v>
      </c>
      <c r="BC76" s="405">
        <f>IF(AZ76=3,G76,0)</f>
        <v>0</v>
      </c>
      <c r="BD76" s="405">
        <f>IF(AZ76=4,G76,0)</f>
        <v>0</v>
      </c>
      <c r="BE76" s="405">
        <f>IF(AZ76=5,G76,0)</f>
        <v>0</v>
      </c>
      <c r="CZ76" s="405">
        <v>0</v>
      </c>
    </row>
    <row r="77" spans="1:104" x14ac:dyDescent="0.2">
      <c r="A77" s="436"/>
      <c r="B77" s="437"/>
      <c r="C77" s="649" t="s">
        <v>1130</v>
      </c>
      <c r="D77" s="650"/>
      <c r="E77" s="438"/>
      <c r="F77" s="439"/>
      <c r="G77" s="440"/>
      <c r="M77" s="430" t="s">
        <v>1130</v>
      </c>
      <c r="O77" s="430"/>
    </row>
    <row r="78" spans="1:104" x14ac:dyDescent="0.2">
      <c r="A78" s="441"/>
      <c r="B78" s="442" t="s">
        <v>99</v>
      </c>
      <c r="C78" s="443" t="str">
        <f>CONCATENATE(B75," ",C75)</f>
        <v>99 Staveništní přesun hmot</v>
      </c>
      <c r="D78" s="441"/>
      <c r="E78" s="444"/>
      <c r="F78" s="444"/>
      <c r="G78" s="445">
        <f>SUM(G75:G77)</f>
        <v>0</v>
      </c>
      <c r="O78" s="430">
        <v>4</v>
      </c>
      <c r="BA78" s="446">
        <f>SUM(BA75:BA77)</f>
        <v>0</v>
      </c>
      <c r="BB78" s="446">
        <f>SUM(BB75:BB77)</f>
        <v>0</v>
      </c>
      <c r="BC78" s="446">
        <f>SUM(BC75:BC77)</f>
        <v>0</v>
      </c>
      <c r="BD78" s="446">
        <f>SUM(BD75:BD77)</f>
        <v>0</v>
      </c>
      <c r="BE78" s="446">
        <f>SUM(BE75:BE77)</f>
        <v>0</v>
      </c>
    </row>
    <row r="79" spans="1:104" x14ac:dyDescent="0.2">
      <c r="A79" s="406"/>
      <c r="B79" s="406"/>
      <c r="C79" s="406"/>
      <c r="D79" s="406"/>
      <c r="E79" s="406"/>
      <c r="F79" s="406"/>
      <c r="G79" s="406"/>
    </row>
    <row r="80" spans="1:104" s="447" customFormat="1" x14ac:dyDescent="0.2">
      <c r="C80" s="447" t="s">
        <v>1131</v>
      </c>
      <c r="G80" s="448">
        <f>G78+G74+G68+G17</f>
        <v>0</v>
      </c>
    </row>
    <row r="81" spans="5:5" x14ac:dyDescent="0.2">
      <c r="E81" s="405"/>
    </row>
    <row r="82" spans="5:5" x14ac:dyDescent="0.2">
      <c r="E82" s="405"/>
    </row>
    <row r="83" spans="5:5" x14ac:dyDescent="0.2">
      <c r="E83" s="405"/>
    </row>
    <row r="84" spans="5:5" x14ac:dyDescent="0.2">
      <c r="E84" s="405"/>
    </row>
    <row r="85" spans="5:5" x14ac:dyDescent="0.2">
      <c r="E85" s="405"/>
    </row>
    <row r="86" spans="5:5" x14ac:dyDescent="0.2">
      <c r="E86" s="405"/>
    </row>
    <row r="87" spans="5:5" x14ac:dyDescent="0.2">
      <c r="E87" s="405"/>
    </row>
    <row r="88" spans="5:5" x14ac:dyDescent="0.2">
      <c r="E88" s="405"/>
    </row>
    <row r="89" spans="5:5" x14ac:dyDescent="0.2">
      <c r="E89" s="405"/>
    </row>
    <row r="90" spans="5:5" x14ac:dyDescent="0.2">
      <c r="E90" s="405"/>
    </row>
    <row r="91" spans="5:5" x14ac:dyDescent="0.2">
      <c r="E91" s="405"/>
    </row>
    <row r="92" spans="5:5" x14ac:dyDescent="0.2">
      <c r="E92" s="405"/>
    </row>
    <row r="93" spans="5:5" x14ac:dyDescent="0.2">
      <c r="E93" s="405"/>
    </row>
    <row r="94" spans="5:5" x14ac:dyDescent="0.2">
      <c r="E94" s="405"/>
    </row>
    <row r="95" spans="5:5" x14ac:dyDescent="0.2">
      <c r="E95" s="405"/>
    </row>
    <row r="96" spans="5:5" x14ac:dyDescent="0.2">
      <c r="E96" s="405"/>
    </row>
    <row r="97" spans="1:7" x14ac:dyDescent="0.2">
      <c r="E97" s="405"/>
    </row>
    <row r="98" spans="1:7" x14ac:dyDescent="0.2">
      <c r="E98" s="405"/>
    </row>
    <row r="99" spans="1:7" x14ac:dyDescent="0.2">
      <c r="E99" s="405"/>
    </row>
    <row r="100" spans="1:7" x14ac:dyDescent="0.2">
      <c r="E100" s="405"/>
    </row>
    <row r="101" spans="1:7" x14ac:dyDescent="0.2">
      <c r="E101" s="405"/>
    </row>
    <row r="102" spans="1:7" x14ac:dyDescent="0.2">
      <c r="A102" s="449"/>
      <c r="B102" s="449"/>
      <c r="C102" s="449"/>
      <c r="D102" s="449"/>
      <c r="E102" s="449"/>
      <c r="F102" s="449"/>
      <c r="G102" s="449"/>
    </row>
    <row r="103" spans="1:7" x14ac:dyDescent="0.2">
      <c r="A103" s="449"/>
      <c r="B103" s="449"/>
      <c r="C103" s="449"/>
      <c r="D103" s="449"/>
      <c r="E103" s="449"/>
      <c r="F103" s="449"/>
      <c r="G103" s="449"/>
    </row>
    <row r="104" spans="1:7" x14ac:dyDescent="0.2">
      <c r="A104" s="449"/>
      <c r="B104" s="449"/>
      <c r="C104" s="449"/>
      <c r="D104" s="449"/>
      <c r="E104" s="449"/>
      <c r="F104" s="449"/>
      <c r="G104" s="449"/>
    </row>
    <row r="105" spans="1:7" x14ac:dyDescent="0.2">
      <c r="A105" s="449"/>
      <c r="B105" s="449"/>
      <c r="C105" s="449"/>
      <c r="D105" s="449"/>
      <c r="E105" s="449"/>
      <c r="F105" s="449"/>
      <c r="G105" s="449"/>
    </row>
    <row r="106" spans="1:7" x14ac:dyDescent="0.2">
      <c r="E106" s="405"/>
    </row>
    <row r="107" spans="1:7" x14ac:dyDescent="0.2">
      <c r="E107" s="405"/>
    </row>
    <row r="108" spans="1:7" x14ac:dyDescent="0.2">
      <c r="E108" s="405"/>
    </row>
    <row r="109" spans="1:7" x14ac:dyDescent="0.2">
      <c r="E109" s="405"/>
    </row>
    <row r="110" spans="1:7" x14ac:dyDescent="0.2">
      <c r="E110" s="405"/>
    </row>
    <row r="111" spans="1:7" x14ac:dyDescent="0.2">
      <c r="E111" s="405"/>
    </row>
    <row r="112" spans="1:7" x14ac:dyDescent="0.2">
      <c r="E112" s="405"/>
    </row>
    <row r="113" spans="5:5" x14ac:dyDescent="0.2">
      <c r="E113" s="405"/>
    </row>
    <row r="114" spans="5:5" x14ac:dyDescent="0.2">
      <c r="E114" s="405"/>
    </row>
    <row r="115" spans="5:5" x14ac:dyDescent="0.2">
      <c r="E115" s="405"/>
    </row>
    <row r="116" spans="5:5" x14ac:dyDescent="0.2">
      <c r="E116" s="405"/>
    </row>
    <row r="117" spans="5:5" x14ac:dyDescent="0.2">
      <c r="E117" s="405"/>
    </row>
    <row r="118" spans="5:5" x14ac:dyDescent="0.2">
      <c r="E118" s="405"/>
    </row>
    <row r="119" spans="5:5" x14ac:dyDescent="0.2">
      <c r="E119" s="405"/>
    </row>
    <row r="120" spans="5:5" x14ac:dyDescent="0.2">
      <c r="E120" s="405"/>
    </row>
    <row r="121" spans="5:5" x14ac:dyDescent="0.2">
      <c r="E121" s="405"/>
    </row>
    <row r="122" spans="5:5" x14ac:dyDescent="0.2">
      <c r="E122" s="405"/>
    </row>
    <row r="123" spans="5:5" x14ac:dyDescent="0.2">
      <c r="E123" s="405"/>
    </row>
    <row r="124" spans="5:5" x14ac:dyDescent="0.2">
      <c r="E124" s="405"/>
    </row>
    <row r="125" spans="5:5" x14ac:dyDescent="0.2">
      <c r="E125" s="405"/>
    </row>
    <row r="126" spans="5:5" x14ac:dyDescent="0.2">
      <c r="E126" s="405"/>
    </row>
    <row r="127" spans="5:5" x14ac:dyDescent="0.2">
      <c r="E127" s="405"/>
    </row>
    <row r="128" spans="5:5" x14ac:dyDescent="0.2">
      <c r="E128" s="405"/>
    </row>
    <row r="129" spans="1:7" x14ac:dyDescent="0.2">
      <c r="E129" s="405"/>
    </row>
    <row r="130" spans="1:7" x14ac:dyDescent="0.2">
      <c r="E130" s="405"/>
    </row>
    <row r="131" spans="1:7" x14ac:dyDescent="0.2">
      <c r="E131" s="405"/>
    </row>
    <row r="132" spans="1:7" x14ac:dyDescent="0.2">
      <c r="E132" s="405"/>
    </row>
    <row r="133" spans="1:7" x14ac:dyDescent="0.2">
      <c r="E133" s="405"/>
    </row>
    <row r="134" spans="1:7" x14ac:dyDescent="0.2">
      <c r="E134" s="405"/>
    </row>
    <row r="135" spans="1:7" x14ac:dyDescent="0.2">
      <c r="E135" s="405"/>
    </row>
    <row r="136" spans="1:7" x14ac:dyDescent="0.2">
      <c r="E136" s="405"/>
    </row>
    <row r="137" spans="1:7" x14ac:dyDescent="0.2">
      <c r="A137" s="450"/>
      <c r="B137" s="450"/>
    </row>
    <row r="138" spans="1:7" x14ac:dyDescent="0.2">
      <c r="A138" s="449"/>
      <c r="B138" s="449"/>
      <c r="C138" s="452"/>
      <c r="D138" s="452"/>
      <c r="E138" s="453"/>
      <c r="F138" s="452"/>
      <c r="G138" s="454"/>
    </row>
    <row r="139" spans="1:7" x14ac:dyDescent="0.2">
      <c r="A139" s="455"/>
      <c r="B139" s="455"/>
      <c r="C139" s="449"/>
      <c r="D139" s="449"/>
      <c r="E139" s="456"/>
      <c r="F139" s="449"/>
      <c r="G139" s="449"/>
    </row>
    <row r="140" spans="1:7" x14ac:dyDescent="0.2">
      <c r="A140" s="449"/>
      <c r="B140" s="449"/>
      <c r="C140" s="449"/>
      <c r="D140" s="449"/>
      <c r="E140" s="456"/>
      <c r="F140" s="449"/>
      <c r="G140" s="449"/>
    </row>
    <row r="141" spans="1:7" x14ac:dyDescent="0.2">
      <c r="A141" s="449"/>
      <c r="B141" s="449"/>
      <c r="C141" s="449"/>
      <c r="D141" s="449"/>
      <c r="E141" s="456"/>
      <c r="F141" s="449"/>
      <c r="G141" s="449"/>
    </row>
    <row r="142" spans="1:7" x14ac:dyDescent="0.2">
      <c r="A142" s="449"/>
      <c r="B142" s="449"/>
      <c r="C142" s="449"/>
      <c r="D142" s="449"/>
      <c r="E142" s="456"/>
      <c r="F142" s="449"/>
      <c r="G142" s="449"/>
    </row>
    <row r="143" spans="1:7" x14ac:dyDescent="0.2">
      <c r="A143" s="449"/>
      <c r="B143" s="449"/>
      <c r="C143" s="449"/>
      <c r="D143" s="449"/>
      <c r="E143" s="456"/>
      <c r="F143" s="449"/>
      <c r="G143" s="449"/>
    </row>
    <row r="144" spans="1:7" x14ac:dyDescent="0.2">
      <c r="A144" s="449"/>
      <c r="B144" s="449"/>
      <c r="C144" s="449"/>
      <c r="D144" s="449"/>
      <c r="E144" s="456"/>
      <c r="F144" s="449"/>
      <c r="G144" s="449"/>
    </row>
    <row r="145" spans="1:7" x14ac:dyDescent="0.2">
      <c r="A145" s="449"/>
      <c r="B145" s="449"/>
      <c r="C145" s="449"/>
      <c r="D145" s="449"/>
      <c r="E145" s="456"/>
      <c r="F145" s="449"/>
      <c r="G145" s="449"/>
    </row>
    <row r="146" spans="1:7" x14ac:dyDescent="0.2">
      <c r="A146" s="449"/>
      <c r="B146" s="449"/>
      <c r="C146" s="449"/>
      <c r="D146" s="449"/>
      <c r="E146" s="456"/>
      <c r="F146" s="449"/>
      <c r="G146" s="449"/>
    </row>
    <row r="147" spans="1:7" x14ac:dyDescent="0.2">
      <c r="A147" s="449"/>
      <c r="B147" s="449"/>
      <c r="C147" s="449"/>
      <c r="D147" s="449"/>
      <c r="E147" s="456"/>
      <c r="F147" s="449"/>
      <c r="G147" s="449"/>
    </row>
    <row r="148" spans="1:7" x14ac:dyDescent="0.2">
      <c r="A148" s="449"/>
      <c r="B148" s="449"/>
      <c r="C148" s="449"/>
      <c r="D148" s="449"/>
      <c r="E148" s="456"/>
      <c r="F148" s="449"/>
      <c r="G148" s="449"/>
    </row>
    <row r="149" spans="1:7" x14ac:dyDescent="0.2">
      <c r="A149" s="449"/>
      <c r="B149" s="449"/>
      <c r="C149" s="449"/>
      <c r="D149" s="449"/>
      <c r="E149" s="456"/>
      <c r="F149" s="449"/>
      <c r="G149" s="449"/>
    </row>
    <row r="150" spans="1:7" x14ac:dyDescent="0.2">
      <c r="A150" s="449"/>
      <c r="B150" s="449"/>
      <c r="C150" s="449"/>
      <c r="D150" s="449"/>
      <c r="E150" s="456"/>
      <c r="F150" s="449"/>
      <c r="G150" s="449"/>
    </row>
    <row r="151" spans="1:7" x14ac:dyDescent="0.2">
      <c r="A151" s="449"/>
      <c r="B151" s="449"/>
      <c r="C151" s="449"/>
      <c r="D151" s="449"/>
      <c r="E151" s="456"/>
      <c r="F151" s="449"/>
      <c r="G151" s="449"/>
    </row>
  </sheetData>
  <mergeCells count="15">
    <mergeCell ref="C11:D11"/>
    <mergeCell ref="A1:G1"/>
    <mergeCell ref="A3:B3"/>
    <mergeCell ref="A4:B4"/>
    <mergeCell ref="E4:G4"/>
    <mergeCell ref="C9:D9"/>
    <mergeCell ref="C71:D71"/>
    <mergeCell ref="C73:D73"/>
    <mergeCell ref="C77:D77"/>
    <mergeCell ref="C37:D37"/>
    <mergeCell ref="C38:D38"/>
    <mergeCell ref="C39:D39"/>
    <mergeCell ref="C41:D41"/>
    <mergeCell ref="C42:D42"/>
    <mergeCell ref="C44:D44"/>
  </mergeCells>
  <pageMargins left="0.78740157480314965" right="0" top="0.78740157480314965" bottom="0.78740157480314965" header="0.31496062992125984" footer="0.31496062992125984"/>
  <pageSetup paperSize="9" orientation="portrait" r:id="rId1"/>
  <headerFooter>
    <oddFooter>Stránka &amp;P z &amp;N</oddFooter>
  </headerFooter>
  <colBreaks count="1" manualBreakCount="1">
    <brk id="7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3"/>
  <sheetViews>
    <sheetView zoomScaleNormal="100" workbookViewId="0">
      <selection activeCell="G22" sqref="G22"/>
    </sheetView>
  </sheetViews>
  <sheetFormatPr defaultRowHeight="12.75" x14ac:dyDescent="0.2"/>
  <cols>
    <col min="1" max="1" width="3.85546875" style="457" customWidth="1"/>
    <col min="2" max="2" width="12" style="457" customWidth="1"/>
    <col min="3" max="3" width="40.42578125" style="457" customWidth="1"/>
    <col min="4" max="4" width="5.5703125" style="457" customWidth="1"/>
    <col min="5" max="5" width="8.5703125" style="504" customWidth="1"/>
    <col min="6" max="6" width="9.85546875" style="457" customWidth="1"/>
    <col min="7" max="7" width="13.85546875" style="457" customWidth="1"/>
    <col min="8" max="16384" width="9.140625" style="457"/>
  </cols>
  <sheetData>
    <row r="1" spans="1:104" ht="15.75" x14ac:dyDescent="0.25">
      <c r="A1" s="658" t="s">
        <v>83</v>
      </c>
      <c r="B1" s="658"/>
      <c r="C1" s="658"/>
      <c r="D1" s="658"/>
      <c r="E1" s="658"/>
      <c r="F1" s="658"/>
      <c r="G1" s="658"/>
    </row>
    <row r="2" spans="1:104" ht="13.5" thickBot="1" x14ac:dyDescent="0.25">
      <c r="A2" s="458"/>
      <c r="B2" s="459"/>
      <c r="C2" s="460"/>
      <c r="D2" s="460"/>
      <c r="E2" s="461"/>
      <c r="F2" s="460"/>
      <c r="G2" s="460"/>
    </row>
    <row r="3" spans="1:104" ht="13.5" thickTop="1" x14ac:dyDescent="0.2">
      <c r="A3" s="659" t="s">
        <v>2</v>
      </c>
      <c r="B3" s="660"/>
      <c r="C3" s="462" t="str">
        <f>CONCATENATE(cislostavby," ",nazevstavby)</f>
        <v>0 Sběrný dvůr Chrudim</v>
      </c>
      <c r="D3" s="463"/>
      <c r="E3" s="464"/>
      <c r="F3" s="465">
        <f>[3]Rekapitulace!H1</f>
        <v>0</v>
      </c>
      <c r="G3" s="466"/>
    </row>
    <row r="4" spans="1:104" ht="13.5" thickBot="1" x14ac:dyDescent="0.25">
      <c r="A4" s="661" t="s">
        <v>74</v>
      </c>
      <c r="B4" s="662"/>
      <c r="C4" s="467" t="str">
        <f>CONCATENATE(cisloobjektu," ",j)</f>
        <v>0 Venkovní vodovod</v>
      </c>
      <c r="D4" s="468"/>
      <c r="E4" s="663"/>
      <c r="F4" s="663"/>
      <c r="G4" s="664"/>
    </row>
    <row r="5" spans="1:104" ht="13.5" thickTop="1" x14ac:dyDescent="0.2">
      <c r="A5" s="469"/>
      <c r="B5" s="458"/>
      <c r="C5" s="458"/>
      <c r="D5" s="458"/>
      <c r="E5" s="470"/>
      <c r="F5" s="458"/>
      <c r="G5" s="471"/>
    </row>
    <row r="6" spans="1:104" x14ac:dyDescent="0.2">
      <c r="A6" s="472" t="s">
        <v>85</v>
      </c>
      <c r="B6" s="473" t="s">
        <v>86</v>
      </c>
      <c r="C6" s="473" t="s">
        <v>87</v>
      </c>
      <c r="D6" s="473" t="s">
        <v>88</v>
      </c>
      <c r="E6" s="474" t="s">
        <v>89</v>
      </c>
      <c r="F6" s="473" t="s">
        <v>90</v>
      </c>
      <c r="G6" s="475" t="s">
        <v>91</v>
      </c>
    </row>
    <row r="7" spans="1:104" x14ac:dyDescent="0.2">
      <c r="A7" s="476" t="s">
        <v>96</v>
      </c>
      <c r="B7" s="477" t="s">
        <v>1028</v>
      </c>
      <c r="C7" s="478" t="s">
        <v>1029</v>
      </c>
      <c r="D7" s="479"/>
      <c r="E7" s="480"/>
      <c r="F7" s="480"/>
      <c r="G7" s="481"/>
      <c r="H7" s="482"/>
      <c r="I7" s="482"/>
      <c r="O7" s="483">
        <v>1</v>
      </c>
    </row>
    <row r="8" spans="1:104" x14ac:dyDescent="0.2">
      <c r="A8" s="479">
        <v>1</v>
      </c>
      <c r="B8" s="484" t="s">
        <v>1132</v>
      </c>
      <c r="C8" s="485" t="s">
        <v>1133</v>
      </c>
      <c r="D8" s="486" t="s">
        <v>115</v>
      </c>
      <c r="E8" s="487">
        <v>18</v>
      </c>
      <c r="F8" s="487"/>
      <c r="G8" s="488">
        <f t="shared" ref="G8:G15" si="0">E8*F8</f>
        <v>0</v>
      </c>
      <c r="O8" s="483">
        <v>2</v>
      </c>
      <c r="AA8" s="457">
        <v>12</v>
      </c>
      <c r="AB8" s="457">
        <v>0</v>
      </c>
      <c r="AC8" s="457">
        <v>1</v>
      </c>
      <c r="AZ8" s="457">
        <v>1</v>
      </c>
      <c r="BA8" s="457">
        <f t="shared" ref="BA8:BA15" si="1">IF(AZ8=1,G8,0)</f>
        <v>0</v>
      </c>
      <c r="BB8" s="457">
        <f t="shared" ref="BB8:BB15" si="2">IF(AZ8=2,G8,0)</f>
        <v>0</v>
      </c>
      <c r="BC8" s="457">
        <f t="shared" ref="BC8:BC15" si="3">IF(AZ8=3,G8,0)</f>
        <v>0</v>
      </c>
      <c r="BD8" s="457">
        <f t="shared" ref="BD8:BD15" si="4">IF(AZ8=4,G8,0)</f>
        <v>0</v>
      </c>
      <c r="BE8" s="457">
        <f t="shared" ref="BE8:BE15" si="5">IF(AZ8=5,G8,0)</f>
        <v>0</v>
      </c>
      <c r="CZ8" s="457">
        <v>0</v>
      </c>
    </row>
    <row r="9" spans="1:104" x14ac:dyDescent="0.2">
      <c r="A9" s="479">
        <v>2</v>
      </c>
      <c r="B9" s="484" t="s">
        <v>1134</v>
      </c>
      <c r="C9" s="485" t="s">
        <v>1135</v>
      </c>
      <c r="D9" s="486" t="s">
        <v>115</v>
      </c>
      <c r="E9" s="487">
        <v>10</v>
      </c>
      <c r="F9" s="487"/>
      <c r="G9" s="488">
        <f t="shared" si="0"/>
        <v>0</v>
      </c>
      <c r="O9" s="483">
        <v>2</v>
      </c>
      <c r="AA9" s="457">
        <v>12</v>
      </c>
      <c r="AB9" s="457">
        <v>0</v>
      </c>
      <c r="AC9" s="457">
        <v>2</v>
      </c>
      <c r="AZ9" s="457">
        <v>1</v>
      </c>
      <c r="BA9" s="457">
        <f t="shared" si="1"/>
        <v>0</v>
      </c>
      <c r="BB9" s="457">
        <f t="shared" si="2"/>
        <v>0</v>
      </c>
      <c r="BC9" s="457">
        <f t="shared" si="3"/>
        <v>0</v>
      </c>
      <c r="BD9" s="457">
        <f t="shared" si="4"/>
        <v>0</v>
      </c>
      <c r="BE9" s="457">
        <f t="shared" si="5"/>
        <v>0</v>
      </c>
      <c r="CZ9" s="457">
        <v>0</v>
      </c>
    </row>
    <row r="10" spans="1:104" x14ac:dyDescent="0.2">
      <c r="A10" s="479">
        <v>3</v>
      </c>
      <c r="B10" s="484" t="s">
        <v>1136</v>
      </c>
      <c r="C10" s="485" t="s">
        <v>1137</v>
      </c>
      <c r="D10" s="486" t="s">
        <v>1138</v>
      </c>
      <c r="E10" s="487">
        <v>18</v>
      </c>
      <c r="F10" s="487"/>
      <c r="G10" s="488">
        <f t="shared" si="0"/>
        <v>0</v>
      </c>
      <c r="O10" s="483">
        <v>2</v>
      </c>
      <c r="AA10" s="457">
        <v>12</v>
      </c>
      <c r="AB10" s="457">
        <v>1</v>
      </c>
      <c r="AC10" s="457">
        <v>3</v>
      </c>
      <c r="AZ10" s="457">
        <v>1</v>
      </c>
      <c r="BA10" s="457">
        <f t="shared" si="1"/>
        <v>0</v>
      </c>
      <c r="BB10" s="457">
        <f t="shared" si="2"/>
        <v>0</v>
      </c>
      <c r="BC10" s="457">
        <f t="shared" si="3"/>
        <v>0</v>
      </c>
      <c r="BD10" s="457">
        <f t="shared" si="4"/>
        <v>0</v>
      </c>
      <c r="BE10" s="457">
        <f t="shared" si="5"/>
        <v>0</v>
      </c>
      <c r="CZ10" s="457">
        <v>2.7999999999999998E-4</v>
      </c>
    </row>
    <row r="11" spans="1:104" x14ac:dyDescent="0.2">
      <c r="A11" s="479">
        <v>4</v>
      </c>
      <c r="B11" s="484" t="s">
        <v>1139</v>
      </c>
      <c r="C11" s="485" t="s">
        <v>1140</v>
      </c>
      <c r="D11" s="486" t="s">
        <v>1138</v>
      </c>
      <c r="E11" s="487">
        <v>10</v>
      </c>
      <c r="F11" s="487"/>
      <c r="G11" s="488">
        <f t="shared" si="0"/>
        <v>0</v>
      </c>
      <c r="O11" s="483">
        <v>2</v>
      </c>
      <c r="AA11" s="457">
        <v>12</v>
      </c>
      <c r="AB11" s="457">
        <v>1</v>
      </c>
      <c r="AC11" s="457">
        <v>4</v>
      </c>
      <c r="AZ11" s="457">
        <v>1</v>
      </c>
      <c r="BA11" s="457">
        <f t="shared" si="1"/>
        <v>0</v>
      </c>
      <c r="BB11" s="457">
        <f t="shared" si="2"/>
        <v>0</v>
      </c>
      <c r="BC11" s="457">
        <f t="shared" si="3"/>
        <v>0</v>
      </c>
      <c r="BD11" s="457">
        <f t="shared" si="4"/>
        <v>0</v>
      </c>
      <c r="BE11" s="457">
        <f t="shared" si="5"/>
        <v>0</v>
      </c>
      <c r="CZ11" s="457">
        <v>6.7000000000000002E-4</v>
      </c>
    </row>
    <row r="12" spans="1:104" x14ac:dyDescent="0.2">
      <c r="A12" s="479">
        <v>5</v>
      </c>
      <c r="B12" s="484" t="s">
        <v>1141</v>
      </c>
      <c r="C12" s="485" t="s">
        <v>1142</v>
      </c>
      <c r="D12" s="486" t="s">
        <v>149</v>
      </c>
      <c r="E12" s="487">
        <v>1</v>
      </c>
      <c r="F12" s="487"/>
      <c r="G12" s="488">
        <f t="shared" si="0"/>
        <v>0</v>
      </c>
      <c r="O12" s="483">
        <v>2</v>
      </c>
      <c r="AA12" s="457">
        <v>12</v>
      </c>
      <c r="AB12" s="457">
        <v>1</v>
      </c>
      <c r="AC12" s="457">
        <v>5</v>
      </c>
      <c r="AZ12" s="457">
        <v>1</v>
      </c>
      <c r="BA12" s="457">
        <f t="shared" si="1"/>
        <v>0</v>
      </c>
      <c r="BB12" s="457">
        <f t="shared" si="2"/>
        <v>0</v>
      </c>
      <c r="BC12" s="457">
        <f t="shared" si="3"/>
        <v>0</v>
      </c>
      <c r="BD12" s="457">
        <f t="shared" si="4"/>
        <v>0</v>
      </c>
      <c r="BE12" s="457">
        <f t="shared" si="5"/>
        <v>0</v>
      </c>
      <c r="CZ12" s="457">
        <v>1E-4</v>
      </c>
    </row>
    <row r="13" spans="1:104" x14ac:dyDescent="0.2">
      <c r="A13" s="479">
        <v>6</v>
      </c>
      <c r="B13" s="484" t="s">
        <v>1143</v>
      </c>
      <c r="C13" s="485" t="s">
        <v>1144</v>
      </c>
      <c r="D13" s="486" t="s">
        <v>115</v>
      </c>
      <c r="E13" s="487">
        <v>10</v>
      </c>
      <c r="F13" s="487"/>
      <c r="G13" s="488">
        <f t="shared" si="0"/>
        <v>0</v>
      </c>
      <c r="O13" s="483">
        <v>2</v>
      </c>
      <c r="AA13" s="457">
        <v>12</v>
      </c>
      <c r="AB13" s="457">
        <v>1</v>
      </c>
      <c r="AC13" s="457">
        <v>6</v>
      </c>
      <c r="AZ13" s="457">
        <v>1</v>
      </c>
      <c r="BA13" s="457">
        <f t="shared" si="1"/>
        <v>0</v>
      </c>
      <c r="BB13" s="457">
        <f t="shared" si="2"/>
        <v>0</v>
      </c>
      <c r="BC13" s="457">
        <f t="shared" si="3"/>
        <v>0</v>
      </c>
      <c r="BD13" s="457">
        <f t="shared" si="4"/>
        <v>0</v>
      </c>
      <c r="BE13" s="457">
        <f t="shared" si="5"/>
        <v>0</v>
      </c>
      <c r="CZ13" s="457">
        <v>0</v>
      </c>
    </row>
    <row r="14" spans="1:104" ht="22.5" x14ac:dyDescent="0.2">
      <c r="A14" s="479">
        <v>7</v>
      </c>
      <c r="B14" s="484" t="s">
        <v>1145</v>
      </c>
      <c r="C14" s="485" t="s">
        <v>1146</v>
      </c>
      <c r="D14" s="486" t="s">
        <v>115</v>
      </c>
      <c r="E14" s="487">
        <v>20</v>
      </c>
      <c r="F14" s="487"/>
      <c r="G14" s="488">
        <f t="shared" si="0"/>
        <v>0</v>
      </c>
      <c r="O14" s="483">
        <v>2</v>
      </c>
      <c r="AA14" s="457">
        <v>12</v>
      </c>
      <c r="AB14" s="457">
        <v>1</v>
      </c>
      <c r="AC14" s="457">
        <v>7</v>
      </c>
      <c r="AZ14" s="457">
        <v>1</v>
      </c>
      <c r="BA14" s="457">
        <f t="shared" si="1"/>
        <v>0</v>
      </c>
      <c r="BB14" s="457">
        <f t="shared" si="2"/>
        <v>0</v>
      </c>
      <c r="BC14" s="457">
        <f t="shared" si="3"/>
        <v>0</v>
      </c>
      <c r="BD14" s="457">
        <f t="shared" si="4"/>
        <v>0</v>
      </c>
      <c r="BE14" s="457">
        <f t="shared" si="5"/>
        <v>0</v>
      </c>
      <c r="CZ14" s="457">
        <v>4.0000000000000003E-5</v>
      </c>
    </row>
    <row r="15" spans="1:104" x14ac:dyDescent="0.2">
      <c r="A15" s="479">
        <v>8</v>
      </c>
      <c r="B15" s="484" t="s">
        <v>1147</v>
      </c>
      <c r="C15" s="485" t="s">
        <v>1148</v>
      </c>
      <c r="D15" s="486" t="s">
        <v>115</v>
      </c>
      <c r="E15" s="487">
        <v>38</v>
      </c>
      <c r="F15" s="487"/>
      <c r="G15" s="488">
        <f t="shared" si="0"/>
        <v>0</v>
      </c>
      <c r="O15" s="483">
        <v>2</v>
      </c>
      <c r="AA15" s="457">
        <v>12</v>
      </c>
      <c r="AB15" s="457">
        <v>0</v>
      </c>
      <c r="AC15" s="457">
        <v>8</v>
      </c>
      <c r="AZ15" s="457">
        <v>1</v>
      </c>
      <c r="BA15" s="457">
        <f t="shared" si="1"/>
        <v>0</v>
      </c>
      <c r="BB15" s="457">
        <f t="shared" si="2"/>
        <v>0</v>
      </c>
      <c r="BC15" s="457">
        <f t="shared" si="3"/>
        <v>0</v>
      </c>
      <c r="BD15" s="457">
        <f t="shared" si="4"/>
        <v>0</v>
      </c>
      <c r="BE15" s="457">
        <f t="shared" si="5"/>
        <v>0</v>
      </c>
      <c r="CZ15" s="457">
        <v>0</v>
      </c>
    </row>
    <row r="16" spans="1:104" x14ac:dyDescent="0.2">
      <c r="A16" s="489"/>
      <c r="B16" s="490"/>
      <c r="C16" s="665" t="s">
        <v>1149</v>
      </c>
      <c r="D16" s="666"/>
      <c r="E16" s="491"/>
      <c r="F16" s="492"/>
      <c r="G16" s="493"/>
      <c r="M16" s="483" t="s">
        <v>1149</v>
      </c>
      <c r="O16" s="483"/>
    </row>
    <row r="17" spans="1:104" x14ac:dyDescent="0.2">
      <c r="A17" s="494"/>
      <c r="B17" s="495" t="s">
        <v>99</v>
      </c>
      <c r="C17" s="496" t="str">
        <f>CONCATENATE(B7," ",C7)</f>
        <v>8 Trubní vedení</v>
      </c>
      <c r="D17" s="494"/>
      <c r="E17" s="497"/>
      <c r="F17" s="497"/>
      <c r="G17" s="498">
        <f>SUM(G7:G16)</f>
        <v>0</v>
      </c>
      <c r="O17" s="483">
        <v>4</v>
      </c>
      <c r="BA17" s="499">
        <f>SUM(BA7:BA16)</f>
        <v>0</v>
      </c>
      <c r="BB17" s="499">
        <f>SUM(BB7:BB16)</f>
        <v>0</v>
      </c>
      <c r="BC17" s="499">
        <f>SUM(BC7:BC16)</f>
        <v>0</v>
      </c>
      <c r="BD17" s="499">
        <f>SUM(BD7:BD16)</f>
        <v>0</v>
      </c>
      <c r="BE17" s="499">
        <f>SUM(BE7:BE16)</f>
        <v>0</v>
      </c>
    </row>
    <row r="18" spans="1:104" x14ac:dyDescent="0.2">
      <c r="A18" s="476" t="s">
        <v>96</v>
      </c>
      <c r="B18" s="477" t="s">
        <v>341</v>
      </c>
      <c r="C18" s="478" t="s">
        <v>342</v>
      </c>
      <c r="D18" s="479"/>
      <c r="E18" s="480"/>
      <c r="F18" s="480"/>
      <c r="G18" s="481"/>
      <c r="H18" s="482"/>
      <c r="I18" s="482"/>
      <c r="O18" s="483">
        <v>1</v>
      </c>
    </row>
    <row r="19" spans="1:104" x14ac:dyDescent="0.2">
      <c r="A19" s="479">
        <v>9</v>
      </c>
      <c r="B19" s="484" t="s">
        <v>1128</v>
      </c>
      <c r="C19" s="485" t="s">
        <v>1129</v>
      </c>
      <c r="D19" s="486" t="s">
        <v>163</v>
      </c>
      <c r="E19" s="487">
        <v>1.26E-2</v>
      </c>
      <c r="F19" s="487"/>
      <c r="G19" s="488">
        <f>E19*F19</f>
        <v>0</v>
      </c>
      <c r="O19" s="483">
        <v>2</v>
      </c>
      <c r="AA19" s="457">
        <v>12</v>
      </c>
      <c r="AB19" s="457">
        <v>0</v>
      </c>
      <c r="AC19" s="457">
        <v>9</v>
      </c>
      <c r="AZ19" s="457">
        <v>1</v>
      </c>
      <c r="BA19" s="457">
        <f>IF(AZ19=1,G19,0)</f>
        <v>0</v>
      </c>
      <c r="BB19" s="457">
        <f>IF(AZ19=2,G19,0)</f>
        <v>0</v>
      </c>
      <c r="BC19" s="457">
        <f>IF(AZ19=3,G19,0)</f>
        <v>0</v>
      </c>
      <c r="BD19" s="457">
        <f>IF(AZ19=4,G19,0)</f>
        <v>0</v>
      </c>
      <c r="BE19" s="457">
        <f>IF(AZ19=5,G19,0)</f>
        <v>0</v>
      </c>
      <c r="CZ19" s="457">
        <v>0</v>
      </c>
    </row>
    <row r="20" spans="1:104" x14ac:dyDescent="0.2">
      <c r="A20" s="494"/>
      <c r="B20" s="495" t="s">
        <v>99</v>
      </c>
      <c r="C20" s="496" t="str">
        <f>CONCATENATE(B18," ",C18)</f>
        <v>99 Staveništní přesun hmot</v>
      </c>
      <c r="D20" s="494"/>
      <c r="E20" s="497"/>
      <c r="F20" s="497"/>
      <c r="G20" s="498">
        <f>SUM(G18:G19)</f>
        <v>0</v>
      </c>
      <c r="O20" s="483">
        <v>4</v>
      </c>
      <c r="BA20" s="499">
        <f>SUM(BA18:BA19)</f>
        <v>0</v>
      </c>
      <c r="BB20" s="499">
        <f>SUM(BB18:BB19)</f>
        <v>0</v>
      </c>
      <c r="BC20" s="499">
        <f>SUM(BC18:BC19)</f>
        <v>0</v>
      </c>
      <c r="BD20" s="499">
        <f>SUM(BD18:BD19)</f>
        <v>0</v>
      </c>
      <c r="BE20" s="499">
        <f>SUM(BE18:BE19)</f>
        <v>0</v>
      </c>
    </row>
    <row r="21" spans="1:104" x14ac:dyDescent="0.2">
      <c r="A21" s="458"/>
      <c r="B21" s="458"/>
      <c r="C21" s="458"/>
      <c r="D21" s="458"/>
      <c r="E21" s="458"/>
      <c r="F21" s="458"/>
      <c r="G21" s="458"/>
    </row>
    <row r="22" spans="1:104" s="500" customFormat="1" x14ac:dyDescent="0.2">
      <c r="C22" s="500" t="s">
        <v>1131</v>
      </c>
      <c r="G22" s="501">
        <f>G20+G17</f>
        <v>0</v>
      </c>
    </row>
    <row r="23" spans="1:104" x14ac:dyDescent="0.2">
      <c r="E23" s="457"/>
    </row>
    <row r="24" spans="1:104" x14ac:dyDescent="0.2">
      <c r="E24" s="457"/>
    </row>
    <row r="25" spans="1:104" x14ac:dyDescent="0.2">
      <c r="E25" s="457"/>
    </row>
    <row r="26" spans="1:104" x14ac:dyDescent="0.2">
      <c r="E26" s="457"/>
    </row>
    <row r="27" spans="1:104" x14ac:dyDescent="0.2">
      <c r="E27" s="457"/>
    </row>
    <row r="28" spans="1:104" x14ac:dyDescent="0.2">
      <c r="E28" s="457"/>
    </row>
    <row r="29" spans="1:104" x14ac:dyDescent="0.2">
      <c r="E29" s="457"/>
    </row>
    <row r="30" spans="1:104" x14ac:dyDescent="0.2">
      <c r="E30" s="457"/>
    </row>
    <row r="31" spans="1:104" x14ac:dyDescent="0.2">
      <c r="E31" s="457"/>
    </row>
    <row r="32" spans="1:104" x14ac:dyDescent="0.2">
      <c r="E32" s="457"/>
    </row>
    <row r="33" spans="1:7" x14ac:dyDescent="0.2">
      <c r="E33" s="457"/>
    </row>
    <row r="34" spans="1:7" x14ac:dyDescent="0.2">
      <c r="E34" s="457"/>
    </row>
    <row r="35" spans="1:7" x14ac:dyDescent="0.2">
      <c r="E35" s="457"/>
    </row>
    <row r="36" spans="1:7" x14ac:dyDescent="0.2">
      <c r="E36" s="457"/>
    </row>
    <row r="37" spans="1:7" x14ac:dyDescent="0.2">
      <c r="E37" s="457"/>
    </row>
    <row r="38" spans="1:7" x14ac:dyDescent="0.2">
      <c r="E38" s="457"/>
    </row>
    <row r="39" spans="1:7" x14ac:dyDescent="0.2">
      <c r="E39" s="457"/>
    </row>
    <row r="40" spans="1:7" x14ac:dyDescent="0.2">
      <c r="E40" s="457"/>
    </row>
    <row r="41" spans="1:7" x14ac:dyDescent="0.2">
      <c r="E41" s="457"/>
    </row>
    <row r="42" spans="1:7" x14ac:dyDescent="0.2">
      <c r="E42" s="457"/>
    </row>
    <row r="43" spans="1:7" x14ac:dyDescent="0.2">
      <c r="E43" s="457"/>
    </row>
    <row r="44" spans="1:7" x14ac:dyDescent="0.2">
      <c r="A44" s="502"/>
      <c r="B44" s="502"/>
      <c r="C44" s="502"/>
      <c r="D44" s="502"/>
      <c r="E44" s="502"/>
      <c r="F44" s="502"/>
      <c r="G44" s="502"/>
    </row>
    <row r="45" spans="1:7" x14ac:dyDescent="0.2">
      <c r="A45" s="502"/>
      <c r="B45" s="502"/>
      <c r="C45" s="502"/>
      <c r="D45" s="502"/>
      <c r="E45" s="502"/>
      <c r="F45" s="502"/>
      <c r="G45" s="502"/>
    </row>
    <row r="46" spans="1:7" x14ac:dyDescent="0.2">
      <c r="A46" s="502"/>
      <c r="B46" s="502"/>
      <c r="C46" s="502"/>
      <c r="D46" s="502"/>
      <c r="E46" s="502"/>
      <c r="F46" s="502"/>
      <c r="G46" s="502"/>
    </row>
    <row r="47" spans="1:7" x14ac:dyDescent="0.2">
      <c r="A47" s="502"/>
      <c r="B47" s="502"/>
      <c r="C47" s="502"/>
      <c r="D47" s="502"/>
      <c r="E47" s="502"/>
      <c r="F47" s="502"/>
      <c r="G47" s="502"/>
    </row>
    <row r="48" spans="1:7" x14ac:dyDescent="0.2">
      <c r="E48" s="457"/>
    </row>
    <row r="49" spans="5:5" x14ac:dyDescent="0.2">
      <c r="E49" s="457"/>
    </row>
    <row r="50" spans="5:5" x14ac:dyDescent="0.2">
      <c r="E50" s="457"/>
    </row>
    <row r="51" spans="5:5" x14ac:dyDescent="0.2">
      <c r="E51" s="457"/>
    </row>
    <row r="52" spans="5:5" x14ac:dyDescent="0.2">
      <c r="E52" s="457"/>
    </row>
    <row r="53" spans="5:5" x14ac:dyDescent="0.2">
      <c r="E53" s="457"/>
    </row>
    <row r="54" spans="5:5" x14ac:dyDescent="0.2">
      <c r="E54" s="457"/>
    </row>
    <row r="55" spans="5:5" x14ac:dyDescent="0.2">
      <c r="E55" s="457"/>
    </row>
    <row r="56" spans="5:5" x14ac:dyDescent="0.2">
      <c r="E56" s="457"/>
    </row>
    <row r="57" spans="5:5" x14ac:dyDescent="0.2">
      <c r="E57" s="457"/>
    </row>
    <row r="58" spans="5:5" x14ac:dyDescent="0.2">
      <c r="E58" s="457"/>
    </row>
    <row r="59" spans="5:5" x14ac:dyDescent="0.2">
      <c r="E59" s="457"/>
    </row>
    <row r="60" spans="5:5" x14ac:dyDescent="0.2">
      <c r="E60" s="457"/>
    </row>
    <row r="61" spans="5:5" x14ac:dyDescent="0.2">
      <c r="E61" s="457"/>
    </row>
    <row r="62" spans="5:5" x14ac:dyDescent="0.2">
      <c r="E62" s="457"/>
    </row>
    <row r="63" spans="5:5" x14ac:dyDescent="0.2">
      <c r="E63" s="457"/>
    </row>
    <row r="64" spans="5:5" x14ac:dyDescent="0.2">
      <c r="E64" s="457"/>
    </row>
    <row r="65" spans="1:7" x14ac:dyDescent="0.2">
      <c r="E65" s="457"/>
    </row>
    <row r="66" spans="1:7" x14ac:dyDescent="0.2">
      <c r="E66" s="457"/>
    </row>
    <row r="67" spans="1:7" x14ac:dyDescent="0.2">
      <c r="E67" s="457"/>
    </row>
    <row r="68" spans="1:7" x14ac:dyDescent="0.2">
      <c r="E68" s="457"/>
    </row>
    <row r="69" spans="1:7" x14ac:dyDescent="0.2">
      <c r="E69" s="457"/>
    </row>
    <row r="70" spans="1:7" x14ac:dyDescent="0.2">
      <c r="E70" s="457"/>
    </row>
    <row r="71" spans="1:7" x14ac:dyDescent="0.2">
      <c r="E71" s="457"/>
    </row>
    <row r="72" spans="1:7" x14ac:dyDescent="0.2">
      <c r="E72" s="457"/>
    </row>
    <row r="73" spans="1:7" x14ac:dyDescent="0.2">
      <c r="E73" s="457"/>
    </row>
    <row r="74" spans="1:7" x14ac:dyDescent="0.2">
      <c r="E74" s="457"/>
    </row>
    <row r="75" spans="1:7" x14ac:dyDescent="0.2">
      <c r="E75" s="457"/>
    </row>
    <row r="76" spans="1:7" x14ac:dyDescent="0.2">
      <c r="E76" s="457"/>
    </row>
    <row r="77" spans="1:7" x14ac:dyDescent="0.2">
      <c r="E77" s="457"/>
    </row>
    <row r="78" spans="1:7" x14ac:dyDescent="0.2">
      <c r="E78" s="457"/>
    </row>
    <row r="79" spans="1:7" x14ac:dyDescent="0.2">
      <c r="A79" s="503"/>
      <c r="B79" s="503"/>
    </row>
    <row r="80" spans="1:7" x14ac:dyDescent="0.2">
      <c r="A80" s="502"/>
      <c r="B80" s="502"/>
      <c r="C80" s="505"/>
      <c r="D80" s="505"/>
      <c r="E80" s="506"/>
      <c r="F80" s="505"/>
      <c r="G80" s="507"/>
    </row>
    <row r="81" spans="1:7" x14ac:dyDescent="0.2">
      <c r="A81" s="508"/>
      <c r="B81" s="508"/>
      <c r="C81" s="502"/>
      <c r="D81" s="502"/>
      <c r="E81" s="509"/>
      <c r="F81" s="502"/>
      <c r="G81" s="502"/>
    </row>
    <row r="82" spans="1:7" x14ac:dyDescent="0.2">
      <c r="A82" s="502"/>
      <c r="B82" s="502"/>
      <c r="C82" s="502"/>
      <c r="D82" s="502"/>
      <c r="E82" s="509"/>
      <c r="F82" s="502"/>
      <c r="G82" s="502"/>
    </row>
    <row r="83" spans="1:7" x14ac:dyDescent="0.2">
      <c r="A83" s="502"/>
      <c r="B83" s="502"/>
      <c r="C83" s="502"/>
      <c r="D83" s="502"/>
      <c r="E83" s="509"/>
      <c r="F83" s="502"/>
      <c r="G83" s="502"/>
    </row>
    <row r="84" spans="1:7" x14ac:dyDescent="0.2">
      <c r="A84" s="502"/>
      <c r="B84" s="502"/>
      <c r="C84" s="502"/>
      <c r="D84" s="502"/>
      <c r="E84" s="509"/>
      <c r="F84" s="502"/>
      <c r="G84" s="502"/>
    </row>
    <row r="85" spans="1:7" x14ac:dyDescent="0.2">
      <c r="A85" s="502"/>
      <c r="B85" s="502"/>
      <c r="C85" s="502"/>
      <c r="D85" s="502"/>
      <c r="E85" s="509"/>
      <c r="F85" s="502"/>
      <c r="G85" s="502"/>
    </row>
    <row r="86" spans="1:7" x14ac:dyDescent="0.2">
      <c r="A86" s="502"/>
      <c r="B86" s="502"/>
      <c r="C86" s="502"/>
      <c r="D86" s="502"/>
      <c r="E86" s="509"/>
      <c r="F86" s="502"/>
      <c r="G86" s="502"/>
    </row>
    <row r="87" spans="1:7" x14ac:dyDescent="0.2">
      <c r="A87" s="502"/>
      <c r="B87" s="502"/>
      <c r="C87" s="502"/>
      <c r="D87" s="502"/>
      <c r="E87" s="509"/>
      <c r="F87" s="502"/>
      <c r="G87" s="502"/>
    </row>
    <row r="88" spans="1:7" x14ac:dyDescent="0.2">
      <c r="A88" s="502"/>
      <c r="B88" s="502"/>
      <c r="C88" s="502"/>
      <c r="D88" s="502"/>
      <c r="E88" s="509"/>
      <c r="F88" s="502"/>
      <c r="G88" s="502"/>
    </row>
    <row r="89" spans="1:7" x14ac:dyDescent="0.2">
      <c r="A89" s="502"/>
      <c r="B89" s="502"/>
      <c r="C89" s="502"/>
      <c r="D89" s="502"/>
      <c r="E89" s="509"/>
      <c r="F89" s="502"/>
      <c r="G89" s="502"/>
    </row>
    <row r="90" spans="1:7" x14ac:dyDescent="0.2">
      <c r="A90" s="502"/>
      <c r="B90" s="502"/>
      <c r="C90" s="502"/>
      <c r="D90" s="502"/>
      <c r="E90" s="509"/>
      <c r="F90" s="502"/>
      <c r="G90" s="502"/>
    </row>
    <row r="91" spans="1:7" x14ac:dyDescent="0.2">
      <c r="A91" s="502"/>
      <c r="B91" s="502"/>
      <c r="C91" s="502"/>
      <c r="D91" s="502"/>
      <c r="E91" s="509"/>
      <c r="F91" s="502"/>
      <c r="G91" s="502"/>
    </row>
    <row r="92" spans="1:7" x14ac:dyDescent="0.2">
      <c r="A92" s="502"/>
      <c r="B92" s="502"/>
      <c r="C92" s="502"/>
      <c r="D92" s="502"/>
      <c r="E92" s="509"/>
      <c r="F92" s="502"/>
      <c r="G92" s="502"/>
    </row>
    <row r="93" spans="1:7" x14ac:dyDescent="0.2">
      <c r="A93" s="502"/>
      <c r="B93" s="502"/>
      <c r="C93" s="502"/>
      <c r="D93" s="502"/>
      <c r="E93" s="509"/>
      <c r="F93" s="502"/>
      <c r="G93" s="502"/>
    </row>
  </sheetData>
  <mergeCells count="5">
    <mergeCell ref="A1:G1"/>
    <mergeCell ref="A3:B3"/>
    <mergeCell ref="A4:B4"/>
    <mergeCell ref="E4:G4"/>
    <mergeCell ref="C16:D16"/>
  </mergeCells>
  <pageMargins left="0.78740157480314965" right="0" top="0.78740157480314965" bottom="0.78740157480314965" header="0.31496062992125984" footer="0.31496062992125984"/>
  <pageSetup paperSize="9" orientation="portrait" r:id="rId1"/>
  <headerFooter>
    <oddFooter>Stránka &amp;P z &amp;N</oddFooter>
  </headerFooter>
  <colBreaks count="1" manualBreakCount="1">
    <brk id="7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55"/>
  <sheetViews>
    <sheetView topLeftCell="A16" zoomScaleNormal="100" workbookViewId="0">
      <selection activeCell="G84" sqref="G84"/>
    </sheetView>
  </sheetViews>
  <sheetFormatPr defaultRowHeight="12.75" x14ac:dyDescent="0.2"/>
  <cols>
    <col min="1" max="1" width="3.85546875" style="457" customWidth="1"/>
    <col min="2" max="2" width="12" style="457" customWidth="1"/>
    <col min="3" max="3" width="40.42578125" style="457" customWidth="1"/>
    <col min="4" max="4" width="5.5703125" style="457" customWidth="1"/>
    <col min="5" max="5" width="8.5703125" style="504" customWidth="1"/>
    <col min="6" max="6" width="9.85546875" style="457" customWidth="1"/>
    <col min="7" max="7" width="13.85546875" style="457" customWidth="1"/>
    <col min="8" max="16384" width="9.140625" style="457"/>
  </cols>
  <sheetData>
    <row r="1" spans="1:104" ht="15.75" x14ac:dyDescent="0.25">
      <c r="A1" s="658" t="s">
        <v>83</v>
      </c>
      <c r="B1" s="658"/>
      <c r="C1" s="658"/>
      <c r="D1" s="658"/>
      <c r="E1" s="658"/>
      <c r="F1" s="658"/>
      <c r="G1" s="658"/>
    </row>
    <row r="2" spans="1:104" ht="13.5" thickBot="1" x14ac:dyDescent="0.25">
      <c r="A2" s="458"/>
      <c r="B2" s="459"/>
      <c r="C2" s="460"/>
      <c r="D2" s="460"/>
      <c r="E2" s="461"/>
      <c r="F2" s="460"/>
      <c r="G2" s="460"/>
    </row>
    <row r="3" spans="1:104" ht="13.5" thickTop="1" x14ac:dyDescent="0.2">
      <c r="A3" s="659" t="s">
        <v>2</v>
      </c>
      <c r="B3" s="660"/>
      <c r="C3" s="462" t="str">
        <f>CONCATENATE(cislostavby," ",k)</f>
        <v>0 Chrudim sběrný dvůr - ZTI</v>
      </c>
      <c r="D3" s="463"/>
      <c r="E3" s="464"/>
      <c r="F3" s="465">
        <f>[2]Rekapitulace!H1</f>
        <v>0</v>
      </c>
      <c r="G3" s="466"/>
    </row>
    <row r="4" spans="1:104" ht="13.5" thickBot="1" x14ac:dyDescent="0.25">
      <c r="A4" s="661" t="s">
        <v>74</v>
      </c>
      <c r="B4" s="662"/>
      <c r="C4" s="467" t="str">
        <f>CONCATENATE(cisloobjektu," ",ff)</f>
        <v xml:space="preserve">0 </v>
      </c>
      <c r="D4" s="468"/>
      <c r="E4" s="663"/>
      <c r="F4" s="663"/>
      <c r="G4" s="664"/>
    </row>
    <row r="5" spans="1:104" ht="13.5" thickTop="1" x14ac:dyDescent="0.2">
      <c r="A5" s="469"/>
      <c r="B5" s="458"/>
      <c r="C5" s="458"/>
      <c r="D5" s="458"/>
      <c r="E5" s="470"/>
      <c r="F5" s="458"/>
      <c r="G5" s="471"/>
    </row>
    <row r="6" spans="1:104" x14ac:dyDescent="0.2">
      <c r="A6" s="472" t="s">
        <v>85</v>
      </c>
      <c r="B6" s="473" t="s">
        <v>86</v>
      </c>
      <c r="C6" s="473" t="s">
        <v>87</v>
      </c>
      <c r="D6" s="473" t="s">
        <v>88</v>
      </c>
      <c r="E6" s="474" t="s">
        <v>89</v>
      </c>
      <c r="F6" s="473" t="s">
        <v>90</v>
      </c>
      <c r="G6" s="475" t="s">
        <v>91</v>
      </c>
    </row>
    <row r="7" spans="1:104" x14ac:dyDescent="0.2">
      <c r="A7" s="476" t="s">
        <v>96</v>
      </c>
      <c r="B7" s="477" t="s">
        <v>1150</v>
      </c>
      <c r="C7" s="478" t="s">
        <v>1151</v>
      </c>
      <c r="D7" s="479"/>
      <c r="E7" s="480"/>
      <c r="F7" s="480"/>
      <c r="G7" s="481"/>
      <c r="H7" s="482"/>
      <c r="I7" s="482"/>
      <c r="O7" s="483">
        <v>1</v>
      </c>
    </row>
    <row r="8" spans="1:104" x14ac:dyDescent="0.2">
      <c r="A8" s="479">
        <v>1</v>
      </c>
      <c r="B8" s="484" t="s">
        <v>1152</v>
      </c>
      <c r="C8" s="485" t="s">
        <v>1153</v>
      </c>
      <c r="D8" s="486" t="s">
        <v>115</v>
      </c>
      <c r="E8" s="487">
        <v>2.1800000000000002</v>
      </c>
      <c r="F8" s="487"/>
      <c r="G8" s="488">
        <f>E8*F8</f>
        <v>0</v>
      </c>
      <c r="O8" s="483">
        <v>2</v>
      </c>
      <c r="AA8" s="457">
        <v>12</v>
      </c>
      <c r="AB8" s="457">
        <v>0</v>
      </c>
      <c r="AC8" s="457">
        <v>1</v>
      </c>
      <c r="AZ8" s="457">
        <v>2</v>
      </c>
      <c r="BA8" s="457">
        <f>IF(AZ8=1,G8,0)</f>
        <v>0</v>
      </c>
      <c r="BB8" s="457">
        <f>IF(AZ8=2,G8,0)</f>
        <v>0</v>
      </c>
      <c r="BC8" s="457">
        <f>IF(AZ8=3,G8,0)</f>
        <v>0</v>
      </c>
      <c r="BD8" s="457">
        <f>IF(AZ8=4,G8,0)</f>
        <v>0</v>
      </c>
      <c r="BE8" s="457">
        <f>IF(AZ8=5,G8,0)</f>
        <v>0</v>
      </c>
      <c r="CZ8" s="457">
        <v>3.8000000000000002E-4</v>
      </c>
    </row>
    <row r="9" spans="1:104" x14ac:dyDescent="0.2">
      <c r="A9" s="489"/>
      <c r="B9" s="490"/>
      <c r="C9" s="665" t="s">
        <v>1154</v>
      </c>
      <c r="D9" s="666"/>
      <c r="E9" s="491"/>
      <c r="F9" s="492"/>
      <c r="G9" s="493"/>
      <c r="M9" s="483" t="s">
        <v>1154</v>
      </c>
      <c r="O9" s="483"/>
    </row>
    <row r="10" spans="1:104" x14ac:dyDescent="0.2">
      <c r="A10" s="479">
        <v>2</v>
      </c>
      <c r="B10" s="484" t="s">
        <v>1155</v>
      </c>
      <c r="C10" s="485" t="s">
        <v>1156</v>
      </c>
      <c r="D10" s="486" t="s">
        <v>115</v>
      </c>
      <c r="E10" s="487">
        <v>6.758</v>
      </c>
      <c r="F10" s="487"/>
      <c r="G10" s="488">
        <f>E10*F10</f>
        <v>0</v>
      </c>
      <c r="O10" s="483">
        <v>2</v>
      </c>
      <c r="AA10" s="457">
        <v>12</v>
      </c>
      <c r="AB10" s="457">
        <v>0</v>
      </c>
      <c r="AC10" s="457">
        <v>2</v>
      </c>
      <c r="AZ10" s="457">
        <v>2</v>
      </c>
      <c r="BA10" s="457">
        <f>IF(AZ10=1,G10,0)</f>
        <v>0</v>
      </c>
      <c r="BB10" s="457">
        <f>IF(AZ10=2,G10,0)</f>
        <v>0</v>
      </c>
      <c r="BC10" s="457">
        <f>IF(AZ10=3,G10,0)</f>
        <v>0</v>
      </c>
      <c r="BD10" s="457">
        <f>IF(AZ10=4,G10,0)</f>
        <v>0</v>
      </c>
      <c r="BE10" s="457">
        <f>IF(AZ10=5,G10,0)</f>
        <v>0</v>
      </c>
      <c r="CZ10" s="457">
        <v>4.6999999999999999E-4</v>
      </c>
    </row>
    <row r="11" spans="1:104" x14ac:dyDescent="0.2">
      <c r="A11" s="489"/>
      <c r="B11" s="490"/>
      <c r="C11" s="665" t="s">
        <v>1157</v>
      </c>
      <c r="D11" s="666"/>
      <c r="E11" s="491"/>
      <c r="F11" s="492"/>
      <c r="G11" s="493"/>
      <c r="M11" s="483" t="s">
        <v>1157</v>
      </c>
      <c r="O11" s="483"/>
    </row>
    <row r="12" spans="1:104" x14ac:dyDescent="0.2">
      <c r="A12" s="479">
        <v>3</v>
      </c>
      <c r="B12" s="484" t="s">
        <v>1158</v>
      </c>
      <c r="C12" s="485" t="s">
        <v>1159</v>
      </c>
      <c r="D12" s="486" t="s">
        <v>115</v>
      </c>
      <c r="E12" s="487">
        <v>0.6</v>
      </c>
      <c r="F12" s="487"/>
      <c r="G12" s="488">
        <f>E12*F12</f>
        <v>0</v>
      </c>
      <c r="O12" s="483">
        <v>2</v>
      </c>
      <c r="AA12" s="457">
        <v>12</v>
      </c>
      <c r="AB12" s="457">
        <v>0</v>
      </c>
      <c r="AC12" s="457">
        <v>3</v>
      </c>
      <c r="AZ12" s="457">
        <v>2</v>
      </c>
      <c r="BA12" s="457">
        <f>IF(AZ12=1,G12,0)</f>
        <v>0</v>
      </c>
      <c r="BB12" s="457">
        <f>IF(AZ12=2,G12,0)</f>
        <v>0</v>
      </c>
      <c r="BC12" s="457">
        <f>IF(AZ12=3,G12,0)</f>
        <v>0</v>
      </c>
      <c r="BD12" s="457">
        <f>IF(AZ12=4,G12,0)</f>
        <v>0</v>
      </c>
      <c r="BE12" s="457">
        <f>IF(AZ12=5,G12,0)</f>
        <v>0</v>
      </c>
      <c r="CZ12" s="457">
        <v>1.5200000000000001E-3</v>
      </c>
    </row>
    <row r="13" spans="1:104" x14ac:dyDescent="0.2">
      <c r="A13" s="479">
        <v>4</v>
      </c>
      <c r="B13" s="484" t="s">
        <v>1160</v>
      </c>
      <c r="C13" s="485" t="s">
        <v>1161</v>
      </c>
      <c r="D13" s="486" t="s">
        <v>115</v>
      </c>
      <c r="E13" s="487">
        <v>7.9569999999999999</v>
      </c>
      <c r="F13" s="487"/>
      <c r="G13" s="488">
        <f>E13*F13</f>
        <v>0</v>
      </c>
      <c r="O13" s="483">
        <v>2</v>
      </c>
      <c r="AA13" s="457">
        <v>12</v>
      </c>
      <c r="AB13" s="457">
        <v>0</v>
      </c>
      <c r="AC13" s="457">
        <v>4</v>
      </c>
      <c r="AZ13" s="457">
        <v>2</v>
      </c>
      <c r="BA13" s="457">
        <f>IF(AZ13=1,G13,0)</f>
        <v>0</v>
      </c>
      <c r="BB13" s="457">
        <f>IF(AZ13=2,G13,0)</f>
        <v>0</v>
      </c>
      <c r="BC13" s="457">
        <f>IF(AZ13=3,G13,0)</f>
        <v>0</v>
      </c>
      <c r="BD13" s="457">
        <f>IF(AZ13=4,G13,0)</f>
        <v>0</v>
      </c>
      <c r="BE13" s="457">
        <f>IF(AZ13=5,G13,0)</f>
        <v>0</v>
      </c>
      <c r="CZ13" s="457">
        <v>1.31E-3</v>
      </c>
    </row>
    <row r="14" spans="1:104" x14ac:dyDescent="0.2">
      <c r="A14" s="489"/>
      <c r="B14" s="490"/>
      <c r="C14" s="665" t="s">
        <v>1162</v>
      </c>
      <c r="D14" s="666"/>
      <c r="E14" s="491"/>
      <c r="F14" s="492"/>
      <c r="G14" s="493"/>
      <c r="M14" s="483" t="s">
        <v>1162</v>
      </c>
      <c r="O14" s="483"/>
    </row>
    <row r="15" spans="1:104" x14ac:dyDescent="0.2">
      <c r="A15" s="479">
        <v>5</v>
      </c>
      <c r="B15" s="484" t="s">
        <v>1163</v>
      </c>
      <c r="C15" s="485" t="s">
        <v>1164</v>
      </c>
      <c r="D15" s="486" t="s">
        <v>115</v>
      </c>
      <c r="E15" s="487">
        <v>14.442500000000001</v>
      </c>
      <c r="F15" s="487"/>
      <c r="G15" s="488">
        <f>E15*F15</f>
        <v>0</v>
      </c>
      <c r="O15" s="483">
        <v>2</v>
      </c>
      <c r="AA15" s="457">
        <v>12</v>
      </c>
      <c r="AB15" s="457">
        <v>0</v>
      </c>
      <c r="AC15" s="457">
        <v>5</v>
      </c>
      <c r="AZ15" s="457">
        <v>2</v>
      </c>
      <c r="BA15" s="457">
        <f>IF(AZ15=1,G15,0)</f>
        <v>0</v>
      </c>
      <c r="BB15" s="457">
        <f>IF(AZ15=2,G15,0)</f>
        <v>0</v>
      </c>
      <c r="BC15" s="457">
        <f>IF(AZ15=3,G15,0)</f>
        <v>0</v>
      </c>
      <c r="BD15" s="457">
        <f>IF(AZ15=4,G15,0)</f>
        <v>0</v>
      </c>
      <c r="BE15" s="457">
        <f>IF(AZ15=5,G15,0)</f>
        <v>0</v>
      </c>
      <c r="CZ15" s="457">
        <v>2.0899999999999998E-3</v>
      </c>
    </row>
    <row r="16" spans="1:104" x14ac:dyDescent="0.2">
      <c r="A16" s="489"/>
      <c r="B16" s="490"/>
      <c r="C16" s="665" t="s">
        <v>1165</v>
      </c>
      <c r="D16" s="666"/>
      <c r="E16" s="491"/>
      <c r="F16" s="492"/>
      <c r="G16" s="493"/>
      <c r="M16" s="483" t="s">
        <v>1165</v>
      </c>
      <c r="O16" s="483"/>
    </row>
    <row r="17" spans="1:104" x14ac:dyDescent="0.2">
      <c r="A17" s="479">
        <v>6</v>
      </c>
      <c r="B17" s="484" t="s">
        <v>1166</v>
      </c>
      <c r="C17" s="485" t="s">
        <v>1167</v>
      </c>
      <c r="D17" s="486" t="s">
        <v>115</v>
      </c>
      <c r="E17" s="487">
        <v>2.7467999999999999</v>
      </c>
      <c r="F17" s="487"/>
      <c r="G17" s="488">
        <f>E17*F17</f>
        <v>0</v>
      </c>
      <c r="O17" s="483">
        <v>2</v>
      </c>
      <c r="AA17" s="457">
        <v>12</v>
      </c>
      <c r="AB17" s="457">
        <v>0</v>
      </c>
      <c r="AC17" s="457">
        <v>6</v>
      </c>
      <c r="AZ17" s="457">
        <v>2</v>
      </c>
      <c r="BA17" s="457">
        <f>IF(AZ17=1,G17,0)</f>
        <v>0</v>
      </c>
      <c r="BB17" s="457">
        <f>IF(AZ17=2,G17,0)</f>
        <v>0</v>
      </c>
      <c r="BC17" s="457">
        <f>IF(AZ17=3,G17,0)</f>
        <v>0</v>
      </c>
      <c r="BD17" s="457">
        <f>IF(AZ17=4,G17,0)</f>
        <v>0</v>
      </c>
      <c r="BE17" s="457">
        <f>IF(AZ17=5,G17,0)</f>
        <v>0</v>
      </c>
      <c r="CZ17" s="457">
        <v>2.5000000000000001E-3</v>
      </c>
    </row>
    <row r="18" spans="1:104" x14ac:dyDescent="0.2">
      <c r="A18" s="489"/>
      <c r="B18" s="490"/>
      <c r="C18" s="665" t="s">
        <v>1168</v>
      </c>
      <c r="D18" s="666"/>
      <c r="E18" s="491"/>
      <c r="F18" s="492"/>
      <c r="G18" s="493"/>
      <c r="M18" s="483" t="s">
        <v>1168</v>
      </c>
      <c r="O18" s="483"/>
    </row>
    <row r="19" spans="1:104" x14ac:dyDescent="0.2">
      <c r="A19" s="479">
        <v>7</v>
      </c>
      <c r="B19" s="484" t="s">
        <v>1169</v>
      </c>
      <c r="C19" s="485" t="s">
        <v>1170</v>
      </c>
      <c r="D19" s="486" t="s">
        <v>149</v>
      </c>
      <c r="E19" s="487">
        <v>1</v>
      </c>
      <c r="F19" s="487"/>
      <c r="G19" s="488">
        <f>E19*F19</f>
        <v>0</v>
      </c>
      <c r="O19" s="483">
        <v>2</v>
      </c>
      <c r="AA19" s="457">
        <v>12</v>
      </c>
      <c r="AB19" s="457">
        <v>0</v>
      </c>
      <c r="AC19" s="457">
        <v>7</v>
      </c>
      <c r="AZ19" s="457">
        <v>2</v>
      </c>
      <c r="BA19" s="457">
        <f>IF(AZ19=1,G19,0)</f>
        <v>0</v>
      </c>
      <c r="BB19" s="457">
        <f>IF(AZ19=2,G19,0)</f>
        <v>0</v>
      </c>
      <c r="BC19" s="457">
        <f>IF(AZ19=3,G19,0)</f>
        <v>0</v>
      </c>
      <c r="BD19" s="457">
        <f>IF(AZ19=4,G19,0)</f>
        <v>0</v>
      </c>
      <c r="BE19" s="457">
        <f>IF(AZ19=5,G19,0)</f>
        <v>0</v>
      </c>
      <c r="CZ19" s="457">
        <v>0</v>
      </c>
    </row>
    <row r="20" spans="1:104" x14ac:dyDescent="0.2">
      <c r="A20" s="479">
        <v>8</v>
      </c>
      <c r="B20" s="484" t="s">
        <v>1171</v>
      </c>
      <c r="C20" s="485" t="s">
        <v>1172</v>
      </c>
      <c r="D20" s="486" t="s">
        <v>149</v>
      </c>
      <c r="E20" s="487">
        <v>4</v>
      </c>
      <c r="F20" s="487"/>
      <c r="G20" s="488">
        <f>E20*F20</f>
        <v>0</v>
      </c>
      <c r="O20" s="483">
        <v>2</v>
      </c>
      <c r="AA20" s="457">
        <v>12</v>
      </c>
      <c r="AB20" s="457">
        <v>0</v>
      </c>
      <c r="AC20" s="457">
        <v>8</v>
      </c>
      <c r="AZ20" s="457">
        <v>2</v>
      </c>
      <c r="BA20" s="457">
        <f>IF(AZ20=1,G20,0)</f>
        <v>0</v>
      </c>
      <c r="BB20" s="457">
        <f>IF(AZ20=2,G20,0)</f>
        <v>0</v>
      </c>
      <c r="BC20" s="457">
        <f>IF(AZ20=3,G20,0)</f>
        <v>0</v>
      </c>
      <c r="BD20" s="457">
        <f>IF(AZ20=4,G20,0)</f>
        <v>0</v>
      </c>
      <c r="BE20" s="457">
        <f>IF(AZ20=5,G20,0)</f>
        <v>0</v>
      </c>
      <c r="CZ20" s="457">
        <v>0</v>
      </c>
    </row>
    <row r="21" spans="1:104" x14ac:dyDescent="0.2">
      <c r="A21" s="479">
        <v>9</v>
      </c>
      <c r="B21" s="484" t="s">
        <v>1173</v>
      </c>
      <c r="C21" s="485" t="s">
        <v>1174</v>
      </c>
      <c r="D21" s="486" t="s">
        <v>149</v>
      </c>
      <c r="E21" s="487">
        <v>2</v>
      </c>
      <c r="F21" s="487"/>
      <c r="G21" s="488">
        <f>E21*F21</f>
        <v>0</v>
      </c>
      <c r="O21" s="483">
        <v>2</v>
      </c>
      <c r="AA21" s="457">
        <v>12</v>
      </c>
      <c r="AB21" s="457">
        <v>0</v>
      </c>
      <c r="AC21" s="457">
        <v>9</v>
      </c>
      <c r="AZ21" s="457">
        <v>2</v>
      </c>
      <c r="BA21" s="457">
        <f>IF(AZ21=1,G21,0)</f>
        <v>0</v>
      </c>
      <c r="BB21" s="457">
        <f>IF(AZ21=2,G21,0)</f>
        <v>0</v>
      </c>
      <c r="BC21" s="457">
        <f>IF(AZ21=3,G21,0)</f>
        <v>0</v>
      </c>
      <c r="BD21" s="457">
        <f>IF(AZ21=4,G21,0)</f>
        <v>0</v>
      </c>
      <c r="BE21" s="457">
        <f>IF(AZ21=5,G21,0)</f>
        <v>0</v>
      </c>
      <c r="CZ21" s="457">
        <v>0</v>
      </c>
    </row>
    <row r="22" spans="1:104" x14ac:dyDescent="0.2">
      <c r="A22" s="479">
        <v>10</v>
      </c>
      <c r="B22" s="484" t="s">
        <v>1175</v>
      </c>
      <c r="C22" s="485" t="s">
        <v>1176</v>
      </c>
      <c r="D22" s="486" t="s">
        <v>149</v>
      </c>
      <c r="E22" s="487">
        <v>1</v>
      </c>
      <c r="F22" s="487"/>
      <c r="G22" s="488">
        <f>E22*F22</f>
        <v>0</v>
      </c>
      <c r="O22" s="483">
        <v>2</v>
      </c>
      <c r="AA22" s="457">
        <v>12</v>
      </c>
      <c r="AB22" s="457">
        <v>0</v>
      </c>
      <c r="AC22" s="457">
        <v>10</v>
      </c>
      <c r="AZ22" s="457">
        <v>2</v>
      </c>
      <c r="BA22" s="457">
        <f>IF(AZ22=1,G22,0)</f>
        <v>0</v>
      </c>
      <c r="BB22" s="457">
        <f>IF(AZ22=2,G22,0)</f>
        <v>0</v>
      </c>
      <c r="BC22" s="457">
        <f>IF(AZ22=3,G22,0)</f>
        <v>0</v>
      </c>
      <c r="BD22" s="457">
        <f>IF(AZ22=4,G22,0)</f>
        <v>0</v>
      </c>
      <c r="BE22" s="457">
        <f>IF(AZ22=5,G22,0)</f>
        <v>0</v>
      </c>
      <c r="CZ22" s="457">
        <v>3.8E-3</v>
      </c>
    </row>
    <row r="23" spans="1:104" x14ac:dyDescent="0.2">
      <c r="A23" s="479">
        <v>11</v>
      </c>
      <c r="B23" s="484" t="s">
        <v>1177</v>
      </c>
      <c r="C23" s="485" t="s">
        <v>1178</v>
      </c>
      <c r="D23" s="486" t="s">
        <v>115</v>
      </c>
      <c r="E23" s="487">
        <v>31.9</v>
      </c>
      <c r="F23" s="487"/>
      <c r="G23" s="488">
        <f>E23*F23</f>
        <v>0</v>
      </c>
      <c r="O23" s="483">
        <v>2</v>
      </c>
      <c r="AA23" s="457">
        <v>12</v>
      </c>
      <c r="AB23" s="457">
        <v>0</v>
      </c>
      <c r="AC23" s="457">
        <v>11</v>
      </c>
      <c r="AZ23" s="457">
        <v>2</v>
      </c>
      <c r="BA23" s="457">
        <f>IF(AZ23=1,G23,0)</f>
        <v>0</v>
      </c>
      <c r="BB23" s="457">
        <f>IF(AZ23=2,G23,0)</f>
        <v>0</v>
      </c>
      <c r="BC23" s="457">
        <f>IF(AZ23=3,G23,0)</f>
        <v>0</v>
      </c>
      <c r="BD23" s="457">
        <f>IF(AZ23=4,G23,0)</f>
        <v>0</v>
      </c>
      <c r="BE23" s="457">
        <f>IF(AZ23=5,G23,0)</f>
        <v>0</v>
      </c>
      <c r="CZ23" s="457">
        <v>0</v>
      </c>
    </row>
    <row r="24" spans="1:104" x14ac:dyDescent="0.2">
      <c r="A24" s="489"/>
      <c r="B24" s="490"/>
      <c r="C24" s="665" t="s">
        <v>1179</v>
      </c>
      <c r="D24" s="666"/>
      <c r="E24" s="491"/>
      <c r="F24" s="492"/>
      <c r="G24" s="493"/>
      <c r="M24" s="483" t="s">
        <v>1179</v>
      </c>
      <c r="O24" s="483"/>
    </row>
    <row r="25" spans="1:104" x14ac:dyDescent="0.2">
      <c r="A25" s="489"/>
      <c r="B25" s="490"/>
      <c r="C25" s="665" t="s">
        <v>1180</v>
      </c>
      <c r="D25" s="666"/>
      <c r="E25" s="491"/>
      <c r="F25" s="492"/>
      <c r="G25" s="493"/>
      <c r="M25" s="483" t="s">
        <v>1180</v>
      </c>
      <c r="O25" s="483"/>
    </row>
    <row r="26" spans="1:104" x14ac:dyDescent="0.2">
      <c r="A26" s="479">
        <v>12</v>
      </c>
      <c r="B26" s="484" t="s">
        <v>1181</v>
      </c>
      <c r="C26" s="485" t="s">
        <v>1182</v>
      </c>
      <c r="D26" s="486" t="s">
        <v>163</v>
      </c>
      <c r="E26" s="487">
        <v>5.62E-2</v>
      </c>
      <c r="F26" s="487"/>
      <c r="G26" s="488">
        <f>E26*F26</f>
        <v>0</v>
      </c>
      <c r="O26" s="483">
        <v>2</v>
      </c>
      <c r="AA26" s="457">
        <v>12</v>
      </c>
      <c r="AB26" s="457">
        <v>0</v>
      </c>
      <c r="AC26" s="457">
        <v>12</v>
      </c>
      <c r="AZ26" s="457">
        <v>2</v>
      </c>
      <c r="BA26" s="457">
        <f>IF(AZ26=1,G26,0)</f>
        <v>0</v>
      </c>
      <c r="BB26" s="457">
        <f>IF(AZ26=2,G26,0)</f>
        <v>0</v>
      </c>
      <c r="BC26" s="457">
        <f>IF(AZ26=3,G26,0)</f>
        <v>0</v>
      </c>
      <c r="BD26" s="457">
        <f>IF(AZ26=4,G26,0)</f>
        <v>0</v>
      </c>
      <c r="BE26" s="457">
        <f>IF(AZ26=5,G26,0)</f>
        <v>0</v>
      </c>
      <c r="CZ26" s="457">
        <v>0</v>
      </c>
    </row>
    <row r="27" spans="1:104" x14ac:dyDescent="0.2">
      <c r="A27" s="494"/>
      <c r="B27" s="495" t="s">
        <v>99</v>
      </c>
      <c r="C27" s="496" t="str">
        <f>CONCATENATE(B7," ",C7)</f>
        <v>721 Vnitřní kanalizace</v>
      </c>
      <c r="D27" s="494"/>
      <c r="E27" s="497"/>
      <c r="F27" s="497"/>
      <c r="G27" s="498">
        <f>SUM(G7:G26)</f>
        <v>0</v>
      </c>
      <c r="O27" s="483">
        <v>4</v>
      </c>
      <c r="BA27" s="499">
        <f>SUM(BA7:BA26)</f>
        <v>0</v>
      </c>
      <c r="BB27" s="499">
        <f>SUM(BB7:BB26)</f>
        <v>0</v>
      </c>
      <c r="BC27" s="499">
        <f>SUM(BC7:BC26)</f>
        <v>0</v>
      </c>
      <c r="BD27" s="499">
        <f>SUM(BD7:BD26)</f>
        <v>0</v>
      </c>
      <c r="BE27" s="499">
        <f>SUM(BE7:BE26)</f>
        <v>0</v>
      </c>
    </row>
    <row r="28" spans="1:104" x14ac:dyDescent="0.2">
      <c r="A28" s="476" t="s">
        <v>96</v>
      </c>
      <c r="B28" s="477" t="s">
        <v>1183</v>
      </c>
      <c r="C28" s="478" t="s">
        <v>1184</v>
      </c>
      <c r="D28" s="479"/>
      <c r="E28" s="480"/>
      <c r="F28" s="480"/>
      <c r="G28" s="481"/>
      <c r="H28" s="482"/>
      <c r="I28" s="482"/>
      <c r="O28" s="483">
        <v>1</v>
      </c>
    </row>
    <row r="29" spans="1:104" x14ac:dyDescent="0.2">
      <c r="A29" s="479">
        <v>13</v>
      </c>
      <c r="B29" s="484" t="s">
        <v>1185</v>
      </c>
      <c r="C29" s="485" t="s">
        <v>1186</v>
      </c>
      <c r="D29" s="486" t="s">
        <v>115</v>
      </c>
      <c r="E29" s="487">
        <v>5.2320000000000002</v>
      </c>
      <c r="F29" s="487"/>
      <c r="G29" s="488">
        <f>E29*F29</f>
        <v>0</v>
      </c>
      <c r="O29" s="483">
        <v>2</v>
      </c>
      <c r="AA29" s="457">
        <v>12</v>
      </c>
      <c r="AB29" s="457">
        <v>0</v>
      </c>
      <c r="AC29" s="457">
        <v>13</v>
      </c>
      <c r="AZ29" s="457">
        <v>2</v>
      </c>
      <c r="BA29" s="457">
        <f>IF(AZ29=1,G29,0)</f>
        <v>0</v>
      </c>
      <c r="BB29" s="457">
        <f>IF(AZ29=2,G29,0)</f>
        <v>0</v>
      </c>
      <c r="BC29" s="457">
        <f>IF(AZ29=3,G29,0)</f>
        <v>0</v>
      </c>
      <c r="BD29" s="457">
        <f>IF(AZ29=4,G29,0)</f>
        <v>0</v>
      </c>
      <c r="BE29" s="457">
        <f>IF(AZ29=5,G29,0)</f>
        <v>0</v>
      </c>
      <c r="CZ29" s="457">
        <v>3.98E-3</v>
      </c>
    </row>
    <row r="30" spans="1:104" x14ac:dyDescent="0.2">
      <c r="A30" s="489"/>
      <c r="B30" s="490"/>
      <c r="C30" s="665" t="s">
        <v>1187</v>
      </c>
      <c r="D30" s="666"/>
      <c r="E30" s="491"/>
      <c r="F30" s="492"/>
      <c r="G30" s="493"/>
      <c r="M30" s="483" t="s">
        <v>1187</v>
      </c>
      <c r="O30" s="483"/>
    </row>
    <row r="31" spans="1:104" x14ac:dyDescent="0.2">
      <c r="A31" s="479">
        <v>14</v>
      </c>
      <c r="B31" s="484" t="s">
        <v>1188</v>
      </c>
      <c r="C31" s="485" t="s">
        <v>1189</v>
      </c>
      <c r="D31" s="486" t="s">
        <v>115</v>
      </c>
      <c r="E31" s="487">
        <v>9.5920000000000005</v>
      </c>
      <c r="F31" s="487"/>
      <c r="G31" s="488">
        <f>E31*F31</f>
        <v>0</v>
      </c>
      <c r="O31" s="483">
        <v>2</v>
      </c>
      <c r="AA31" s="457">
        <v>12</v>
      </c>
      <c r="AB31" s="457">
        <v>0</v>
      </c>
      <c r="AC31" s="457">
        <v>14</v>
      </c>
      <c r="AZ31" s="457">
        <v>2</v>
      </c>
      <c r="BA31" s="457">
        <f>IF(AZ31=1,G31,0)</f>
        <v>0</v>
      </c>
      <c r="BB31" s="457">
        <f>IF(AZ31=2,G31,0)</f>
        <v>0</v>
      </c>
      <c r="BC31" s="457">
        <f>IF(AZ31=3,G31,0)</f>
        <v>0</v>
      </c>
      <c r="BD31" s="457">
        <f>IF(AZ31=4,G31,0)</f>
        <v>0</v>
      </c>
      <c r="BE31" s="457">
        <f>IF(AZ31=5,G31,0)</f>
        <v>0</v>
      </c>
      <c r="CZ31" s="457">
        <v>5.1799999999999997E-3</v>
      </c>
    </row>
    <row r="32" spans="1:104" x14ac:dyDescent="0.2">
      <c r="A32" s="489"/>
      <c r="B32" s="490"/>
      <c r="C32" s="665" t="s">
        <v>1190</v>
      </c>
      <c r="D32" s="666"/>
      <c r="E32" s="491"/>
      <c r="F32" s="492"/>
      <c r="G32" s="493"/>
      <c r="M32" s="483" t="s">
        <v>1190</v>
      </c>
      <c r="O32" s="483"/>
    </row>
    <row r="33" spans="1:104" x14ac:dyDescent="0.2">
      <c r="A33" s="479">
        <v>15</v>
      </c>
      <c r="B33" s="484" t="s">
        <v>1191</v>
      </c>
      <c r="C33" s="485" t="s">
        <v>1192</v>
      </c>
      <c r="D33" s="486" t="s">
        <v>115</v>
      </c>
      <c r="E33" s="487">
        <v>4.7960000000000003</v>
      </c>
      <c r="F33" s="487"/>
      <c r="G33" s="488">
        <f>E33*F33</f>
        <v>0</v>
      </c>
      <c r="O33" s="483">
        <v>2</v>
      </c>
      <c r="AA33" s="457">
        <v>12</v>
      </c>
      <c r="AB33" s="457">
        <v>0</v>
      </c>
      <c r="AC33" s="457">
        <v>15</v>
      </c>
      <c r="AZ33" s="457">
        <v>2</v>
      </c>
      <c r="BA33" s="457">
        <f>IF(AZ33=1,G33,0)</f>
        <v>0</v>
      </c>
      <c r="BB33" s="457">
        <f>IF(AZ33=2,G33,0)</f>
        <v>0</v>
      </c>
      <c r="BC33" s="457">
        <f>IF(AZ33=3,G33,0)</f>
        <v>0</v>
      </c>
      <c r="BD33" s="457">
        <f>IF(AZ33=4,G33,0)</f>
        <v>0</v>
      </c>
      <c r="BE33" s="457">
        <f>IF(AZ33=5,G33,0)</f>
        <v>0</v>
      </c>
      <c r="CZ33" s="457">
        <v>4.0099999999999997E-3</v>
      </c>
    </row>
    <row r="34" spans="1:104" x14ac:dyDescent="0.2">
      <c r="A34" s="489"/>
      <c r="B34" s="490"/>
      <c r="C34" s="665" t="s">
        <v>1193</v>
      </c>
      <c r="D34" s="666"/>
      <c r="E34" s="491"/>
      <c r="F34" s="492"/>
      <c r="G34" s="493"/>
      <c r="M34" s="483" t="s">
        <v>1193</v>
      </c>
      <c r="O34" s="483"/>
    </row>
    <row r="35" spans="1:104" x14ac:dyDescent="0.2">
      <c r="A35" s="479">
        <v>16</v>
      </c>
      <c r="B35" s="484" t="s">
        <v>1194</v>
      </c>
      <c r="C35" s="485" t="s">
        <v>1195</v>
      </c>
      <c r="D35" s="486" t="s">
        <v>115</v>
      </c>
      <c r="E35" s="487">
        <v>7.8479999999999999</v>
      </c>
      <c r="F35" s="487"/>
      <c r="G35" s="488">
        <f>E35*F35</f>
        <v>0</v>
      </c>
      <c r="O35" s="483">
        <v>2</v>
      </c>
      <c r="AA35" s="457">
        <v>12</v>
      </c>
      <c r="AB35" s="457">
        <v>0</v>
      </c>
      <c r="AC35" s="457">
        <v>16</v>
      </c>
      <c r="AZ35" s="457">
        <v>2</v>
      </c>
      <c r="BA35" s="457">
        <f>IF(AZ35=1,G35,0)</f>
        <v>0</v>
      </c>
      <c r="BB35" s="457">
        <f>IF(AZ35=2,G35,0)</f>
        <v>0</v>
      </c>
      <c r="BC35" s="457">
        <f>IF(AZ35=3,G35,0)</f>
        <v>0</v>
      </c>
      <c r="BD35" s="457">
        <f>IF(AZ35=4,G35,0)</f>
        <v>0</v>
      </c>
      <c r="BE35" s="457">
        <f>IF(AZ35=5,G35,0)</f>
        <v>0</v>
      </c>
      <c r="CZ35" s="457">
        <v>5.2199999999999998E-3</v>
      </c>
    </row>
    <row r="36" spans="1:104" x14ac:dyDescent="0.2">
      <c r="A36" s="489"/>
      <c r="B36" s="490"/>
      <c r="C36" s="665" t="s">
        <v>1196</v>
      </c>
      <c r="D36" s="666"/>
      <c r="E36" s="491"/>
      <c r="F36" s="492"/>
      <c r="G36" s="493"/>
      <c r="M36" s="483" t="s">
        <v>1196</v>
      </c>
      <c r="O36" s="483"/>
    </row>
    <row r="37" spans="1:104" x14ac:dyDescent="0.2">
      <c r="A37" s="479">
        <v>17</v>
      </c>
      <c r="B37" s="484" t="s">
        <v>1197</v>
      </c>
      <c r="C37" s="485" t="s">
        <v>1198</v>
      </c>
      <c r="D37" s="486" t="s">
        <v>149</v>
      </c>
      <c r="E37" s="487">
        <v>12</v>
      </c>
      <c r="F37" s="487"/>
      <c r="G37" s="488">
        <f t="shared" ref="G37:G48" si="0">E37*F37</f>
        <v>0</v>
      </c>
      <c r="O37" s="483">
        <v>2</v>
      </c>
      <c r="AA37" s="457">
        <v>12</v>
      </c>
      <c r="AB37" s="457">
        <v>0</v>
      </c>
      <c r="AC37" s="457">
        <v>17</v>
      </c>
      <c r="AZ37" s="457">
        <v>2</v>
      </c>
      <c r="BA37" s="457">
        <f t="shared" ref="BA37:BA48" si="1">IF(AZ37=1,G37,0)</f>
        <v>0</v>
      </c>
      <c r="BB37" s="457">
        <f t="shared" ref="BB37:BB48" si="2">IF(AZ37=2,G37,0)</f>
        <v>0</v>
      </c>
      <c r="BC37" s="457">
        <f t="shared" ref="BC37:BC48" si="3">IF(AZ37=3,G37,0)</f>
        <v>0</v>
      </c>
      <c r="BD37" s="457">
        <f t="shared" ref="BD37:BD48" si="4">IF(AZ37=4,G37,0)</f>
        <v>0</v>
      </c>
      <c r="BE37" s="457">
        <f t="shared" ref="BE37:BE48" si="5">IF(AZ37=5,G37,0)</f>
        <v>0</v>
      </c>
      <c r="CZ37" s="457">
        <v>0</v>
      </c>
    </row>
    <row r="38" spans="1:104" x14ac:dyDescent="0.2">
      <c r="A38" s="479">
        <v>18</v>
      </c>
      <c r="B38" s="484" t="s">
        <v>1199</v>
      </c>
      <c r="C38" s="485" t="s">
        <v>1200</v>
      </c>
      <c r="D38" s="486" t="s">
        <v>149</v>
      </c>
      <c r="E38" s="487">
        <v>2</v>
      </c>
      <c r="F38" s="487"/>
      <c r="G38" s="488">
        <f t="shared" si="0"/>
        <v>0</v>
      </c>
      <c r="O38" s="483">
        <v>2</v>
      </c>
      <c r="AA38" s="457">
        <v>12</v>
      </c>
      <c r="AB38" s="457">
        <v>0</v>
      </c>
      <c r="AC38" s="457">
        <v>18</v>
      </c>
      <c r="AZ38" s="457">
        <v>2</v>
      </c>
      <c r="BA38" s="457">
        <f t="shared" si="1"/>
        <v>0</v>
      </c>
      <c r="BB38" s="457">
        <f t="shared" si="2"/>
        <v>0</v>
      </c>
      <c r="BC38" s="457">
        <f t="shared" si="3"/>
        <v>0</v>
      </c>
      <c r="BD38" s="457">
        <f t="shared" si="4"/>
        <v>0</v>
      </c>
      <c r="BE38" s="457">
        <f t="shared" si="5"/>
        <v>0</v>
      </c>
      <c r="CZ38" s="457">
        <v>0</v>
      </c>
    </row>
    <row r="39" spans="1:104" x14ac:dyDescent="0.2">
      <c r="A39" s="479">
        <v>19</v>
      </c>
      <c r="B39" s="484" t="s">
        <v>1201</v>
      </c>
      <c r="C39" s="485" t="s">
        <v>1202</v>
      </c>
      <c r="D39" s="486" t="s">
        <v>149</v>
      </c>
      <c r="E39" s="487">
        <v>1</v>
      </c>
      <c r="F39" s="487"/>
      <c r="G39" s="488">
        <f t="shared" si="0"/>
        <v>0</v>
      </c>
      <c r="O39" s="483">
        <v>2</v>
      </c>
      <c r="AA39" s="457">
        <v>12</v>
      </c>
      <c r="AB39" s="457">
        <v>0</v>
      </c>
      <c r="AC39" s="457">
        <v>19</v>
      </c>
      <c r="AZ39" s="457">
        <v>2</v>
      </c>
      <c r="BA39" s="457">
        <f t="shared" si="1"/>
        <v>0</v>
      </c>
      <c r="BB39" s="457">
        <f t="shared" si="2"/>
        <v>0</v>
      </c>
      <c r="BC39" s="457">
        <f t="shared" si="3"/>
        <v>0</v>
      </c>
      <c r="BD39" s="457">
        <f t="shared" si="4"/>
        <v>0</v>
      </c>
      <c r="BE39" s="457">
        <f t="shared" si="5"/>
        <v>0</v>
      </c>
      <c r="CZ39" s="457">
        <v>0</v>
      </c>
    </row>
    <row r="40" spans="1:104" x14ac:dyDescent="0.2">
      <c r="A40" s="479">
        <v>20</v>
      </c>
      <c r="B40" s="484" t="s">
        <v>1203</v>
      </c>
      <c r="C40" s="485" t="s">
        <v>1204</v>
      </c>
      <c r="D40" s="486" t="s">
        <v>149</v>
      </c>
      <c r="E40" s="487">
        <v>10</v>
      </c>
      <c r="F40" s="487"/>
      <c r="G40" s="488">
        <f t="shared" si="0"/>
        <v>0</v>
      </c>
      <c r="O40" s="483">
        <v>2</v>
      </c>
      <c r="AA40" s="457">
        <v>12</v>
      </c>
      <c r="AB40" s="457">
        <v>0</v>
      </c>
      <c r="AC40" s="457">
        <v>20</v>
      </c>
      <c r="AZ40" s="457">
        <v>2</v>
      </c>
      <c r="BA40" s="457">
        <f t="shared" si="1"/>
        <v>0</v>
      </c>
      <c r="BB40" s="457">
        <f t="shared" si="2"/>
        <v>0</v>
      </c>
      <c r="BC40" s="457">
        <f t="shared" si="3"/>
        <v>0</v>
      </c>
      <c r="BD40" s="457">
        <f t="shared" si="4"/>
        <v>0</v>
      </c>
      <c r="BE40" s="457">
        <f t="shared" si="5"/>
        <v>0</v>
      </c>
      <c r="CZ40" s="457">
        <v>6.4999999999999997E-4</v>
      </c>
    </row>
    <row r="41" spans="1:104" x14ac:dyDescent="0.2">
      <c r="A41" s="479">
        <v>21</v>
      </c>
      <c r="B41" s="484" t="s">
        <v>1205</v>
      </c>
      <c r="C41" s="485" t="s">
        <v>1206</v>
      </c>
      <c r="D41" s="486" t="s">
        <v>1207</v>
      </c>
      <c r="E41" s="487">
        <v>1</v>
      </c>
      <c r="F41" s="487"/>
      <c r="G41" s="488">
        <f t="shared" si="0"/>
        <v>0</v>
      </c>
      <c r="O41" s="483">
        <v>2</v>
      </c>
      <c r="AA41" s="457">
        <v>12</v>
      </c>
      <c r="AB41" s="457">
        <v>0</v>
      </c>
      <c r="AC41" s="457">
        <v>21</v>
      </c>
      <c r="AZ41" s="457">
        <v>2</v>
      </c>
      <c r="BA41" s="457">
        <f t="shared" si="1"/>
        <v>0</v>
      </c>
      <c r="BB41" s="457">
        <f t="shared" si="2"/>
        <v>0</v>
      </c>
      <c r="BC41" s="457">
        <f t="shared" si="3"/>
        <v>0</v>
      </c>
      <c r="BD41" s="457">
        <f t="shared" si="4"/>
        <v>0</v>
      </c>
      <c r="BE41" s="457">
        <f t="shared" si="5"/>
        <v>0</v>
      </c>
      <c r="CZ41" s="457">
        <v>1.5200000000000001E-3</v>
      </c>
    </row>
    <row r="42" spans="1:104" x14ac:dyDescent="0.2">
      <c r="A42" s="479">
        <v>22</v>
      </c>
      <c r="B42" s="484" t="s">
        <v>1208</v>
      </c>
      <c r="C42" s="485" t="s">
        <v>1209</v>
      </c>
      <c r="D42" s="486" t="s">
        <v>149</v>
      </c>
      <c r="E42" s="487">
        <v>1</v>
      </c>
      <c r="F42" s="487"/>
      <c r="G42" s="488">
        <f t="shared" si="0"/>
        <v>0</v>
      </c>
      <c r="O42" s="483">
        <v>2</v>
      </c>
      <c r="AA42" s="457">
        <v>12</v>
      </c>
      <c r="AB42" s="457">
        <v>0</v>
      </c>
      <c r="AC42" s="457">
        <v>22</v>
      </c>
      <c r="AZ42" s="457">
        <v>2</v>
      </c>
      <c r="BA42" s="457">
        <f t="shared" si="1"/>
        <v>0</v>
      </c>
      <c r="BB42" s="457">
        <f t="shared" si="2"/>
        <v>0</v>
      </c>
      <c r="BC42" s="457">
        <f t="shared" si="3"/>
        <v>0</v>
      </c>
      <c r="BD42" s="457">
        <f t="shared" si="4"/>
        <v>0</v>
      </c>
      <c r="BE42" s="457">
        <f t="shared" si="5"/>
        <v>0</v>
      </c>
      <c r="CZ42" s="457">
        <v>3.1E-4</v>
      </c>
    </row>
    <row r="43" spans="1:104" x14ac:dyDescent="0.2">
      <c r="A43" s="479">
        <v>23</v>
      </c>
      <c r="B43" s="484" t="s">
        <v>1210</v>
      </c>
      <c r="C43" s="485" t="s">
        <v>1211</v>
      </c>
      <c r="D43" s="486" t="s">
        <v>149</v>
      </c>
      <c r="E43" s="487">
        <v>2</v>
      </c>
      <c r="F43" s="487"/>
      <c r="G43" s="488">
        <f t="shared" si="0"/>
        <v>0</v>
      </c>
      <c r="O43" s="483">
        <v>2</v>
      </c>
      <c r="AA43" s="457">
        <v>12</v>
      </c>
      <c r="AB43" s="457">
        <v>0</v>
      </c>
      <c r="AC43" s="457">
        <v>23</v>
      </c>
      <c r="AZ43" s="457">
        <v>2</v>
      </c>
      <c r="BA43" s="457">
        <f t="shared" si="1"/>
        <v>0</v>
      </c>
      <c r="BB43" s="457">
        <f t="shared" si="2"/>
        <v>0</v>
      </c>
      <c r="BC43" s="457">
        <f t="shared" si="3"/>
        <v>0</v>
      </c>
      <c r="BD43" s="457">
        <f t="shared" si="4"/>
        <v>0</v>
      </c>
      <c r="BE43" s="457">
        <f t="shared" si="5"/>
        <v>0</v>
      </c>
      <c r="CZ43" s="457">
        <v>4.8000000000000001E-4</v>
      </c>
    </row>
    <row r="44" spans="1:104" x14ac:dyDescent="0.2">
      <c r="A44" s="479">
        <v>24</v>
      </c>
      <c r="B44" s="484" t="s">
        <v>1212</v>
      </c>
      <c r="C44" s="485" t="s">
        <v>1213</v>
      </c>
      <c r="D44" s="486" t="s">
        <v>149</v>
      </c>
      <c r="E44" s="487">
        <v>1</v>
      </c>
      <c r="F44" s="487"/>
      <c r="G44" s="488">
        <f t="shared" si="0"/>
        <v>0</v>
      </c>
      <c r="O44" s="483">
        <v>2</v>
      </c>
      <c r="AA44" s="457">
        <v>12</v>
      </c>
      <c r="AB44" s="457">
        <v>0</v>
      </c>
      <c r="AC44" s="457">
        <v>24</v>
      </c>
      <c r="AZ44" s="457">
        <v>2</v>
      </c>
      <c r="BA44" s="457">
        <f t="shared" si="1"/>
        <v>0</v>
      </c>
      <c r="BB44" s="457">
        <f t="shared" si="2"/>
        <v>0</v>
      </c>
      <c r="BC44" s="457">
        <f t="shared" si="3"/>
        <v>0</v>
      </c>
      <c r="BD44" s="457">
        <f t="shared" si="4"/>
        <v>0</v>
      </c>
      <c r="BE44" s="457">
        <f t="shared" si="5"/>
        <v>0</v>
      </c>
      <c r="CZ44" s="457">
        <v>2.0000000000000001E-4</v>
      </c>
    </row>
    <row r="45" spans="1:104" x14ac:dyDescent="0.2">
      <c r="A45" s="479">
        <v>25</v>
      </c>
      <c r="B45" s="484" t="s">
        <v>1214</v>
      </c>
      <c r="C45" s="485" t="s">
        <v>1215</v>
      </c>
      <c r="D45" s="486" t="s">
        <v>149</v>
      </c>
      <c r="E45" s="487">
        <v>1</v>
      </c>
      <c r="F45" s="487"/>
      <c r="G45" s="488">
        <f t="shared" si="0"/>
        <v>0</v>
      </c>
      <c r="O45" s="483">
        <v>2</v>
      </c>
      <c r="AA45" s="457">
        <v>12</v>
      </c>
      <c r="AB45" s="457">
        <v>0</v>
      </c>
      <c r="AC45" s="457">
        <v>25</v>
      </c>
      <c r="AZ45" s="457">
        <v>2</v>
      </c>
      <c r="BA45" s="457">
        <f t="shared" si="1"/>
        <v>0</v>
      </c>
      <c r="BB45" s="457">
        <f t="shared" si="2"/>
        <v>0</v>
      </c>
      <c r="BC45" s="457">
        <f t="shared" si="3"/>
        <v>0</v>
      </c>
      <c r="BD45" s="457">
        <f t="shared" si="4"/>
        <v>0</v>
      </c>
      <c r="BE45" s="457">
        <f t="shared" si="5"/>
        <v>0</v>
      </c>
      <c r="CZ45" s="457">
        <v>2.7E-4</v>
      </c>
    </row>
    <row r="46" spans="1:104" x14ac:dyDescent="0.2">
      <c r="A46" s="479">
        <v>26</v>
      </c>
      <c r="B46" s="484" t="s">
        <v>1216</v>
      </c>
      <c r="C46" s="485" t="s">
        <v>1217</v>
      </c>
      <c r="D46" s="486" t="s">
        <v>149</v>
      </c>
      <c r="E46" s="487">
        <v>1</v>
      </c>
      <c r="F46" s="487"/>
      <c r="G46" s="488">
        <f t="shared" si="0"/>
        <v>0</v>
      </c>
      <c r="O46" s="483">
        <v>2</v>
      </c>
      <c r="AA46" s="457">
        <v>12</v>
      </c>
      <c r="AB46" s="457">
        <v>0</v>
      </c>
      <c r="AC46" s="457">
        <v>26</v>
      </c>
      <c r="AZ46" s="457">
        <v>2</v>
      </c>
      <c r="BA46" s="457">
        <f t="shared" si="1"/>
        <v>0</v>
      </c>
      <c r="BB46" s="457">
        <f t="shared" si="2"/>
        <v>0</v>
      </c>
      <c r="BC46" s="457">
        <f t="shared" si="3"/>
        <v>0</v>
      </c>
      <c r="BD46" s="457">
        <f t="shared" si="4"/>
        <v>0</v>
      </c>
      <c r="BE46" s="457">
        <f t="shared" si="5"/>
        <v>0</v>
      </c>
      <c r="CZ46" s="457">
        <v>2.1000000000000001E-4</v>
      </c>
    </row>
    <row r="47" spans="1:104" x14ac:dyDescent="0.2">
      <c r="A47" s="479">
        <v>27</v>
      </c>
      <c r="B47" s="484" t="s">
        <v>1218</v>
      </c>
      <c r="C47" s="485" t="s">
        <v>1219</v>
      </c>
      <c r="D47" s="486" t="s">
        <v>149</v>
      </c>
      <c r="E47" s="487">
        <v>1</v>
      </c>
      <c r="F47" s="487"/>
      <c r="G47" s="488">
        <f t="shared" si="0"/>
        <v>0</v>
      </c>
      <c r="O47" s="483">
        <v>2</v>
      </c>
      <c r="AA47" s="457">
        <v>12</v>
      </c>
      <c r="AB47" s="457">
        <v>0</v>
      </c>
      <c r="AC47" s="457">
        <v>27</v>
      </c>
      <c r="AZ47" s="457">
        <v>2</v>
      </c>
      <c r="BA47" s="457">
        <f t="shared" si="1"/>
        <v>0</v>
      </c>
      <c r="BB47" s="457">
        <f t="shared" si="2"/>
        <v>0</v>
      </c>
      <c r="BC47" s="457">
        <f t="shared" si="3"/>
        <v>0</v>
      </c>
      <c r="BD47" s="457">
        <f t="shared" si="4"/>
        <v>0</v>
      </c>
      <c r="BE47" s="457">
        <f t="shared" si="5"/>
        <v>0</v>
      </c>
      <c r="CZ47" s="457">
        <v>2.97E-3</v>
      </c>
    </row>
    <row r="48" spans="1:104" x14ac:dyDescent="0.2">
      <c r="A48" s="479">
        <v>28</v>
      </c>
      <c r="B48" s="484" t="s">
        <v>1220</v>
      </c>
      <c r="C48" s="485" t="s">
        <v>1221</v>
      </c>
      <c r="D48" s="486" t="s">
        <v>115</v>
      </c>
      <c r="E48" s="487">
        <v>25.2</v>
      </c>
      <c r="F48" s="487"/>
      <c r="G48" s="488">
        <f t="shared" si="0"/>
        <v>0</v>
      </c>
      <c r="O48" s="483">
        <v>2</v>
      </c>
      <c r="AA48" s="457">
        <v>12</v>
      </c>
      <c r="AB48" s="457">
        <v>0</v>
      </c>
      <c r="AC48" s="457">
        <v>28</v>
      </c>
      <c r="AZ48" s="457">
        <v>2</v>
      </c>
      <c r="BA48" s="457">
        <f t="shared" si="1"/>
        <v>0</v>
      </c>
      <c r="BB48" s="457">
        <f t="shared" si="2"/>
        <v>0</v>
      </c>
      <c r="BC48" s="457">
        <f t="shared" si="3"/>
        <v>0</v>
      </c>
      <c r="BD48" s="457">
        <f t="shared" si="4"/>
        <v>0</v>
      </c>
      <c r="BE48" s="457">
        <f t="shared" si="5"/>
        <v>0</v>
      </c>
      <c r="CZ48" s="457">
        <v>0</v>
      </c>
    </row>
    <row r="49" spans="1:104" x14ac:dyDescent="0.2">
      <c r="A49" s="489"/>
      <c r="B49" s="490"/>
      <c r="C49" s="665" t="s">
        <v>1222</v>
      </c>
      <c r="D49" s="666"/>
      <c r="E49" s="491"/>
      <c r="F49" s="492"/>
      <c r="G49" s="493"/>
      <c r="M49" s="483" t="s">
        <v>1222</v>
      </c>
      <c r="O49" s="483"/>
    </row>
    <row r="50" spans="1:104" x14ac:dyDescent="0.2">
      <c r="A50" s="479">
        <v>29</v>
      </c>
      <c r="B50" s="484" t="s">
        <v>1223</v>
      </c>
      <c r="C50" s="485" t="s">
        <v>1224</v>
      </c>
      <c r="D50" s="486" t="s">
        <v>115</v>
      </c>
      <c r="E50" s="487">
        <v>25.2</v>
      </c>
      <c r="F50" s="487"/>
      <c r="G50" s="488">
        <f>E50*F50</f>
        <v>0</v>
      </c>
      <c r="O50" s="483">
        <v>2</v>
      </c>
      <c r="AA50" s="457">
        <v>12</v>
      </c>
      <c r="AB50" s="457">
        <v>0</v>
      </c>
      <c r="AC50" s="457">
        <v>29</v>
      </c>
      <c r="AZ50" s="457">
        <v>2</v>
      </c>
      <c r="BA50" s="457">
        <f>IF(AZ50=1,G50,0)</f>
        <v>0</v>
      </c>
      <c r="BB50" s="457">
        <f>IF(AZ50=2,G50,0)</f>
        <v>0</v>
      </c>
      <c r="BC50" s="457">
        <f>IF(AZ50=3,G50,0)</f>
        <v>0</v>
      </c>
      <c r="BD50" s="457">
        <f>IF(AZ50=4,G50,0)</f>
        <v>0</v>
      </c>
      <c r="BE50" s="457">
        <f>IF(AZ50=5,G50,0)</f>
        <v>0</v>
      </c>
      <c r="CZ50" s="457">
        <v>1.0000000000000001E-5</v>
      </c>
    </row>
    <row r="51" spans="1:104" x14ac:dyDescent="0.2">
      <c r="A51" s="479">
        <v>30</v>
      </c>
      <c r="B51" s="484" t="s">
        <v>1225</v>
      </c>
      <c r="C51" s="485" t="s">
        <v>1226</v>
      </c>
      <c r="D51" s="486" t="s">
        <v>163</v>
      </c>
      <c r="E51" s="487">
        <v>0.1439</v>
      </c>
      <c r="F51" s="487"/>
      <c r="G51" s="488">
        <f>E51*F51</f>
        <v>0</v>
      </c>
      <c r="O51" s="483">
        <v>2</v>
      </c>
      <c r="AA51" s="457">
        <v>12</v>
      </c>
      <c r="AB51" s="457">
        <v>0</v>
      </c>
      <c r="AC51" s="457">
        <v>30</v>
      </c>
      <c r="AZ51" s="457">
        <v>2</v>
      </c>
      <c r="BA51" s="457">
        <f>IF(AZ51=1,G51,0)</f>
        <v>0</v>
      </c>
      <c r="BB51" s="457">
        <f>IF(AZ51=2,G51,0)</f>
        <v>0</v>
      </c>
      <c r="BC51" s="457">
        <f>IF(AZ51=3,G51,0)</f>
        <v>0</v>
      </c>
      <c r="BD51" s="457">
        <f>IF(AZ51=4,G51,0)</f>
        <v>0</v>
      </c>
      <c r="BE51" s="457">
        <f>IF(AZ51=5,G51,0)</f>
        <v>0</v>
      </c>
      <c r="CZ51" s="457">
        <v>0</v>
      </c>
    </row>
    <row r="52" spans="1:104" x14ac:dyDescent="0.2">
      <c r="A52" s="494"/>
      <c r="B52" s="495" t="s">
        <v>99</v>
      </c>
      <c r="C52" s="496" t="str">
        <f>CONCATENATE(B28," ",C28)</f>
        <v>722 Vnitřní vodovod</v>
      </c>
      <c r="D52" s="494"/>
      <c r="E52" s="497"/>
      <c r="F52" s="497"/>
      <c r="G52" s="498">
        <f>SUM(G28:G51)</f>
        <v>0</v>
      </c>
      <c r="O52" s="483">
        <v>4</v>
      </c>
      <c r="BA52" s="499">
        <f>SUM(BA28:BA51)</f>
        <v>0</v>
      </c>
      <c r="BB52" s="499">
        <f>SUM(BB28:BB51)</f>
        <v>0</v>
      </c>
      <c r="BC52" s="499">
        <f>SUM(BC28:BC51)</f>
        <v>0</v>
      </c>
      <c r="BD52" s="499">
        <f>SUM(BD28:BD51)</f>
        <v>0</v>
      </c>
      <c r="BE52" s="499">
        <f>SUM(BE28:BE51)</f>
        <v>0</v>
      </c>
    </row>
    <row r="53" spans="1:104" x14ac:dyDescent="0.2">
      <c r="A53" s="476" t="s">
        <v>96</v>
      </c>
      <c r="B53" s="477" t="s">
        <v>388</v>
      </c>
      <c r="C53" s="478" t="s">
        <v>389</v>
      </c>
      <c r="D53" s="479"/>
      <c r="E53" s="480"/>
      <c r="F53" s="480"/>
      <c r="G53" s="481"/>
      <c r="H53" s="482"/>
      <c r="I53" s="482"/>
      <c r="O53" s="483">
        <v>1</v>
      </c>
    </row>
    <row r="54" spans="1:104" x14ac:dyDescent="0.2">
      <c r="A54" s="479">
        <v>31</v>
      </c>
      <c r="B54" s="484" t="s">
        <v>1227</v>
      </c>
      <c r="C54" s="485" t="s">
        <v>1228</v>
      </c>
      <c r="D54" s="486" t="s">
        <v>1229</v>
      </c>
      <c r="E54" s="487">
        <v>1</v>
      </c>
      <c r="F54" s="487"/>
      <c r="G54" s="488">
        <f t="shared" ref="G54:G73" si="6">E54*F54</f>
        <v>0</v>
      </c>
      <c r="O54" s="483">
        <v>2</v>
      </c>
      <c r="AA54" s="457">
        <v>12</v>
      </c>
      <c r="AB54" s="457">
        <v>0</v>
      </c>
      <c r="AC54" s="457">
        <v>31</v>
      </c>
      <c r="AZ54" s="457">
        <v>2</v>
      </c>
      <c r="BA54" s="457">
        <f t="shared" ref="BA54:BA73" si="7">IF(AZ54=1,G54,0)</f>
        <v>0</v>
      </c>
      <c r="BB54" s="457">
        <f t="shared" ref="BB54:BB73" si="8">IF(AZ54=2,G54,0)</f>
        <v>0</v>
      </c>
      <c r="BC54" s="457">
        <f t="shared" ref="BC54:BC73" si="9">IF(AZ54=3,G54,0)</f>
        <v>0</v>
      </c>
      <c r="BD54" s="457">
        <f t="shared" ref="BD54:BD73" si="10">IF(AZ54=4,G54,0)</f>
        <v>0</v>
      </c>
      <c r="BE54" s="457">
        <f t="shared" ref="BE54:BE73" si="11">IF(AZ54=5,G54,0)</f>
        <v>0</v>
      </c>
      <c r="CZ54" s="457">
        <v>1.772E-2</v>
      </c>
    </row>
    <row r="55" spans="1:104" x14ac:dyDescent="0.2">
      <c r="A55" s="479">
        <v>32</v>
      </c>
      <c r="B55" s="484" t="s">
        <v>1230</v>
      </c>
      <c r="C55" s="485" t="s">
        <v>1231</v>
      </c>
      <c r="D55" s="486" t="s">
        <v>1229</v>
      </c>
      <c r="E55" s="487">
        <v>1</v>
      </c>
      <c r="F55" s="487"/>
      <c r="G55" s="488">
        <f t="shared" si="6"/>
        <v>0</v>
      </c>
      <c r="O55" s="483">
        <v>2</v>
      </c>
      <c r="AA55" s="457">
        <v>12</v>
      </c>
      <c r="AB55" s="457">
        <v>0</v>
      </c>
      <c r="AC55" s="457">
        <v>32</v>
      </c>
      <c r="AZ55" s="457">
        <v>2</v>
      </c>
      <c r="BA55" s="457">
        <f t="shared" si="7"/>
        <v>0</v>
      </c>
      <c r="BB55" s="457">
        <f t="shared" si="8"/>
        <v>0</v>
      </c>
      <c r="BC55" s="457">
        <f t="shared" si="9"/>
        <v>0</v>
      </c>
      <c r="BD55" s="457">
        <f t="shared" si="10"/>
        <v>0</v>
      </c>
      <c r="BE55" s="457">
        <f t="shared" si="11"/>
        <v>0</v>
      </c>
      <c r="CZ55" s="457">
        <v>2.1340000000000001E-2</v>
      </c>
    </row>
    <row r="56" spans="1:104" x14ac:dyDescent="0.2">
      <c r="A56" s="479">
        <v>33</v>
      </c>
      <c r="B56" s="484" t="s">
        <v>1232</v>
      </c>
      <c r="C56" s="485" t="s">
        <v>1233</v>
      </c>
      <c r="D56" s="486" t="s">
        <v>1229</v>
      </c>
      <c r="E56" s="487">
        <v>2</v>
      </c>
      <c r="F56" s="487"/>
      <c r="G56" s="488">
        <f t="shared" si="6"/>
        <v>0</v>
      </c>
      <c r="O56" s="483">
        <v>2</v>
      </c>
      <c r="AA56" s="457">
        <v>12</v>
      </c>
      <c r="AB56" s="457">
        <v>0</v>
      </c>
      <c r="AC56" s="457">
        <v>33</v>
      </c>
      <c r="AZ56" s="457">
        <v>2</v>
      </c>
      <c r="BA56" s="457">
        <f t="shared" si="7"/>
        <v>0</v>
      </c>
      <c r="BB56" s="457">
        <f t="shared" si="8"/>
        <v>0</v>
      </c>
      <c r="BC56" s="457">
        <f t="shared" si="9"/>
        <v>0</v>
      </c>
      <c r="BD56" s="457">
        <f t="shared" si="10"/>
        <v>0</v>
      </c>
      <c r="BE56" s="457">
        <f t="shared" si="11"/>
        <v>0</v>
      </c>
      <c r="CZ56" s="457">
        <v>1.421E-2</v>
      </c>
    </row>
    <row r="57" spans="1:104" x14ac:dyDescent="0.2">
      <c r="A57" s="479">
        <v>34</v>
      </c>
      <c r="B57" s="484" t="s">
        <v>1234</v>
      </c>
      <c r="C57" s="485" t="s">
        <v>1235</v>
      </c>
      <c r="D57" s="486" t="s">
        <v>1229</v>
      </c>
      <c r="E57" s="487">
        <v>1</v>
      </c>
      <c r="F57" s="487"/>
      <c r="G57" s="488">
        <f t="shared" si="6"/>
        <v>0</v>
      </c>
      <c r="O57" s="483">
        <v>2</v>
      </c>
      <c r="AA57" s="457">
        <v>12</v>
      </c>
      <c r="AB57" s="457">
        <v>0</v>
      </c>
      <c r="AC57" s="457">
        <v>34</v>
      </c>
      <c r="AZ57" s="457">
        <v>2</v>
      </c>
      <c r="BA57" s="457">
        <f t="shared" si="7"/>
        <v>0</v>
      </c>
      <c r="BB57" s="457">
        <f t="shared" si="8"/>
        <v>0</v>
      </c>
      <c r="BC57" s="457">
        <f t="shared" si="9"/>
        <v>0</v>
      </c>
      <c r="BD57" s="457">
        <f t="shared" si="10"/>
        <v>0</v>
      </c>
      <c r="BE57" s="457">
        <f t="shared" si="11"/>
        <v>0</v>
      </c>
      <c r="CZ57" s="457">
        <v>1.9009999999999999E-2</v>
      </c>
    </row>
    <row r="58" spans="1:104" x14ac:dyDescent="0.2">
      <c r="A58" s="479">
        <v>35</v>
      </c>
      <c r="B58" s="484" t="s">
        <v>1236</v>
      </c>
      <c r="C58" s="485" t="s">
        <v>1237</v>
      </c>
      <c r="D58" s="486" t="s">
        <v>1229</v>
      </c>
      <c r="E58" s="487">
        <v>1</v>
      </c>
      <c r="F58" s="487"/>
      <c r="G58" s="488">
        <f t="shared" si="6"/>
        <v>0</v>
      </c>
      <c r="O58" s="483">
        <v>2</v>
      </c>
      <c r="AA58" s="457">
        <v>12</v>
      </c>
      <c r="AB58" s="457">
        <v>0</v>
      </c>
      <c r="AC58" s="457">
        <v>35</v>
      </c>
      <c r="AZ58" s="457">
        <v>2</v>
      </c>
      <c r="BA58" s="457">
        <f t="shared" si="7"/>
        <v>0</v>
      </c>
      <c r="BB58" s="457">
        <f t="shared" si="8"/>
        <v>0</v>
      </c>
      <c r="BC58" s="457">
        <f t="shared" si="9"/>
        <v>0</v>
      </c>
      <c r="BD58" s="457">
        <f t="shared" si="10"/>
        <v>0</v>
      </c>
      <c r="BE58" s="457">
        <f t="shared" si="11"/>
        <v>0</v>
      </c>
      <c r="CZ58" s="457">
        <v>6.2E-4</v>
      </c>
    </row>
    <row r="59" spans="1:104" x14ac:dyDescent="0.2">
      <c r="A59" s="479">
        <v>36</v>
      </c>
      <c r="B59" s="484" t="s">
        <v>1238</v>
      </c>
      <c r="C59" s="485" t="s">
        <v>1239</v>
      </c>
      <c r="D59" s="486" t="s">
        <v>1229</v>
      </c>
      <c r="E59" s="487">
        <v>1</v>
      </c>
      <c r="F59" s="487"/>
      <c r="G59" s="488">
        <f t="shared" si="6"/>
        <v>0</v>
      </c>
      <c r="O59" s="483">
        <v>2</v>
      </c>
      <c r="AA59" s="457">
        <v>12</v>
      </c>
      <c r="AB59" s="457">
        <v>0</v>
      </c>
      <c r="AC59" s="457">
        <v>36</v>
      </c>
      <c r="AZ59" s="457">
        <v>2</v>
      </c>
      <c r="BA59" s="457">
        <f t="shared" si="7"/>
        <v>0</v>
      </c>
      <c r="BB59" s="457">
        <f t="shared" si="8"/>
        <v>0</v>
      </c>
      <c r="BC59" s="457">
        <f t="shared" si="9"/>
        <v>0</v>
      </c>
      <c r="BD59" s="457">
        <f t="shared" si="10"/>
        <v>0</v>
      </c>
      <c r="BE59" s="457">
        <f t="shared" si="11"/>
        <v>0</v>
      </c>
      <c r="CZ59" s="457">
        <v>2.1199999999999999E-3</v>
      </c>
    </row>
    <row r="60" spans="1:104" x14ac:dyDescent="0.2">
      <c r="A60" s="479">
        <v>37</v>
      </c>
      <c r="B60" s="484" t="s">
        <v>1240</v>
      </c>
      <c r="C60" s="485" t="s">
        <v>1241</v>
      </c>
      <c r="D60" s="486" t="s">
        <v>149</v>
      </c>
      <c r="E60" s="487">
        <v>1</v>
      </c>
      <c r="F60" s="487"/>
      <c r="G60" s="488">
        <f t="shared" si="6"/>
        <v>0</v>
      </c>
      <c r="O60" s="483">
        <v>2</v>
      </c>
      <c r="AA60" s="457">
        <v>12</v>
      </c>
      <c r="AB60" s="457">
        <v>0</v>
      </c>
      <c r="AC60" s="457">
        <v>37</v>
      </c>
      <c r="AZ60" s="457">
        <v>2</v>
      </c>
      <c r="BA60" s="457">
        <f t="shared" si="7"/>
        <v>0</v>
      </c>
      <c r="BB60" s="457">
        <f t="shared" si="8"/>
        <v>0</v>
      </c>
      <c r="BC60" s="457">
        <f t="shared" si="9"/>
        <v>0</v>
      </c>
      <c r="BD60" s="457">
        <f t="shared" si="10"/>
        <v>0</v>
      </c>
      <c r="BE60" s="457">
        <f t="shared" si="11"/>
        <v>0</v>
      </c>
      <c r="CZ60" s="457">
        <v>9.0000000000000006E-5</v>
      </c>
    </row>
    <row r="61" spans="1:104" x14ac:dyDescent="0.2">
      <c r="A61" s="479">
        <v>38</v>
      </c>
      <c r="B61" s="484" t="s">
        <v>1242</v>
      </c>
      <c r="C61" s="485" t="s">
        <v>1243</v>
      </c>
      <c r="D61" s="486" t="s">
        <v>1229</v>
      </c>
      <c r="E61" s="487">
        <v>7</v>
      </c>
      <c r="F61" s="487"/>
      <c r="G61" s="488">
        <f t="shared" si="6"/>
        <v>0</v>
      </c>
      <c r="O61" s="483">
        <v>2</v>
      </c>
      <c r="AA61" s="457">
        <v>12</v>
      </c>
      <c r="AB61" s="457">
        <v>0</v>
      </c>
      <c r="AC61" s="457">
        <v>38</v>
      </c>
      <c r="AZ61" s="457">
        <v>2</v>
      </c>
      <c r="BA61" s="457">
        <f t="shared" si="7"/>
        <v>0</v>
      </c>
      <c r="BB61" s="457">
        <f t="shared" si="8"/>
        <v>0</v>
      </c>
      <c r="BC61" s="457">
        <f t="shared" si="9"/>
        <v>0</v>
      </c>
      <c r="BD61" s="457">
        <f t="shared" si="10"/>
        <v>0</v>
      </c>
      <c r="BE61" s="457">
        <f t="shared" si="11"/>
        <v>0</v>
      </c>
      <c r="CZ61" s="457">
        <v>2.4000000000000001E-4</v>
      </c>
    </row>
    <row r="62" spans="1:104" x14ac:dyDescent="0.2">
      <c r="A62" s="479">
        <v>39</v>
      </c>
      <c r="B62" s="484" t="s">
        <v>1244</v>
      </c>
      <c r="C62" s="485" t="s">
        <v>1245</v>
      </c>
      <c r="D62" s="486" t="s">
        <v>1229</v>
      </c>
      <c r="E62" s="487">
        <v>1</v>
      </c>
      <c r="F62" s="487"/>
      <c r="G62" s="488">
        <f t="shared" si="6"/>
        <v>0</v>
      </c>
      <c r="O62" s="483">
        <v>2</v>
      </c>
      <c r="AA62" s="457">
        <v>12</v>
      </c>
      <c r="AB62" s="457">
        <v>0</v>
      </c>
      <c r="AC62" s="457">
        <v>39</v>
      </c>
      <c r="AZ62" s="457">
        <v>2</v>
      </c>
      <c r="BA62" s="457">
        <f t="shared" si="7"/>
        <v>0</v>
      </c>
      <c r="BB62" s="457">
        <f t="shared" si="8"/>
        <v>0</v>
      </c>
      <c r="BC62" s="457">
        <f t="shared" si="9"/>
        <v>0</v>
      </c>
      <c r="BD62" s="457">
        <f t="shared" si="10"/>
        <v>0</v>
      </c>
      <c r="BE62" s="457">
        <f t="shared" si="11"/>
        <v>0</v>
      </c>
      <c r="CZ62" s="457">
        <v>8.0000000000000007E-5</v>
      </c>
    </row>
    <row r="63" spans="1:104" ht="22.5" x14ac:dyDescent="0.2">
      <c r="A63" s="479">
        <v>40</v>
      </c>
      <c r="B63" s="484" t="s">
        <v>1246</v>
      </c>
      <c r="C63" s="485" t="s">
        <v>1247</v>
      </c>
      <c r="D63" s="486" t="s">
        <v>149</v>
      </c>
      <c r="E63" s="487">
        <v>2</v>
      </c>
      <c r="F63" s="487"/>
      <c r="G63" s="488">
        <f t="shared" si="6"/>
        <v>0</v>
      </c>
      <c r="O63" s="483">
        <v>2</v>
      </c>
      <c r="AA63" s="457">
        <v>12</v>
      </c>
      <c r="AB63" s="457">
        <v>0</v>
      </c>
      <c r="AC63" s="457">
        <v>40</v>
      </c>
      <c r="AZ63" s="457">
        <v>2</v>
      </c>
      <c r="BA63" s="457">
        <f t="shared" si="7"/>
        <v>0</v>
      </c>
      <c r="BB63" s="457">
        <f t="shared" si="8"/>
        <v>0</v>
      </c>
      <c r="BC63" s="457">
        <f t="shared" si="9"/>
        <v>0</v>
      </c>
      <c r="BD63" s="457">
        <f t="shared" si="10"/>
        <v>0</v>
      </c>
      <c r="BE63" s="457">
        <f t="shared" si="11"/>
        <v>0</v>
      </c>
      <c r="CZ63" s="457">
        <v>8.4999999999999995E-4</v>
      </c>
    </row>
    <row r="64" spans="1:104" ht="22.5" x14ac:dyDescent="0.2">
      <c r="A64" s="479">
        <v>41</v>
      </c>
      <c r="B64" s="484" t="s">
        <v>1248</v>
      </c>
      <c r="C64" s="485" t="s">
        <v>1249</v>
      </c>
      <c r="D64" s="486" t="s">
        <v>149</v>
      </c>
      <c r="E64" s="487">
        <v>1</v>
      </c>
      <c r="F64" s="487"/>
      <c r="G64" s="488">
        <f t="shared" si="6"/>
        <v>0</v>
      </c>
      <c r="O64" s="483">
        <v>2</v>
      </c>
      <c r="AA64" s="457">
        <v>12</v>
      </c>
      <c r="AB64" s="457">
        <v>0</v>
      </c>
      <c r="AC64" s="457">
        <v>41</v>
      </c>
      <c r="AZ64" s="457">
        <v>2</v>
      </c>
      <c r="BA64" s="457">
        <f t="shared" si="7"/>
        <v>0</v>
      </c>
      <c r="BB64" s="457">
        <f t="shared" si="8"/>
        <v>0</v>
      </c>
      <c r="BC64" s="457">
        <f t="shared" si="9"/>
        <v>0</v>
      </c>
      <c r="BD64" s="457">
        <f t="shared" si="10"/>
        <v>0</v>
      </c>
      <c r="BE64" s="457">
        <f t="shared" si="11"/>
        <v>0</v>
      </c>
      <c r="CZ64" s="457">
        <v>1.1999999999999999E-3</v>
      </c>
    </row>
    <row r="65" spans="1:104" ht="22.5" x14ac:dyDescent="0.2">
      <c r="A65" s="479">
        <v>42</v>
      </c>
      <c r="B65" s="484" t="s">
        <v>1250</v>
      </c>
      <c r="C65" s="485" t="s">
        <v>1251</v>
      </c>
      <c r="D65" s="486" t="s">
        <v>149</v>
      </c>
      <c r="E65" s="487">
        <v>1</v>
      </c>
      <c r="F65" s="487"/>
      <c r="G65" s="488">
        <f t="shared" si="6"/>
        <v>0</v>
      </c>
      <c r="O65" s="483">
        <v>2</v>
      </c>
      <c r="AA65" s="457">
        <v>12</v>
      </c>
      <c r="AB65" s="457">
        <v>0</v>
      </c>
      <c r="AC65" s="457">
        <v>42</v>
      </c>
      <c r="AZ65" s="457">
        <v>2</v>
      </c>
      <c r="BA65" s="457">
        <f t="shared" si="7"/>
        <v>0</v>
      </c>
      <c r="BB65" s="457">
        <f t="shared" si="8"/>
        <v>0</v>
      </c>
      <c r="BC65" s="457">
        <f t="shared" si="9"/>
        <v>0</v>
      </c>
      <c r="BD65" s="457">
        <f t="shared" si="10"/>
        <v>0</v>
      </c>
      <c r="BE65" s="457">
        <f t="shared" si="11"/>
        <v>0</v>
      </c>
      <c r="CZ65" s="457">
        <v>1.64E-3</v>
      </c>
    </row>
    <row r="66" spans="1:104" ht="22.5" x14ac:dyDescent="0.2">
      <c r="A66" s="479">
        <v>43</v>
      </c>
      <c r="B66" s="484" t="s">
        <v>1252</v>
      </c>
      <c r="C66" s="485" t="s">
        <v>1253</v>
      </c>
      <c r="D66" s="486" t="s">
        <v>149</v>
      </c>
      <c r="E66" s="487">
        <v>1</v>
      </c>
      <c r="F66" s="487"/>
      <c r="G66" s="488">
        <f t="shared" si="6"/>
        <v>0</v>
      </c>
      <c r="O66" s="483">
        <v>2</v>
      </c>
      <c r="AA66" s="457">
        <v>12</v>
      </c>
      <c r="AB66" s="457">
        <v>0</v>
      </c>
      <c r="AC66" s="457">
        <v>43</v>
      </c>
      <c r="AZ66" s="457">
        <v>2</v>
      </c>
      <c r="BA66" s="457">
        <f t="shared" si="7"/>
        <v>0</v>
      </c>
      <c r="BB66" s="457">
        <f t="shared" si="8"/>
        <v>0</v>
      </c>
      <c r="BC66" s="457">
        <f t="shared" si="9"/>
        <v>0</v>
      </c>
      <c r="BD66" s="457">
        <f t="shared" si="10"/>
        <v>0</v>
      </c>
      <c r="BE66" s="457">
        <f t="shared" si="11"/>
        <v>0</v>
      </c>
      <c r="CZ66" s="457">
        <v>1.5200000000000001E-3</v>
      </c>
    </row>
    <row r="67" spans="1:104" x14ac:dyDescent="0.2">
      <c r="A67" s="479">
        <v>44</v>
      </c>
      <c r="B67" s="484" t="s">
        <v>1254</v>
      </c>
      <c r="C67" s="485" t="s">
        <v>1255</v>
      </c>
      <c r="D67" s="486" t="s">
        <v>149</v>
      </c>
      <c r="E67" s="487">
        <v>3</v>
      </c>
      <c r="F67" s="487"/>
      <c r="G67" s="488">
        <f t="shared" si="6"/>
        <v>0</v>
      </c>
      <c r="O67" s="483">
        <v>2</v>
      </c>
      <c r="AA67" s="457">
        <v>12</v>
      </c>
      <c r="AB67" s="457">
        <v>0</v>
      </c>
      <c r="AC67" s="457">
        <v>44</v>
      </c>
      <c r="AZ67" s="457">
        <v>2</v>
      </c>
      <c r="BA67" s="457">
        <f t="shared" si="7"/>
        <v>0</v>
      </c>
      <c r="BB67" s="457">
        <f t="shared" si="8"/>
        <v>0</v>
      </c>
      <c r="BC67" s="457">
        <f t="shared" si="9"/>
        <v>0</v>
      </c>
      <c r="BD67" s="457">
        <f t="shared" si="10"/>
        <v>0</v>
      </c>
      <c r="BE67" s="457">
        <f t="shared" si="11"/>
        <v>0</v>
      </c>
      <c r="CZ67" s="457">
        <v>4.0999999999999999E-4</v>
      </c>
    </row>
    <row r="68" spans="1:104" ht="22.5" x14ac:dyDescent="0.2">
      <c r="A68" s="479">
        <v>45</v>
      </c>
      <c r="B68" s="484" t="s">
        <v>1256</v>
      </c>
      <c r="C68" s="485" t="s">
        <v>1257</v>
      </c>
      <c r="D68" s="486" t="s">
        <v>1229</v>
      </c>
      <c r="E68" s="487">
        <v>3</v>
      </c>
      <c r="F68" s="487"/>
      <c r="G68" s="488">
        <f t="shared" si="6"/>
        <v>0</v>
      </c>
      <c r="O68" s="483">
        <v>2</v>
      </c>
      <c r="AA68" s="457">
        <v>12</v>
      </c>
      <c r="AB68" s="457">
        <v>0</v>
      </c>
      <c r="AC68" s="457">
        <v>45</v>
      </c>
      <c r="AZ68" s="457">
        <v>2</v>
      </c>
      <c r="BA68" s="457">
        <f t="shared" si="7"/>
        <v>0</v>
      </c>
      <c r="BB68" s="457">
        <f t="shared" si="8"/>
        <v>0</v>
      </c>
      <c r="BC68" s="457">
        <f t="shared" si="9"/>
        <v>0</v>
      </c>
      <c r="BD68" s="457">
        <f t="shared" si="10"/>
        <v>0</v>
      </c>
      <c r="BE68" s="457">
        <f t="shared" si="11"/>
        <v>0</v>
      </c>
      <c r="CZ68" s="457">
        <v>8.9999999999999993E-3</v>
      </c>
    </row>
    <row r="69" spans="1:104" ht="22.5" x14ac:dyDescent="0.2">
      <c r="A69" s="479">
        <v>46</v>
      </c>
      <c r="B69" s="484" t="s">
        <v>1258</v>
      </c>
      <c r="C69" s="485" t="s">
        <v>1259</v>
      </c>
      <c r="D69" s="486" t="s">
        <v>1229</v>
      </c>
      <c r="E69" s="487">
        <v>1</v>
      </c>
      <c r="F69" s="487"/>
      <c r="G69" s="488">
        <f t="shared" si="6"/>
        <v>0</v>
      </c>
      <c r="O69" s="483">
        <v>2</v>
      </c>
      <c r="AA69" s="457">
        <v>12</v>
      </c>
      <c r="AB69" s="457">
        <v>0</v>
      </c>
      <c r="AC69" s="457">
        <v>46</v>
      </c>
      <c r="AZ69" s="457">
        <v>2</v>
      </c>
      <c r="BA69" s="457">
        <f t="shared" si="7"/>
        <v>0</v>
      </c>
      <c r="BB69" s="457">
        <f t="shared" si="8"/>
        <v>0</v>
      </c>
      <c r="BC69" s="457">
        <f t="shared" si="9"/>
        <v>0</v>
      </c>
      <c r="BD69" s="457">
        <f t="shared" si="10"/>
        <v>0</v>
      </c>
      <c r="BE69" s="457">
        <f t="shared" si="11"/>
        <v>0</v>
      </c>
      <c r="CZ69" s="457">
        <v>8.9999999999999993E-3</v>
      </c>
    </row>
    <row r="70" spans="1:104" x14ac:dyDescent="0.2">
      <c r="A70" s="479">
        <v>47</v>
      </c>
      <c r="B70" s="484" t="s">
        <v>1260</v>
      </c>
      <c r="C70" s="485" t="s">
        <v>1261</v>
      </c>
      <c r="D70" s="486" t="s">
        <v>149</v>
      </c>
      <c r="E70" s="487">
        <v>2</v>
      </c>
      <c r="F70" s="487"/>
      <c r="G70" s="488">
        <f t="shared" si="6"/>
        <v>0</v>
      </c>
      <c r="O70" s="483">
        <v>2</v>
      </c>
      <c r="AA70" s="457">
        <v>12</v>
      </c>
      <c r="AB70" s="457">
        <v>0</v>
      </c>
      <c r="AC70" s="457">
        <v>47</v>
      </c>
      <c r="AZ70" s="457">
        <v>2</v>
      </c>
      <c r="BA70" s="457">
        <f t="shared" si="7"/>
        <v>0</v>
      </c>
      <c r="BB70" s="457">
        <f t="shared" si="8"/>
        <v>0</v>
      </c>
      <c r="BC70" s="457">
        <f t="shared" si="9"/>
        <v>0</v>
      </c>
      <c r="BD70" s="457">
        <f t="shared" si="10"/>
        <v>0</v>
      </c>
      <c r="BE70" s="457">
        <f t="shared" si="11"/>
        <v>0</v>
      </c>
      <c r="CZ70" s="457">
        <v>1.9000000000000001E-4</v>
      </c>
    </row>
    <row r="71" spans="1:104" ht="22.5" x14ac:dyDescent="0.2">
      <c r="A71" s="479">
        <v>48</v>
      </c>
      <c r="B71" s="484" t="s">
        <v>1262</v>
      </c>
      <c r="C71" s="485" t="s">
        <v>1263</v>
      </c>
      <c r="D71" s="486" t="s">
        <v>149</v>
      </c>
      <c r="E71" s="487">
        <v>1</v>
      </c>
      <c r="F71" s="487"/>
      <c r="G71" s="488">
        <f t="shared" si="6"/>
        <v>0</v>
      </c>
      <c r="O71" s="483">
        <v>2</v>
      </c>
      <c r="AA71" s="457">
        <v>12</v>
      </c>
      <c r="AB71" s="457">
        <v>0</v>
      </c>
      <c r="AC71" s="457">
        <v>48</v>
      </c>
      <c r="AZ71" s="457">
        <v>2</v>
      </c>
      <c r="BA71" s="457">
        <f t="shared" si="7"/>
        <v>0</v>
      </c>
      <c r="BB71" s="457">
        <f t="shared" si="8"/>
        <v>0</v>
      </c>
      <c r="BC71" s="457">
        <f t="shared" si="9"/>
        <v>0</v>
      </c>
      <c r="BD71" s="457">
        <f t="shared" si="10"/>
        <v>0</v>
      </c>
      <c r="BE71" s="457">
        <f t="shared" si="11"/>
        <v>0</v>
      </c>
      <c r="CZ71" s="457">
        <v>1.0999999999999999E-2</v>
      </c>
    </row>
    <row r="72" spans="1:104" x14ac:dyDescent="0.2">
      <c r="A72" s="479">
        <v>49</v>
      </c>
      <c r="B72" s="484" t="s">
        <v>1264</v>
      </c>
      <c r="C72" s="485" t="s">
        <v>1265</v>
      </c>
      <c r="D72" s="486" t="s">
        <v>1229</v>
      </c>
      <c r="E72" s="487">
        <v>1</v>
      </c>
      <c r="F72" s="487"/>
      <c r="G72" s="488">
        <f t="shared" si="6"/>
        <v>0</v>
      </c>
      <c r="O72" s="483">
        <v>2</v>
      </c>
      <c r="AA72" s="457">
        <v>12</v>
      </c>
      <c r="AB72" s="457">
        <v>0</v>
      </c>
      <c r="AC72" s="457">
        <v>49</v>
      </c>
      <c r="AZ72" s="457">
        <v>2</v>
      </c>
      <c r="BA72" s="457">
        <f t="shared" si="7"/>
        <v>0</v>
      </c>
      <c r="BB72" s="457">
        <f t="shared" si="8"/>
        <v>0</v>
      </c>
      <c r="BC72" s="457">
        <f t="shared" si="9"/>
        <v>0</v>
      </c>
      <c r="BD72" s="457">
        <f t="shared" si="10"/>
        <v>0</v>
      </c>
      <c r="BE72" s="457">
        <f t="shared" si="11"/>
        <v>0</v>
      </c>
      <c r="CZ72" s="457">
        <v>8.6819999999999994E-2</v>
      </c>
    </row>
    <row r="73" spans="1:104" x14ac:dyDescent="0.2">
      <c r="A73" s="479">
        <v>50</v>
      </c>
      <c r="B73" s="484" t="s">
        <v>1266</v>
      </c>
      <c r="C73" s="485" t="s">
        <v>1267</v>
      </c>
      <c r="D73" s="486" t="s">
        <v>163</v>
      </c>
      <c r="E73" s="487">
        <v>0.2326</v>
      </c>
      <c r="F73" s="487"/>
      <c r="G73" s="488">
        <f t="shared" si="6"/>
        <v>0</v>
      </c>
      <c r="O73" s="483">
        <v>2</v>
      </c>
      <c r="AA73" s="457">
        <v>12</v>
      </c>
      <c r="AB73" s="457">
        <v>0</v>
      </c>
      <c r="AC73" s="457">
        <v>50</v>
      </c>
      <c r="AZ73" s="457">
        <v>2</v>
      </c>
      <c r="BA73" s="457">
        <f t="shared" si="7"/>
        <v>0</v>
      </c>
      <c r="BB73" s="457">
        <f t="shared" si="8"/>
        <v>0</v>
      </c>
      <c r="BC73" s="457">
        <f t="shared" si="9"/>
        <v>0</v>
      </c>
      <c r="BD73" s="457">
        <f t="shared" si="10"/>
        <v>0</v>
      </c>
      <c r="BE73" s="457">
        <f t="shared" si="11"/>
        <v>0</v>
      </c>
      <c r="CZ73" s="457">
        <v>0</v>
      </c>
    </row>
    <row r="74" spans="1:104" x14ac:dyDescent="0.2">
      <c r="A74" s="494"/>
      <c r="B74" s="495" t="s">
        <v>99</v>
      </c>
      <c r="C74" s="496" t="str">
        <f>CONCATENATE(B53," ",C53)</f>
        <v>725 Zařizovací předměty</v>
      </c>
      <c r="D74" s="494"/>
      <c r="E74" s="497"/>
      <c r="F74" s="497"/>
      <c r="G74" s="498">
        <f>SUM(G53:G73)</f>
        <v>0</v>
      </c>
      <c r="O74" s="483">
        <v>4</v>
      </c>
      <c r="BA74" s="499">
        <f>SUM(BA53:BA73)</f>
        <v>0</v>
      </c>
      <c r="BB74" s="499">
        <f>SUM(BB53:BB73)</f>
        <v>0</v>
      </c>
      <c r="BC74" s="499">
        <f>SUM(BC53:BC73)</f>
        <v>0</v>
      </c>
      <c r="BD74" s="499">
        <f>SUM(BD53:BD73)</f>
        <v>0</v>
      </c>
      <c r="BE74" s="499">
        <f>SUM(BE53:BE73)</f>
        <v>0</v>
      </c>
    </row>
    <row r="75" spans="1:104" x14ac:dyDescent="0.2">
      <c r="A75" s="476" t="s">
        <v>96</v>
      </c>
      <c r="B75" s="477" t="s">
        <v>1268</v>
      </c>
      <c r="C75" s="478" t="s">
        <v>1269</v>
      </c>
      <c r="D75" s="479"/>
      <c r="E75" s="480"/>
      <c r="F75" s="480"/>
      <c r="G75" s="481"/>
      <c r="H75" s="482"/>
      <c r="I75" s="482"/>
      <c r="O75" s="483">
        <v>1</v>
      </c>
    </row>
    <row r="76" spans="1:104" ht="22.5" x14ac:dyDescent="0.2">
      <c r="A76" s="479">
        <v>51</v>
      </c>
      <c r="B76" s="484" t="s">
        <v>1270</v>
      </c>
      <c r="C76" s="485" t="s">
        <v>1271</v>
      </c>
      <c r="D76" s="486" t="s">
        <v>115</v>
      </c>
      <c r="E76" s="487">
        <v>34</v>
      </c>
      <c r="F76" s="487"/>
      <c r="G76" s="488">
        <f t="shared" ref="G76:G81" si="12">E76*F76</f>
        <v>0</v>
      </c>
      <c r="O76" s="483">
        <v>2</v>
      </c>
      <c r="AA76" s="457">
        <v>12</v>
      </c>
      <c r="AB76" s="457">
        <v>0</v>
      </c>
      <c r="AC76" s="457">
        <v>51</v>
      </c>
      <c r="AZ76" s="457">
        <v>1</v>
      </c>
      <c r="BA76" s="457">
        <f t="shared" ref="BA76:BA81" si="13">IF(AZ76=1,G76,0)</f>
        <v>0</v>
      </c>
      <c r="BB76" s="457">
        <f t="shared" ref="BB76:BB81" si="14">IF(AZ76=2,G76,0)</f>
        <v>0</v>
      </c>
      <c r="BC76" s="457">
        <f t="shared" ref="BC76:BC81" si="15">IF(AZ76=3,G76,0)</f>
        <v>0</v>
      </c>
      <c r="BD76" s="457">
        <f t="shared" ref="BD76:BD81" si="16">IF(AZ76=4,G76,0)</f>
        <v>0</v>
      </c>
      <c r="BE76" s="457">
        <f t="shared" ref="BE76:BE81" si="17">IF(AZ76=5,G76,0)</f>
        <v>0</v>
      </c>
      <c r="CZ76" s="457">
        <v>2.0000000000000002E-5</v>
      </c>
    </row>
    <row r="77" spans="1:104" ht="22.5" x14ac:dyDescent="0.2">
      <c r="A77" s="479">
        <v>52</v>
      </c>
      <c r="B77" s="484" t="s">
        <v>1272</v>
      </c>
      <c r="C77" s="485" t="s">
        <v>1273</v>
      </c>
      <c r="D77" s="486" t="s">
        <v>115</v>
      </c>
      <c r="E77" s="487">
        <v>56.5</v>
      </c>
      <c r="F77" s="487"/>
      <c r="G77" s="488">
        <f t="shared" si="12"/>
        <v>0</v>
      </c>
      <c r="O77" s="483">
        <v>2</v>
      </c>
      <c r="AA77" s="457">
        <v>12</v>
      </c>
      <c r="AB77" s="457">
        <v>0</v>
      </c>
      <c r="AC77" s="457">
        <v>52</v>
      </c>
      <c r="AZ77" s="457">
        <v>1</v>
      </c>
      <c r="BA77" s="457">
        <f t="shared" si="13"/>
        <v>0</v>
      </c>
      <c r="BB77" s="457">
        <f t="shared" si="14"/>
        <v>0</v>
      </c>
      <c r="BC77" s="457">
        <f t="shared" si="15"/>
        <v>0</v>
      </c>
      <c r="BD77" s="457">
        <f t="shared" si="16"/>
        <v>0</v>
      </c>
      <c r="BE77" s="457">
        <f t="shared" si="17"/>
        <v>0</v>
      </c>
      <c r="CZ77" s="457">
        <v>6.0000000000000002E-5</v>
      </c>
    </row>
    <row r="78" spans="1:104" ht="22.5" x14ac:dyDescent="0.2">
      <c r="A78" s="479">
        <v>53</v>
      </c>
      <c r="B78" s="484" t="s">
        <v>1274</v>
      </c>
      <c r="C78" s="485" t="s">
        <v>1275</v>
      </c>
      <c r="D78" s="486" t="s">
        <v>115</v>
      </c>
      <c r="E78" s="487">
        <v>18</v>
      </c>
      <c r="F78" s="487"/>
      <c r="G78" s="488">
        <f t="shared" si="12"/>
        <v>0</v>
      </c>
      <c r="O78" s="483">
        <v>2</v>
      </c>
      <c r="AA78" s="457">
        <v>12</v>
      </c>
      <c r="AB78" s="457">
        <v>0</v>
      </c>
      <c r="AC78" s="457">
        <v>53</v>
      </c>
      <c r="AZ78" s="457">
        <v>1</v>
      </c>
      <c r="BA78" s="457">
        <f t="shared" si="13"/>
        <v>0</v>
      </c>
      <c r="BB78" s="457">
        <f t="shared" si="14"/>
        <v>0</v>
      </c>
      <c r="BC78" s="457">
        <f t="shared" si="15"/>
        <v>0</v>
      </c>
      <c r="BD78" s="457">
        <f t="shared" si="16"/>
        <v>0</v>
      </c>
      <c r="BE78" s="457">
        <f t="shared" si="17"/>
        <v>0</v>
      </c>
      <c r="CZ78" s="457">
        <v>4.0000000000000003E-5</v>
      </c>
    </row>
    <row r="79" spans="1:104" ht="22.5" x14ac:dyDescent="0.2">
      <c r="A79" s="479">
        <v>54</v>
      </c>
      <c r="B79" s="484" t="s">
        <v>1276</v>
      </c>
      <c r="C79" s="485" t="s">
        <v>1277</v>
      </c>
      <c r="D79" s="486" t="s">
        <v>115</v>
      </c>
      <c r="E79" s="487">
        <v>19</v>
      </c>
      <c r="F79" s="487"/>
      <c r="G79" s="488">
        <f t="shared" si="12"/>
        <v>0</v>
      </c>
      <c r="O79" s="483">
        <v>2</v>
      </c>
      <c r="AA79" s="457">
        <v>12</v>
      </c>
      <c r="AB79" s="457">
        <v>0</v>
      </c>
      <c r="AC79" s="457">
        <v>54</v>
      </c>
      <c r="AZ79" s="457">
        <v>1</v>
      </c>
      <c r="BA79" s="457">
        <f t="shared" si="13"/>
        <v>0</v>
      </c>
      <c r="BB79" s="457">
        <f t="shared" si="14"/>
        <v>0</v>
      </c>
      <c r="BC79" s="457">
        <f t="shared" si="15"/>
        <v>0</v>
      </c>
      <c r="BD79" s="457">
        <f t="shared" si="16"/>
        <v>0</v>
      </c>
      <c r="BE79" s="457">
        <f t="shared" si="17"/>
        <v>0</v>
      </c>
      <c r="CZ79" s="457">
        <v>5.0000000000000002E-5</v>
      </c>
    </row>
    <row r="80" spans="1:104" ht="22.5" x14ac:dyDescent="0.2">
      <c r="A80" s="479">
        <v>55</v>
      </c>
      <c r="B80" s="484" t="s">
        <v>1278</v>
      </c>
      <c r="C80" s="485" t="s">
        <v>1279</v>
      </c>
      <c r="D80" s="486" t="s">
        <v>115</v>
      </c>
      <c r="E80" s="487">
        <v>43.5</v>
      </c>
      <c r="F80" s="487"/>
      <c r="G80" s="488">
        <f t="shared" si="12"/>
        <v>0</v>
      </c>
      <c r="O80" s="483">
        <v>2</v>
      </c>
      <c r="AA80" s="457">
        <v>12</v>
      </c>
      <c r="AB80" s="457">
        <v>0</v>
      </c>
      <c r="AC80" s="457">
        <v>55</v>
      </c>
      <c r="AZ80" s="457">
        <v>1</v>
      </c>
      <c r="BA80" s="457">
        <f t="shared" si="13"/>
        <v>0</v>
      </c>
      <c r="BB80" s="457">
        <f t="shared" si="14"/>
        <v>0</v>
      </c>
      <c r="BC80" s="457">
        <f t="shared" si="15"/>
        <v>0</v>
      </c>
      <c r="BD80" s="457">
        <f t="shared" si="16"/>
        <v>0</v>
      </c>
      <c r="BE80" s="457">
        <f t="shared" si="17"/>
        <v>0</v>
      </c>
      <c r="CZ80" s="457">
        <v>6.9999999999999994E-5</v>
      </c>
    </row>
    <row r="81" spans="1:104" x14ac:dyDescent="0.2">
      <c r="A81" s="479">
        <v>56</v>
      </c>
      <c r="B81" s="484" t="s">
        <v>1280</v>
      </c>
      <c r="C81" s="485" t="s">
        <v>387</v>
      </c>
      <c r="D81" s="486" t="s">
        <v>163</v>
      </c>
      <c r="E81" s="487">
        <v>8.8000000000000005E-3</v>
      </c>
      <c r="F81" s="487"/>
      <c r="G81" s="488">
        <f t="shared" si="12"/>
        <v>0</v>
      </c>
      <c r="O81" s="483">
        <v>2</v>
      </c>
      <c r="AA81" s="457">
        <v>12</v>
      </c>
      <c r="AB81" s="457">
        <v>0</v>
      </c>
      <c r="AC81" s="457">
        <v>56</v>
      </c>
      <c r="AZ81" s="457">
        <v>1</v>
      </c>
      <c r="BA81" s="457">
        <f t="shared" si="13"/>
        <v>0</v>
      </c>
      <c r="BB81" s="457">
        <f t="shared" si="14"/>
        <v>0</v>
      </c>
      <c r="BC81" s="457">
        <f t="shared" si="15"/>
        <v>0</v>
      </c>
      <c r="BD81" s="457">
        <f t="shared" si="16"/>
        <v>0</v>
      </c>
      <c r="BE81" s="457">
        <f t="shared" si="17"/>
        <v>0</v>
      </c>
      <c r="CZ81" s="457">
        <v>0</v>
      </c>
    </row>
    <row r="82" spans="1:104" x14ac:dyDescent="0.2">
      <c r="A82" s="494"/>
      <c r="B82" s="495" t="s">
        <v>99</v>
      </c>
      <c r="C82" s="496" t="str">
        <f>CONCATENATE(B75," ",C75)</f>
        <v>713-1 Izolace ZTI</v>
      </c>
      <c r="D82" s="494"/>
      <c r="E82" s="497"/>
      <c r="F82" s="497"/>
      <c r="G82" s="498">
        <f>SUM(G75:G81)</f>
        <v>0</v>
      </c>
      <c r="O82" s="483">
        <v>4</v>
      </c>
      <c r="BA82" s="499">
        <f>SUM(BA75:BA81)</f>
        <v>0</v>
      </c>
      <c r="BB82" s="499">
        <f>SUM(BB75:BB81)</f>
        <v>0</v>
      </c>
      <c r="BC82" s="499">
        <f>SUM(BC75:BC81)</f>
        <v>0</v>
      </c>
      <c r="BD82" s="499">
        <f>SUM(BD75:BD81)</f>
        <v>0</v>
      </c>
      <c r="BE82" s="499">
        <f>SUM(BE75:BE81)</f>
        <v>0</v>
      </c>
    </row>
    <row r="83" spans="1:104" x14ac:dyDescent="0.2">
      <c r="A83" s="458"/>
      <c r="B83" s="458"/>
      <c r="C83" s="458"/>
      <c r="D83" s="458"/>
      <c r="E83" s="458"/>
      <c r="F83" s="458"/>
      <c r="G83" s="458"/>
    </row>
    <row r="84" spans="1:104" s="500" customFormat="1" x14ac:dyDescent="0.2">
      <c r="C84" s="500" t="s">
        <v>1131</v>
      </c>
      <c r="G84" s="501">
        <f>G82+G74+G52+G27</f>
        <v>0</v>
      </c>
    </row>
    <row r="85" spans="1:104" x14ac:dyDescent="0.2">
      <c r="E85" s="457"/>
    </row>
    <row r="86" spans="1:104" x14ac:dyDescent="0.2">
      <c r="E86" s="457"/>
    </row>
    <row r="87" spans="1:104" x14ac:dyDescent="0.2">
      <c r="E87" s="457"/>
    </row>
    <row r="88" spans="1:104" x14ac:dyDescent="0.2">
      <c r="E88" s="457"/>
    </row>
    <row r="89" spans="1:104" x14ac:dyDescent="0.2">
      <c r="E89" s="457"/>
    </row>
    <row r="90" spans="1:104" x14ac:dyDescent="0.2">
      <c r="E90" s="457"/>
    </row>
    <row r="91" spans="1:104" x14ac:dyDescent="0.2">
      <c r="E91" s="457"/>
    </row>
    <row r="92" spans="1:104" x14ac:dyDescent="0.2">
      <c r="E92" s="457"/>
    </row>
    <row r="93" spans="1:104" x14ac:dyDescent="0.2">
      <c r="E93" s="457"/>
    </row>
    <row r="94" spans="1:104" x14ac:dyDescent="0.2">
      <c r="E94" s="457"/>
    </row>
    <row r="95" spans="1:104" x14ac:dyDescent="0.2">
      <c r="E95" s="457"/>
    </row>
    <row r="96" spans="1:104" x14ac:dyDescent="0.2">
      <c r="E96" s="457"/>
    </row>
    <row r="97" spans="1:7" x14ac:dyDescent="0.2">
      <c r="E97" s="457"/>
    </row>
    <row r="98" spans="1:7" x14ac:dyDescent="0.2">
      <c r="E98" s="457"/>
    </row>
    <row r="99" spans="1:7" x14ac:dyDescent="0.2">
      <c r="E99" s="457"/>
    </row>
    <row r="100" spans="1:7" x14ac:dyDescent="0.2">
      <c r="E100" s="457"/>
    </row>
    <row r="101" spans="1:7" x14ac:dyDescent="0.2">
      <c r="E101" s="457"/>
    </row>
    <row r="102" spans="1:7" x14ac:dyDescent="0.2">
      <c r="E102" s="457"/>
    </row>
    <row r="103" spans="1:7" x14ac:dyDescent="0.2">
      <c r="E103" s="457"/>
    </row>
    <row r="104" spans="1:7" x14ac:dyDescent="0.2">
      <c r="E104" s="457"/>
    </row>
    <row r="105" spans="1:7" x14ac:dyDescent="0.2">
      <c r="E105" s="457"/>
    </row>
    <row r="106" spans="1:7" x14ac:dyDescent="0.2">
      <c r="A106" s="502"/>
      <c r="B106" s="502"/>
      <c r="C106" s="502"/>
      <c r="D106" s="502"/>
      <c r="E106" s="502"/>
      <c r="F106" s="502"/>
      <c r="G106" s="502"/>
    </row>
    <row r="107" spans="1:7" x14ac:dyDescent="0.2">
      <c r="A107" s="502"/>
      <c r="B107" s="502"/>
      <c r="C107" s="502"/>
      <c r="D107" s="502"/>
      <c r="E107" s="502"/>
      <c r="F107" s="502"/>
      <c r="G107" s="502"/>
    </row>
    <row r="108" spans="1:7" x14ac:dyDescent="0.2">
      <c r="A108" s="502"/>
      <c r="B108" s="502"/>
      <c r="C108" s="502"/>
      <c r="D108" s="502"/>
      <c r="E108" s="502"/>
      <c r="F108" s="502"/>
      <c r="G108" s="502"/>
    </row>
    <row r="109" spans="1:7" x14ac:dyDescent="0.2">
      <c r="A109" s="502"/>
      <c r="B109" s="502"/>
      <c r="C109" s="502"/>
      <c r="D109" s="502"/>
      <c r="E109" s="502"/>
      <c r="F109" s="502"/>
      <c r="G109" s="502"/>
    </row>
    <row r="110" spans="1:7" x14ac:dyDescent="0.2">
      <c r="E110" s="457"/>
    </row>
    <row r="111" spans="1:7" x14ac:dyDescent="0.2">
      <c r="E111" s="457"/>
    </row>
    <row r="112" spans="1:7" x14ac:dyDescent="0.2">
      <c r="E112" s="457"/>
    </row>
    <row r="113" spans="5:5" x14ac:dyDescent="0.2">
      <c r="E113" s="457"/>
    </row>
    <row r="114" spans="5:5" x14ac:dyDescent="0.2">
      <c r="E114" s="457"/>
    </row>
    <row r="115" spans="5:5" x14ac:dyDescent="0.2">
      <c r="E115" s="457"/>
    </row>
    <row r="116" spans="5:5" x14ac:dyDescent="0.2">
      <c r="E116" s="457"/>
    </row>
    <row r="117" spans="5:5" x14ac:dyDescent="0.2">
      <c r="E117" s="457"/>
    </row>
    <row r="118" spans="5:5" x14ac:dyDescent="0.2">
      <c r="E118" s="457"/>
    </row>
    <row r="119" spans="5:5" x14ac:dyDescent="0.2">
      <c r="E119" s="457"/>
    </row>
    <row r="120" spans="5:5" x14ac:dyDescent="0.2">
      <c r="E120" s="457"/>
    </row>
    <row r="121" spans="5:5" x14ac:dyDescent="0.2">
      <c r="E121" s="457"/>
    </row>
    <row r="122" spans="5:5" x14ac:dyDescent="0.2">
      <c r="E122" s="457"/>
    </row>
    <row r="123" spans="5:5" x14ac:dyDescent="0.2">
      <c r="E123" s="457"/>
    </row>
    <row r="124" spans="5:5" x14ac:dyDescent="0.2">
      <c r="E124" s="457"/>
    </row>
    <row r="125" spans="5:5" x14ac:dyDescent="0.2">
      <c r="E125" s="457"/>
    </row>
    <row r="126" spans="5:5" x14ac:dyDescent="0.2">
      <c r="E126" s="457"/>
    </row>
    <row r="127" spans="5:5" x14ac:dyDescent="0.2">
      <c r="E127" s="457"/>
    </row>
    <row r="128" spans="5:5" x14ac:dyDescent="0.2">
      <c r="E128" s="457"/>
    </row>
    <row r="129" spans="1:7" x14ac:dyDescent="0.2">
      <c r="E129" s="457"/>
    </row>
    <row r="130" spans="1:7" x14ac:dyDescent="0.2">
      <c r="E130" s="457"/>
    </row>
    <row r="131" spans="1:7" x14ac:dyDescent="0.2">
      <c r="E131" s="457"/>
    </row>
    <row r="132" spans="1:7" x14ac:dyDescent="0.2">
      <c r="E132" s="457"/>
    </row>
    <row r="133" spans="1:7" x14ac:dyDescent="0.2">
      <c r="E133" s="457"/>
    </row>
    <row r="134" spans="1:7" x14ac:dyDescent="0.2">
      <c r="E134" s="457"/>
    </row>
    <row r="135" spans="1:7" x14ac:dyDescent="0.2">
      <c r="E135" s="457"/>
    </row>
    <row r="136" spans="1:7" x14ac:dyDescent="0.2">
      <c r="E136" s="457"/>
    </row>
    <row r="137" spans="1:7" x14ac:dyDescent="0.2">
      <c r="E137" s="457"/>
    </row>
    <row r="138" spans="1:7" x14ac:dyDescent="0.2">
      <c r="E138" s="457"/>
    </row>
    <row r="139" spans="1:7" x14ac:dyDescent="0.2">
      <c r="E139" s="457"/>
    </row>
    <row r="140" spans="1:7" x14ac:dyDescent="0.2">
      <c r="E140" s="457"/>
    </row>
    <row r="141" spans="1:7" x14ac:dyDescent="0.2">
      <c r="A141" s="503"/>
      <c r="B141" s="503"/>
    </row>
    <row r="142" spans="1:7" x14ac:dyDescent="0.2">
      <c r="A142" s="502"/>
      <c r="B142" s="502"/>
      <c r="C142" s="505"/>
      <c r="D142" s="505"/>
      <c r="E142" s="506"/>
      <c r="F142" s="505"/>
      <c r="G142" s="507"/>
    </row>
    <row r="143" spans="1:7" x14ac:dyDescent="0.2">
      <c r="A143" s="508"/>
      <c r="B143" s="508"/>
      <c r="C143" s="502"/>
      <c r="D143" s="502"/>
      <c r="E143" s="509"/>
      <c r="F143" s="502"/>
      <c r="G143" s="502"/>
    </row>
    <row r="144" spans="1:7" x14ac:dyDescent="0.2">
      <c r="A144" s="502"/>
      <c r="B144" s="502"/>
      <c r="C144" s="502"/>
      <c r="D144" s="502"/>
      <c r="E144" s="509"/>
      <c r="F144" s="502"/>
      <c r="G144" s="502"/>
    </row>
    <row r="145" spans="1:7" x14ac:dyDescent="0.2">
      <c r="A145" s="502"/>
      <c r="B145" s="502"/>
      <c r="C145" s="502"/>
      <c r="D145" s="502"/>
      <c r="E145" s="509"/>
      <c r="F145" s="502"/>
      <c r="G145" s="502"/>
    </row>
    <row r="146" spans="1:7" x14ac:dyDescent="0.2">
      <c r="A146" s="502"/>
      <c r="B146" s="502"/>
      <c r="C146" s="502"/>
      <c r="D146" s="502"/>
      <c r="E146" s="509"/>
      <c r="F146" s="502"/>
      <c r="G146" s="502"/>
    </row>
    <row r="147" spans="1:7" x14ac:dyDescent="0.2">
      <c r="A147" s="502"/>
      <c r="B147" s="502"/>
      <c r="C147" s="502"/>
      <c r="D147" s="502"/>
      <c r="E147" s="509"/>
      <c r="F147" s="502"/>
      <c r="G147" s="502"/>
    </row>
    <row r="148" spans="1:7" x14ac:dyDescent="0.2">
      <c r="A148" s="502"/>
      <c r="B148" s="502"/>
      <c r="C148" s="502"/>
      <c r="D148" s="502"/>
      <c r="E148" s="509"/>
      <c r="F148" s="502"/>
      <c r="G148" s="502"/>
    </row>
    <row r="149" spans="1:7" x14ac:dyDescent="0.2">
      <c r="A149" s="502"/>
      <c r="B149" s="502"/>
      <c r="C149" s="502"/>
      <c r="D149" s="502"/>
      <c r="E149" s="509"/>
      <c r="F149" s="502"/>
      <c r="G149" s="502"/>
    </row>
    <row r="150" spans="1:7" x14ac:dyDescent="0.2">
      <c r="A150" s="502"/>
      <c r="B150" s="502"/>
      <c r="C150" s="502"/>
      <c r="D150" s="502"/>
      <c r="E150" s="509"/>
      <c r="F150" s="502"/>
      <c r="G150" s="502"/>
    </row>
    <row r="151" spans="1:7" x14ac:dyDescent="0.2">
      <c r="A151" s="502"/>
      <c r="B151" s="502"/>
      <c r="C151" s="502"/>
      <c r="D151" s="502"/>
      <c r="E151" s="509"/>
      <c r="F151" s="502"/>
      <c r="G151" s="502"/>
    </row>
    <row r="152" spans="1:7" x14ac:dyDescent="0.2">
      <c r="A152" s="502"/>
      <c r="B152" s="502"/>
      <c r="C152" s="502"/>
      <c r="D152" s="502"/>
      <c r="E152" s="509"/>
      <c r="F152" s="502"/>
      <c r="G152" s="502"/>
    </row>
    <row r="153" spans="1:7" x14ac:dyDescent="0.2">
      <c r="A153" s="502"/>
      <c r="B153" s="502"/>
      <c r="C153" s="502"/>
      <c r="D153" s="502"/>
      <c r="E153" s="509"/>
      <c r="F153" s="502"/>
      <c r="G153" s="502"/>
    </row>
    <row r="154" spans="1:7" x14ac:dyDescent="0.2">
      <c r="A154" s="502"/>
      <c r="B154" s="502"/>
      <c r="C154" s="502"/>
      <c r="D154" s="502"/>
      <c r="E154" s="509"/>
      <c r="F154" s="502"/>
      <c r="G154" s="502"/>
    </row>
    <row r="155" spans="1:7" x14ac:dyDescent="0.2">
      <c r="A155" s="502"/>
      <c r="B155" s="502"/>
      <c r="C155" s="502"/>
      <c r="D155" s="502"/>
      <c r="E155" s="509"/>
      <c r="F155" s="502"/>
      <c r="G155" s="502"/>
    </row>
  </sheetData>
  <mergeCells count="16">
    <mergeCell ref="C11:D11"/>
    <mergeCell ref="A1:G1"/>
    <mergeCell ref="A3:B3"/>
    <mergeCell ref="A4:B4"/>
    <mergeCell ref="E4:G4"/>
    <mergeCell ref="C9:D9"/>
    <mergeCell ref="C32:D32"/>
    <mergeCell ref="C34:D34"/>
    <mergeCell ref="C36:D36"/>
    <mergeCell ref="C49:D49"/>
    <mergeCell ref="C14:D14"/>
    <mergeCell ref="C16:D16"/>
    <mergeCell ref="C18:D18"/>
    <mergeCell ref="C24:D24"/>
    <mergeCell ref="C25:D25"/>
    <mergeCell ref="C30:D30"/>
  </mergeCells>
  <pageMargins left="0.78740157480314965" right="0" top="0.78740157480314965" bottom="0.78740157480314965" header="0.31496062992125984" footer="0.31496062992125984"/>
  <pageSetup paperSize="9" orientation="portrait" r:id="rId1"/>
  <headerFooter>
    <oddFooter>Stránka &amp;P z &amp;N</oddFooter>
  </headerFooter>
  <colBreaks count="1" manualBreakCount="1">
    <brk id="7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16" sqref="D16"/>
    </sheetView>
  </sheetViews>
  <sheetFormatPr defaultRowHeight="12.75" x14ac:dyDescent="0.2"/>
  <cols>
    <col min="1" max="1" width="76" customWidth="1"/>
    <col min="2" max="2" width="9.140625" style="511"/>
    <col min="3" max="3" width="9.140625" style="512"/>
    <col min="4" max="4" width="16.42578125" style="513" bestFit="1" customWidth="1"/>
    <col min="5" max="5" width="15.85546875" customWidth="1"/>
  </cols>
  <sheetData>
    <row r="1" spans="1:7" ht="24" thickBot="1" x14ac:dyDescent="0.4">
      <c r="A1" s="510" t="s">
        <v>1281</v>
      </c>
    </row>
    <row r="2" spans="1:7" ht="26.25" thickBot="1" x14ac:dyDescent="0.25">
      <c r="A2" s="514" t="s">
        <v>1282</v>
      </c>
      <c r="B2" s="515" t="s">
        <v>88</v>
      </c>
      <c r="C2" s="516" t="s">
        <v>1283</v>
      </c>
      <c r="D2" s="517" t="s">
        <v>1284</v>
      </c>
      <c r="E2" s="518" t="s">
        <v>1285</v>
      </c>
    </row>
    <row r="3" spans="1:7" ht="15.75" x14ac:dyDescent="0.25">
      <c r="A3" s="519" t="s">
        <v>1286</v>
      </c>
      <c r="B3" s="520" t="s">
        <v>857</v>
      </c>
      <c r="C3" s="521">
        <v>1</v>
      </c>
      <c r="D3" s="522">
        <v>0</v>
      </c>
      <c r="E3" s="523">
        <f>PRODUCT(D3,C3)</f>
        <v>0</v>
      </c>
    </row>
    <row r="4" spans="1:7" ht="32.25" customHeight="1" x14ac:dyDescent="0.25">
      <c r="A4" s="524" t="s">
        <v>1315</v>
      </c>
      <c r="B4" s="525" t="s">
        <v>115</v>
      </c>
      <c r="C4" s="526">
        <v>40</v>
      </c>
      <c r="D4" s="527">
        <v>0</v>
      </c>
      <c r="E4" s="528">
        <f t="shared" ref="E4:E15" si="0">PRODUCT(D4,C4)</f>
        <v>0</v>
      </c>
      <c r="F4" s="667"/>
      <c r="G4" s="668"/>
    </row>
    <row r="5" spans="1:7" ht="15.75" x14ac:dyDescent="0.25">
      <c r="A5" s="524" t="s">
        <v>1287</v>
      </c>
      <c r="B5" s="525" t="s">
        <v>768</v>
      </c>
      <c r="C5" s="526">
        <v>6</v>
      </c>
      <c r="D5" s="527">
        <v>0</v>
      </c>
      <c r="E5" s="528">
        <f t="shared" si="0"/>
        <v>0</v>
      </c>
    </row>
    <row r="6" spans="1:7" ht="15.75" x14ac:dyDescent="0.25">
      <c r="A6" s="524" t="s">
        <v>1288</v>
      </c>
      <c r="B6" s="525" t="s">
        <v>768</v>
      </c>
      <c r="C6" s="526">
        <v>5</v>
      </c>
      <c r="D6" s="527">
        <v>0</v>
      </c>
      <c r="E6" s="528">
        <f t="shared" si="0"/>
        <v>0</v>
      </c>
    </row>
    <row r="7" spans="1:7" ht="15.75" x14ac:dyDescent="0.25">
      <c r="A7" s="524" t="s">
        <v>1289</v>
      </c>
      <c r="B7" s="525" t="s">
        <v>115</v>
      </c>
      <c r="C7" s="526">
        <v>38</v>
      </c>
      <c r="D7" s="527">
        <v>0</v>
      </c>
      <c r="E7" s="528">
        <f t="shared" si="0"/>
        <v>0</v>
      </c>
    </row>
    <row r="8" spans="1:7" ht="15.75" x14ac:dyDescent="0.25">
      <c r="A8" s="524" t="s">
        <v>1290</v>
      </c>
      <c r="B8" s="525" t="s">
        <v>857</v>
      </c>
      <c r="C8" s="526">
        <v>0</v>
      </c>
      <c r="D8" s="527">
        <v>0</v>
      </c>
      <c r="E8" s="528">
        <f t="shared" si="0"/>
        <v>0</v>
      </c>
    </row>
    <row r="9" spans="1:7" ht="15.75" x14ac:dyDescent="0.25">
      <c r="A9" s="524" t="s">
        <v>1291</v>
      </c>
      <c r="B9" s="525" t="s">
        <v>857</v>
      </c>
      <c r="C9" s="526">
        <v>0</v>
      </c>
      <c r="D9" s="527">
        <v>0</v>
      </c>
      <c r="E9" s="528">
        <f t="shared" si="0"/>
        <v>0</v>
      </c>
    </row>
    <row r="10" spans="1:7" ht="15.75" x14ac:dyDescent="0.25">
      <c r="A10" s="524" t="s">
        <v>1292</v>
      </c>
      <c r="B10" s="525" t="s">
        <v>857</v>
      </c>
      <c r="C10" s="526">
        <v>2</v>
      </c>
      <c r="D10" s="527">
        <v>0</v>
      </c>
      <c r="E10" s="528">
        <f t="shared" si="0"/>
        <v>0</v>
      </c>
    </row>
    <row r="11" spans="1:7" ht="15.75" x14ac:dyDescent="0.25">
      <c r="A11" s="524" t="s">
        <v>1293</v>
      </c>
      <c r="B11" s="525" t="s">
        <v>115</v>
      </c>
      <c r="C11" s="526">
        <v>38</v>
      </c>
      <c r="D11" s="527">
        <v>0</v>
      </c>
      <c r="E11" s="528">
        <f t="shared" si="0"/>
        <v>0</v>
      </c>
    </row>
    <row r="12" spans="1:7" ht="15.75" x14ac:dyDescent="0.25">
      <c r="A12" s="524" t="s">
        <v>1294</v>
      </c>
      <c r="B12" s="525" t="s">
        <v>857</v>
      </c>
      <c r="C12" s="526">
        <v>1</v>
      </c>
      <c r="D12" s="527">
        <v>0</v>
      </c>
      <c r="E12" s="528">
        <f t="shared" si="0"/>
        <v>0</v>
      </c>
    </row>
    <row r="13" spans="1:7" ht="15.75" x14ac:dyDescent="0.25">
      <c r="A13" s="524" t="s">
        <v>1295</v>
      </c>
      <c r="B13" s="525" t="s">
        <v>1296</v>
      </c>
      <c r="C13" s="526">
        <v>12</v>
      </c>
      <c r="D13" s="527">
        <v>0</v>
      </c>
      <c r="E13" s="528">
        <f t="shared" si="0"/>
        <v>0</v>
      </c>
    </row>
    <row r="14" spans="1:7" ht="15.75" x14ac:dyDescent="0.25">
      <c r="A14" s="524" t="s">
        <v>1297</v>
      </c>
      <c r="B14" s="529" t="s">
        <v>857</v>
      </c>
      <c r="C14" s="530">
        <v>1</v>
      </c>
      <c r="D14" s="527">
        <v>0</v>
      </c>
      <c r="E14" s="531">
        <f t="shared" si="0"/>
        <v>0</v>
      </c>
    </row>
    <row r="15" spans="1:7" ht="16.5" thickBot="1" x14ac:dyDescent="0.3">
      <c r="A15" s="524" t="s">
        <v>1298</v>
      </c>
      <c r="B15" s="532" t="s">
        <v>857</v>
      </c>
      <c r="C15" s="533">
        <v>0</v>
      </c>
      <c r="D15" s="527">
        <v>0</v>
      </c>
      <c r="E15" s="534">
        <f t="shared" si="0"/>
        <v>0</v>
      </c>
    </row>
    <row r="16" spans="1:7" ht="16.5" thickBot="1" x14ac:dyDescent="0.3">
      <c r="A16" s="535" t="s">
        <v>1299</v>
      </c>
      <c r="B16" s="536"/>
      <c r="C16" s="537"/>
      <c r="D16" s="538"/>
      <c r="E16" s="539">
        <f>SUM(E3:E15)</f>
        <v>0</v>
      </c>
    </row>
  </sheetData>
  <mergeCells count="1">
    <mergeCell ref="F4:G4"/>
  </mergeCells>
  <pageMargins left="0.78740157480314965" right="0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BE55"/>
  <sheetViews>
    <sheetView zoomScaleNormal="100" workbookViewId="0">
      <selection activeCell="A7" sqref="A7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8" t="s">
        <v>30</v>
      </c>
      <c r="B1" s="89"/>
      <c r="C1" s="89"/>
      <c r="D1" s="89"/>
      <c r="E1" s="89"/>
      <c r="F1" s="89"/>
      <c r="G1" s="89"/>
    </row>
    <row r="2" spans="1:57" ht="12.75" customHeight="1" x14ac:dyDescent="0.2">
      <c r="A2" s="90"/>
      <c r="B2" s="91"/>
      <c r="C2" s="92"/>
      <c r="D2" s="92"/>
      <c r="E2" s="91"/>
      <c r="F2" s="93" t="s">
        <v>31</v>
      </c>
      <c r="G2" s="94"/>
    </row>
    <row r="3" spans="1:57" ht="3" hidden="1" customHeight="1" x14ac:dyDescent="0.2">
      <c r="A3" s="95"/>
      <c r="B3" s="96"/>
      <c r="C3" s="97"/>
      <c r="D3" s="97"/>
      <c r="E3" s="96"/>
      <c r="F3" s="98"/>
      <c r="G3" s="99"/>
    </row>
    <row r="4" spans="1:57" ht="12" customHeight="1" x14ac:dyDescent="0.2">
      <c r="A4" s="100" t="s">
        <v>32</v>
      </c>
      <c r="B4" s="96"/>
      <c r="C4" s="97"/>
      <c r="D4" s="97"/>
      <c r="E4" s="96"/>
      <c r="F4" s="98" t="s">
        <v>33</v>
      </c>
      <c r="G4" s="101"/>
    </row>
    <row r="5" spans="1:57" ht="12.95" customHeight="1" x14ac:dyDescent="0.2">
      <c r="A5" s="102" t="s">
        <v>813</v>
      </c>
      <c r="B5" s="103"/>
      <c r="C5" s="104" t="s">
        <v>814</v>
      </c>
      <c r="D5" s="105"/>
      <c r="E5" s="106"/>
      <c r="F5" s="98" t="s">
        <v>34</v>
      </c>
      <c r="G5" s="99"/>
    </row>
    <row r="6" spans="1:57" ht="12.95" customHeight="1" x14ac:dyDescent="0.2">
      <c r="A6" s="100" t="s">
        <v>35</v>
      </c>
      <c r="B6" s="96"/>
      <c r="C6" s="97"/>
      <c r="D6" s="97"/>
      <c r="E6" s="96"/>
      <c r="F6" s="107" t="s">
        <v>36</v>
      </c>
      <c r="G6" s="108">
        <v>0</v>
      </c>
      <c r="O6" s="109"/>
    </row>
    <row r="7" spans="1:57" ht="12.95" customHeight="1" x14ac:dyDescent="0.2">
      <c r="A7" s="110"/>
      <c r="B7" s="111"/>
      <c r="C7" s="112" t="s">
        <v>100</v>
      </c>
      <c r="D7" s="113"/>
      <c r="E7" s="113"/>
      <c r="F7" s="114" t="s">
        <v>37</v>
      </c>
      <c r="G7" s="108">
        <f>IF(G6=0,,ROUND((F30+F32)/G6,1))</f>
        <v>0</v>
      </c>
    </row>
    <row r="8" spans="1:57" x14ac:dyDescent="0.2">
      <c r="A8" s="115" t="s">
        <v>38</v>
      </c>
      <c r="B8" s="98"/>
      <c r="C8" s="611"/>
      <c r="D8" s="611"/>
      <c r="E8" s="612"/>
      <c r="F8" s="116" t="s">
        <v>39</v>
      </c>
      <c r="G8" s="117"/>
      <c r="H8" s="118"/>
      <c r="I8" s="119"/>
    </row>
    <row r="9" spans="1:57" x14ac:dyDescent="0.2">
      <c r="A9" s="115" t="s">
        <v>40</v>
      </c>
      <c r="B9" s="98"/>
      <c r="C9" s="611"/>
      <c r="D9" s="611"/>
      <c r="E9" s="612"/>
      <c r="F9" s="98"/>
      <c r="G9" s="120"/>
      <c r="H9" s="121"/>
    </row>
    <row r="10" spans="1:57" x14ac:dyDescent="0.2">
      <c r="A10" s="115" t="s">
        <v>41</v>
      </c>
      <c r="B10" s="98"/>
      <c r="C10" s="611"/>
      <c r="D10" s="611"/>
      <c r="E10" s="611"/>
      <c r="F10" s="122"/>
      <c r="G10" s="123"/>
      <c r="H10" s="124"/>
    </row>
    <row r="11" spans="1:57" ht="13.5" customHeight="1" x14ac:dyDescent="0.2">
      <c r="A11" s="115" t="s">
        <v>42</v>
      </c>
      <c r="B11" s="98"/>
      <c r="C11" s="611"/>
      <c r="D11" s="611"/>
      <c r="E11" s="611"/>
      <c r="F11" s="125" t="s">
        <v>43</v>
      </c>
      <c r="G11" s="126"/>
      <c r="H11" s="121"/>
      <c r="BA11" s="127"/>
      <c r="BB11" s="127"/>
      <c r="BC11" s="127"/>
      <c r="BD11" s="127"/>
      <c r="BE11" s="127"/>
    </row>
    <row r="12" spans="1:57" ht="12.75" customHeight="1" x14ac:dyDescent="0.2">
      <c r="A12" s="128" t="s">
        <v>44</v>
      </c>
      <c r="B12" s="96"/>
      <c r="C12" s="613"/>
      <c r="D12" s="613"/>
      <c r="E12" s="613"/>
      <c r="F12" s="129" t="s">
        <v>45</v>
      </c>
      <c r="G12" s="130"/>
      <c r="H12" s="121"/>
    </row>
    <row r="13" spans="1:57" ht="28.5" customHeight="1" thickBot="1" x14ac:dyDescent="0.25">
      <c r="A13" s="131" t="s">
        <v>46</v>
      </c>
      <c r="B13" s="132"/>
      <c r="C13" s="132"/>
      <c r="D13" s="132"/>
      <c r="E13" s="133"/>
      <c r="F13" s="133"/>
      <c r="G13" s="134"/>
      <c r="H13" s="121"/>
    </row>
    <row r="14" spans="1:57" ht="17.25" customHeight="1" thickBot="1" x14ac:dyDescent="0.25">
      <c r="A14" s="135" t="s">
        <v>47</v>
      </c>
      <c r="B14" s="136"/>
      <c r="C14" s="137"/>
      <c r="D14" s="138" t="s">
        <v>48</v>
      </c>
      <c r="E14" s="139"/>
      <c r="F14" s="139"/>
      <c r="G14" s="137"/>
    </row>
    <row r="15" spans="1:57" ht="15.95" customHeight="1" x14ac:dyDescent="0.2">
      <c r="A15" s="140"/>
      <c r="B15" s="141" t="s">
        <v>49</v>
      </c>
      <c r="C15" s="142">
        <f>'10  Rek'!E11</f>
        <v>0</v>
      </c>
      <c r="D15" s="143" t="str">
        <f>'10  Rek'!A16</f>
        <v>Ztížené výrobní podmínky</v>
      </c>
      <c r="E15" s="144"/>
      <c r="F15" s="145"/>
      <c r="G15" s="142">
        <f>'10  Rek'!I16</f>
        <v>0</v>
      </c>
    </row>
    <row r="16" spans="1:57" ht="15.95" customHeight="1" x14ac:dyDescent="0.2">
      <c r="A16" s="140" t="s">
        <v>50</v>
      </c>
      <c r="B16" s="141" t="s">
        <v>51</v>
      </c>
      <c r="C16" s="142">
        <f>'10  Rek'!F11</f>
        <v>0</v>
      </c>
      <c r="D16" s="95" t="str">
        <f>'10  Rek'!A17</f>
        <v>Oborová přirážka</v>
      </c>
      <c r="E16" s="146"/>
      <c r="F16" s="147"/>
      <c r="G16" s="142">
        <f>'10  Rek'!I17</f>
        <v>0</v>
      </c>
    </row>
    <row r="17" spans="1:7" ht="15.95" customHeight="1" x14ac:dyDescent="0.2">
      <c r="A17" s="140" t="s">
        <v>52</v>
      </c>
      <c r="B17" s="141" t="s">
        <v>53</v>
      </c>
      <c r="C17" s="142">
        <f>'10  Rek'!H11</f>
        <v>0</v>
      </c>
      <c r="D17" s="95" t="str">
        <f>'10  Rek'!A18</f>
        <v>Přesun stavebních kapacit</v>
      </c>
      <c r="E17" s="146"/>
      <c r="F17" s="147"/>
      <c r="G17" s="142">
        <f>'10  Rek'!I18</f>
        <v>0</v>
      </c>
    </row>
    <row r="18" spans="1:7" ht="15.95" customHeight="1" x14ac:dyDescent="0.2">
      <c r="A18" s="148" t="s">
        <v>54</v>
      </c>
      <c r="B18" s="149" t="s">
        <v>55</v>
      </c>
      <c r="C18" s="142">
        <f>'10  Rek'!G11</f>
        <v>0</v>
      </c>
      <c r="D18" s="95" t="str">
        <f>'10  Rek'!A19</f>
        <v>Mimostaveništní doprava</v>
      </c>
      <c r="E18" s="146"/>
      <c r="F18" s="147"/>
      <c r="G18" s="142">
        <f>'10  Rek'!I19</f>
        <v>0</v>
      </c>
    </row>
    <row r="19" spans="1:7" ht="15.95" customHeight="1" x14ac:dyDescent="0.2">
      <c r="A19" s="150" t="s">
        <v>56</v>
      </c>
      <c r="B19" s="141"/>
      <c r="C19" s="142">
        <f>SUM(C15:C18)</f>
        <v>0</v>
      </c>
      <c r="D19" s="95" t="str">
        <f>'10  Rek'!A20</f>
        <v>Zařízení staveniště</v>
      </c>
      <c r="E19" s="146"/>
      <c r="F19" s="147"/>
      <c r="G19" s="142">
        <f>'10  Rek'!I20</f>
        <v>0</v>
      </c>
    </row>
    <row r="20" spans="1:7" ht="15.95" customHeight="1" x14ac:dyDescent="0.2">
      <c r="A20" s="150"/>
      <c r="B20" s="141"/>
      <c r="C20" s="142"/>
      <c r="D20" s="95" t="str">
        <f>'10  Rek'!A21</f>
        <v>Provoz investora</v>
      </c>
      <c r="E20" s="146"/>
      <c r="F20" s="147"/>
      <c r="G20" s="142">
        <f>'10  Rek'!I21</f>
        <v>0</v>
      </c>
    </row>
    <row r="21" spans="1:7" ht="15.95" customHeight="1" x14ac:dyDescent="0.2">
      <c r="A21" s="150" t="s">
        <v>27</v>
      </c>
      <c r="B21" s="141"/>
      <c r="C21" s="142">
        <f>'10  Rek'!I11</f>
        <v>0</v>
      </c>
      <c r="D21" s="95" t="str">
        <f>'10  Rek'!A22</f>
        <v>Kompletační činnost (IČD)</v>
      </c>
      <c r="E21" s="146"/>
      <c r="F21" s="147"/>
      <c r="G21" s="142">
        <f>'10  Rek'!I22</f>
        <v>0</v>
      </c>
    </row>
    <row r="22" spans="1:7" ht="15.95" customHeight="1" x14ac:dyDescent="0.2">
      <c r="A22" s="151" t="s">
        <v>57</v>
      </c>
      <c r="B22" s="121"/>
      <c r="C22" s="142">
        <f>C19+C21</f>
        <v>0</v>
      </c>
      <c r="D22" s="95" t="s">
        <v>58</v>
      </c>
      <c r="E22" s="146"/>
      <c r="F22" s="147"/>
      <c r="G22" s="142">
        <f>G23-SUM(G15:G21)</f>
        <v>0</v>
      </c>
    </row>
    <row r="23" spans="1:7" ht="15.95" customHeight="1" thickBot="1" x14ac:dyDescent="0.25">
      <c r="A23" s="614" t="s">
        <v>59</v>
      </c>
      <c r="B23" s="615"/>
      <c r="C23" s="152">
        <f>C22+G23</f>
        <v>0</v>
      </c>
      <c r="D23" s="153" t="s">
        <v>60</v>
      </c>
      <c r="E23" s="154"/>
      <c r="F23" s="155"/>
      <c r="G23" s="142">
        <f>'10  Rek'!H24</f>
        <v>0</v>
      </c>
    </row>
    <row r="24" spans="1:7" x14ac:dyDescent="0.2">
      <c r="A24" s="156" t="s">
        <v>61</v>
      </c>
      <c r="B24" s="157"/>
      <c r="C24" s="158"/>
      <c r="D24" s="157" t="s">
        <v>62</v>
      </c>
      <c r="E24" s="157"/>
      <c r="F24" s="159" t="s">
        <v>63</v>
      </c>
      <c r="G24" s="160"/>
    </row>
    <row r="25" spans="1:7" x14ac:dyDescent="0.2">
      <c r="A25" s="151" t="s">
        <v>64</v>
      </c>
      <c r="B25" s="121"/>
      <c r="C25" s="161"/>
      <c r="D25" s="121" t="s">
        <v>64</v>
      </c>
      <c r="F25" s="162" t="s">
        <v>64</v>
      </c>
      <c r="G25" s="163"/>
    </row>
    <row r="26" spans="1:7" ht="37.5" customHeight="1" x14ac:dyDescent="0.2">
      <c r="A26" s="151" t="s">
        <v>65</v>
      </c>
      <c r="B26" s="164"/>
      <c r="C26" s="161"/>
      <c r="D26" s="121" t="s">
        <v>65</v>
      </c>
      <c r="F26" s="162" t="s">
        <v>65</v>
      </c>
      <c r="G26" s="163"/>
    </row>
    <row r="27" spans="1:7" x14ac:dyDescent="0.2">
      <c r="A27" s="151"/>
      <c r="B27" s="165"/>
      <c r="C27" s="161"/>
      <c r="D27" s="121"/>
      <c r="F27" s="162"/>
      <c r="G27" s="163"/>
    </row>
    <row r="28" spans="1:7" x14ac:dyDescent="0.2">
      <c r="A28" s="151" t="s">
        <v>66</v>
      </c>
      <c r="B28" s="121"/>
      <c r="C28" s="161"/>
      <c r="D28" s="162" t="s">
        <v>67</v>
      </c>
      <c r="E28" s="161"/>
      <c r="F28" s="166" t="s">
        <v>67</v>
      </c>
      <c r="G28" s="163"/>
    </row>
    <row r="29" spans="1:7" ht="69" customHeight="1" x14ac:dyDescent="0.2">
      <c r="A29" s="151"/>
      <c r="B29" s="121"/>
      <c r="C29" s="167"/>
      <c r="D29" s="168"/>
      <c r="E29" s="167"/>
      <c r="F29" s="121"/>
      <c r="G29" s="163"/>
    </row>
    <row r="30" spans="1:7" x14ac:dyDescent="0.2">
      <c r="A30" s="169" t="s">
        <v>11</v>
      </c>
      <c r="B30" s="170"/>
      <c r="C30" s="171">
        <v>21</v>
      </c>
      <c r="D30" s="170" t="s">
        <v>68</v>
      </c>
      <c r="E30" s="172"/>
      <c r="F30" s="616">
        <f>ROUND(C23-F32,0)</f>
        <v>0</v>
      </c>
      <c r="G30" s="617"/>
    </row>
    <row r="31" spans="1:7" x14ac:dyDescent="0.2">
      <c r="A31" s="169" t="s">
        <v>69</v>
      </c>
      <c r="B31" s="170"/>
      <c r="C31" s="171">
        <f>C30</f>
        <v>21</v>
      </c>
      <c r="D31" s="170" t="s">
        <v>70</v>
      </c>
      <c r="E31" s="172"/>
      <c r="F31" s="616">
        <f>ROUND(PRODUCT(F30,C31/100),1)</f>
        <v>0</v>
      </c>
      <c r="G31" s="617"/>
    </row>
    <row r="32" spans="1:7" x14ac:dyDescent="0.2">
      <c r="A32" s="169" t="s">
        <v>11</v>
      </c>
      <c r="B32" s="170"/>
      <c r="C32" s="171">
        <v>0</v>
      </c>
      <c r="D32" s="170" t="s">
        <v>70</v>
      </c>
      <c r="E32" s="172"/>
      <c r="F32" s="616">
        <v>0</v>
      </c>
      <c r="G32" s="617"/>
    </row>
    <row r="33" spans="1:8" x14ac:dyDescent="0.2">
      <c r="A33" s="169" t="s">
        <v>69</v>
      </c>
      <c r="B33" s="173"/>
      <c r="C33" s="174">
        <f>C32</f>
        <v>0</v>
      </c>
      <c r="D33" s="170" t="s">
        <v>70</v>
      </c>
      <c r="E33" s="147"/>
      <c r="F33" s="616">
        <f>ROUND(PRODUCT(F32,C33/100),1)</f>
        <v>0</v>
      </c>
      <c r="G33" s="617"/>
    </row>
    <row r="34" spans="1:8" s="178" customFormat="1" ht="19.5" customHeight="1" thickBot="1" x14ac:dyDescent="0.3">
      <c r="A34" s="175" t="s">
        <v>71</v>
      </c>
      <c r="B34" s="176"/>
      <c r="C34" s="176"/>
      <c r="D34" s="176"/>
      <c r="E34" s="177"/>
      <c r="F34" s="618">
        <f>CEILING(SUM(F30:F33),IF(SUM(F30:F33)&gt;=0,1,-1))</f>
        <v>0</v>
      </c>
      <c r="G34" s="619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10"/>
      <c r="C37" s="610"/>
      <c r="D37" s="610"/>
      <c r="E37" s="610"/>
      <c r="F37" s="610"/>
      <c r="G37" s="610"/>
      <c r="H37" s="1" t="s">
        <v>1</v>
      </c>
    </row>
    <row r="38" spans="1:8" ht="12.75" customHeight="1" x14ac:dyDescent="0.2">
      <c r="A38" s="179"/>
      <c r="B38" s="610"/>
      <c r="C38" s="610"/>
      <c r="D38" s="610"/>
      <c r="E38" s="610"/>
      <c r="F38" s="610"/>
      <c r="G38" s="610"/>
      <c r="H38" s="1" t="s">
        <v>1</v>
      </c>
    </row>
    <row r="39" spans="1:8" x14ac:dyDescent="0.2">
      <c r="A39" s="179"/>
      <c r="B39" s="610"/>
      <c r="C39" s="610"/>
      <c r="D39" s="610"/>
      <c r="E39" s="610"/>
      <c r="F39" s="610"/>
      <c r="G39" s="610"/>
      <c r="H39" s="1" t="s">
        <v>1</v>
      </c>
    </row>
    <row r="40" spans="1:8" x14ac:dyDescent="0.2">
      <c r="A40" s="179"/>
      <c r="B40" s="610"/>
      <c r="C40" s="610"/>
      <c r="D40" s="610"/>
      <c r="E40" s="610"/>
      <c r="F40" s="610"/>
      <c r="G40" s="610"/>
      <c r="H40" s="1" t="s">
        <v>1</v>
      </c>
    </row>
    <row r="41" spans="1:8" x14ac:dyDescent="0.2">
      <c r="A41" s="179"/>
      <c r="B41" s="610"/>
      <c r="C41" s="610"/>
      <c r="D41" s="610"/>
      <c r="E41" s="610"/>
      <c r="F41" s="610"/>
      <c r="G41" s="610"/>
      <c r="H41" s="1" t="s">
        <v>1</v>
      </c>
    </row>
    <row r="42" spans="1:8" x14ac:dyDescent="0.2">
      <c r="A42" s="179"/>
      <c r="B42" s="610"/>
      <c r="C42" s="610"/>
      <c r="D42" s="610"/>
      <c r="E42" s="610"/>
      <c r="F42" s="610"/>
      <c r="G42" s="610"/>
      <c r="H42" s="1" t="s">
        <v>1</v>
      </c>
    </row>
    <row r="43" spans="1:8" x14ac:dyDescent="0.2">
      <c r="A43" s="179"/>
      <c r="B43" s="610"/>
      <c r="C43" s="610"/>
      <c r="D43" s="610"/>
      <c r="E43" s="610"/>
      <c r="F43" s="610"/>
      <c r="G43" s="610"/>
      <c r="H43" s="1" t="s">
        <v>1</v>
      </c>
    </row>
    <row r="44" spans="1:8" x14ac:dyDescent="0.2">
      <c r="A44" s="179"/>
      <c r="B44" s="610"/>
      <c r="C44" s="610"/>
      <c r="D44" s="610"/>
      <c r="E44" s="610"/>
      <c r="F44" s="610"/>
      <c r="G44" s="610"/>
      <c r="H44" s="1" t="s">
        <v>1</v>
      </c>
    </row>
    <row r="45" spans="1:8" ht="0.75" customHeight="1" x14ac:dyDescent="0.2">
      <c r="A45" s="179"/>
      <c r="B45" s="610"/>
      <c r="C45" s="610"/>
      <c r="D45" s="610"/>
      <c r="E45" s="610"/>
      <c r="F45" s="610"/>
      <c r="G45" s="610"/>
      <c r="H45" s="1" t="s">
        <v>1</v>
      </c>
    </row>
    <row r="46" spans="1:8" x14ac:dyDescent="0.2">
      <c r="B46" s="609"/>
      <c r="C46" s="609"/>
      <c r="D46" s="609"/>
      <c r="E46" s="609"/>
      <c r="F46" s="609"/>
      <c r="G46" s="609"/>
    </row>
    <row r="47" spans="1:8" x14ac:dyDescent="0.2">
      <c r="B47" s="609"/>
      <c r="C47" s="609"/>
      <c r="D47" s="609"/>
      <c r="E47" s="609"/>
      <c r="F47" s="609"/>
      <c r="G47" s="609"/>
    </row>
    <row r="48" spans="1:8" x14ac:dyDescent="0.2">
      <c r="B48" s="609"/>
      <c r="C48" s="609"/>
      <c r="D48" s="609"/>
      <c r="E48" s="609"/>
      <c r="F48" s="609"/>
      <c r="G48" s="609"/>
    </row>
    <row r="49" spans="2:7" x14ac:dyDescent="0.2">
      <c r="B49" s="609"/>
      <c r="C49" s="609"/>
      <c r="D49" s="609"/>
      <c r="E49" s="609"/>
      <c r="F49" s="609"/>
      <c r="G49" s="609"/>
    </row>
    <row r="50" spans="2:7" x14ac:dyDescent="0.2">
      <c r="B50" s="609"/>
      <c r="C50" s="609"/>
      <c r="D50" s="609"/>
      <c r="E50" s="609"/>
      <c r="F50" s="609"/>
      <c r="G50" s="609"/>
    </row>
    <row r="51" spans="2:7" x14ac:dyDescent="0.2">
      <c r="B51" s="609"/>
      <c r="C51" s="609"/>
      <c r="D51" s="609"/>
      <c r="E51" s="609"/>
      <c r="F51" s="609"/>
      <c r="G51" s="609"/>
    </row>
    <row r="52" spans="2:7" x14ac:dyDescent="0.2">
      <c r="B52" s="609"/>
      <c r="C52" s="609"/>
      <c r="D52" s="609"/>
      <c r="E52" s="609"/>
      <c r="F52" s="609"/>
      <c r="G52" s="609"/>
    </row>
    <row r="53" spans="2:7" x14ac:dyDescent="0.2">
      <c r="B53" s="609"/>
      <c r="C53" s="609"/>
      <c r="D53" s="609"/>
      <c r="E53" s="609"/>
      <c r="F53" s="609"/>
      <c r="G53" s="609"/>
    </row>
    <row r="54" spans="2:7" x14ac:dyDescent="0.2">
      <c r="B54" s="609"/>
      <c r="C54" s="609"/>
      <c r="D54" s="609"/>
      <c r="E54" s="609"/>
      <c r="F54" s="609"/>
      <c r="G54" s="609"/>
    </row>
    <row r="55" spans="2:7" x14ac:dyDescent="0.2">
      <c r="B55" s="609"/>
      <c r="C55" s="609"/>
      <c r="D55" s="609"/>
      <c r="E55" s="609"/>
      <c r="F55" s="609"/>
      <c r="G55" s="60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BE75"/>
  <sheetViews>
    <sheetView workbookViewId="0">
      <selection activeCell="G24" sqref="G24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20" t="s">
        <v>2</v>
      </c>
      <c r="B1" s="621"/>
      <c r="C1" s="180" t="s">
        <v>101</v>
      </c>
      <c r="D1" s="181"/>
      <c r="E1" s="182"/>
      <c r="F1" s="181"/>
      <c r="G1" s="183" t="s">
        <v>73</v>
      </c>
      <c r="H1" s="184"/>
      <c r="I1" s="185"/>
    </row>
    <row r="2" spans="1:57" ht="13.5" thickBot="1" x14ac:dyDescent="0.25">
      <c r="A2" s="622" t="s">
        <v>74</v>
      </c>
      <c r="B2" s="623"/>
      <c r="C2" s="186" t="s">
        <v>815</v>
      </c>
      <c r="D2" s="187"/>
      <c r="E2" s="188"/>
      <c r="F2" s="187"/>
      <c r="G2" s="624"/>
      <c r="H2" s="625"/>
      <c r="I2" s="626"/>
    </row>
    <row r="3" spans="1:57" ht="13.5" thickTop="1" x14ac:dyDescent="0.2">
      <c r="F3" s="121"/>
    </row>
    <row r="4" spans="1:57" ht="19.5" customHeight="1" x14ac:dyDescent="0.25">
      <c r="A4" s="189" t="s">
        <v>75</v>
      </c>
      <c r="B4" s="190"/>
      <c r="C4" s="190"/>
      <c r="D4" s="190"/>
      <c r="E4" s="191"/>
      <c r="F4" s="190"/>
      <c r="G4" s="190"/>
      <c r="H4" s="190"/>
      <c r="I4" s="190"/>
    </row>
    <row r="5" spans="1:57" ht="13.5" thickBot="1" x14ac:dyDescent="0.25"/>
    <row r="6" spans="1:57" s="121" customFormat="1" ht="13.5" thickBot="1" x14ac:dyDescent="0.25">
      <c r="A6" s="192"/>
      <c r="B6" s="193" t="s">
        <v>76</v>
      </c>
      <c r="C6" s="193"/>
      <c r="D6" s="194"/>
      <c r="E6" s="195" t="s">
        <v>23</v>
      </c>
      <c r="F6" s="196" t="s">
        <v>24</v>
      </c>
      <c r="G6" s="196" t="s">
        <v>25</v>
      </c>
      <c r="H6" s="196" t="s">
        <v>26</v>
      </c>
      <c r="I6" s="197" t="s">
        <v>27</v>
      </c>
    </row>
    <row r="7" spans="1:57" s="121" customFormat="1" x14ac:dyDescent="0.2">
      <c r="A7" s="285" t="str">
        <f>'10  Pol'!B7</f>
        <v>5</v>
      </c>
      <c r="B7" s="61" t="str">
        <f>'10  Pol'!C7</f>
        <v>Komunikace</v>
      </c>
      <c r="D7" s="198"/>
      <c r="E7" s="286">
        <f>'10  Pol'!BA12</f>
        <v>0</v>
      </c>
      <c r="F7" s="287">
        <f>'10  Pol'!BB12</f>
        <v>0</v>
      </c>
      <c r="G7" s="287">
        <f>'10  Pol'!BC12</f>
        <v>0</v>
      </c>
      <c r="H7" s="287">
        <f>'10  Pol'!BD12</f>
        <v>0</v>
      </c>
      <c r="I7" s="288">
        <f>'10  Pol'!BE12</f>
        <v>0</v>
      </c>
    </row>
    <row r="8" spans="1:57" s="121" customFormat="1" x14ac:dyDescent="0.2">
      <c r="A8" s="285" t="str">
        <f>'10  Pol'!B13</f>
        <v>99</v>
      </c>
      <c r="B8" s="61" t="str">
        <f>'10  Pol'!C13</f>
        <v>Staveništní přesun hmot</v>
      </c>
      <c r="D8" s="198"/>
      <c r="E8" s="286">
        <f>'10  Pol'!BA15</f>
        <v>0</v>
      </c>
      <c r="F8" s="287">
        <f>'10  Pol'!BB15</f>
        <v>0</v>
      </c>
      <c r="G8" s="287">
        <f>'10  Pol'!BC15</f>
        <v>0</v>
      </c>
      <c r="H8" s="287">
        <f>'10  Pol'!BD15</f>
        <v>0</v>
      </c>
      <c r="I8" s="288">
        <f>'10  Pol'!BE15</f>
        <v>0</v>
      </c>
    </row>
    <row r="9" spans="1:57" s="121" customFormat="1" x14ac:dyDescent="0.2">
      <c r="A9" s="285" t="str">
        <f>'10  Pol'!B16</f>
        <v>M21</v>
      </c>
      <c r="B9" s="61" t="str">
        <f>'10  Pol'!C16</f>
        <v>Elektromontáže</v>
      </c>
      <c r="D9" s="198"/>
      <c r="E9" s="286">
        <f>'10  Pol'!BA18</f>
        <v>0</v>
      </c>
      <c r="F9" s="287">
        <f>'10  Pol'!BB18</f>
        <v>0</v>
      </c>
      <c r="G9" s="287">
        <f>'10  Pol'!BC18</f>
        <v>0</v>
      </c>
      <c r="H9" s="287">
        <f>'10  Pol'!BD18</f>
        <v>0</v>
      </c>
      <c r="I9" s="288">
        <f>'10  Pol'!BE18</f>
        <v>0</v>
      </c>
    </row>
    <row r="10" spans="1:57" s="121" customFormat="1" ht="13.5" thickBot="1" x14ac:dyDescent="0.25">
      <c r="A10" s="285" t="str">
        <f>'10  Pol'!B19</f>
        <v>M33</v>
      </c>
      <c r="B10" s="61" t="str">
        <f>'10  Pol'!C19</f>
        <v>Montáže dopravních zařízení a vah-výtahy</v>
      </c>
      <c r="D10" s="198"/>
      <c r="E10" s="286">
        <f>'10  Pol'!BA27</f>
        <v>0</v>
      </c>
      <c r="F10" s="287">
        <f>'10  Pol'!BB27</f>
        <v>0</v>
      </c>
      <c r="G10" s="287">
        <f>'10  Pol'!BC27</f>
        <v>0</v>
      </c>
      <c r="H10" s="287">
        <f>'10  Pol'!BD27</f>
        <v>0</v>
      </c>
      <c r="I10" s="288">
        <f>'10  Pol'!BE27</f>
        <v>0</v>
      </c>
    </row>
    <row r="11" spans="1:57" s="13" customFormat="1" ht="13.5" thickBot="1" x14ac:dyDescent="0.25">
      <c r="A11" s="199"/>
      <c r="B11" s="200" t="s">
        <v>77</v>
      </c>
      <c r="C11" s="200"/>
      <c r="D11" s="201"/>
      <c r="E11" s="202">
        <f>SUM(E7:E10)</f>
        <v>0</v>
      </c>
      <c r="F11" s="203">
        <f>SUM(F7:F10)</f>
        <v>0</v>
      </c>
      <c r="G11" s="203">
        <f>SUM(G7:G10)</f>
        <v>0</v>
      </c>
      <c r="H11" s="203">
        <f>SUM(H7:H10)</f>
        <v>0</v>
      </c>
      <c r="I11" s="204">
        <f>SUM(I7:I10)</f>
        <v>0</v>
      </c>
    </row>
    <row r="12" spans="1:57" x14ac:dyDescent="0.2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57" ht="19.5" customHeight="1" x14ac:dyDescent="0.25">
      <c r="A13" s="190" t="s">
        <v>78</v>
      </c>
      <c r="B13" s="190"/>
      <c r="C13" s="190"/>
      <c r="D13" s="190"/>
      <c r="E13" s="190"/>
      <c r="F13" s="190"/>
      <c r="G13" s="205"/>
      <c r="H13" s="190"/>
      <c r="I13" s="190"/>
      <c r="BA13" s="127"/>
      <c r="BB13" s="127"/>
      <c r="BC13" s="127"/>
      <c r="BD13" s="127"/>
      <c r="BE13" s="127"/>
    </row>
    <row r="14" spans="1:57" ht="13.5" thickBot="1" x14ac:dyDescent="0.25"/>
    <row r="15" spans="1:57" x14ac:dyDescent="0.2">
      <c r="A15" s="156" t="s">
        <v>79</v>
      </c>
      <c r="B15" s="157"/>
      <c r="C15" s="157"/>
      <c r="D15" s="206"/>
      <c r="E15" s="207" t="s">
        <v>80</v>
      </c>
      <c r="F15" s="208" t="s">
        <v>12</v>
      </c>
      <c r="G15" s="209" t="s">
        <v>81</v>
      </c>
      <c r="H15" s="210"/>
      <c r="I15" s="211" t="s">
        <v>80</v>
      </c>
    </row>
    <row r="16" spans="1:57" x14ac:dyDescent="0.2">
      <c r="A16" s="150" t="s">
        <v>170</v>
      </c>
      <c r="B16" s="141"/>
      <c r="C16" s="141"/>
      <c r="D16" s="212"/>
      <c r="E16" s="213">
        <v>0</v>
      </c>
      <c r="F16" s="214">
        <v>0</v>
      </c>
      <c r="G16" s="215">
        <f>E11+F11+G11+H11+I11</f>
        <v>0</v>
      </c>
      <c r="H16" s="216"/>
      <c r="I16" s="217">
        <f t="shared" ref="I16:I23" si="0">E16+F16*G16/100</f>
        <v>0</v>
      </c>
      <c r="BA16" s="1">
        <v>0</v>
      </c>
    </row>
    <row r="17" spans="1:53" x14ac:dyDescent="0.2">
      <c r="A17" s="150" t="s">
        <v>171</v>
      </c>
      <c r="B17" s="141"/>
      <c r="C17" s="141"/>
      <c r="D17" s="212"/>
      <c r="E17" s="213">
        <v>0</v>
      </c>
      <c r="F17" s="214">
        <v>0</v>
      </c>
      <c r="G17" s="215">
        <f>G16</f>
        <v>0</v>
      </c>
      <c r="H17" s="216"/>
      <c r="I17" s="217">
        <f t="shared" si="0"/>
        <v>0</v>
      </c>
      <c r="BA17" s="1">
        <v>0</v>
      </c>
    </row>
    <row r="18" spans="1:53" x14ac:dyDescent="0.2">
      <c r="A18" s="150" t="s">
        <v>172</v>
      </c>
      <c r="B18" s="141"/>
      <c r="C18" s="141"/>
      <c r="D18" s="212"/>
      <c r="E18" s="213">
        <v>0</v>
      </c>
      <c r="F18" s="214">
        <v>0</v>
      </c>
      <c r="G18" s="215">
        <f>G16</f>
        <v>0</v>
      </c>
      <c r="H18" s="216"/>
      <c r="I18" s="217">
        <f t="shared" si="0"/>
        <v>0</v>
      </c>
      <c r="BA18" s="1">
        <v>0</v>
      </c>
    </row>
    <row r="19" spans="1:53" x14ac:dyDescent="0.2">
      <c r="A19" s="150" t="s">
        <v>173</v>
      </c>
      <c r="B19" s="141"/>
      <c r="C19" s="141"/>
      <c r="D19" s="212"/>
      <c r="E19" s="213">
        <v>0</v>
      </c>
      <c r="F19" s="214">
        <v>0</v>
      </c>
      <c r="G19" s="215">
        <f>G16</f>
        <v>0</v>
      </c>
      <c r="H19" s="216"/>
      <c r="I19" s="217">
        <f t="shared" si="0"/>
        <v>0</v>
      </c>
      <c r="BA19" s="1">
        <v>0</v>
      </c>
    </row>
    <row r="20" spans="1:53" x14ac:dyDescent="0.2">
      <c r="A20" s="150" t="s">
        <v>174</v>
      </c>
      <c r="B20" s="141"/>
      <c r="C20" s="141"/>
      <c r="D20" s="212"/>
      <c r="E20" s="213">
        <v>0</v>
      </c>
      <c r="F20" s="214">
        <v>0</v>
      </c>
      <c r="G20" s="215">
        <f>G16</f>
        <v>0</v>
      </c>
      <c r="H20" s="216"/>
      <c r="I20" s="217">
        <f t="shared" si="0"/>
        <v>0</v>
      </c>
      <c r="BA20" s="1">
        <v>1</v>
      </c>
    </row>
    <row r="21" spans="1:53" x14ac:dyDescent="0.2">
      <c r="A21" s="150" t="s">
        <v>175</v>
      </c>
      <c r="B21" s="141"/>
      <c r="C21" s="141"/>
      <c r="D21" s="212"/>
      <c r="E21" s="213">
        <v>0</v>
      </c>
      <c r="F21" s="214">
        <v>0</v>
      </c>
      <c r="G21" s="215">
        <f>G16</f>
        <v>0</v>
      </c>
      <c r="H21" s="216"/>
      <c r="I21" s="217">
        <f t="shared" si="0"/>
        <v>0</v>
      </c>
      <c r="BA21" s="1">
        <v>1</v>
      </c>
    </row>
    <row r="22" spans="1:53" x14ac:dyDescent="0.2">
      <c r="A22" s="150" t="s">
        <v>176</v>
      </c>
      <c r="B22" s="141"/>
      <c r="C22" s="141"/>
      <c r="D22" s="212"/>
      <c r="E22" s="213">
        <v>0</v>
      </c>
      <c r="F22" s="214">
        <v>0</v>
      </c>
      <c r="G22" s="215">
        <f>G16</f>
        <v>0</v>
      </c>
      <c r="H22" s="216"/>
      <c r="I22" s="217">
        <f t="shared" si="0"/>
        <v>0</v>
      </c>
      <c r="BA22" s="1">
        <v>2</v>
      </c>
    </row>
    <row r="23" spans="1:53" x14ac:dyDescent="0.2">
      <c r="A23" s="150" t="s">
        <v>177</v>
      </c>
      <c r="B23" s="141"/>
      <c r="C23" s="141"/>
      <c r="D23" s="212"/>
      <c r="E23" s="213">
        <v>0</v>
      </c>
      <c r="F23" s="214">
        <v>0</v>
      </c>
      <c r="G23" s="215">
        <f>G16</f>
        <v>0</v>
      </c>
      <c r="H23" s="216"/>
      <c r="I23" s="217">
        <f t="shared" si="0"/>
        <v>0</v>
      </c>
      <c r="BA23" s="1">
        <v>2</v>
      </c>
    </row>
    <row r="24" spans="1:53" ht="13.5" thickBot="1" x14ac:dyDescent="0.25">
      <c r="A24" s="218"/>
      <c r="B24" s="219" t="s">
        <v>82</v>
      </c>
      <c r="C24" s="220"/>
      <c r="D24" s="221"/>
      <c r="E24" s="222"/>
      <c r="F24" s="223"/>
      <c r="G24" s="223"/>
      <c r="H24" s="627">
        <f>SUM(I16:I23)</f>
        <v>0</v>
      </c>
      <c r="I24" s="628"/>
    </row>
    <row r="26" spans="1:53" x14ac:dyDescent="0.2">
      <c r="B26" s="13"/>
      <c r="F26" s="224"/>
      <c r="G26" s="225"/>
      <c r="H26" s="225"/>
      <c r="I26" s="45"/>
    </row>
    <row r="27" spans="1:53" x14ac:dyDescent="0.2">
      <c r="F27" s="224"/>
      <c r="G27" s="225"/>
      <c r="H27" s="225"/>
      <c r="I27" s="45"/>
    </row>
    <row r="28" spans="1:53" x14ac:dyDescent="0.2">
      <c r="F28" s="224"/>
      <c r="G28" s="225"/>
      <c r="H28" s="225"/>
      <c r="I28" s="45"/>
    </row>
    <row r="29" spans="1:53" x14ac:dyDescent="0.2">
      <c r="F29" s="224"/>
      <c r="G29" s="225"/>
      <c r="H29" s="225"/>
      <c r="I29" s="45"/>
    </row>
    <row r="30" spans="1:53" x14ac:dyDescent="0.2">
      <c r="F30" s="224"/>
      <c r="G30" s="225"/>
      <c r="H30" s="225"/>
      <c r="I30" s="45"/>
    </row>
    <row r="31" spans="1:53" x14ac:dyDescent="0.2">
      <c r="F31" s="224"/>
      <c r="G31" s="225"/>
      <c r="H31" s="225"/>
      <c r="I31" s="45"/>
    </row>
    <row r="32" spans="1:53" x14ac:dyDescent="0.2">
      <c r="F32" s="224"/>
      <c r="G32" s="225"/>
      <c r="H32" s="225"/>
      <c r="I32" s="45"/>
    </row>
    <row r="33" spans="6:9" x14ac:dyDescent="0.2">
      <c r="F33" s="224"/>
      <c r="G33" s="225"/>
      <c r="H33" s="225"/>
      <c r="I33" s="45"/>
    </row>
    <row r="34" spans="6:9" x14ac:dyDescent="0.2">
      <c r="F34" s="224"/>
      <c r="G34" s="225"/>
      <c r="H34" s="225"/>
      <c r="I34" s="45"/>
    </row>
    <row r="35" spans="6:9" x14ac:dyDescent="0.2">
      <c r="F35" s="224"/>
      <c r="G35" s="225"/>
      <c r="H35" s="225"/>
      <c r="I35" s="45"/>
    </row>
    <row r="36" spans="6:9" x14ac:dyDescent="0.2">
      <c r="F36" s="224"/>
      <c r="G36" s="225"/>
      <c r="H36" s="225"/>
      <c r="I36" s="45"/>
    </row>
    <row r="37" spans="6:9" x14ac:dyDescent="0.2">
      <c r="F37" s="224"/>
      <c r="G37" s="225"/>
      <c r="H37" s="225"/>
      <c r="I37" s="45"/>
    </row>
    <row r="38" spans="6:9" x14ac:dyDescent="0.2">
      <c r="F38" s="224"/>
      <c r="G38" s="225"/>
      <c r="H38" s="225"/>
      <c r="I38" s="45"/>
    </row>
    <row r="39" spans="6:9" x14ac:dyDescent="0.2">
      <c r="F39" s="224"/>
      <c r="G39" s="225"/>
      <c r="H39" s="225"/>
      <c r="I39" s="45"/>
    </row>
    <row r="40" spans="6:9" x14ac:dyDescent="0.2">
      <c r="F40" s="224"/>
      <c r="G40" s="225"/>
      <c r="H40" s="225"/>
      <c r="I40" s="45"/>
    </row>
    <row r="41" spans="6:9" x14ac:dyDescent="0.2">
      <c r="F41" s="224"/>
      <c r="G41" s="225"/>
      <c r="H41" s="225"/>
      <c r="I41" s="45"/>
    </row>
    <row r="42" spans="6:9" x14ac:dyDescent="0.2">
      <c r="F42" s="224"/>
      <c r="G42" s="225"/>
      <c r="H42" s="225"/>
      <c r="I42" s="45"/>
    </row>
    <row r="43" spans="6:9" x14ac:dyDescent="0.2">
      <c r="F43" s="224"/>
      <c r="G43" s="225"/>
      <c r="H43" s="225"/>
      <c r="I43" s="45"/>
    </row>
    <row r="44" spans="6:9" x14ac:dyDescent="0.2">
      <c r="F44" s="224"/>
      <c r="G44" s="225"/>
      <c r="H44" s="225"/>
      <c r="I44" s="45"/>
    </row>
    <row r="45" spans="6:9" x14ac:dyDescent="0.2">
      <c r="F45" s="224"/>
      <c r="G45" s="225"/>
      <c r="H45" s="225"/>
      <c r="I45" s="45"/>
    </row>
    <row r="46" spans="6:9" x14ac:dyDescent="0.2">
      <c r="F46" s="224"/>
      <c r="G46" s="225"/>
      <c r="H46" s="225"/>
      <c r="I46" s="45"/>
    </row>
    <row r="47" spans="6:9" x14ac:dyDescent="0.2">
      <c r="F47" s="224"/>
      <c r="G47" s="225"/>
      <c r="H47" s="225"/>
      <c r="I47" s="45"/>
    </row>
    <row r="48" spans="6:9" x14ac:dyDescent="0.2">
      <c r="F48" s="224"/>
      <c r="G48" s="225"/>
      <c r="H48" s="225"/>
      <c r="I48" s="45"/>
    </row>
    <row r="49" spans="6:9" x14ac:dyDescent="0.2">
      <c r="F49" s="224"/>
      <c r="G49" s="225"/>
      <c r="H49" s="225"/>
      <c r="I49" s="45"/>
    </row>
    <row r="50" spans="6:9" x14ac:dyDescent="0.2">
      <c r="F50" s="224"/>
      <c r="G50" s="225"/>
      <c r="H50" s="225"/>
      <c r="I50" s="45"/>
    </row>
    <row r="51" spans="6:9" x14ac:dyDescent="0.2">
      <c r="F51" s="224"/>
      <c r="G51" s="225"/>
      <c r="H51" s="225"/>
      <c r="I51" s="45"/>
    </row>
    <row r="52" spans="6:9" x14ac:dyDescent="0.2">
      <c r="F52" s="224"/>
      <c r="G52" s="225"/>
      <c r="H52" s="225"/>
      <c r="I52" s="45"/>
    </row>
    <row r="53" spans="6:9" x14ac:dyDescent="0.2">
      <c r="F53" s="224"/>
      <c r="G53" s="225"/>
      <c r="H53" s="225"/>
      <c r="I53" s="45"/>
    </row>
    <row r="54" spans="6:9" x14ac:dyDescent="0.2">
      <c r="F54" s="224"/>
      <c r="G54" s="225"/>
      <c r="H54" s="225"/>
      <c r="I54" s="45"/>
    </row>
    <row r="55" spans="6:9" x14ac:dyDescent="0.2">
      <c r="F55" s="224"/>
      <c r="G55" s="225"/>
      <c r="H55" s="225"/>
      <c r="I55" s="45"/>
    </row>
    <row r="56" spans="6:9" x14ac:dyDescent="0.2">
      <c r="F56" s="224"/>
      <c r="G56" s="225"/>
      <c r="H56" s="225"/>
      <c r="I56" s="45"/>
    </row>
    <row r="57" spans="6:9" x14ac:dyDescent="0.2">
      <c r="F57" s="224"/>
      <c r="G57" s="225"/>
      <c r="H57" s="225"/>
      <c r="I57" s="45"/>
    </row>
    <row r="58" spans="6:9" x14ac:dyDescent="0.2">
      <c r="F58" s="224"/>
      <c r="G58" s="225"/>
      <c r="H58" s="225"/>
      <c r="I58" s="45"/>
    </row>
    <row r="59" spans="6:9" x14ac:dyDescent="0.2">
      <c r="F59" s="224"/>
      <c r="G59" s="225"/>
      <c r="H59" s="225"/>
      <c r="I59" s="45"/>
    </row>
    <row r="60" spans="6:9" x14ac:dyDescent="0.2">
      <c r="F60" s="224"/>
      <c r="G60" s="225"/>
      <c r="H60" s="225"/>
      <c r="I60" s="45"/>
    </row>
    <row r="61" spans="6:9" x14ac:dyDescent="0.2">
      <c r="F61" s="224"/>
      <c r="G61" s="225"/>
      <c r="H61" s="225"/>
      <c r="I61" s="45"/>
    </row>
    <row r="62" spans="6:9" x14ac:dyDescent="0.2">
      <c r="F62" s="224"/>
      <c r="G62" s="225"/>
      <c r="H62" s="225"/>
      <c r="I62" s="45"/>
    </row>
    <row r="63" spans="6:9" x14ac:dyDescent="0.2">
      <c r="F63" s="224"/>
      <c r="G63" s="225"/>
      <c r="H63" s="225"/>
      <c r="I63" s="45"/>
    </row>
    <row r="64" spans="6:9" x14ac:dyDescent="0.2">
      <c r="F64" s="224"/>
      <c r="G64" s="225"/>
      <c r="H64" s="225"/>
      <c r="I64" s="45"/>
    </row>
    <row r="65" spans="6:9" x14ac:dyDescent="0.2">
      <c r="F65" s="224"/>
      <c r="G65" s="225"/>
      <c r="H65" s="225"/>
      <c r="I65" s="45"/>
    </row>
    <row r="66" spans="6:9" x14ac:dyDescent="0.2">
      <c r="F66" s="224"/>
      <c r="G66" s="225"/>
      <c r="H66" s="225"/>
      <c r="I66" s="45"/>
    </row>
    <row r="67" spans="6:9" x14ac:dyDescent="0.2">
      <c r="F67" s="224"/>
      <c r="G67" s="225"/>
      <c r="H67" s="225"/>
      <c r="I67" s="45"/>
    </row>
    <row r="68" spans="6:9" x14ac:dyDescent="0.2">
      <c r="F68" s="224"/>
      <c r="G68" s="225"/>
      <c r="H68" s="225"/>
      <c r="I68" s="45"/>
    </row>
    <row r="69" spans="6:9" x14ac:dyDescent="0.2">
      <c r="F69" s="224"/>
      <c r="G69" s="225"/>
      <c r="H69" s="225"/>
      <c r="I69" s="45"/>
    </row>
    <row r="70" spans="6:9" x14ac:dyDescent="0.2">
      <c r="F70" s="224"/>
      <c r="G70" s="225"/>
      <c r="H70" s="225"/>
      <c r="I70" s="45"/>
    </row>
    <row r="71" spans="6:9" x14ac:dyDescent="0.2">
      <c r="F71" s="224"/>
      <c r="G71" s="225"/>
      <c r="H71" s="225"/>
      <c r="I71" s="45"/>
    </row>
    <row r="72" spans="6:9" x14ac:dyDescent="0.2">
      <c r="F72" s="224"/>
      <c r="G72" s="225"/>
      <c r="H72" s="225"/>
      <c r="I72" s="45"/>
    </row>
    <row r="73" spans="6:9" x14ac:dyDescent="0.2">
      <c r="F73" s="224"/>
      <c r="G73" s="225"/>
      <c r="H73" s="225"/>
      <c r="I73" s="45"/>
    </row>
    <row r="74" spans="6:9" x14ac:dyDescent="0.2">
      <c r="F74" s="224"/>
      <c r="G74" s="225"/>
      <c r="H74" s="225"/>
      <c r="I74" s="45"/>
    </row>
    <row r="75" spans="6:9" x14ac:dyDescent="0.2">
      <c r="F75" s="224"/>
      <c r="G75" s="225"/>
      <c r="H75" s="225"/>
      <c r="I75" s="45"/>
    </row>
  </sheetData>
  <mergeCells count="4">
    <mergeCell ref="A1:B1"/>
    <mergeCell ref="A2:B2"/>
    <mergeCell ref="G2:I2"/>
    <mergeCell ref="H24:I24"/>
  </mergeCells>
  <pageMargins left="0.78740157480314965" right="0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CB100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26" customWidth="1"/>
    <col min="2" max="2" width="11.5703125" style="226" customWidth="1"/>
    <col min="3" max="3" width="40.42578125" style="226" customWidth="1"/>
    <col min="4" max="4" width="5.5703125" style="226" customWidth="1"/>
    <col min="5" max="5" width="8.5703125" style="234" customWidth="1"/>
    <col min="6" max="6" width="9.85546875" style="226" customWidth="1"/>
    <col min="7" max="7" width="13.85546875" style="226" customWidth="1"/>
    <col min="8" max="8" width="11.7109375" style="226" customWidth="1"/>
    <col min="9" max="9" width="11.5703125" style="226" customWidth="1"/>
    <col min="10" max="10" width="11" style="226" customWidth="1"/>
    <col min="11" max="11" width="10.42578125" style="226" customWidth="1"/>
    <col min="12" max="12" width="75.42578125" style="226" customWidth="1"/>
    <col min="13" max="13" width="45.28515625" style="226" customWidth="1"/>
    <col min="14" max="16384" width="9.140625" style="226"/>
  </cols>
  <sheetData>
    <row r="1" spans="1:80" ht="15.75" x14ac:dyDescent="0.25">
      <c r="A1" s="631" t="s">
        <v>83</v>
      </c>
      <c r="B1" s="631"/>
      <c r="C1" s="631"/>
      <c r="D1" s="631"/>
      <c r="E1" s="631"/>
      <c r="F1" s="631"/>
      <c r="G1" s="631"/>
    </row>
    <row r="2" spans="1:80" ht="14.25" customHeight="1" thickBot="1" x14ac:dyDescent="0.25">
      <c r="B2" s="227"/>
      <c r="C2" s="228"/>
      <c r="D2" s="228"/>
      <c r="E2" s="229"/>
      <c r="F2" s="228"/>
      <c r="G2" s="228"/>
    </row>
    <row r="3" spans="1:80" ht="13.5" thickTop="1" x14ac:dyDescent="0.2">
      <c r="A3" s="620" t="s">
        <v>2</v>
      </c>
      <c r="B3" s="621"/>
      <c r="C3" s="180" t="s">
        <v>101</v>
      </c>
      <c r="D3" s="181"/>
      <c r="E3" s="230" t="s">
        <v>84</v>
      </c>
      <c r="F3" s="231">
        <f>'10  Rek'!H1</f>
        <v>0</v>
      </c>
      <c r="G3" s="232"/>
    </row>
    <row r="4" spans="1:80" ht="13.5" thickBot="1" x14ac:dyDescent="0.25">
      <c r="A4" s="632" t="s">
        <v>74</v>
      </c>
      <c r="B4" s="623"/>
      <c r="C4" s="186" t="s">
        <v>815</v>
      </c>
      <c r="D4" s="187"/>
      <c r="E4" s="633">
        <f>'10  Rek'!G2</f>
        <v>0</v>
      </c>
      <c r="F4" s="634"/>
      <c r="G4" s="635"/>
    </row>
    <row r="5" spans="1:80" ht="13.5" thickTop="1" x14ac:dyDescent="0.2">
      <c r="A5" s="233"/>
      <c r="G5" s="235"/>
    </row>
    <row r="6" spans="1:80" ht="27" customHeight="1" x14ac:dyDescent="0.2">
      <c r="A6" s="236" t="s">
        <v>85</v>
      </c>
      <c r="B6" s="237" t="s">
        <v>86</v>
      </c>
      <c r="C6" s="237" t="s">
        <v>87</v>
      </c>
      <c r="D6" s="237" t="s">
        <v>88</v>
      </c>
      <c r="E6" s="238" t="s">
        <v>89</v>
      </c>
      <c r="F6" s="237" t="s">
        <v>90</v>
      </c>
      <c r="G6" s="239" t="s">
        <v>91</v>
      </c>
      <c r="H6" s="240" t="s">
        <v>92</v>
      </c>
      <c r="I6" s="240" t="s">
        <v>93</v>
      </c>
      <c r="J6" s="240" t="s">
        <v>94</v>
      </c>
      <c r="K6" s="240" t="s">
        <v>95</v>
      </c>
    </row>
    <row r="7" spans="1:80" x14ac:dyDescent="0.2">
      <c r="A7" s="241" t="s">
        <v>96</v>
      </c>
      <c r="B7" s="242" t="s">
        <v>598</v>
      </c>
      <c r="C7" s="243" t="s">
        <v>661</v>
      </c>
      <c r="D7" s="244"/>
      <c r="E7" s="245"/>
      <c r="F7" s="245"/>
      <c r="G7" s="246"/>
      <c r="H7" s="247"/>
      <c r="I7" s="248"/>
      <c r="J7" s="249"/>
      <c r="K7" s="250"/>
      <c r="O7" s="251">
        <v>1</v>
      </c>
    </row>
    <row r="8" spans="1:80" ht="22.5" x14ac:dyDescent="0.2">
      <c r="A8" s="252">
        <v>1</v>
      </c>
      <c r="B8" s="253" t="s">
        <v>816</v>
      </c>
      <c r="C8" s="254" t="s">
        <v>817</v>
      </c>
      <c r="D8" s="255" t="s">
        <v>122</v>
      </c>
      <c r="E8" s="256">
        <v>63.25</v>
      </c>
      <c r="F8" s="256"/>
      <c r="G8" s="257">
        <f>E8*F8</f>
        <v>0</v>
      </c>
      <c r="H8" s="258">
        <v>8.0960000000004598E-2</v>
      </c>
      <c r="I8" s="259">
        <f>E8*H8</f>
        <v>5.1207200000002908</v>
      </c>
      <c r="J8" s="258">
        <v>0</v>
      </c>
      <c r="K8" s="259">
        <f>E8*J8</f>
        <v>0</v>
      </c>
      <c r="O8" s="251">
        <v>2</v>
      </c>
      <c r="AA8" s="226">
        <v>1</v>
      </c>
      <c r="AB8" s="226">
        <v>1</v>
      </c>
      <c r="AC8" s="226">
        <v>1</v>
      </c>
      <c r="AZ8" s="226">
        <v>1</v>
      </c>
      <c r="BA8" s="226">
        <f>IF(AZ8=1,G8,0)</f>
        <v>0</v>
      </c>
      <c r="BB8" s="226">
        <f>IF(AZ8=2,G8,0)</f>
        <v>0</v>
      </c>
      <c r="BC8" s="226">
        <f>IF(AZ8=3,G8,0)</f>
        <v>0</v>
      </c>
      <c r="BD8" s="226">
        <f>IF(AZ8=4,G8,0)</f>
        <v>0</v>
      </c>
      <c r="BE8" s="226">
        <f>IF(AZ8=5,G8,0)</f>
        <v>0</v>
      </c>
      <c r="CA8" s="251">
        <v>1</v>
      </c>
      <c r="CB8" s="251">
        <v>1</v>
      </c>
    </row>
    <row r="9" spans="1:80" x14ac:dyDescent="0.2">
      <c r="A9" s="260"/>
      <c r="B9" s="263"/>
      <c r="C9" s="629" t="s">
        <v>818</v>
      </c>
      <c r="D9" s="630"/>
      <c r="E9" s="264"/>
      <c r="F9" s="265"/>
      <c r="G9" s="266"/>
      <c r="H9" s="267"/>
      <c r="I9" s="261"/>
      <c r="J9" s="268"/>
      <c r="K9" s="261"/>
      <c r="M9" s="262" t="s">
        <v>818</v>
      </c>
      <c r="O9" s="251"/>
    </row>
    <row r="10" spans="1:80" ht="22.5" x14ac:dyDescent="0.2">
      <c r="A10" s="252">
        <v>2</v>
      </c>
      <c r="B10" s="253" t="s">
        <v>665</v>
      </c>
      <c r="C10" s="254" t="s">
        <v>819</v>
      </c>
      <c r="D10" s="255" t="s">
        <v>122</v>
      </c>
      <c r="E10" s="256">
        <v>126.5</v>
      </c>
      <c r="F10" s="256"/>
      <c r="G10" s="257">
        <f>E10*F10</f>
        <v>0</v>
      </c>
      <c r="H10" s="258">
        <v>0.37080000000014501</v>
      </c>
      <c r="I10" s="259">
        <f>E10*H10</f>
        <v>46.906200000018345</v>
      </c>
      <c r="J10" s="258">
        <v>0</v>
      </c>
      <c r="K10" s="259">
        <f>E10*J10</f>
        <v>0</v>
      </c>
      <c r="O10" s="251">
        <v>2</v>
      </c>
      <c r="AA10" s="226">
        <v>1</v>
      </c>
      <c r="AB10" s="226">
        <v>1</v>
      </c>
      <c r="AC10" s="226">
        <v>1</v>
      </c>
      <c r="AZ10" s="226">
        <v>1</v>
      </c>
      <c r="BA10" s="226">
        <f>IF(AZ10=1,G10,0)</f>
        <v>0</v>
      </c>
      <c r="BB10" s="226">
        <f>IF(AZ10=2,G10,0)</f>
        <v>0</v>
      </c>
      <c r="BC10" s="226">
        <f>IF(AZ10=3,G10,0)</f>
        <v>0</v>
      </c>
      <c r="BD10" s="226">
        <f>IF(AZ10=4,G10,0)</f>
        <v>0</v>
      </c>
      <c r="BE10" s="226">
        <f>IF(AZ10=5,G10,0)</f>
        <v>0</v>
      </c>
      <c r="CA10" s="251">
        <v>1</v>
      </c>
      <c r="CB10" s="251">
        <v>1</v>
      </c>
    </row>
    <row r="11" spans="1:80" x14ac:dyDescent="0.2">
      <c r="A11" s="260"/>
      <c r="B11" s="263"/>
      <c r="C11" s="629" t="s">
        <v>820</v>
      </c>
      <c r="D11" s="630"/>
      <c r="E11" s="264"/>
      <c r="F11" s="265"/>
      <c r="G11" s="266"/>
      <c r="H11" s="267"/>
      <c r="I11" s="261"/>
      <c r="J11" s="268"/>
      <c r="K11" s="261"/>
      <c r="M11" s="262" t="s">
        <v>820</v>
      </c>
      <c r="O11" s="251"/>
    </row>
    <row r="12" spans="1:80" x14ac:dyDescent="0.2">
      <c r="A12" s="269"/>
      <c r="B12" s="270" t="s">
        <v>99</v>
      </c>
      <c r="C12" s="271" t="s">
        <v>662</v>
      </c>
      <c r="D12" s="272"/>
      <c r="E12" s="273"/>
      <c r="F12" s="274"/>
      <c r="G12" s="275">
        <f>SUM(G7:G11)</f>
        <v>0</v>
      </c>
      <c r="H12" s="276"/>
      <c r="I12" s="277">
        <f>SUM(I7:I11)</f>
        <v>52.026920000018634</v>
      </c>
      <c r="J12" s="276"/>
      <c r="K12" s="277">
        <f>SUM(K7:K11)</f>
        <v>0</v>
      </c>
      <c r="O12" s="251">
        <v>4</v>
      </c>
      <c r="BA12" s="278">
        <f>SUM(BA7:BA11)</f>
        <v>0</v>
      </c>
      <c r="BB12" s="278">
        <f>SUM(BB7:BB11)</f>
        <v>0</v>
      </c>
      <c r="BC12" s="278">
        <f>SUM(BC7:BC11)</f>
        <v>0</v>
      </c>
      <c r="BD12" s="278">
        <f>SUM(BD7:BD11)</f>
        <v>0</v>
      </c>
      <c r="BE12" s="278">
        <f>SUM(BE7:BE11)</f>
        <v>0</v>
      </c>
    </row>
    <row r="13" spans="1:80" x14ac:dyDescent="0.2">
      <c r="A13" s="241" t="s">
        <v>96</v>
      </c>
      <c r="B13" s="242" t="s">
        <v>341</v>
      </c>
      <c r="C13" s="243" t="s">
        <v>342</v>
      </c>
      <c r="D13" s="244"/>
      <c r="E13" s="245"/>
      <c r="F13" s="245"/>
      <c r="G13" s="246"/>
      <c r="H13" s="247"/>
      <c r="I13" s="248"/>
      <c r="J13" s="249"/>
      <c r="K13" s="250"/>
      <c r="O13" s="251">
        <v>1</v>
      </c>
    </row>
    <row r="14" spans="1:80" x14ac:dyDescent="0.2">
      <c r="A14" s="252">
        <v>3</v>
      </c>
      <c r="B14" s="253" t="s">
        <v>821</v>
      </c>
      <c r="C14" s="254" t="s">
        <v>822</v>
      </c>
      <c r="D14" s="255" t="s">
        <v>163</v>
      </c>
      <c r="E14" s="256">
        <v>52.026920000018599</v>
      </c>
      <c r="F14" s="256"/>
      <c r="G14" s="257">
        <f>E14*F14</f>
        <v>0</v>
      </c>
      <c r="H14" s="258">
        <v>0</v>
      </c>
      <c r="I14" s="259">
        <f>E14*H14</f>
        <v>0</v>
      </c>
      <c r="J14" s="258"/>
      <c r="K14" s="259">
        <f>E14*J14</f>
        <v>0</v>
      </c>
      <c r="O14" s="251">
        <v>2</v>
      </c>
      <c r="AA14" s="226">
        <v>7</v>
      </c>
      <c r="AB14" s="226">
        <v>1</v>
      </c>
      <c r="AC14" s="226">
        <v>2</v>
      </c>
      <c r="AZ14" s="226">
        <v>1</v>
      </c>
      <c r="BA14" s="226">
        <f>IF(AZ14=1,G14,0)</f>
        <v>0</v>
      </c>
      <c r="BB14" s="226">
        <f>IF(AZ14=2,G14,0)</f>
        <v>0</v>
      </c>
      <c r="BC14" s="226">
        <f>IF(AZ14=3,G14,0)</f>
        <v>0</v>
      </c>
      <c r="BD14" s="226">
        <f>IF(AZ14=4,G14,0)</f>
        <v>0</v>
      </c>
      <c r="BE14" s="226">
        <f>IF(AZ14=5,G14,0)</f>
        <v>0</v>
      </c>
      <c r="CA14" s="251">
        <v>7</v>
      </c>
      <c r="CB14" s="251">
        <v>1</v>
      </c>
    </row>
    <row r="15" spans="1:80" x14ac:dyDescent="0.2">
      <c r="A15" s="269"/>
      <c r="B15" s="270" t="s">
        <v>99</v>
      </c>
      <c r="C15" s="271" t="s">
        <v>343</v>
      </c>
      <c r="D15" s="272"/>
      <c r="E15" s="273"/>
      <c r="F15" s="274"/>
      <c r="G15" s="275">
        <f>SUM(G13:G14)</f>
        <v>0</v>
      </c>
      <c r="H15" s="276"/>
      <c r="I15" s="277">
        <f>SUM(I13:I14)</f>
        <v>0</v>
      </c>
      <c r="J15" s="276"/>
      <c r="K15" s="277">
        <f>SUM(K13:K14)</f>
        <v>0</v>
      </c>
      <c r="O15" s="251">
        <v>4</v>
      </c>
      <c r="BA15" s="278">
        <f>SUM(BA13:BA14)</f>
        <v>0</v>
      </c>
      <c r="BB15" s="278">
        <f>SUM(BB13:BB14)</f>
        <v>0</v>
      </c>
      <c r="BC15" s="278">
        <f>SUM(BC13:BC14)</f>
        <v>0</v>
      </c>
      <c r="BD15" s="278">
        <f>SUM(BD13:BD14)</f>
        <v>0</v>
      </c>
      <c r="BE15" s="278">
        <f>SUM(BE13:BE14)</f>
        <v>0</v>
      </c>
    </row>
    <row r="16" spans="1:80" x14ac:dyDescent="0.2">
      <c r="A16" s="241" t="s">
        <v>96</v>
      </c>
      <c r="B16" s="242" t="s">
        <v>747</v>
      </c>
      <c r="C16" s="243" t="s">
        <v>748</v>
      </c>
      <c r="D16" s="244"/>
      <c r="E16" s="245"/>
      <c r="F16" s="245"/>
      <c r="G16" s="246"/>
      <c r="H16" s="247"/>
      <c r="I16" s="248"/>
      <c r="J16" s="249"/>
      <c r="K16" s="250"/>
      <c r="O16" s="251">
        <v>1</v>
      </c>
    </row>
    <row r="17" spans="1:80" x14ac:dyDescent="0.2">
      <c r="A17" s="252">
        <v>4</v>
      </c>
      <c r="B17" s="253" t="s">
        <v>750</v>
      </c>
      <c r="C17" s="254" t="s">
        <v>1358</v>
      </c>
      <c r="D17" s="255" t="s">
        <v>427</v>
      </c>
      <c r="E17" s="256">
        <v>0</v>
      </c>
      <c r="F17" s="256"/>
      <c r="G17" s="257">
        <f>E17*F17</f>
        <v>0</v>
      </c>
      <c r="H17" s="258">
        <v>0</v>
      </c>
      <c r="I17" s="259">
        <f>E17*H17</f>
        <v>0</v>
      </c>
      <c r="J17" s="258"/>
      <c r="K17" s="259">
        <f>E17*J17</f>
        <v>0</v>
      </c>
      <c r="O17" s="251">
        <v>2</v>
      </c>
      <c r="AA17" s="226">
        <v>12</v>
      </c>
      <c r="AB17" s="226">
        <v>0</v>
      </c>
      <c r="AC17" s="226">
        <v>4</v>
      </c>
      <c r="AZ17" s="226">
        <v>4</v>
      </c>
      <c r="BA17" s="226">
        <f>IF(AZ17=1,G17,0)</f>
        <v>0</v>
      </c>
      <c r="BB17" s="226">
        <f>IF(AZ17=2,G17,0)</f>
        <v>0</v>
      </c>
      <c r="BC17" s="226">
        <f>IF(AZ17=3,G17,0)</f>
        <v>0</v>
      </c>
      <c r="BD17" s="226">
        <f>IF(AZ17=4,G17,0)</f>
        <v>0</v>
      </c>
      <c r="BE17" s="226">
        <f>IF(AZ17=5,G17,0)</f>
        <v>0</v>
      </c>
      <c r="CA17" s="251">
        <v>12</v>
      </c>
      <c r="CB17" s="251">
        <v>0</v>
      </c>
    </row>
    <row r="18" spans="1:80" x14ac:dyDescent="0.2">
      <c r="A18" s="269"/>
      <c r="B18" s="270" t="s">
        <v>99</v>
      </c>
      <c r="C18" s="271" t="s">
        <v>749</v>
      </c>
      <c r="D18" s="272"/>
      <c r="E18" s="273"/>
      <c r="F18" s="274"/>
      <c r="G18" s="275">
        <f>SUM(G16:G17)</f>
        <v>0</v>
      </c>
      <c r="H18" s="276"/>
      <c r="I18" s="277">
        <f>SUM(I16:I17)</f>
        <v>0</v>
      </c>
      <c r="J18" s="276"/>
      <c r="K18" s="277">
        <f>SUM(K16:K17)</f>
        <v>0</v>
      </c>
      <c r="O18" s="251">
        <v>4</v>
      </c>
      <c r="BA18" s="278">
        <f>SUM(BA16:BA17)</f>
        <v>0</v>
      </c>
      <c r="BB18" s="278">
        <f>SUM(BB16:BB17)</f>
        <v>0</v>
      </c>
      <c r="BC18" s="278">
        <f>SUM(BC16:BC17)</f>
        <v>0</v>
      </c>
      <c r="BD18" s="278">
        <f>SUM(BD16:BD17)</f>
        <v>0</v>
      </c>
      <c r="BE18" s="278">
        <f>SUM(BE16:BE17)</f>
        <v>0</v>
      </c>
    </row>
    <row r="19" spans="1:80" x14ac:dyDescent="0.2">
      <c r="A19" s="241" t="s">
        <v>96</v>
      </c>
      <c r="B19" s="242" t="s">
        <v>823</v>
      </c>
      <c r="C19" s="243" t="s">
        <v>824</v>
      </c>
      <c r="D19" s="244"/>
      <c r="E19" s="245"/>
      <c r="F19" s="245"/>
      <c r="G19" s="246"/>
      <c r="H19" s="247"/>
      <c r="I19" s="248"/>
      <c r="J19" s="249"/>
      <c r="K19" s="250"/>
      <c r="O19" s="251">
        <v>1</v>
      </c>
    </row>
    <row r="20" spans="1:80" x14ac:dyDescent="0.2">
      <c r="A20" s="252">
        <v>5</v>
      </c>
      <c r="B20" s="253" t="s">
        <v>826</v>
      </c>
      <c r="C20" s="254" t="s">
        <v>1308</v>
      </c>
      <c r="D20" s="255" t="s">
        <v>427</v>
      </c>
      <c r="E20" s="256">
        <v>1</v>
      </c>
      <c r="F20" s="256"/>
      <c r="G20" s="257">
        <f t="shared" ref="G20:G26" si="0">E20*F20</f>
        <v>0</v>
      </c>
      <c r="H20" s="258">
        <v>0</v>
      </c>
      <c r="I20" s="259">
        <f t="shared" ref="I20:I26" si="1">E20*H20</f>
        <v>0</v>
      </c>
      <c r="J20" s="258"/>
      <c r="K20" s="259">
        <f t="shared" ref="K20:K26" si="2">E20*J20</f>
        <v>0</v>
      </c>
      <c r="O20" s="251">
        <v>2</v>
      </c>
      <c r="AA20" s="226">
        <v>12</v>
      </c>
      <c r="AB20" s="226">
        <v>0</v>
      </c>
      <c r="AC20" s="226">
        <v>5</v>
      </c>
      <c r="AZ20" s="226">
        <v>4</v>
      </c>
      <c r="BA20" s="226">
        <f t="shared" ref="BA20:BA26" si="3">IF(AZ20=1,G20,0)</f>
        <v>0</v>
      </c>
      <c r="BB20" s="226">
        <f t="shared" ref="BB20:BB26" si="4">IF(AZ20=2,G20,0)</f>
        <v>0</v>
      </c>
      <c r="BC20" s="226">
        <f t="shared" ref="BC20:BC26" si="5">IF(AZ20=3,G20,0)</f>
        <v>0</v>
      </c>
      <c r="BD20" s="226">
        <f t="shared" ref="BD20:BD26" si="6">IF(AZ20=4,G20,0)</f>
        <v>0</v>
      </c>
      <c r="BE20" s="226">
        <f t="shared" ref="BE20:BE26" si="7">IF(AZ20=5,G20,0)</f>
        <v>0</v>
      </c>
      <c r="CA20" s="251">
        <v>12</v>
      </c>
      <c r="CB20" s="251">
        <v>0</v>
      </c>
    </row>
    <row r="21" spans="1:80" x14ac:dyDescent="0.2">
      <c r="A21" s="252">
        <v>6</v>
      </c>
      <c r="B21" s="253" t="s">
        <v>827</v>
      </c>
      <c r="C21" s="254" t="s">
        <v>1309</v>
      </c>
      <c r="D21" s="255" t="s">
        <v>427</v>
      </c>
      <c r="E21" s="256">
        <v>1</v>
      </c>
      <c r="F21" s="256"/>
      <c r="G21" s="257">
        <f t="shared" si="0"/>
        <v>0</v>
      </c>
      <c r="H21" s="258">
        <v>0</v>
      </c>
      <c r="I21" s="259">
        <f t="shared" si="1"/>
        <v>0</v>
      </c>
      <c r="J21" s="258"/>
      <c r="K21" s="259">
        <f t="shared" si="2"/>
        <v>0</v>
      </c>
      <c r="O21" s="251">
        <v>2</v>
      </c>
      <c r="AA21" s="226">
        <v>12</v>
      </c>
      <c r="AB21" s="226">
        <v>0</v>
      </c>
      <c r="AC21" s="226">
        <v>6</v>
      </c>
      <c r="AZ21" s="226">
        <v>4</v>
      </c>
      <c r="BA21" s="226">
        <f t="shared" si="3"/>
        <v>0</v>
      </c>
      <c r="BB21" s="226">
        <f t="shared" si="4"/>
        <v>0</v>
      </c>
      <c r="BC21" s="226">
        <f t="shared" si="5"/>
        <v>0</v>
      </c>
      <c r="BD21" s="226">
        <f t="shared" si="6"/>
        <v>0</v>
      </c>
      <c r="BE21" s="226">
        <f t="shared" si="7"/>
        <v>0</v>
      </c>
      <c r="CA21" s="251">
        <v>12</v>
      </c>
      <c r="CB21" s="251">
        <v>0</v>
      </c>
    </row>
    <row r="22" spans="1:80" x14ac:dyDescent="0.2">
      <c r="A22" s="252">
        <v>7</v>
      </c>
      <c r="B22" s="253" t="s">
        <v>828</v>
      </c>
      <c r="C22" s="254" t="s">
        <v>1310</v>
      </c>
      <c r="D22" s="255" t="s">
        <v>427</v>
      </c>
      <c r="E22" s="256">
        <v>1</v>
      </c>
      <c r="F22" s="256"/>
      <c r="G22" s="257">
        <f t="shared" si="0"/>
        <v>0</v>
      </c>
      <c r="H22" s="258">
        <v>0</v>
      </c>
      <c r="I22" s="259">
        <f t="shared" si="1"/>
        <v>0</v>
      </c>
      <c r="J22" s="258"/>
      <c r="K22" s="259">
        <f t="shared" si="2"/>
        <v>0</v>
      </c>
      <c r="O22" s="251">
        <v>2</v>
      </c>
      <c r="AA22" s="226">
        <v>12</v>
      </c>
      <c r="AB22" s="226">
        <v>0</v>
      </c>
      <c r="AC22" s="226">
        <v>7</v>
      </c>
      <c r="AZ22" s="226">
        <v>4</v>
      </c>
      <c r="BA22" s="226">
        <f t="shared" si="3"/>
        <v>0</v>
      </c>
      <c r="BB22" s="226">
        <f t="shared" si="4"/>
        <v>0</v>
      </c>
      <c r="BC22" s="226">
        <f t="shared" si="5"/>
        <v>0</v>
      </c>
      <c r="BD22" s="226">
        <f t="shared" si="6"/>
        <v>0</v>
      </c>
      <c r="BE22" s="226">
        <f t="shared" si="7"/>
        <v>0</v>
      </c>
      <c r="CA22" s="251">
        <v>12</v>
      </c>
      <c r="CB22" s="251">
        <v>0</v>
      </c>
    </row>
    <row r="23" spans="1:80" x14ac:dyDescent="0.2">
      <c r="A23" s="252">
        <v>8</v>
      </c>
      <c r="B23" s="253" t="s">
        <v>829</v>
      </c>
      <c r="C23" s="254" t="s">
        <v>1311</v>
      </c>
      <c r="D23" s="255" t="s">
        <v>427</v>
      </c>
      <c r="E23" s="256">
        <v>1</v>
      </c>
      <c r="F23" s="256"/>
      <c r="G23" s="257">
        <f t="shared" si="0"/>
        <v>0</v>
      </c>
      <c r="H23" s="258">
        <v>0</v>
      </c>
      <c r="I23" s="259">
        <f t="shared" si="1"/>
        <v>0</v>
      </c>
      <c r="J23" s="258"/>
      <c r="K23" s="259">
        <f t="shared" si="2"/>
        <v>0</v>
      </c>
      <c r="O23" s="251">
        <v>2</v>
      </c>
      <c r="AA23" s="226">
        <v>12</v>
      </c>
      <c r="AB23" s="226">
        <v>0</v>
      </c>
      <c r="AC23" s="226">
        <v>8</v>
      </c>
      <c r="AZ23" s="226">
        <v>4</v>
      </c>
      <c r="BA23" s="226">
        <f t="shared" si="3"/>
        <v>0</v>
      </c>
      <c r="BB23" s="226">
        <f t="shared" si="4"/>
        <v>0</v>
      </c>
      <c r="BC23" s="226">
        <f t="shared" si="5"/>
        <v>0</v>
      </c>
      <c r="BD23" s="226">
        <f t="shared" si="6"/>
        <v>0</v>
      </c>
      <c r="BE23" s="226">
        <f t="shared" si="7"/>
        <v>0</v>
      </c>
      <c r="CA23" s="251">
        <v>12</v>
      </c>
      <c r="CB23" s="251">
        <v>0</v>
      </c>
    </row>
    <row r="24" spans="1:80" x14ac:dyDescent="0.2">
      <c r="A24" s="252">
        <v>9</v>
      </c>
      <c r="B24" s="253" t="s">
        <v>830</v>
      </c>
      <c r="C24" s="254" t="s">
        <v>1312</v>
      </c>
      <c r="D24" s="255" t="s">
        <v>427</v>
      </c>
      <c r="E24" s="256">
        <v>1</v>
      </c>
      <c r="F24" s="256"/>
      <c r="G24" s="257">
        <f t="shared" si="0"/>
        <v>0</v>
      </c>
      <c r="H24" s="258">
        <v>0</v>
      </c>
      <c r="I24" s="259">
        <f t="shared" si="1"/>
        <v>0</v>
      </c>
      <c r="J24" s="258"/>
      <c r="K24" s="259">
        <f t="shared" si="2"/>
        <v>0</v>
      </c>
      <c r="O24" s="251">
        <v>2</v>
      </c>
      <c r="AA24" s="226">
        <v>12</v>
      </c>
      <c r="AB24" s="226">
        <v>0</v>
      </c>
      <c r="AC24" s="226">
        <v>9</v>
      </c>
      <c r="AZ24" s="226">
        <v>4</v>
      </c>
      <c r="BA24" s="226">
        <f t="shared" si="3"/>
        <v>0</v>
      </c>
      <c r="BB24" s="226">
        <f t="shared" si="4"/>
        <v>0</v>
      </c>
      <c r="BC24" s="226">
        <f t="shared" si="5"/>
        <v>0</v>
      </c>
      <c r="BD24" s="226">
        <f t="shared" si="6"/>
        <v>0</v>
      </c>
      <c r="BE24" s="226">
        <f t="shared" si="7"/>
        <v>0</v>
      </c>
      <c r="CA24" s="251">
        <v>12</v>
      </c>
      <c r="CB24" s="251">
        <v>0</v>
      </c>
    </row>
    <row r="25" spans="1:80" x14ac:dyDescent="0.2">
      <c r="A25" s="252">
        <v>10</v>
      </c>
      <c r="B25" s="253" t="s">
        <v>831</v>
      </c>
      <c r="C25" s="254" t="s">
        <v>1313</v>
      </c>
      <c r="D25" s="255" t="s">
        <v>427</v>
      </c>
      <c r="E25" s="256">
        <v>1</v>
      </c>
      <c r="F25" s="256"/>
      <c r="G25" s="257">
        <f t="shared" si="0"/>
        <v>0</v>
      </c>
      <c r="H25" s="258">
        <v>0</v>
      </c>
      <c r="I25" s="259">
        <f t="shared" si="1"/>
        <v>0</v>
      </c>
      <c r="J25" s="258"/>
      <c r="K25" s="259">
        <f t="shared" si="2"/>
        <v>0</v>
      </c>
      <c r="O25" s="251">
        <v>2</v>
      </c>
      <c r="AA25" s="226">
        <v>12</v>
      </c>
      <c r="AB25" s="226">
        <v>0</v>
      </c>
      <c r="AC25" s="226">
        <v>10</v>
      </c>
      <c r="AZ25" s="226">
        <v>4</v>
      </c>
      <c r="BA25" s="226">
        <f t="shared" si="3"/>
        <v>0</v>
      </c>
      <c r="BB25" s="226">
        <f t="shared" si="4"/>
        <v>0</v>
      </c>
      <c r="BC25" s="226">
        <f t="shared" si="5"/>
        <v>0</v>
      </c>
      <c r="BD25" s="226">
        <f t="shared" si="6"/>
        <v>0</v>
      </c>
      <c r="BE25" s="226">
        <f t="shared" si="7"/>
        <v>0</v>
      </c>
      <c r="CA25" s="251">
        <v>12</v>
      </c>
      <c r="CB25" s="251">
        <v>0</v>
      </c>
    </row>
    <row r="26" spans="1:80" x14ac:dyDescent="0.2">
      <c r="A26" s="252">
        <v>11</v>
      </c>
      <c r="B26" s="253" t="s">
        <v>832</v>
      </c>
      <c r="C26" s="254" t="s">
        <v>1314</v>
      </c>
      <c r="D26" s="255" t="s">
        <v>427</v>
      </c>
      <c r="E26" s="256">
        <v>1</v>
      </c>
      <c r="F26" s="256"/>
      <c r="G26" s="257">
        <f t="shared" si="0"/>
        <v>0</v>
      </c>
      <c r="H26" s="258">
        <v>0</v>
      </c>
      <c r="I26" s="259">
        <f t="shared" si="1"/>
        <v>0</v>
      </c>
      <c r="J26" s="258"/>
      <c r="K26" s="259">
        <f t="shared" si="2"/>
        <v>0</v>
      </c>
      <c r="O26" s="251">
        <v>2</v>
      </c>
      <c r="AA26" s="226">
        <v>12</v>
      </c>
      <c r="AB26" s="226">
        <v>0</v>
      </c>
      <c r="AC26" s="226">
        <v>11</v>
      </c>
      <c r="AZ26" s="226">
        <v>4</v>
      </c>
      <c r="BA26" s="226">
        <f t="shared" si="3"/>
        <v>0</v>
      </c>
      <c r="BB26" s="226">
        <f t="shared" si="4"/>
        <v>0</v>
      </c>
      <c r="BC26" s="226">
        <f t="shared" si="5"/>
        <v>0</v>
      </c>
      <c r="BD26" s="226">
        <f t="shared" si="6"/>
        <v>0</v>
      </c>
      <c r="BE26" s="226">
        <f t="shared" si="7"/>
        <v>0</v>
      </c>
      <c r="CA26" s="251">
        <v>12</v>
      </c>
      <c r="CB26" s="251">
        <v>0</v>
      </c>
    </row>
    <row r="27" spans="1:80" x14ac:dyDescent="0.2">
      <c r="A27" s="269"/>
      <c r="B27" s="270" t="s">
        <v>99</v>
      </c>
      <c r="C27" s="271" t="s">
        <v>825</v>
      </c>
      <c r="D27" s="272"/>
      <c r="E27" s="273"/>
      <c r="F27" s="274"/>
      <c r="G27" s="275">
        <f>SUM(G19:G26)</f>
        <v>0</v>
      </c>
      <c r="H27" s="276"/>
      <c r="I27" s="277">
        <f>SUM(I19:I26)</f>
        <v>0</v>
      </c>
      <c r="J27" s="276"/>
      <c r="K27" s="277">
        <f>SUM(K19:K26)</f>
        <v>0</v>
      </c>
      <c r="O27" s="251">
        <v>4</v>
      </c>
      <c r="BA27" s="278">
        <f>SUM(BA19:BA26)</f>
        <v>0</v>
      </c>
      <c r="BB27" s="278">
        <f>SUM(BB19:BB26)</f>
        <v>0</v>
      </c>
      <c r="BC27" s="278">
        <f>SUM(BC19:BC26)</f>
        <v>0</v>
      </c>
      <c r="BD27" s="278">
        <f>SUM(BD19:BD26)</f>
        <v>0</v>
      </c>
      <c r="BE27" s="278">
        <f>SUM(BE19:BE26)</f>
        <v>0</v>
      </c>
    </row>
    <row r="28" spans="1:80" x14ac:dyDescent="0.2">
      <c r="E28" s="226"/>
    </row>
    <row r="29" spans="1:80" x14ac:dyDescent="0.2">
      <c r="E29" s="226"/>
    </row>
    <row r="30" spans="1:80" x14ac:dyDescent="0.2">
      <c r="E30" s="226"/>
    </row>
    <row r="31" spans="1:80" x14ac:dyDescent="0.2">
      <c r="E31" s="226"/>
    </row>
    <row r="32" spans="1:80" x14ac:dyDescent="0.2">
      <c r="E32" s="226"/>
    </row>
    <row r="33" spans="5:5" x14ac:dyDescent="0.2">
      <c r="E33" s="226"/>
    </row>
    <row r="34" spans="5:5" x14ac:dyDescent="0.2">
      <c r="E34" s="226"/>
    </row>
    <row r="35" spans="5:5" x14ac:dyDescent="0.2">
      <c r="E35" s="226"/>
    </row>
    <row r="36" spans="5:5" x14ac:dyDescent="0.2">
      <c r="E36" s="226"/>
    </row>
    <row r="37" spans="5:5" x14ac:dyDescent="0.2">
      <c r="E37" s="226"/>
    </row>
    <row r="38" spans="5:5" x14ac:dyDescent="0.2">
      <c r="E38" s="226"/>
    </row>
    <row r="39" spans="5:5" x14ac:dyDescent="0.2">
      <c r="E39" s="226"/>
    </row>
    <row r="40" spans="5:5" x14ac:dyDescent="0.2">
      <c r="E40" s="226"/>
    </row>
    <row r="41" spans="5:5" x14ac:dyDescent="0.2">
      <c r="E41" s="226"/>
    </row>
    <row r="42" spans="5:5" x14ac:dyDescent="0.2">
      <c r="E42" s="226"/>
    </row>
    <row r="43" spans="5:5" x14ac:dyDescent="0.2">
      <c r="E43" s="226"/>
    </row>
    <row r="44" spans="5:5" x14ac:dyDescent="0.2">
      <c r="E44" s="226"/>
    </row>
    <row r="45" spans="5:5" x14ac:dyDescent="0.2">
      <c r="E45" s="226"/>
    </row>
    <row r="46" spans="5:5" x14ac:dyDescent="0.2">
      <c r="E46" s="226"/>
    </row>
    <row r="47" spans="5:5" x14ac:dyDescent="0.2">
      <c r="E47" s="226"/>
    </row>
    <row r="48" spans="5:5" x14ac:dyDescent="0.2">
      <c r="E48" s="226"/>
    </row>
    <row r="49" spans="1:7" x14ac:dyDescent="0.2">
      <c r="E49" s="226"/>
    </row>
    <row r="50" spans="1:7" x14ac:dyDescent="0.2">
      <c r="E50" s="226"/>
    </row>
    <row r="51" spans="1:7" x14ac:dyDescent="0.2">
      <c r="A51" s="268"/>
      <c r="B51" s="268"/>
      <c r="C51" s="268"/>
      <c r="D51" s="268"/>
      <c r="E51" s="268"/>
      <c r="F51" s="268"/>
      <c r="G51" s="268"/>
    </row>
    <row r="52" spans="1:7" x14ac:dyDescent="0.2">
      <c r="A52" s="268"/>
      <c r="B52" s="268"/>
      <c r="C52" s="268"/>
      <c r="D52" s="268"/>
      <c r="E52" s="268"/>
      <c r="F52" s="268"/>
      <c r="G52" s="268"/>
    </row>
    <row r="53" spans="1:7" x14ac:dyDescent="0.2">
      <c r="A53" s="268"/>
      <c r="B53" s="268"/>
      <c r="C53" s="268"/>
      <c r="D53" s="268"/>
      <c r="E53" s="268"/>
      <c r="F53" s="268"/>
      <c r="G53" s="268"/>
    </row>
    <row r="54" spans="1:7" x14ac:dyDescent="0.2">
      <c r="A54" s="268"/>
      <c r="B54" s="268"/>
      <c r="C54" s="268"/>
      <c r="D54" s="268"/>
      <c r="E54" s="268"/>
      <c r="F54" s="268"/>
      <c r="G54" s="268"/>
    </row>
    <row r="55" spans="1:7" x14ac:dyDescent="0.2">
      <c r="E55" s="226"/>
    </row>
    <row r="56" spans="1:7" x14ac:dyDescent="0.2">
      <c r="E56" s="226"/>
    </row>
    <row r="57" spans="1:7" x14ac:dyDescent="0.2">
      <c r="E57" s="226"/>
    </row>
    <row r="58" spans="1:7" x14ac:dyDescent="0.2">
      <c r="E58" s="226"/>
    </row>
    <row r="59" spans="1:7" x14ac:dyDescent="0.2">
      <c r="E59" s="226"/>
    </row>
    <row r="60" spans="1:7" x14ac:dyDescent="0.2">
      <c r="E60" s="226"/>
    </row>
    <row r="61" spans="1:7" x14ac:dyDescent="0.2">
      <c r="E61" s="226"/>
    </row>
    <row r="62" spans="1:7" x14ac:dyDescent="0.2">
      <c r="E62" s="226"/>
    </row>
    <row r="63" spans="1:7" x14ac:dyDescent="0.2">
      <c r="E63" s="226"/>
    </row>
    <row r="64" spans="1:7" x14ac:dyDescent="0.2">
      <c r="E64" s="226"/>
    </row>
    <row r="65" spans="5:5" x14ac:dyDescent="0.2">
      <c r="E65" s="226"/>
    </row>
    <row r="66" spans="5:5" x14ac:dyDescent="0.2">
      <c r="E66" s="226"/>
    </row>
    <row r="67" spans="5:5" x14ac:dyDescent="0.2">
      <c r="E67" s="226"/>
    </row>
    <row r="68" spans="5:5" x14ac:dyDescent="0.2">
      <c r="E68" s="226"/>
    </row>
    <row r="69" spans="5:5" x14ac:dyDescent="0.2">
      <c r="E69" s="226"/>
    </row>
    <row r="70" spans="5:5" x14ac:dyDescent="0.2">
      <c r="E70" s="226"/>
    </row>
    <row r="71" spans="5:5" x14ac:dyDescent="0.2">
      <c r="E71" s="226"/>
    </row>
    <row r="72" spans="5:5" x14ac:dyDescent="0.2">
      <c r="E72" s="226"/>
    </row>
    <row r="73" spans="5:5" x14ac:dyDescent="0.2">
      <c r="E73" s="226"/>
    </row>
    <row r="74" spans="5:5" x14ac:dyDescent="0.2">
      <c r="E74" s="226"/>
    </row>
    <row r="75" spans="5:5" x14ac:dyDescent="0.2">
      <c r="E75" s="226"/>
    </row>
    <row r="76" spans="5:5" x14ac:dyDescent="0.2">
      <c r="E76" s="226"/>
    </row>
    <row r="77" spans="5:5" x14ac:dyDescent="0.2">
      <c r="E77" s="226"/>
    </row>
    <row r="78" spans="5:5" x14ac:dyDescent="0.2">
      <c r="E78" s="226"/>
    </row>
    <row r="79" spans="5:5" x14ac:dyDescent="0.2">
      <c r="E79" s="226"/>
    </row>
    <row r="80" spans="5:5" x14ac:dyDescent="0.2">
      <c r="E80" s="226"/>
    </row>
    <row r="81" spans="1:7" x14ac:dyDescent="0.2">
      <c r="E81" s="226"/>
    </row>
    <row r="82" spans="1:7" x14ac:dyDescent="0.2">
      <c r="E82" s="226"/>
    </row>
    <row r="83" spans="1:7" x14ac:dyDescent="0.2">
      <c r="E83" s="226"/>
    </row>
    <row r="84" spans="1:7" x14ac:dyDescent="0.2">
      <c r="E84" s="226"/>
    </row>
    <row r="85" spans="1:7" x14ac:dyDescent="0.2">
      <c r="E85" s="226"/>
    </row>
    <row r="86" spans="1:7" x14ac:dyDescent="0.2">
      <c r="A86" s="279"/>
      <c r="B86" s="279"/>
    </row>
    <row r="87" spans="1:7" x14ac:dyDescent="0.2">
      <c r="A87" s="268"/>
      <c r="B87" s="268"/>
      <c r="C87" s="280"/>
      <c r="D87" s="280"/>
      <c r="E87" s="281"/>
      <c r="F87" s="280"/>
      <c r="G87" s="282"/>
    </row>
    <row r="88" spans="1:7" x14ac:dyDescent="0.2">
      <c r="A88" s="283"/>
      <c r="B88" s="283"/>
      <c r="C88" s="268"/>
      <c r="D88" s="268"/>
      <c r="E88" s="284"/>
      <c r="F88" s="268"/>
      <c r="G88" s="268"/>
    </row>
    <row r="89" spans="1:7" x14ac:dyDescent="0.2">
      <c r="A89" s="268"/>
      <c r="B89" s="268"/>
      <c r="C89" s="268"/>
      <c r="D89" s="268"/>
      <c r="E89" s="284"/>
      <c r="F89" s="268"/>
      <c r="G89" s="268"/>
    </row>
    <row r="90" spans="1:7" x14ac:dyDescent="0.2">
      <c r="A90" s="268"/>
      <c r="B90" s="268"/>
      <c r="C90" s="268"/>
      <c r="D90" s="268"/>
      <c r="E90" s="284"/>
      <c r="F90" s="268"/>
      <c r="G90" s="268"/>
    </row>
    <row r="91" spans="1:7" x14ac:dyDescent="0.2">
      <c r="A91" s="268"/>
      <c r="B91" s="268"/>
      <c r="C91" s="268"/>
      <c r="D91" s="268"/>
      <c r="E91" s="284"/>
      <c r="F91" s="268"/>
      <c r="G91" s="268"/>
    </row>
    <row r="92" spans="1:7" x14ac:dyDescent="0.2">
      <c r="A92" s="268"/>
      <c r="B92" s="268"/>
      <c r="C92" s="268"/>
      <c r="D92" s="268"/>
      <c r="E92" s="284"/>
      <c r="F92" s="268"/>
      <c r="G92" s="268"/>
    </row>
    <row r="93" spans="1:7" x14ac:dyDescent="0.2">
      <c r="A93" s="268"/>
      <c r="B93" s="268"/>
      <c r="C93" s="268"/>
      <c r="D93" s="268"/>
      <c r="E93" s="284"/>
      <c r="F93" s="268"/>
      <c r="G93" s="268"/>
    </row>
    <row r="94" spans="1:7" x14ac:dyDescent="0.2">
      <c r="A94" s="268"/>
      <c r="B94" s="268"/>
      <c r="C94" s="268"/>
      <c r="D94" s="268"/>
      <c r="E94" s="284"/>
      <c r="F94" s="268"/>
      <c r="G94" s="268"/>
    </row>
    <row r="95" spans="1:7" x14ac:dyDescent="0.2">
      <c r="A95" s="268"/>
      <c r="B95" s="268"/>
      <c r="C95" s="268"/>
      <c r="D95" s="268"/>
      <c r="E95" s="284"/>
      <c r="F95" s="268"/>
      <c r="G95" s="268"/>
    </row>
    <row r="96" spans="1:7" x14ac:dyDescent="0.2">
      <c r="A96" s="268"/>
      <c r="B96" s="268"/>
      <c r="C96" s="268"/>
      <c r="D96" s="268"/>
      <c r="E96" s="284"/>
      <c r="F96" s="268"/>
      <c r="G96" s="268"/>
    </row>
    <row r="97" spans="1:7" x14ac:dyDescent="0.2">
      <c r="A97" s="268"/>
      <c r="B97" s="268"/>
      <c r="C97" s="268"/>
      <c r="D97" s="268"/>
      <c r="E97" s="284"/>
      <c r="F97" s="268"/>
      <c r="G97" s="268"/>
    </row>
    <row r="98" spans="1:7" x14ac:dyDescent="0.2">
      <c r="A98" s="268"/>
      <c r="B98" s="268"/>
      <c r="C98" s="268"/>
      <c r="D98" s="268"/>
      <c r="E98" s="284"/>
      <c r="F98" s="268"/>
      <c r="G98" s="268"/>
    </row>
    <row r="99" spans="1:7" x14ac:dyDescent="0.2">
      <c r="A99" s="268"/>
      <c r="B99" s="268"/>
      <c r="C99" s="268"/>
      <c r="D99" s="268"/>
      <c r="E99" s="284"/>
      <c r="F99" s="268"/>
      <c r="G99" s="268"/>
    </row>
    <row r="100" spans="1:7" x14ac:dyDescent="0.2">
      <c r="A100" s="268"/>
      <c r="B100" s="268"/>
      <c r="C100" s="268"/>
      <c r="D100" s="268"/>
      <c r="E100" s="284"/>
      <c r="F100" s="268"/>
      <c r="G100" s="268"/>
    </row>
  </sheetData>
  <mergeCells count="6">
    <mergeCell ref="C11:D11"/>
    <mergeCell ref="A1:G1"/>
    <mergeCell ref="A3:B3"/>
    <mergeCell ref="A4:B4"/>
    <mergeCell ref="E4:G4"/>
    <mergeCell ref="C9:D9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Stránka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45</vt:i4>
      </vt:variant>
      <vt:variant>
        <vt:lpstr>Pojmenované oblasti</vt:lpstr>
      </vt:variant>
      <vt:variant>
        <vt:i4>81</vt:i4>
      </vt:variant>
    </vt:vector>
  </HeadingPairs>
  <TitlesOfParts>
    <vt:vector size="126" baseType="lpstr">
      <vt:lpstr>Stavba</vt:lpstr>
      <vt:lpstr>01  KL</vt:lpstr>
      <vt:lpstr>01  Rek</vt:lpstr>
      <vt:lpstr>01  Pol</vt:lpstr>
      <vt:lpstr>02  KL</vt:lpstr>
      <vt:lpstr>02  Rek</vt:lpstr>
      <vt:lpstr>02  Pol</vt:lpstr>
      <vt:lpstr>03  KL</vt:lpstr>
      <vt:lpstr>03  Rek</vt:lpstr>
      <vt:lpstr>03  Pol</vt:lpstr>
      <vt:lpstr>04  KL</vt:lpstr>
      <vt:lpstr>04  Rek</vt:lpstr>
      <vt:lpstr>04  Pol</vt:lpstr>
      <vt:lpstr>05  KL</vt:lpstr>
      <vt:lpstr>05  Rek</vt:lpstr>
      <vt:lpstr>05  Pol</vt:lpstr>
      <vt:lpstr>06  KL</vt:lpstr>
      <vt:lpstr>06  Rek</vt:lpstr>
      <vt:lpstr>06  Pol</vt:lpstr>
      <vt:lpstr>07  KL</vt:lpstr>
      <vt:lpstr>07  Rek</vt:lpstr>
      <vt:lpstr>07  Pol</vt:lpstr>
      <vt:lpstr>elektro</vt:lpstr>
      <vt:lpstr>kabely</vt:lpstr>
      <vt:lpstr>svítidla</vt:lpstr>
      <vt:lpstr>rozvaděče</vt:lpstr>
      <vt:lpstr>svítidla,stožáry</vt:lpstr>
      <vt:lpstr>uzemnění</vt:lpstr>
      <vt:lpstr>zemní práce</vt:lpstr>
      <vt:lpstr>08  KL</vt:lpstr>
      <vt:lpstr>08  Rek</vt:lpstr>
      <vt:lpstr>08  Pol</vt:lpstr>
      <vt:lpstr>09  KL</vt:lpstr>
      <vt:lpstr>09  Rek</vt:lpstr>
      <vt:lpstr>09  Pol</vt:lpstr>
      <vt:lpstr>ven.kanal.</vt:lpstr>
      <vt:lpstr>ven.vodovod</vt:lpstr>
      <vt:lpstr>ZTI</vt:lpstr>
      <vt:lpstr>sanace Compact</vt:lpstr>
      <vt:lpstr>10  KL</vt:lpstr>
      <vt:lpstr>10  Rek</vt:lpstr>
      <vt:lpstr>10  Pol</vt:lpstr>
      <vt:lpstr>Sheet1</vt:lpstr>
      <vt:lpstr>Sheet2</vt:lpstr>
      <vt:lpstr>Sheet3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 Pol'!Názvy_tisku</vt:lpstr>
      <vt:lpstr>'01  Rek'!Názvy_tisku</vt:lpstr>
      <vt:lpstr>'02  Pol'!Názvy_tisku</vt:lpstr>
      <vt:lpstr>'02  Rek'!Názvy_tisku</vt:lpstr>
      <vt:lpstr>'03  Pol'!Názvy_tisku</vt:lpstr>
      <vt:lpstr>'03  Rek'!Názvy_tisku</vt:lpstr>
      <vt:lpstr>'04  Pol'!Názvy_tisku</vt:lpstr>
      <vt:lpstr>'04  Rek'!Názvy_tisku</vt:lpstr>
      <vt:lpstr>'05  Pol'!Názvy_tisku</vt:lpstr>
      <vt:lpstr>'05  Rek'!Názvy_tisku</vt:lpstr>
      <vt:lpstr>'06  Pol'!Názvy_tisku</vt:lpstr>
      <vt:lpstr>'06  Rek'!Názvy_tisku</vt:lpstr>
      <vt:lpstr>'07  Pol'!Názvy_tisku</vt:lpstr>
      <vt:lpstr>'07  Rek'!Názvy_tisku</vt:lpstr>
      <vt:lpstr>'08  Pol'!Názvy_tisku</vt:lpstr>
      <vt:lpstr>'08  Rek'!Názvy_tisku</vt:lpstr>
      <vt:lpstr>'09  Pol'!Názvy_tisku</vt:lpstr>
      <vt:lpstr>'09  Rek'!Názvy_tisku</vt:lpstr>
      <vt:lpstr>'10  Pol'!Názvy_tisku</vt:lpstr>
      <vt:lpstr>'10  Rek'!Názvy_tisku</vt:lpstr>
      <vt:lpstr>Stavba!Objednatel</vt:lpstr>
      <vt:lpstr>Stavba!Objekt</vt:lpstr>
      <vt:lpstr>'01  KL'!Oblast_tisku</vt:lpstr>
      <vt:lpstr>'01  Pol'!Oblast_tisku</vt:lpstr>
      <vt:lpstr>'01  Rek'!Oblast_tisku</vt:lpstr>
      <vt:lpstr>'02  KL'!Oblast_tisku</vt:lpstr>
      <vt:lpstr>'02  Pol'!Oblast_tisku</vt:lpstr>
      <vt:lpstr>'02  Rek'!Oblast_tisku</vt:lpstr>
      <vt:lpstr>'03  KL'!Oblast_tisku</vt:lpstr>
      <vt:lpstr>'03  Pol'!Oblast_tisku</vt:lpstr>
      <vt:lpstr>'03  Rek'!Oblast_tisku</vt:lpstr>
      <vt:lpstr>'04  KL'!Oblast_tisku</vt:lpstr>
      <vt:lpstr>'04  Pol'!Oblast_tisku</vt:lpstr>
      <vt:lpstr>'04  Rek'!Oblast_tisku</vt:lpstr>
      <vt:lpstr>'05  KL'!Oblast_tisku</vt:lpstr>
      <vt:lpstr>'05  Pol'!Oblast_tisku</vt:lpstr>
      <vt:lpstr>'05  Rek'!Oblast_tisku</vt:lpstr>
      <vt:lpstr>'06  KL'!Oblast_tisku</vt:lpstr>
      <vt:lpstr>'06  Pol'!Oblast_tisku</vt:lpstr>
      <vt:lpstr>'06  Rek'!Oblast_tisku</vt:lpstr>
      <vt:lpstr>'07  KL'!Oblast_tisku</vt:lpstr>
      <vt:lpstr>'07  Pol'!Oblast_tisku</vt:lpstr>
      <vt:lpstr>'07  Rek'!Oblast_tisku</vt:lpstr>
      <vt:lpstr>'08  KL'!Oblast_tisku</vt:lpstr>
      <vt:lpstr>'08  Pol'!Oblast_tisku</vt:lpstr>
      <vt:lpstr>'08  Rek'!Oblast_tisku</vt:lpstr>
      <vt:lpstr>'09  KL'!Oblast_tisku</vt:lpstr>
      <vt:lpstr>'09  Pol'!Oblast_tisku</vt:lpstr>
      <vt:lpstr>'09  Rek'!Oblast_tisku</vt:lpstr>
      <vt:lpstr>'10  KL'!Oblast_tisku</vt:lpstr>
      <vt:lpstr>'10  Pol'!Oblast_tisku</vt:lpstr>
      <vt:lpstr>'10  Rek'!Oblast_tisku</vt:lpstr>
      <vt:lpstr>elektro!Oblast_tisku</vt:lpstr>
      <vt:lpstr>kabely!Oblast_tisku</vt:lpstr>
      <vt:lpstr>rozvaděče!Oblast_tisku</vt:lpstr>
      <vt:lpstr>Stavba!Oblast_tisku</vt:lpstr>
      <vt:lpstr>svítidla!Oblast_tisku</vt:lpstr>
      <vt:lpstr>'svítidla,stožáry'!Oblast_tisku</vt:lpstr>
      <vt:lpstr>uzemnění!Oblast_tisku</vt:lpstr>
      <vt:lpstr>ven.kanal.!Oblast_tisku</vt:lpstr>
      <vt:lpstr>ven.vodovod!Oblast_tisku</vt:lpstr>
      <vt:lpstr>'zemní práce'!Oblast_tisku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Bára</dc:creator>
  <cp:lastModifiedBy>Stejskalová Jana</cp:lastModifiedBy>
  <cp:lastPrinted>2017-11-30T05:18:39Z</cp:lastPrinted>
  <dcterms:created xsi:type="dcterms:W3CDTF">2016-05-20T16:08:12Z</dcterms:created>
  <dcterms:modified xsi:type="dcterms:W3CDTF">2017-12-14T13:04:07Z</dcterms:modified>
</cp:coreProperties>
</file>