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6" yWindow="576" windowWidth="14052" windowHeight="4056" activeTab="4"/>
  </bookViews>
  <sheets>
    <sheet name="Rekapitulace stavby" sheetId="1" r:id="rId1"/>
    <sheet name="1 - Stavební část " sheetId="2" r:id="rId2"/>
    <sheet name="11 - Topení" sheetId="3" r:id="rId3"/>
    <sheet name="12 - Elektroinstalace" sheetId="4" r:id="rId4"/>
    <sheet name="2 - Vedlejší rozpočtové n..." sheetId="5" r:id="rId5"/>
  </sheets>
  <definedNames>
    <definedName name="_xlnm.Print_Titles" localSheetId="1">'1 - Stavební část '!$130:$130</definedName>
    <definedName name="_xlnm.Print_Titles" localSheetId="2">'11 - Topení'!$116:$116</definedName>
    <definedName name="_xlnm.Print_Titles" localSheetId="3">'12 - Elektroinstalace'!$116:$116</definedName>
    <definedName name="_xlnm.Print_Titles" localSheetId="4">'2 - Vedlejší rozpočtové n...'!$119:$119</definedName>
    <definedName name="_xlnm.Print_Titles" localSheetId="0">'Rekapitulace stavby'!$85:$85</definedName>
    <definedName name="_xlnm.Print_Area" localSheetId="1">'1 - Stavební část '!$C$4:$Q$236</definedName>
    <definedName name="_xlnm.Print_Area" localSheetId="2">'11 - Topení'!$C$4:$Q$70,'11 - Topení'!$C$76:$Q$100,'11 - Topení'!$C$106:$Q$121</definedName>
    <definedName name="_xlnm.Print_Area" localSheetId="3">'12 - Elektroinstalace'!$C$4:$Q$70,'12 - Elektroinstalace'!$C$76:$Q$100,'12 - Elektroinstalace'!$C$106:$Q$121</definedName>
    <definedName name="_xlnm.Print_Area" localSheetId="4">'2 - Vedlejší rozpočtové n...'!$C$4:$Q$70,'2 - Vedlejší rozpočtové n...'!$C$76:$Q$103,'2 - Vedlejší rozpočtové n...'!$C$109:$Q$133</definedName>
    <definedName name="_xlnm.Print_Area" localSheetId="0">'Rekapitulace stavby'!$C$4:$AP$70,'Rekapitulace stavby'!$C$76:$AP$99</definedName>
  </definedNames>
  <calcPr calcId="125725"/>
</workbook>
</file>

<file path=xl/calcChain.xml><?xml version="1.0" encoding="utf-8"?>
<calcChain xmlns="http://schemas.openxmlformats.org/spreadsheetml/2006/main">
  <c r="N236" i="2"/>
  <c r="N235" s="1"/>
  <c r="N105" s="1"/>
  <c r="N201"/>
  <c r="N133" i="5" l="1"/>
  <c r="AY91" i="1"/>
  <c r="AX91"/>
  <c r="BI132" i="5"/>
  <c r="BH132"/>
  <c r="BG132"/>
  <c r="BE132"/>
  <c r="AA132"/>
  <c r="AA131" s="1"/>
  <c r="Y132"/>
  <c r="Y131" s="1"/>
  <c r="W132"/>
  <c r="W131"/>
  <c r="BK132"/>
  <c r="BK131" s="1"/>
  <c r="N131" s="1"/>
  <c r="N93" s="1"/>
  <c r="N132"/>
  <c r="BF132" s="1"/>
  <c r="BI130"/>
  <c r="BH130"/>
  <c r="BG130"/>
  <c r="BE130"/>
  <c r="AA130"/>
  <c r="Y130"/>
  <c r="W130"/>
  <c r="W127" s="1"/>
  <c r="BK130"/>
  <c r="N130"/>
  <c r="BF130"/>
  <c r="BI129"/>
  <c r="BH129"/>
  <c r="BG129"/>
  <c r="BE129"/>
  <c r="AA129"/>
  <c r="AA127" s="1"/>
  <c r="Y129"/>
  <c r="W129"/>
  <c r="BK129"/>
  <c r="N129"/>
  <c r="BF129" s="1"/>
  <c r="BI128"/>
  <c r="BH128"/>
  <c r="BG128"/>
  <c r="BE128"/>
  <c r="AA128"/>
  <c r="Y128"/>
  <c r="Y127" s="1"/>
  <c r="W128"/>
  <c r="BK128"/>
  <c r="BK127" s="1"/>
  <c r="N127" s="1"/>
  <c r="N92" s="1"/>
  <c r="N128"/>
  <c r="BF128"/>
  <c r="BI126"/>
  <c r="BH126"/>
  <c r="BG126"/>
  <c r="BE126"/>
  <c r="AA126"/>
  <c r="Y126"/>
  <c r="W126"/>
  <c r="BK126"/>
  <c r="BK124" s="1"/>
  <c r="N124" s="1"/>
  <c r="N91" s="1"/>
  <c r="N126"/>
  <c r="BF126"/>
  <c r="BI125"/>
  <c r="BH125"/>
  <c r="BG125"/>
  <c r="BE125"/>
  <c r="AA125"/>
  <c r="AA124" s="1"/>
  <c r="Y125"/>
  <c r="Y124"/>
  <c r="W125"/>
  <c r="W124" s="1"/>
  <c r="BK125"/>
  <c r="N125"/>
  <c r="BF125" s="1"/>
  <c r="BI123"/>
  <c r="BH123"/>
  <c r="BG123"/>
  <c r="BE123"/>
  <c r="AA123"/>
  <c r="AA122" s="1"/>
  <c r="Y123"/>
  <c r="Y122" s="1"/>
  <c r="Y121" s="1"/>
  <c r="Y120" s="1"/>
  <c r="W123"/>
  <c r="W122" s="1"/>
  <c r="BK123"/>
  <c r="BK122" s="1"/>
  <c r="N123"/>
  <c r="BF123" s="1"/>
  <c r="F114"/>
  <c r="F112"/>
  <c r="BI101"/>
  <c r="BH101"/>
  <c r="BG101"/>
  <c r="BE101"/>
  <c r="BI100"/>
  <c r="BH100"/>
  <c r="BG100"/>
  <c r="BE100"/>
  <c r="BI99"/>
  <c r="BH99"/>
  <c r="BG99"/>
  <c r="BE99"/>
  <c r="BI98"/>
  <c r="BH98"/>
  <c r="BG98"/>
  <c r="BE98"/>
  <c r="BI97"/>
  <c r="BH97"/>
  <c r="BG97"/>
  <c r="BE97"/>
  <c r="BI96"/>
  <c r="BH96"/>
  <c r="BG96"/>
  <c r="BE96"/>
  <c r="F81"/>
  <c r="F79"/>
  <c r="O21"/>
  <c r="E21"/>
  <c r="M84" s="1"/>
  <c r="O20"/>
  <c r="O18"/>
  <c r="E18"/>
  <c r="M116" s="1"/>
  <c r="O17"/>
  <c r="O15"/>
  <c r="E15"/>
  <c r="F117" s="1"/>
  <c r="F84"/>
  <c r="O14"/>
  <c r="O12"/>
  <c r="E12"/>
  <c r="F116" s="1"/>
  <c r="F83"/>
  <c r="O11"/>
  <c r="O9"/>
  <c r="M114"/>
  <c r="M81"/>
  <c r="F6"/>
  <c r="F111" s="1"/>
  <c r="N121" i="4"/>
  <c r="AY90" i="1"/>
  <c r="AX90"/>
  <c r="BI120" i="4"/>
  <c r="BH120"/>
  <c r="BG120"/>
  <c r="BE120"/>
  <c r="AA120"/>
  <c r="AA119" s="1"/>
  <c r="AA118" s="1"/>
  <c r="AA117" s="1"/>
  <c r="Y120"/>
  <c r="Y119" s="1"/>
  <c r="Y118" s="1"/>
  <c r="Y117" s="1"/>
  <c r="W120"/>
  <c r="W119" s="1"/>
  <c r="W118" s="1"/>
  <c r="W117" s="1"/>
  <c r="AU90" i="1" s="1"/>
  <c r="BK120" i="4"/>
  <c r="BK119" s="1"/>
  <c r="N120"/>
  <c r="BF120" s="1"/>
  <c r="F111"/>
  <c r="F109"/>
  <c r="BI98"/>
  <c r="BH98"/>
  <c r="BG98"/>
  <c r="BE98"/>
  <c r="BI97"/>
  <c r="BH97"/>
  <c r="BG97"/>
  <c r="BE97"/>
  <c r="BI96"/>
  <c r="BH96"/>
  <c r="BG96"/>
  <c r="BE96"/>
  <c r="BI95"/>
  <c r="BH95"/>
  <c r="BG95"/>
  <c r="BE95"/>
  <c r="BI94"/>
  <c r="BH94"/>
  <c r="BG94"/>
  <c r="BE94"/>
  <c r="BI93"/>
  <c r="H36" s="1"/>
  <c r="BD90" i="1" s="1"/>
  <c r="BH93" i="4"/>
  <c r="BG93"/>
  <c r="H34" s="1"/>
  <c r="BB90" i="1" s="1"/>
  <c r="BE93" i="4"/>
  <c r="F81"/>
  <c r="F79"/>
  <c r="O21"/>
  <c r="E21"/>
  <c r="M84" s="1"/>
  <c r="O20"/>
  <c r="O18"/>
  <c r="E18"/>
  <c r="M113" s="1"/>
  <c r="O17"/>
  <c r="O15"/>
  <c r="E15"/>
  <c r="F114" s="1"/>
  <c r="F84"/>
  <c r="O14"/>
  <c r="O12"/>
  <c r="E12"/>
  <c r="F113" s="1"/>
  <c r="F83"/>
  <c r="O11"/>
  <c r="O9"/>
  <c r="M111" s="1"/>
  <c r="M81"/>
  <c r="F6"/>
  <c r="F108" s="1"/>
  <c r="F78"/>
  <c r="N121" i="3"/>
  <c r="AY89" i="1"/>
  <c r="AX89"/>
  <c r="BI120" i="3"/>
  <c r="BH120"/>
  <c r="BG120"/>
  <c r="BE120"/>
  <c r="AA120"/>
  <c r="AA119" s="1"/>
  <c r="AA118" s="1"/>
  <c r="AA117" s="1"/>
  <c r="Y120"/>
  <c r="Y119" s="1"/>
  <c r="Y118" s="1"/>
  <c r="Y117" s="1"/>
  <c r="W120"/>
  <c r="W119" s="1"/>
  <c r="W118" s="1"/>
  <c r="W117" s="1"/>
  <c r="AU89" i="1" s="1"/>
  <c r="BK120" i="3"/>
  <c r="BK119" s="1"/>
  <c r="N120"/>
  <c r="BF120" s="1"/>
  <c r="F111"/>
  <c r="F109"/>
  <c r="BI98"/>
  <c r="BH98"/>
  <c r="BG98"/>
  <c r="BE98"/>
  <c r="BI97"/>
  <c r="BH97"/>
  <c r="BG97"/>
  <c r="BE97"/>
  <c r="BI96"/>
  <c r="BH96"/>
  <c r="BG96"/>
  <c r="BE96"/>
  <c r="BI95"/>
  <c r="BH95"/>
  <c r="BG95"/>
  <c r="BE95"/>
  <c r="BI94"/>
  <c r="BH94"/>
  <c r="BG94"/>
  <c r="BE94"/>
  <c r="BI93"/>
  <c r="BH93"/>
  <c r="BG93"/>
  <c r="BE93"/>
  <c r="F81"/>
  <c r="F79"/>
  <c r="O21"/>
  <c r="E21"/>
  <c r="M84" s="1"/>
  <c r="O20"/>
  <c r="O18"/>
  <c r="E18"/>
  <c r="M113" s="1"/>
  <c r="O17"/>
  <c r="O15"/>
  <c r="E15"/>
  <c r="F114" s="1"/>
  <c r="F84"/>
  <c r="O14"/>
  <c r="O12"/>
  <c r="E12"/>
  <c r="F83" s="1"/>
  <c r="F113"/>
  <c r="O11"/>
  <c r="O9"/>
  <c r="M81" s="1"/>
  <c r="M111"/>
  <c r="F6"/>
  <c r="F108" s="1"/>
  <c r="N233" i="2"/>
  <c r="AY88" i="1"/>
  <c r="AX88"/>
  <c r="BI232" i="2"/>
  <c r="BH232"/>
  <c r="BG232"/>
  <c r="BE232"/>
  <c r="AA232"/>
  <c r="Y232"/>
  <c r="W232"/>
  <c r="BK232"/>
  <c r="N232"/>
  <c r="BF232" s="1"/>
  <c r="BI231"/>
  <c r="BH231"/>
  <c r="BG231"/>
  <c r="BE231"/>
  <c r="AA231"/>
  <c r="Y231"/>
  <c r="W231"/>
  <c r="BK231"/>
  <c r="N231"/>
  <c r="BF231" s="1"/>
  <c r="BI230"/>
  <c r="BH230"/>
  <c r="BG230"/>
  <c r="BE230"/>
  <c r="AA230"/>
  <c r="Y230"/>
  <c r="W230"/>
  <c r="BK230"/>
  <c r="N230"/>
  <c r="BF230" s="1"/>
  <c r="BI229"/>
  <c r="BH229"/>
  <c r="BG229"/>
  <c r="BE229"/>
  <c r="AA229"/>
  <c r="Y229"/>
  <c r="W229"/>
  <c r="BK229"/>
  <c r="N229"/>
  <c r="BF229" s="1"/>
  <c r="BI228"/>
  <c r="BH228"/>
  <c r="BG228"/>
  <c r="BE228"/>
  <c r="AA228"/>
  <c r="Y228"/>
  <c r="W228"/>
  <c r="BK228"/>
  <c r="N228"/>
  <c r="BF228" s="1"/>
  <c r="BI227"/>
  <c r="BH227"/>
  <c r="BG227"/>
  <c r="BE227"/>
  <c r="AA227"/>
  <c r="Y227"/>
  <c r="W227"/>
  <c r="BK227"/>
  <c r="N227"/>
  <c r="BF227" s="1"/>
  <c r="BI225"/>
  <c r="BH225"/>
  <c r="BG225"/>
  <c r="BE225"/>
  <c r="AA225"/>
  <c r="Y225"/>
  <c r="W225"/>
  <c r="BK225"/>
  <c r="N225"/>
  <c r="BF225" s="1"/>
  <c r="BI224"/>
  <c r="BH224"/>
  <c r="BG224"/>
  <c r="BE224"/>
  <c r="AA224"/>
  <c r="Y224"/>
  <c r="W224"/>
  <c r="BK224"/>
  <c r="N224"/>
  <c r="BF224" s="1"/>
  <c r="BI223"/>
  <c r="BH223"/>
  <c r="BG223"/>
  <c r="BE223"/>
  <c r="AA223"/>
  <c r="Y223"/>
  <c r="W223"/>
  <c r="BK223"/>
  <c r="N223"/>
  <c r="BF223" s="1"/>
  <c r="BI222"/>
  <c r="BH222"/>
  <c r="BG222"/>
  <c r="BE222"/>
  <c r="AA222"/>
  <c r="Y222"/>
  <c r="W222"/>
  <c r="BK222"/>
  <c r="N222"/>
  <c r="BF222" s="1"/>
  <c r="BI221"/>
  <c r="BH221"/>
  <c r="BG221"/>
  <c r="BE221"/>
  <c r="AA221"/>
  <c r="Y221"/>
  <c r="W221"/>
  <c r="BK221"/>
  <c r="N221"/>
  <c r="BF221" s="1"/>
  <c r="BI220"/>
  <c r="BH220"/>
  <c r="BG220"/>
  <c r="BE220"/>
  <c r="AA220"/>
  <c r="Y220"/>
  <c r="W220"/>
  <c r="BK220"/>
  <c r="N220"/>
  <c r="BF220" s="1"/>
  <c r="BI219"/>
  <c r="BH219"/>
  <c r="BG219"/>
  <c r="BE219"/>
  <c r="AA219"/>
  <c r="Y219"/>
  <c r="W219"/>
  <c r="BK219"/>
  <c r="N219"/>
  <c r="BF219" s="1"/>
  <c r="BI218"/>
  <c r="BH218"/>
  <c r="BG218"/>
  <c r="BE218"/>
  <c r="AA218"/>
  <c r="Y218"/>
  <c r="W218"/>
  <c r="BK218"/>
  <c r="N218"/>
  <c r="BF218" s="1"/>
  <c r="BI217"/>
  <c r="BH217"/>
  <c r="BG217"/>
  <c r="BE217"/>
  <c r="AA217"/>
  <c r="Y217"/>
  <c r="W217"/>
  <c r="BK217"/>
  <c r="N217"/>
  <c r="BF217" s="1"/>
  <c r="BI215"/>
  <c r="BH215"/>
  <c r="BG215"/>
  <c r="BE215"/>
  <c r="AA215"/>
  <c r="Y215"/>
  <c r="W215"/>
  <c r="BK215"/>
  <c r="N215"/>
  <c r="BF215" s="1"/>
  <c r="BI214"/>
  <c r="BH214"/>
  <c r="BG214"/>
  <c r="BE214"/>
  <c r="AA214"/>
  <c r="Y214"/>
  <c r="W214"/>
  <c r="BK214"/>
  <c r="N214"/>
  <c r="BF214" s="1"/>
  <c r="BI213"/>
  <c r="BH213"/>
  <c r="BG213"/>
  <c r="BE213"/>
  <c r="AA213"/>
  <c r="Y213"/>
  <c r="W213"/>
  <c r="BK213"/>
  <c r="N213"/>
  <c r="BF213" s="1"/>
  <c r="BI212"/>
  <c r="BH212"/>
  <c r="BG212"/>
  <c r="BE212"/>
  <c r="AA212"/>
  <c r="Y212"/>
  <c r="W212"/>
  <c r="BK212"/>
  <c r="N212"/>
  <c r="BF212" s="1"/>
  <c r="BI211"/>
  <c r="BH211"/>
  <c r="BG211"/>
  <c r="BE211"/>
  <c r="AA211"/>
  <c r="Y211"/>
  <c r="W211"/>
  <c r="BK211"/>
  <c r="N211"/>
  <c r="BF211" s="1"/>
  <c r="BI210"/>
  <c r="BH210"/>
  <c r="BG210"/>
  <c r="BE210"/>
  <c r="AA210"/>
  <c r="Y210"/>
  <c r="W210"/>
  <c r="BK210"/>
  <c r="N210"/>
  <c r="BF210" s="1"/>
  <c r="BI209"/>
  <c r="BH209"/>
  <c r="BG209"/>
  <c r="BE209"/>
  <c r="AA209"/>
  <c r="Y209"/>
  <c r="W209"/>
  <c r="BK209"/>
  <c r="N209"/>
  <c r="BF209" s="1"/>
  <c r="BI208"/>
  <c r="BH208"/>
  <c r="BG208"/>
  <c r="BE208"/>
  <c r="AA208"/>
  <c r="Y208"/>
  <c r="W208"/>
  <c r="BK208"/>
  <c r="N208"/>
  <c r="BF208" s="1"/>
  <c r="BI207"/>
  <c r="BH207"/>
  <c r="BG207"/>
  <c r="BE207"/>
  <c r="AA207"/>
  <c r="Y207"/>
  <c r="W207"/>
  <c r="BK207"/>
  <c r="N207"/>
  <c r="BF207" s="1"/>
  <c r="BI206"/>
  <c r="BH206"/>
  <c r="BG206"/>
  <c r="BE206"/>
  <c r="AA206"/>
  <c r="Y206"/>
  <c r="W206"/>
  <c r="BK206"/>
  <c r="N206"/>
  <c r="BF206"/>
  <c r="BI205"/>
  <c r="BH205"/>
  <c r="BG205"/>
  <c r="BE205"/>
  <c r="AA205"/>
  <c r="Y205"/>
  <c r="W205"/>
  <c r="BK205"/>
  <c r="N205"/>
  <c r="BF205" s="1"/>
  <c r="BI204"/>
  <c r="BH204"/>
  <c r="BG204"/>
  <c r="BE204"/>
  <c r="AA204"/>
  <c r="Y204"/>
  <c r="W204"/>
  <c r="BK204"/>
  <c r="N204"/>
  <c r="BF204"/>
  <c r="BI202"/>
  <c r="BH202"/>
  <c r="BG202"/>
  <c r="BE202"/>
  <c r="AA202"/>
  <c r="Y202"/>
  <c r="Y199" s="1"/>
  <c r="W202"/>
  <c r="BK202"/>
  <c r="N202"/>
  <c r="BF202" s="1"/>
  <c r="BI200"/>
  <c r="BH200"/>
  <c r="BG200"/>
  <c r="BE200"/>
  <c r="AA200"/>
  <c r="Y200"/>
  <c r="W200"/>
  <c r="W199" s="1"/>
  <c r="BK200"/>
  <c r="N200"/>
  <c r="BF200" s="1"/>
  <c r="BI198"/>
  <c r="BH198"/>
  <c r="BG198"/>
  <c r="BE198"/>
  <c r="AA198"/>
  <c r="Y198"/>
  <c r="W198"/>
  <c r="BK198"/>
  <c r="N198"/>
  <c r="BF198" s="1"/>
  <c r="BI197"/>
  <c r="BH197"/>
  <c r="BG197"/>
  <c r="BE197"/>
  <c r="AA197"/>
  <c r="Y197"/>
  <c r="W197"/>
  <c r="BK197"/>
  <c r="N197"/>
  <c r="BF197" s="1"/>
  <c r="BI196"/>
  <c r="BH196"/>
  <c r="BG196"/>
  <c r="BE196"/>
  <c r="AA196"/>
  <c r="Y196"/>
  <c r="W196"/>
  <c r="BK196"/>
  <c r="N196"/>
  <c r="BF196" s="1"/>
  <c r="BI195"/>
  <c r="BH195"/>
  <c r="BG195"/>
  <c r="BE195"/>
  <c r="AA195"/>
  <c r="Y195"/>
  <c r="W195"/>
  <c r="BK195"/>
  <c r="N195"/>
  <c r="BF195" s="1"/>
  <c r="BI194"/>
  <c r="BH194"/>
  <c r="BG194"/>
  <c r="BE194"/>
  <c r="AA194"/>
  <c r="Y194"/>
  <c r="W194"/>
  <c r="BK194"/>
  <c r="N194"/>
  <c r="BF194" s="1"/>
  <c r="BI193"/>
  <c r="BH193"/>
  <c r="BG193"/>
  <c r="BE193"/>
  <c r="AA193"/>
  <c r="Y193"/>
  <c r="W193"/>
  <c r="BK193"/>
  <c r="N193"/>
  <c r="BF193" s="1"/>
  <c r="BI192"/>
  <c r="BH192"/>
  <c r="BG192"/>
  <c r="BE192"/>
  <c r="AA192"/>
  <c r="Y192"/>
  <c r="W192"/>
  <c r="BK192"/>
  <c r="N192"/>
  <c r="BF192" s="1"/>
  <c r="BI191"/>
  <c r="BH191"/>
  <c r="BG191"/>
  <c r="BE191"/>
  <c r="AA191"/>
  <c r="Y191"/>
  <c r="W191"/>
  <c r="BK191"/>
  <c r="N191"/>
  <c r="BF191" s="1"/>
  <c r="BI189"/>
  <c r="BH189"/>
  <c r="BG189"/>
  <c r="BE189"/>
  <c r="AA189"/>
  <c r="Y189"/>
  <c r="W189"/>
  <c r="BK189"/>
  <c r="N189"/>
  <c r="BF189" s="1"/>
  <c r="BI188"/>
  <c r="BH188"/>
  <c r="BG188"/>
  <c r="BE188"/>
  <c r="AA188"/>
  <c r="Y188"/>
  <c r="W188"/>
  <c r="BK188"/>
  <c r="N188"/>
  <c r="BF188" s="1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 s="1"/>
  <c r="BI184"/>
  <c r="BH184"/>
  <c r="BG184"/>
  <c r="BE184"/>
  <c r="AA184"/>
  <c r="Y184"/>
  <c r="W184"/>
  <c r="BK184"/>
  <c r="N184"/>
  <c r="BF184" s="1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 s="1"/>
  <c r="BI181"/>
  <c r="BH181"/>
  <c r="BG181"/>
  <c r="BE181"/>
  <c r="AA181"/>
  <c r="Y181"/>
  <c r="W181"/>
  <c r="BK181"/>
  <c r="N181"/>
  <c r="BF181" s="1"/>
  <c r="BI180"/>
  <c r="BH180"/>
  <c r="BG180"/>
  <c r="BE180"/>
  <c r="AA180"/>
  <c r="Y180"/>
  <c r="W180"/>
  <c r="BK180"/>
  <c r="N180"/>
  <c r="BF180" s="1"/>
  <c r="BI179"/>
  <c r="BH179"/>
  <c r="BG179"/>
  <c r="BE179"/>
  <c r="AA179"/>
  <c r="Y179"/>
  <c r="W179"/>
  <c r="BK179"/>
  <c r="N179"/>
  <c r="BF179" s="1"/>
  <c r="BI178"/>
  <c r="BH178"/>
  <c r="BG178"/>
  <c r="BE178"/>
  <c r="AA178"/>
  <c r="Y178"/>
  <c r="W178"/>
  <c r="BK178"/>
  <c r="N178"/>
  <c r="BF178" s="1"/>
  <c r="BI177"/>
  <c r="BH177"/>
  <c r="BG177"/>
  <c r="BE177"/>
  <c r="AA177"/>
  <c r="Y177"/>
  <c r="W177"/>
  <c r="BK177"/>
  <c r="N177"/>
  <c r="BF177" s="1"/>
  <c r="BI176"/>
  <c r="BH176"/>
  <c r="BG176"/>
  <c r="BE176"/>
  <c r="AA176"/>
  <c r="Y176"/>
  <c r="W176"/>
  <c r="BK176"/>
  <c r="N176"/>
  <c r="BF176" s="1"/>
  <c r="BI174"/>
  <c r="BH174"/>
  <c r="BG174"/>
  <c r="BE174"/>
  <c r="AA174"/>
  <c r="Y174"/>
  <c r="W174"/>
  <c r="BK174"/>
  <c r="N174"/>
  <c r="BF174" s="1"/>
  <c r="BI173"/>
  <c r="BH173"/>
  <c r="BG173"/>
  <c r="BE173"/>
  <c r="AA173"/>
  <c r="Y173"/>
  <c r="W173"/>
  <c r="BK173"/>
  <c r="N173"/>
  <c r="BF173" s="1"/>
  <c r="BI172"/>
  <c r="BH172"/>
  <c r="BG172"/>
  <c r="BE172"/>
  <c r="AA172"/>
  <c r="AA171" s="1"/>
  <c r="Y172"/>
  <c r="W172"/>
  <c r="BK172"/>
  <c r="N172"/>
  <c r="BF172" s="1"/>
  <c r="BI170"/>
  <c r="BH170"/>
  <c r="BG170"/>
  <c r="BE170"/>
  <c r="AA170"/>
  <c r="Y170"/>
  <c r="W170"/>
  <c r="BK170"/>
  <c r="N170"/>
  <c r="BF170" s="1"/>
  <c r="BI169"/>
  <c r="BH169"/>
  <c r="BG169"/>
  <c r="BE169"/>
  <c r="AA169"/>
  <c r="Y169"/>
  <c r="W169"/>
  <c r="BK169"/>
  <c r="N169"/>
  <c r="BF169"/>
  <c r="BI168"/>
  <c r="BH168"/>
  <c r="BG168"/>
  <c r="BE168"/>
  <c r="AA168"/>
  <c r="AA167" s="1"/>
  <c r="Y168"/>
  <c r="Y167" s="1"/>
  <c r="W168"/>
  <c r="BK168"/>
  <c r="N168"/>
  <c r="BF168" s="1"/>
  <c r="BI165"/>
  <c r="BH165"/>
  <c r="BG165"/>
  <c r="BE165"/>
  <c r="AA165"/>
  <c r="AA164" s="1"/>
  <c r="Y165"/>
  <c r="Y164" s="1"/>
  <c r="W165"/>
  <c r="W164" s="1"/>
  <c r="BK165"/>
  <c r="BK164" s="1"/>
  <c r="N164" s="1"/>
  <c r="N94" s="1"/>
  <c r="N165"/>
  <c r="BF165"/>
  <c r="BI163"/>
  <c r="BH163"/>
  <c r="BG163"/>
  <c r="BE163"/>
  <c r="AA163"/>
  <c r="Y163"/>
  <c r="W163"/>
  <c r="BK163"/>
  <c r="N163"/>
  <c r="BF163" s="1"/>
  <c r="BI162"/>
  <c r="BH162"/>
  <c r="BG162"/>
  <c r="BE162"/>
  <c r="AA162"/>
  <c r="Y162"/>
  <c r="W162"/>
  <c r="BK162"/>
  <c r="N162"/>
  <c r="BF162" s="1"/>
  <c r="BI161"/>
  <c r="BH161"/>
  <c r="BG161"/>
  <c r="BE161"/>
  <c r="AA161"/>
  <c r="Y161"/>
  <c r="W161"/>
  <c r="BK161"/>
  <c r="N161"/>
  <c r="BF161"/>
  <c r="BI160"/>
  <c r="BH160"/>
  <c r="BG160"/>
  <c r="BE160"/>
  <c r="AA160"/>
  <c r="Y160"/>
  <c r="W160"/>
  <c r="BK160"/>
  <c r="N160"/>
  <c r="BF160" s="1"/>
  <c r="BI158"/>
  <c r="BH158"/>
  <c r="BG158"/>
  <c r="BE158"/>
  <c r="AA158"/>
  <c r="Y158"/>
  <c r="W158"/>
  <c r="BK158"/>
  <c r="N158"/>
  <c r="BF158" s="1"/>
  <c r="BI157"/>
  <c r="BH157"/>
  <c r="BG157"/>
  <c r="BE157"/>
  <c r="AA157"/>
  <c r="Y157"/>
  <c r="W157"/>
  <c r="BK157"/>
  <c r="N157"/>
  <c r="BF157"/>
  <c r="BI156"/>
  <c r="BH156"/>
  <c r="BG156"/>
  <c r="BE156"/>
  <c r="AA156"/>
  <c r="Y156"/>
  <c r="W156"/>
  <c r="BK156"/>
  <c r="N156"/>
  <c r="BF156" s="1"/>
  <c r="BI155"/>
  <c r="BH155"/>
  <c r="BG155"/>
  <c r="BE155"/>
  <c r="AA155"/>
  <c r="Y155"/>
  <c r="W155"/>
  <c r="BK155"/>
  <c r="N155"/>
  <c r="BF155"/>
  <c r="BI154"/>
  <c r="BH154"/>
  <c r="BG154"/>
  <c r="BE154"/>
  <c r="AA154"/>
  <c r="Y154"/>
  <c r="W154"/>
  <c r="BK154"/>
  <c r="N154"/>
  <c r="BF154" s="1"/>
  <c r="BI153"/>
  <c r="BH153"/>
  <c r="BG153"/>
  <c r="BE153"/>
  <c r="AA153"/>
  <c r="Y153"/>
  <c r="W153"/>
  <c r="BK153"/>
  <c r="N153"/>
  <c r="BF153" s="1"/>
  <c r="BI152"/>
  <c r="BH152"/>
  <c r="BG152"/>
  <c r="BE152"/>
  <c r="AA152"/>
  <c r="Y152"/>
  <c r="W152"/>
  <c r="BK152"/>
  <c r="N152"/>
  <c r="BF152" s="1"/>
  <c r="BI151"/>
  <c r="BH151"/>
  <c r="BG151"/>
  <c r="BE151"/>
  <c r="AA151"/>
  <c r="Y151"/>
  <c r="W151"/>
  <c r="BK151"/>
  <c r="N151"/>
  <c r="BF151" s="1"/>
  <c r="BI150"/>
  <c r="BH150"/>
  <c r="BG150"/>
  <c r="BE150"/>
  <c r="AA150"/>
  <c r="Y150"/>
  <c r="W150"/>
  <c r="BK150"/>
  <c r="N150"/>
  <c r="BF150" s="1"/>
  <c r="BI148"/>
  <c r="BH148"/>
  <c r="BG148"/>
  <c r="BE148"/>
  <c r="AA148"/>
  <c r="Y148"/>
  <c r="W148"/>
  <c r="BK148"/>
  <c r="N148"/>
  <c r="BF148" s="1"/>
  <c r="BI147"/>
  <c r="BH147"/>
  <c r="BG147"/>
  <c r="BE147"/>
  <c r="AA147"/>
  <c r="Y147"/>
  <c r="W147"/>
  <c r="BK147"/>
  <c r="N147"/>
  <c r="BF147" s="1"/>
  <c r="BI146"/>
  <c r="BH146"/>
  <c r="BG146"/>
  <c r="BE146"/>
  <c r="AA146"/>
  <c r="Y146"/>
  <c r="W146"/>
  <c r="BK146"/>
  <c r="N146"/>
  <c r="BF146" s="1"/>
  <c r="BI145"/>
  <c r="BH145"/>
  <c r="BG145"/>
  <c r="BE145"/>
  <c r="AA145"/>
  <c r="Y145"/>
  <c r="W145"/>
  <c r="BK145"/>
  <c r="N145"/>
  <c r="BF145" s="1"/>
  <c r="BI144"/>
  <c r="BH144"/>
  <c r="BG144"/>
  <c r="BE144"/>
  <c r="AA144"/>
  <c r="Y144"/>
  <c r="W144"/>
  <c r="BK144"/>
  <c r="N144"/>
  <c r="BF144" s="1"/>
  <c r="BI143"/>
  <c r="BH143"/>
  <c r="BG143"/>
  <c r="BE143"/>
  <c r="AA143"/>
  <c r="Y143"/>
  <c r="W143"/>
  <c r="BK143"/>
  <c r="N143"/>
  <c r="BF143"/>
  <c r="BI142"/>
  <c r="BH142"/>
  <c r="BG142"/>
  <c r="BE142"/>
  <c r="AA142"/>
  <c r="Y142"/>
  <c r="W142"/>
  <c r="BK142"/>
  <c r="N142"/>
  <c r="BF142" s="1"/>
  <c r="BI141"/>
  <c r="BH141"/>
  <c r="BG141"/>
  <c r="BE141"/>
  <c r="AA141"/>
  <c r="Y141"/>
  <c r="W141"/>
  <c r="BK141"/>
  <c r="N141"/>
  <c r="BF141" s="1"/>
  <c r="BI140"/>
  <c r="BH140"/>
  <c r="BG140"/>
  <c r="BE140"/>
  <c r="AA140"/>
  <c r="Y140"/>
  <c r="W140"/>
  <c r="BK140"/>
  <c r="N140"/>
  <c r="BF140" s="1"/>
  <c r="BI138"/>
  <c r="BH138"/>
  <c r="BG138"/>
  <c r="BE138"/>
  <c r="AA138"/>
  <c r="Y138"/>
  <c r="W138"/>
  <c r="BK138"/>
  <c r="N138"/>
  <c r="BF138" s="1"/>
  <c r="BI137"/>
  <c r="BH137"/>
  <c r="BG137"/>
  <c r="BE137"/>
  <c r="AA137"/>
  <c r="Y137"/>
  <c r="W137"/>
  <c r="BK137"/>
  <c r="N137"/>
  <c r="BF137" s="1"/>
  <c r="BI136"/>
  <c r="BH136"/>
  <c r="BG136"/>
  <c r="BE136"/>
  <c r="AA136"/>
  <c r="Y136"/>
  <c r="W136"/>
  <c r="BK136"/>
  <c r="N136"/>
  <c r="BF136" s="1"/>
  <c r="BI135"/>
  <c r="BH135"/>
  <c r="BG135"/>
  <c r="BE135"/>
  <c r="AA135"/>
  <c r="Y135"/>
  <c r="W135"/>
  <c r="BK135"/>
  <c r="N135"/>
  <c r="BF135" s="1"/>
  <c r="BI134"/>
  <c r="BH134"/>
  <c r="BG134"/>
  <c r="BE134"/>
  <c r="AA134"/>
  <c r="Y134"/>
  <c r="W134"/>
  <c r="BK134"/>
  <c r="N134"/>
  <c r="BF134" s="1"/>
  <c r="F125"/>
  <c r="F123"/>
  <c r="BI112"/>
  <c r="BH112"/>
  <c r="BG112"/>
  <c r="BE112"/>
  <c r="BI111"/>
  <c r="BH111"/>
  <c r="BG111"/>
  <c r="BE111"/>
  <c r="BI110"/>
  <c r="BH110"/>
  <c r="BG110"/>
  <c r="BE110"/>
  <c r="BI109"/>
  <c r="BH109"/>
  <c r="BG109"/>
  <c r="BE109"/>
  <c r="BI108"/>
  <c r="BH108"/>
  <c r="BG108"/>
  <c r="BE108"/>
  <c r="BI107"/>
  <c r="BH107"/>
  <c r="BG107"/>
  <c r="BE107"/>
  <c r="F81"/>
  <c r="F79"/>
  <c r="O21"/>
  <c r="E21"/>
  <c r="M84" s="1"/>
  <c r="O20"/>
  <c r="O18"/>
  <c r="E18"/>
  <c r="M127" s="1"/>
  <c r="O17"/>
  <c r="O15"/>
  <c r="E15"/>
  <c r="F128" s="1"/>
  <c r="O14"/>
  <c r="O12"/>
  <c r="E12"/>
  <c r="F127" s="1"/>
  <c r="O11"/>
  <c r="O9"/>
  <c r="M125" s="1"/>
  <c r="F6"/>
  <c r="F78" s="1"/>
  <c r="CK97" i="1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H94"/>
  <c r="CG94"/>
  <c r="CF94"/>
  <c r="BZ94"/>
  <c r="CE94"/>
  <c r="AM83"/>
  <c r="L83"/>
  <c r="AM82"/>
  <c r="L82"/>
  <c r="AM80"/>
  <c r="L80"/>
  <c r="L78"/>
  <c r="L77"/>
  <c r="BK226" i="2" l="1"/>
  <c r="N226" s="1"/>
  <c r="N104" s="1"/>
  <c r="H34" i="3"/>
  <c r="BB89" i="1" s="1"/>
  <c r="H36" i="5"/>
  <c r="BD91" i="1" s="1"/>
  <c r="H35" i="4"/>
  <c r="BC90" i="1" s="1"/>
  <c r="H34" i="5"/>
  <c r="BB91" i="1" s="1"/>
  <c r="H35" i="5"/>
  <c r="BC91" i="1" s="1"/>
  <c r="H34" i="2"/>
  <c r="BB88" i="1" s="1"/>
  <c r="H36" i="3"/>
  <c r="BD89" i="1" s="1"/>
  <c r="H35" i="3"/>
  <c r="BC89" i="1" s="1"/>
  <c r="BK139" i="2"/>
  <c r="N139" s="1"/>
  <c r="N91" s="1"/>
  <c r="AA185"/>
  <c r="Y149"/>
  <c r="BK167"/>
  <c r="N167" s="1"/>
  <c r="F83"/>
  <c r="F84"/>
  <c r="W133"/>
  <c r="W149"/>
  <c r="BK190"/>
  <c r="N190" s="1"/>
  <c r="N100" s="1"/>
  <c r="AA190"/>
  <c r="W190"/>
  <c r="H36"/>
  <c r="BD88" i="1" s="1"/>
  <c r="BK133" i="2"/>
  <c r="W139"/>
  <c r="W132" s="1"/>
  <c r="Y139"/>
  <c r="AA159"/>
  <c r="BK185"/>
  <c r="N185" s="1"/>
  <c r="N99" s="1"/>
  <c r="AA216"/>
  <c r="Y133"/>
  <c r="AA139"/>
  <c r="BK149"/>
  <c r="N149" s="1"/>
  <c r="N92" s="1"/>
  <c r="W159"/>
  <c r="Y159"/>
  <c r="W171"/>
  <c r="Y171"/>
  <c r="Y166" s="1"/>
  <c r="W175"/>
  <c r="Y175"/>
  <c r="BK199"/>
  <c r="N199" s="1"/>
  <c r="N101" s="1"/>
  <c r="Y203"/>
  <c r="W216"/>
  <c r="Y216"/>
  <c r="W226"/>
  <c r="W167"/>
  <c r="AA175"/>
  <c r="BK203"/>
  <c r="N203" s="1"/>
  <c r="N102" s="1"/>
  <c r="AA203"/>
  <c r="W203"/>
  <c r="AA226"/>
  <c r="AA133"/>
  <c r="AA149"/>
  <c r="BK159"/>
  <c r="N159" s="1"/>
  <c r="N93" s="1"/>
  <c r="BK171"/>
  <c r="N171" s="1"/>
  <c r="BK175"/>
  <c r="N175" s="1"/>
  <c r="N98" s="1"/>
  <c r="W185"/>
  <c r="Y185"/>
  <c r="Y190"/>
  <c r="AA199"/>
  <c r="BK216"/>
  <c r="N216" s="1"/>
  <c r="N103" s="1"/>
  <c r="Y226"/>
  <c r="H35"/>
  <c r="BC88" i="1" s="1"/>
  <c r="F122" i="2"/>
  <c r="M81"/>
  <c r="F78" i="5"/>
  <c r="F78" i="3"/>
  <c r="BK118"/>
  <c r="N119"/>
  <c r="N90" s="1"/>
  <c r="N122" i="5"/>
  <c r="N90" s="1"/>
  <c r="BK121"/>
  <c r="W121"/>
  <c r="W120" s="1"/>
  <c r="AU91" i="1" s="1"/>
  <c r="N119" i="4"/>
  <c r="N90" s="1"/>
  <c r="BK118"/>
  <c r="AA121" i="5"/>
  <c r="AA120" s="1"/>
  <c r="M83" i="2"/>
  <c r="M83" i="3"/>
  <c r="M83" i="4"/>
  <c r="M83" i="5"/>
  <c r="M128" i="2"/>
  <c r="M114" i="3"/>
  <c r="M114" i="4"/>
  <c r="M117" i="5"/>
  <c r="N97" i="2" l="1"/>
  <c r="N166"/>
  <c r="N96"/>
  <c r="BB87" i="1"/>
  <c r="AX87" s="1"/>
  <c r="BD87"/>
  <c r="W35" s="1"/>
  <c r="BC87"/>
  <c r="W34" s="1"/>
  <c r="AA166" i="2"/>
  <c r="AA132"/>
  <c r="BK132"/>
  <c r="N132" s="1"/>
  <c r="N133"/>
  <c r="N90" s="1"/>
  <c r="W166"/>
  <c r="W131" s="1"/>
  <c r="AU88" i="1" s="1"/>
  <c r="AU87" s="1"/>
  <c r="Y131" i="2"/>
  <c r="BK166"/>
  <c r="Y132"/>
  <c r="BK117" i="3"/>
  <c r="N117" s="1"/>
  <c r="N88" s="1"/>
  <c r="N118"/>
  <c r="N89" s="1"/>
  <c r="BK120" i="5"/>
  <c r="N120" s="1"/>
  <c r="N88" s="1"/>
  <c r="N121"/>
  <c r="N89" s="1"/>
  <c r="AA131" i="2"/>
  <c r="BK117" i="4"/>
  <c r="N117" s="1"/>
  <c r="N88" s="1"/>
  <c r="N118"/>
  <c r="N89" s="1"/>
  <c r="N95" i="2" l="1"/>
  <c r="AY87" i="1"/>
  <c r="W33"/>
  <c r="N89" i="2"/>
  <c r="N131"/>
  <c r="BK131"/>
  <c r="N97" i="3"/>
  <c r="BF97" s="1"/>
  <c r="M27"/>
  <c r="N98"/>
  <c r="BF98" s="1"/>
  <c r="N96"/>
  <c r="BF96" s="1"/>
  <c r="N94"/>
  <c r="BF94" s="1"/>
  <c r="N95"/>
  <c r="BF95" s="1"/>
  <c r="N97" i="4"/>
  <c r="BF97" s="1"/>
  <c r="M27"/>
  <c r="N98"/>
  <c r="BF98" s="1"/>
  <c r="N96"/>
  <c r="BF96" s="1"/>
  <c r="N94"/>
  <c r="BF94" s="1"/>
  <c r="N93"/>
  <c r="N95"/>
  <c r="BF95" s="1"/>
  <c r="N100" i="5"/>
  <c r="BF100" s="1"/>
  <c r="N98"/>
  <c r="BF98" s="1"/>
  <c r="M27"/>
  <c r="N101"/>
  <c r="BF101" s="1"/>
  <c r="N99"/>
  <c r="BF99" s="1"/>
  <c r="N97"/>
  <c r="BF97" s="1"/>
  <c r="N96"/>
  <c r="N88" i="2" l="1"/>
  <c r="M27" s="1"/>
  <c r="BF96" i="5"/>
  <c r="N95"/>
  <c r="BF93" i="4"/>
  <c r="N92"/>
  <c r="BF93" i="3"/>
  <c r="N92"/>
  <c r="N108" i="2" l="1"/>
  <c r="BF108" s="1"/>
  <c r="N112"/>
  <c r="BF112" s="1"/>
  <c r="N111"/>
  <c r="BF111" s="1"/>
  <c r="N110"/>
  <c r="BF110" s="1"/>
  <c r="BF107"/>
  <c r="BF109"/>
  <c r="M28" i="4"/>
  <c r="L100"/>
  <c r="AW89" i="1"/>
  <c r="BA89"/>
  <c r="AW91"/>
  <c r="BA91"/>
  <c r="M28" i="3"/>
  <c r="L100"/>
  <c r="M28" i="5"/>
  <c r="L103"/>
  <c r="AW88" i="1"/>
  <c r="BA88"/>
  <c r="AW90"/>
  <c r="BA90"/>
  <c r="N106" i="2" l="1"/>
  <c r="L114" s="1"/>
  <c r="BA87" i="1"/>
  <c r="AS91"/>
  <c r="M30" i="5"/>
  <c r="H32" s="1"/>
  <c r="AS90" i="1"/>
  <c r="M30" i="4"/>
  <c r="H32" s="1"/>
  <c r="AS89" i="1"/>
  <c r="M30" i="3"/>
  <c r="H32" s="1"/>
  <c r="M28" i="2" l="1"/>
  <c r="M32" i="4"/>
  <c r="AV90" i="1" s="1"/>
  <c r="AT90" s="1"/>
  <c r="AZ90"/>
  <c r="M32" i="5"/>
  <c r="AV91" i="1" s="1"/>
  <c r="AT91" s="1"/>
  <c r="AZ91"/>
  <c r="M32" i="3"/>
  <c r="AV89" i="1" s="1"/>
  <c r="AT89" s="1"/>
  <c r="AZ89"/>
  <c r="AW87"/>
  <c r="AG89"/>
  <c r="AN89" s="1"/>
  <c r="AG91"/>
  <c r="AG90"/>
  <c r="L38" i="5" l="1"/>
  <c r="M30" i="2"/>
  <c r="AS88" i="1"/>
  <c r="AS87" s="1"/>
  <c r="L38" i="3"/>
  <c r="L38" i="4"/>
  <c r="AN90" i="1"/>
  <c r="AN91"/>
  <c r="H32" i="2" l="1"/>
  <c r="AG88" i="1"/>
  <c r="M32" i="2" l="1"/>
  <c r="AZ88" i="1"/>
  <c r="AZ87" s="1"/>
  <c r="AV87" s="1"/>
  <c r="AT87" s="1"/>
  <c r="AG87"/>
  <c r="AV88" l="1"/>
  <c r="AT88" s="1"/>
  <c r="AN88" s="1"/>
  <c r="L38" i="2"/>
  <c r="AN87" i="1"/>
  <c r="AG95"/>
  <c r="AK26"/>
  <c r="AG94"/>
  <c r="AG96"/>
  <c r="AG97"/>
  <c r="AG93" l="1"/>
  <c r="AV94"/>
  <c r="CD94"/>
  <c r="CD96"/>
  <c r="AV96"/>
  <c r="AV97"/>
  <c r="CD97"/>
  <c r="AV95"/>
  <c r="CD95"/>
  <c r="BY97" l="1"/>
  <c r="AN97"/>
  <c r="BY94"/>
  <c r="AN94"/>
  <c r="W31"/>
  <c r="BY96"/>
  <c r="AN96"/>
  <c r="AG99"/>
  <c r="AK27"/>
  <c r="AK29" s="1"/>
  <c r="BY95"/>
  <c r="AN95"/>
  <c r="AK31" l="1"/>
  <c r="AK37" s="1"/>
  <c r="AN93"/>
  <c r="AN99" s="1"/>
</calcChain>
</file>

<file path=xl/sharedStrings.xml><?xml version="1.0" encoding="utf-8"?>
<sst xmlns="http://schemas.openxmlformats.org/spreadsheetml/2006/main" count="2181" uniqueCount="521">
  <si>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</si>
  <si>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</si>
  <si>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</si>
  <si>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</si>
  <si>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</si>
  <si>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</si>
  <si>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</si>
  <si>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</si>
  <si>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</si>
  <si>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</si>
  <si>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</si>
  <si>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</si>
  <si>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</si>
  <si>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</si>
  <si>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</si>
  <si>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</si>
  <si>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</si>
  <si>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099999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</si>
  <si>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</si>
  <si>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</si>
  <si>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Chrudim krytý plavecký bazén - rozšíření sauny o wellness prvky - 2. etapa</t>
  </si>
  <si>
    <t>JKSO:</t>
  </si>
  <si>
    <t>CC-CZ:</t>
  </si>
  <si>
    <t>Místo:</t>
  </si>
  <si>
    <t xml:space="preserve"> </t>
  </si>
  <si>
    <t>Datum:</t>
  </si>
  <si>
    <t>11. 6. 2018</t>
  </si>
  <si>
    <t>Objednatel:</t>
  </si>
  <si>
    <t>IČ:</t>
  </si>
  <si>
    <t>Město Chrudim,Resselovo nám.77,537 16 Chrudim</t>
  </si>
  <si>
    <t>DIČ:</t>
  </si>
  <si>
    <t>Zhotovitel:</t>
  </si>
  <si>
    <t>Vyplň údaj</t>
  </si>
  <si>
    <t>Projektant:</t>
  </si>
  <si>
    <t>CODE,s.r.o., Na Vrtálně 84,Pardubice</t>
  </si>
  <si>
    <t>True</t>
  </si>
  <si>
    <t>Zpracovatel:</t>
  </si>
  <si>
    <t>R.Janošová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</si>
  <si>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</si>
  <si>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</si>
  <si>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</si>
  <si>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</si>
  <si>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</si>
  <si>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</si>
  <si>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</si>
  <si>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</si>
  <si>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</si>
  <si>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</si>
  <si>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</si>
  <si>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</si>
  <si>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</si>
  <si>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</si>
  <si>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</si>
  <si>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</si>
  <si>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</si>
  <si>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</si>
  <si>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</si>
  <si>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</si>
  <si>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</si>
  <si>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</si>
  <si>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</si>
  <si>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</si>
  <si>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</si>
  <si>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</si>
  <si>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</si>
  <si>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</si>
  <si>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</si>
  <si>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</si>
  <si>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</si>
  <si>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</si>
  <si>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</si>
  <si>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</si>
  <si>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</si>
  <si>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</si>
  <si>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</si>
  <si>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</si>
  <si>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</si>
  <si>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</si>
  <si>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</si>
  <si>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</si>
  <si>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</si>
  <si>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{97c7001b-4cc1-4fff-99d6-5e9748ce6cde}</t>
  </si>
  <si>
    <t>{00000000-0000-0000-0000-000000000000}</t>
  </si>
  <si>
    <t>/</t>
  </si>
  <si>
    <t>1</t>
  </si>
  <si>
    <t xml:space="preserve">Stavební část </t>
  </si>
  <si>
    <t>{127f8ef4-e3cd-47af-857f-13794f4a26d2}</t>
  </si>
  <si>
    <t>11</t>
  </si>
  <si>
    <t>Topení</t>
  </si>
  <si>
    <t>{95a210a8-1ab7-4f76-9206-6e7c0c912c61}</t>
  </si>
  <si>
    <t>12</t>
  </si>
  <si>
    <t>Elektroinstalace</t>
  </si>
  <si>
    <t>{06b178eb-6af1-4e45-a0d2-35f5a3aa52f7}</t>
  </si>
  <si>
    <t>2</t>
  </si>
  <si>
    <t>Vedlejší rozpočtové náklady</t>
  </si>
  <si>
    <t>{26fc5fdd-9130-4abc-845c-877d69d55b22}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</si>
  <si>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</si>
  <si>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</si>
  <si>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</si>
  <si>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</si>
  <si>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</si>
  <si>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</si>
  <si>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</si>
  <si>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</si>
  <si>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</si>
  <si>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</si>
  <si>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</si>
  <si>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</si>
  <si>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</si>
  <si>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</si>
  <si>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KRYCÍ LIST ROZPOČTU</t>
  </si>
  <si>
    <t>Objekt:</t>
  </si>
  <si>
    <t xml:space="preserve">1 - Stavební část 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</si>
  <si>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</si>
  <si>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</si>
  <si>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</si>
  <si>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</si>
  <si>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</si>
  <si>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</si>
  <si>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</si>
  <si>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</si>
  <si>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</si>
  <si>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</si>
  <si>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</si>
  <si>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</si>
  <si>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</si>
  <si>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</si>
  <si>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751 - Vzduchotechnika</t>
  </si>
  <si>
    <t xml:space="preserve">    771 - Podlahy z dlaždic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</si>
  <si>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</si>
  <si>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</si>
  <si>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</si>
  <si>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763 - Konstrukce suché výstavby</t>
  </si>
  <si>
    <t>766 - Konstrukce truhlářské</t>
  </si>
  <si>
    <t>767 - Konstrukce zámečnické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</si>
  <si>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</si>
  <si>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</si>
  <si>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</si>
  <si>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</si>
  <si>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</si>
  <si>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</si>
  <si>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</si>
  <si>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</si>
  <si>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</si>
  <si>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</si>
  <si>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</si>
  <si>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</si>
  <si>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</si>
  <si>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</si>
  <si>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</si>
  <si>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</si>
  <si>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</si>
  <si>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</si>
  <si>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</si>
  <si>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</si>
  <si>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</si>
  <si>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</si>
  <si>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</si>
  <si>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</si>
  <si>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</si>
  <si>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317142221</t>
  </si>
  <si>
    <t>Překlady nenosné přímé z pórobetonu v příčkách tl 100 mm pro světlost otvoru do 1010 mm</t>
  </si>
  <si>
    <t>kus</t>
  </si>
  <si>
    <t>4</t>
  </si>
  <si>
    <t>-753003025</t>
  </si>
  <si>
    <t>317941123</t>
  </si>
  <si>
    <t>Osazování ocelových válcovaných nosníků na zdivu I, IE, U, UE nebo L do č 22</t>
  </si>
  <si>
    <t>t</t>
  </si>
  <si>
    <t>294249350</t>
  </si>
  <si>
    <t>3</t>
  </si>
  <si>
    <t>M</t>
  </si>
  <si>
    <t>130107180</t>
  </si>
  <si>
    <t>ocel profilová IPN, v jakosti 11 375, h=160 mm</t>
  </si>
  <si>
    <t>8</t>
  </si>
  <si>
    <t>-1148486336</t>
  </si>
  <si>
    <t>342272323</t>
  </si>
  <si>
    <t>Příčky tl 100 mm z pórobetonových přesných hladkých příčkovek objemové hmotnosti 500 kg/m3</t>
  </si>
  <si>
    <t>m2</t>
  </si>
  <si>
    <t>1275693264</t>
  </si>
  <si>
    <t>5</t>
  </si>
  <si>
    <t>34991R</t>
  </si>
  <si>
    <t>Zazdívka niky po elektrorozvaděči,vč.omítky a malby</t>
  </si>
  <si>
    <t>kpl</t>
  </si>
  <si>
    <t>684603631</t>
  </si>
  <si>
    <t>6</t>
  </si>
  <si>
    <t>612131102</t>
  </si>
  <si>
    <t>Cementový postřik vnitřních stěn nanášený síťovitě ručně</t>
  </si>
  <si>
    <t>-88212931</t>
  </si>
  <si>
    <t>7</t>
  </si>
  <si>
    <t>612142001</t>
  </si>
  <si>
    <t>Potažení vnitřních stěn sklovláknitým pletivem vtlačeným do tenkovrstvé hmoty</t>
  </si>
  <si>
    <t>-13652856</t>
  </si>
  <si>
    <t>612311141</t>
  </si>
  <si>
    <t>Vápenná omítka štuková dvouvrstvá vnitřních stěn nanášená ručně</t>
  </si>
  <si>
    <t>1196773968</t>
  </si>
  <si>
    <t>9</t>
  </si>
  <si>
    <t>612311191</t>
  </si>
  <si>
    <t>Příplatek k vápenné omítce vnitřních stěn za každých dalších 5 mm tloušťky ručně</t>
  </si>
  <si>
    <t>1248094641</t>
  </si>
  <si>
    <t>10</t>
  </si>
  <si>
    <t>631311114</t>
  </si>
  <si>
    <t>Mazanina tl do 80 mm z betonu prostého bez zvýšených nároků na prostředí tř. C 16/20</t>
  </si>
  <si>
    <t>m3</t>
  </si>
  <si>
    <t>-1905669028</t>
  </si>
  <si>
    <t>631319011</t>
  </si>
  <si>
    <t>Příplatek k mazanině tl do 80 mm za přehlazení povrchu</t>
  </si>
  <si>
    <t>-1093925564</t>
  </si>
  <si>
    <t>641951611</t>
  </si>
  <si>
    <t>Osazování dřevěných nebo kovových slepých rámů do 1 m2 na montážní pěnu</t>
  </si>
  <si>
    <t>-407470157</t>
  </si>
  <si>
    <t>13</t>
  </si>
  <si>
    <t>641991R</t>
  </si>
  <si>
    <t>ventilační mřížka 600/150mm</t>
  </si>
  <si>
    <t>-515011637</t>
  </si>
  <si>
    <t>14</t>
  </si>
  <si>
    <t>641992R</t>
  </si>
  <si>
    <t>ventilační mřížka 200/200mm</t>
  </si>
  <si>
    <t>553211593</t>
  </si>
  <si>
    <t>952901111</t>
  </si>
  <si>
    <t>Vyčištění budov bytové a občanské výstavby při výšce podlaží do 4 m</t>
  </si>
  <si>
    <t>-2058054666</t>
  </si>
  <si>
    <t>16</t>
  </si>
  <si>
    <t>962032231R</t>
  </si>
  <si>
    <t>Bourání zdiva z cihel pálených nebo vápenopískových na MV nebo MVC přes 1 m3 vč. keramického obkladu</t>
  </si>
  <si>
    <t>738790687</t>
  </si>
  <si>
    <t>17</t>
  </si>
  <si>
    <t>965042141</t>
  </si>
  <si>
    <t>Bourání podkladů pod dlažby nebo mazanin betonových nebo z litého asfaltu tl do 100 mm pl přes 4 m2</t>
  </si>
  <si>
    <t>1068828427</t>
  </si>
  <si>
    <t>18</t>
  </si>
  <si>
    <t>965081213</t>
  </si>
  <si>
    <t>Bourání podlah z dlaždic keramických nebo xylolitových tl do 10 mm plochy přes 1 m2</t>
  </si>
  <si>
    <t>-1850182537</t>
  </si>
  <si>
    <t>19</t>
  </si>
  <si>
    <t>965081213R</t>
  </si>
  <si>
    <t>Bourání podlah z dlaždic mramorových</t>
  </si>
  <si>
    <t>-755476919</t>
  </si>
  <si>
    <t>20</t>
  </si>
  <si>
    <t>968072455</t>
  </si>
  <si>
    <t>Vybourání kovových dveřních zárubní pl do 2 m2</t>
  </si>
  <si>
    <t>-993303157</t>
  </si>
  <si>
    <t>971033631</t>
  </si>
  <si>
    <t>Vybourání otvorů ve zdivu cihelném pl do 4 m2 na MVC nebo MV tl do 150 mm</t>
  </si>
  <si>
    <t>1037023018</t>
  </si>
  <si>
    <t>22</t>
  </si>
  <si>
    <t>978059541</t>
  </si>
  <si>
    <t>Odsekání a odebrání obkladů stěn z vnitřních obkládaček plochy přes 1 m2</t>
  </si>
  <si>
    <t>-655877916</t>
  </si>
  <si>
    <t>23</t>
  </si>
  <si>
    <t>98991R</t>
  </si>
  <si>
    <t>D+M zrcadlové tabule stříbrné tl.4mm připevněné do niky - lepená 2150/1000mm,vč.dřevěné obvodové lišty</t>
  </si>
  <si>
    <t>-339110187</t>
  </si>
  <si>
    <t>24</t>
  </si>
  <si>
    <t>997013111</t>
  </si>
  <si>
    <t>Vnitrostaveništní doprava suti a vybouraných hmot pro budovy v do 6 m s použitím mechanizace</t>
  </si>
  <si>
    <t>1156808232</t>
  </si>
  <si>
    <t>25</t>
  </si>
  <si>
    <t>997013501</t>
  </si>
  <si>
    <t>Odvoz suti a vybouraných hmot na skládku nebo meziskládku do 1 km se složením</t>
  </si>
  <si>
    <t>-1197150723</t>
  </si>
  <si>
    <t>26</t>
  </si>
  <si>
    <t>997013509</t>
  </si>
  <si>
    <t>Příplatek k odvozu suti a vybouraných hmot na skládku ZKD 1 km přes 1 km</t>
  </si>
  <si>
    <t>2085843677</t>
  </si>
  <si>
    <t>27</t>
  </si>
  <si>
    <t>997013831</t>
  </si>
  <si>
    <t>Poplatek za uložení stavebního směsného odpadu na skládce (skládkovné)</t>
  </si>
  <si>
    <t>-1376347370</t>
  </si>
  <si>
    <t>28</t>
  </si>
  <si>
    <t>998011001</t>
  </si>
  <si>
    <t>Přesun hmot pro budovy zděné v do 6 m</t>
  </si>
  <si>
    <t>-1001899135</t>
  </si>
  <si>
    <t>29</t>
  </si>
  <si>
    <t>721211421R</t>
  </si>
  <si>
    <t>Vpusť podlahová se svislým odtokem DN 50/75/110 mřížka nerez 115x115,s vodní zápachovou uzávěrou a suchou zápachovou klapkou (jedna vpusť bude mít připojení na zelené stěny)</t>
  </si>
  <si>
    <t>-1547967128</t>
  </si>
  <si>
    <t>30</t>
  </si>
  <si>
    <t>721991R</t>
  </si>
  <si>
    <t>Napojení vpusti na zelené stěny polypropylenovým potrubím DN50 -zakončení hrdlem s gumovým prouškem</t>
  </si>
  <si>
    <t>-797730358</t>
  </si>
  <si>
    <t>31</t>
  </si>
  <si>
    <t>998721101</t>
  </si>
  <si>
    <t>Přesun hmot tonážní pro vnitřní kanalizace v objektech v do 6 m</t>
  </si>
  <si>
    <t>-476912967</t>
  </si>
  <si>
    <t>32</t>
  </si>
  <si>
    <t>751311011</t>
  </si>
  <si>
    <t>Mtž vyústi lineární podhledové do 0,100 m2</t>
  </si>
  <si>
    <t>-718527677</t>
  </si>
  <si>
    <t>33</t>
  </si>
  <si>
    <t>751991R</t>
  </si>
  <si>
    <t>vířivý anemostat 300/300mm s připojovací komorou a klapkou,vč.hlukově tlumícího potrubí průměru 160mm,dl.1m,a vč.napojení</t>
  </si>
  <si>
    <t>-1506182808</t>
  </si>
  <si>
    <t>34</t>
  </si>
  <si>
    <t>998751101</t>
  </si>
  <si>
    <t>Přesun hmot tonážní pro vzduchotechniku v objektech v do 12 m</t>
  </si>
  <si>
    <t>-344906312</t>
  </si>
  <si>
    <t>35</t>
  </si>
  <si>
    <t>771473113</t>
  </si>
  <si>
    <t>Montáž soklíků z dlaždic keramických lepených rovných v do 120 mm</t>
  </si>
  <si>
    <t>m</t>
  </si>
  <si>
    <t>-832823166</t>
  </si>
  <si>
    <t>36</t>
  </si>
  <si>
    <t>771574153</t>
  </si>
  <si>
    <t>Montáž podlah keramických velkoformátových lepených rozlivovým lepidlem přes 2 do 4 ks/ m2</t>
  </si>
  <si>
    <t>1120593969</t>
  </si>
  <si>
    <t>37</t>
  </si>
  <si>
    <t>597613090R</t>
  </si>
  <si>
    <t xml:space="preserve">dlaždice keramické - antracitová barva 59,8 x 59,8 x 1 cm I. j. </t>
  </si>
  <si>
    <t>-181964925</t>
  </si>
  <si>
    <t>38</t>
  </si>
  <si>
    <t>771579196</t>
  </si>
  <si>
    <t>Příplatek k montáž podlah keramických za spárování tmelem dvousložkovým</t>
  </si>
  <si>
    <t>-278117162</t>
  </si>
  <si>
    <t>39</t>
  </si>
  <si>
    <t>771579197</t>
  </si>
  <si>
    <t>Příplatek k montáž podlah keramických za lepení dvousložkovým lepidlem</t>
  </si>
  <si>
    <t>1943753494</t>
  </si>
  <si>
    <t>40</t>
  </si>
  <si>
    <t>771591111</t>
  </si>
  <si>
    <t>Podlahy penetrace podkladu</t>
  </si>
  <si>
    <t>-1190974003</t>
  </si>
  <si>
    <t>41</t>
  </si>
  <si>
    <t>771591162</t>
  </si>
  <si>
    <t>Montáž profilu dilatační spáry koutové bez izolace dlažeb - po obvodu místnosti</t>
  </si>
  <si>
    <t>1865901678</t>
  </si>
  <si>
    <t>42</t>
  </si>
  <si>
    <t>590541720</t>
  </si>
  <si>
    <t>profil dvoudílný dilatační z tvrdé/měkké plastické hmoty</t>
  </si>
  <si>
    <t>718891202</t>
  </si>
  <si>
    <t>43</t>
  </si>
  <si>
    <t>998771101</t>
  </si>
  <si>
    <t>Přesun hmot tonážní pro podlahy z dlaždic v objektech v do 6 m</t>
  </si>
  <si>
    <t>669085627</t>
  </si>
  <si>
    <t>44</t>
  </si>
  <si>
    <t>782132111</t>
  </si>
  <si>
    <t>Montáž obkladu stěn z pravoúhlých desek z tvrdého kamene do lepidla tl do 25 mm</t>
  </si>
  <si>
    <t>-359620737</t>
  </si>
  <si>
    <t>45</t>
  </si>
  <si>
    <t>782191111</t>
  </si>
  <si>
    <t>Příplatek k montáži obkladu stěn z kamene za plochu do 10 m2</t>
  </si>
  <si>
    <t>-1446991971</t>
  </si>
  <si>
    <t>46</t>
  </si>
  <si>
    <t>782991R</t>
  </si>
  <si>
    <t>Šetrná demontáž a očištění od lepidla stávajícího obkladu kamenem na stěnách určených k bourání</t>
  </si>
  <si>
    <t>496134535</t>
  </si>
  <si>
    <t>47</t>
  </si>
  <si>
    <t>998782101</t>
  </si>
  <si>
    <t>Přesun hmot tonážní pro obklady kamenné v objektech v do 6 m</t>
  </si>
  <si>
    <t>1238321618</t>
  </si>
  <si>
    <t>48</t>
  </si>
  <si>
    <t>783301313</t>
  </si>
  <si>
    <t>Odmaštění zámečnických konstrukcí ředidlovým odmašťovačem</t>
  </si>
  <si>
    <t>1350625921</t>
  </si>
  <si>
    <t>49</t>
  </si>
  <si>
    <t>783301401</t>
  </si>
  <si>
    <t>Ometení zámečnických konstrukcí</t>
  </si>
  <si>
    <t>607021414</t>
  </si>
  <si>
    <t>50</t>
  </si>
  <si>
    <t>783314101</t>
  </si>
  <si>
    <t>Základní jednonásobný syntetický nátěr zámečnických konstrukcí</t>
  </si>
  <si>
    <t>1196026289</t>
  </si>
  <si>
    <t>51</t>
  </si>
  <si>
    <t>783314201</t>
  </si>
  <si>
    <t>Základní antikorozní jednonásobný syntetický standardní nátěr zámečnických konstrukcí</t>
  </si>
  <si>
    <t>-1811980532</t>
  </si>
  <si>
    <t>52</t>
  </si>
  <si>
    <t>783315101</t>
  </si>
  <si>
    <t>Mezinátěr jednonásobný syntetický standardní zámečnických konstrukcí</t>
  </si>
  <si>
    <t>-1740392770</t>
  </si>
  <si>
    <t>53</t>
  </si>
  <si>
    <t>1162555249</t>
  </si>
  <si>
    <t>54</t>
  </si>
  <si>
    <t>783317101</t>
  </si>
  <si>
    <t>Krycí jednonásobný syntetický standardní nátěr zámečnických konstrukcí</t>
  </si>
  <si>
    <t>-1293318633</t>
  </si>
  <si>
    <t>55</t>
  </si>
  <si>
    <t>-1631340841</t>
  </si>
  <si>
    <t>56</t>
  </si>
  <si>
    <t>784181101</t>
  </si>
  <si>
    <t>Základní akrylátová jednonásobná penetrace podkladu v místnostech výšky do 3,80m</t>
  </si>
  <si>
    <t>308210877</t>
  </si>
  <si>
    <t>57</t>
  </si>
  <si>
    <t>784221101</t>
  </si>
  <si>
    <t>Dvojnásobné bílé malby  ze směsí za sucha dobře otěruvzdorných v místnostech do 3,80 m</t>
  </si>
  <si>
    <t>-1193962192</t>
  </si>
  <si>
    <t>763111411R</t>
  </si>
  <si>
    <t>SDK příčka tl 100 mm profil CW+UW 50 desky 2xA 12,5 TI 40 mm EI 60 Rw 50 dB</t>
  </si>
  <si>
    <t>509489213</t>
  </si>
  <si>
    <t>763111812</t>
  </si>
  <si>
    <t>Demontáž SDK příčky s jednoduchou ocelovou nosnou konstrukcí opláštění dvojité</t>
  </si>
  <si>
    <t>-800205241</t>
  </si>
  <si>
    <t>763131411</t>
  </si>
  <si>
    <t>SDK podhled desky 1xA 12,5 bez TI dvouvrstvá spodní kce profil CD+UD</t>
  </si>
  <si>
    <t>-1215641679</t>
  </si>
  <si>
    <t>763131713</t>
  </si>
  <si>
    <t>SDK podhled napojení na obvodové konstrukce tmelem a přebroušením</t>
  </si>
  <si>
    <t>1632735830</t>
  </si>
  <si>
    <t>763131771</t>
  </si>
  <si>
    <t>Příplatek k SDK podhledu za rovinnost kvality Q3</t>
  </si>
  <si>
    <t>2089227443</t>
  </si>
  <si>
    <t>763172313</t>
  </si>
  <si>
    <t>Montáž revizních dvířek SDK kcí vel. 400x400 mm</t>
  </si>
  <si>
    <t>-473274161</t>
  </si>
  <si>
    <t>590307120</t>
  </si>
  <si>
    <t>dvířka revizní s automatickým zámkem 400 x 400 mm</t>
  </si>
  <si>
    <t>540610799</t>
  </si>
  <si>
    <t>763181311</t>
  </si>
  <si>
    <t>Montáž jednokřídlové kovové zárubně v do 2,75 m SDK příčka</t>
  </si>
  <si>
    <t>-1884388948</t>
  </si>
  <si>
    <t>553315220</t>
  </si>
  <si>
    <t>zárubeň ocelová pro sádrokarton S 100 800/1970mm</t>
  </si>
  <si>
    <t>-36442710</t>
  </si>
  <si>
    <t>553315230R</t>
  </si>
  <si>
    <t>zárubeň ocelová pro sádrokarton S 100 900/2100mm</t>
  </si>
  <si>
    <t>-1023795506</t>
  </si>
  <si>
    <t>763991R</t>
  </si>
  <si>
    <t>Osazení skříně pro ÚT r.1030/160/800mm do nové stěny SDK</t>
  </si>
  <si>
    <t>1551017407</t>
  </si>
  <si>
    <t>998763301</t>
  </si>
  <si>
    <t>Přesun hmot tonážní pro sádrokartonové konstrukce v objektech v do 6 m</t>
  </si>
  <si>
    <t>1674960698</t>
  </si>
  <si>
    <t>766660001</t>
  </si>
  <si>
    <t>Montáž dveřních křídel otvíravých 1křídlových š do 0,8 m do ocelové zárubně</t>
  </si>
  <si>
    <t>13070341</t>
  </si>
  <si>
    <t>611629340R</t>
  </si>
  <si>
    <t>1125350865</t>
  </si>
  <si>
    <t>766660002</t>
  </si>
  <si>
    <t>Montáž dveřních křídel otvíravých 1křídlových š přes 0,8 m do ocelové zárubně</t>
  </si>
  <si>
    <t>-1538998269</t>
  </si>
  <si>
    <t>611629360R</t>
  </si>
  <si>
    <t>1399499559</t>
  </si>
  <si>
    <t>766691914</t>
  </si>
  <si>
    <t>Vyvěšení nebo zavěšení dřevěných křídel dveří pl do 2 m2</t>
  </si>
  <si>
    <t>719605193</t>
  </si>
  <si>
    <t>76</t>
  </si>
  <si>
    <t>766992R</t>
  </si>
  <si>
    <t>132578385</t>
  </si>
  <si>
    <t>77</t>
  </si>
  <si>
    <t>766993R</t>
  </si>
  <si>
    <t>D+M dřevěného obkladu ze svislých latí (celková délka 13m,v.2,55m),otevíravé rámy (11kusů)kotvené do vodorovných latí 44kusů závěsů tyčových nerezových, spojovací materiál nerez,dřevo bude tepelně ošetřené</t>
  </si>
  <si>
    <t>-169984369</t>
  </si>
  <si>
    <t>78</t>
  </si>
  <si>
    <t>766994R</t>
  </si>
  <si>
    <t>D+M dřevěného obkladu ze svislých latí (celková délka 5,7m,v.2,45m),kotvené do vodorovných latí 40/60mm,svislé 40/20mm, závěsů tyčových nerezových, spojovací materiál nerez,dřevo bude tepelně ošetřené,podklad ;antracitový odstín</t>
  </si>
  <si>
    <t>-311928939</t>
  </si>
  <si>
    <t>79</t>
  </si>
  <si>
    <t>998766101</t>
  </si>
  <si>
    <t>Přesun hmot tonážní pro konstrukce truhlářské v objektech v do 6 m</t>
  </si>
  <si>
    <t>69473304</t>
  </si>
  <si>
    <t>80</t>
  </si>
  <si>
    <t>767325421R1</t>
  </si>
  <si>
    <t>Demontáž podlahové vpusti vč. mřížky</t>
  </si>
  <si>
    <t>334513340</t>
  </si>
  <si>
    <t>81</t>
  </si>
  <si>
    <t>767581802</t>
  </si>
  <si>
    <t>Demontáž podhledu lamel</t>
  </si>
  <si>
    <t>-1358761123</t>
  </si>
  <si>
    <t>82</t>
  </si>
  <si>
    <t>767582800R</t>
  </si>
  <si>
    <t>Demontáž roštu podhledu a závěsů</t>
  </si>
  <si>
    <t>-247609076</t>
  </si>
  <si>
    <t>83</t>
  </si>
  <si>
    <t>767991R</t>
  </si>
  <si>
    <t>1501007140</t>
  </si>
  <si>
    <t>84</t>
  </si>
  <si>
    <t>767992R</t>
  </si>
  <si>
    <t>-1490288029</t>
  </si>
  <si>
    <t>85</t>
  </si>
  <si>
    <t>998767101</t>
  </si>
  <si>
    <t>Přesun hmot tonážní pro zámečnické konstrukce v objektech v do 6 m</t>
  </si>
  <si>
    <t>2034313552</t>
  </si>
  <si>
    <t>VP - Vícepráce</t>
  </si>
  <si>
    <t>PN</t>
  </si>
  <si>
    <t>11 - Topení</t>
  </si>
  <si>
    <t xml:space="preserve">    731 - Ústřední vytápění </t>
  </si>
  <si>
    <t>731991R</t>
  </si>
  <si>
    <t>Ústředního vytápění dle přiloženého položkového rozpočtu</t>
  </si>
  <si>
    <t>-760071587</t>
  </si>
  <si>
    <t>12 - Elektroinstalace</t>
  </si>
  <si>
    <t xml:space="preserve">    741 - Elektroinstalace </t>
  </si>
  <si>
    <t>741991R</t>
  </si>
  <si>
    <t>Elektroinstalace dle přiloženého položkového rozpočtu</t>
  </si>
  <si>
    <t>412864161</t>
  </si>
  <si>
    <t>2 - Vedlejší rozpočtové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</si>
  <si>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</si>
  <si>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</si>
  <si>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</si>
  <si>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</si>
  <si>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</si>
  <si>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>013254000</t>
  </si>
  <si>
    <t>Dokumentace skutečného provedení stavby</t>
  </si>
  <si>
    <t>1024</t>
  </si>
  <si>
    <t>-1985203380</t>
  </si>
  <si>
    <t>023103000</t>
  </si>
  <si>
    <t>Vybudování přístupové cesty na staveniště a její údržba</t>
  </si>
  <si>
    <t>Kč</t>
  </si>
  <si>
    <t>897289705</t>
  </si>
  <si>
    <t>023103002</t>
  </si>
  <si>
    <t>Odpojení inženýrských sítí před započetím bouracích prací</t>
  </si>
  <si>
    <t>723083443</t>
  </si>
  <si>
    <t>032103000</t>
  </si>
  <si>
    <t>Zařízení staveniště - sklady materiálů a nářadí</t>
  </si>
  <si>
    <t>1379568325</t>
  </si>
  <si>
    <t>032503000</t>
  </si>
  <si>
    <t>Skládky na staveništi</t>
  </si>
  <si>
    <t>1944902328</t>
  </si>
  <si>
    <t>034103000</t>
  </si>
  <si>
    <t>Energie pro zařízení staveniště a napojení staveniště na zdroje energií</t>
  </si>
  <si>
    <t>-1150506664</t>
  </si>
  <si>
    <t>045203000</t>
  </si>
  <si>
    <t>1194023500</t>
  </si>
  <si>
    <t>790 - Vnitřní vybavení</t>
  </si>
  <si>
    <t>Provedení grafiky na strop včetně korektury - viz dokumentace interiérů</t>
  </si>
  <si>
    <t>784 - Rpol.01</t>
  </si>
  <si>
    <t>Demontáž, bezpečné uložení a zpětná montáž přebalovacího pultu</t>
  </si>
  <si>
    <t>790 - Rpol.01</t>
  </si>
  <si>
    <t>D + M zelené stěny včetně osázení - nosná kce, závěsné kontejnery, hydroponicky pěstované vzrostlé rostliny ve vlastním obalu pěstované ve vodném roztoku s živinami bez substrátu. V době předání musí  musí být stěna celá zelená (bez nutnosti čekání na přírůstky rostlin). Rostliny nesmí být jedovaté. Předpokladem je osázení několika druhy vhodných rostlin v základní cenové relaci. Závlahový systém manuální, bez přívodu vody a  bez odtoku, pouze s průtokem vody systémem. Podrobnosti viz PD interiérů.</t>
  </si>
  <si>
    <t>dveře vnitřní hladké laminátové RAL antracit 7016 plné 1křídlé 80x197 cm,rozetové kování z lehkých kovů,klika-klika,s odolností proti oděru a vodě (do namáhaných prostor)</t>
  </si>
  <si>
    <t>dveře vnitřní hladké laminátové RAL antracit 7016 plné 1křídlé 90x210 cm+výdejní okénko,atyp, rozetové kování z lehkých kovů,klika-klika,s odolností proti oděru a vodě(do namáhaných prostor)</t>
  </si>
  <si>
    <t>D+M sestavy šatních dvouskříněk 400/500/1800mm s kompletním vybavením (stropním háčkem,odvětrací otvory,popis číslem) na stavitelných nožkách,materiál kovový,dvířka vysokotlaký laminát tl.8mm,zámkový systém elektronický, viz část elektro. Příprava skříněk pro instalaci elektronických zámků - předat výrobci skříněk: kryté trasy pro vedení kabeláže, příprava uchycení el. zámku, prostupy pro kabeláž v korpusu skříňky, horní límec skříňky s dvojitým stropem.</t>
  </si>
  <si>
    <t>D+M sestavy šatních skříněk 300/500/1800mm s kompletním vybavením (poličky,tyč na raminka,odvětrací otvory,popis číslem) na stavitelných nožkách,materiál kovový,dvířka vysokotlaký laminát tl.8mm,zámkový systém elektronický viz část elektro. Příprava skříněk pro instalaci elektronických zámků - předat výrobci skříněk: kryté trasy pro vedení kabeláže, příprava uchycení el. zámku, prostupy pro kabeláž v korpusu skříňky, horní límec skříňky s dvojitým stropem.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</si>
</sst>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2"/>
      <color rgb="FF002060"/>
      <name val="Trebuchet MS"/>
      <family val="2"/>
    </font>
    <font>
      <sz val="8"/>
      <color rgb="FF002060"/>
      <name val="Trebuchet MS"/>
      <family val="2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0" fillId="0" borderId="16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35" fillId="0" borderId="0" xfId="0" applyFont="1" applyBorder="1" applyAlignment="1">
      <alignment horizontal="left"/>
    </xf>
    <xf numFmtId="0" fontId="36" fillId="0" borderId="0" xfId="0" applyFont="1" applyBorder="1"/>
    <xf numFmtId="0" fontId="0" fillId="0" borderId="27" xfId="0" applyBorder="1" applyAlignment="1">
      <alignment vertical="center"/>
    </xf>
    <xf numFmtId="0" fontId="0" fillId="0" borderId="26" xfId="0" applyBorder="1" applyAlignment="1">
      <alignment vertical="center"/>
    </xf>
    <xf numFmtId="167" fontId="0" fillId="0" borderId="27" xfId="0" applyNumberFormat="1" applyBorder="1" applyAlignment="1">
      <alignment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4" fontId="23" fillId="6" borderId="0" xfId="0" applyNumberFormat="1" applyFont="1" applyFill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7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2" fontId="0" fillId="7" borderId="27" xfId="0" applyNumberFormat="1" applyFill="1" applyBorder="1" applyAlignment="1" applyProtection="1">
      <alignment vertical="center"/>
      <protection locked="0"/>
    </xf>
    <xf numFmtId="2" fontId="0" fillId="7" borderId="29" xfId="0" applyNumberFormat="1" applyFill="1" applyBorder="1" applyAlignment="1" applyProtection="1">
      <alignment vertical="center"/>
      <protection locked="0"/>
    </xf>
    <xf numFmtId="2" fontId="0" fillId="0" borderId="27" xfId="0" applyNumberFormat="1" applyBorder="1" applyAlignment="1">
      <alignment vertical="center"/>
    </xf>
    <xf numFmtId="2" fontId="0" fillId="0" borderId="28" xfId="0" applyNumberFormat="1" applyBorder="1" applyAlignment="1">
      <alignment vertical="center"/>
    </xf>
    <xf numFmtId="2" fontId="0" fillId="0" borderId="29" xfId="0" applyNumberFormat="1" applyBorder="1" applyAlignment="1">
      <alignment vertical="center"/>
    </xf>
    <xf numFmtId="2" fontId="35" fillId="0" borderId="30" xfId="0" applyNumberFormat="1" applyFont="1" applyBorder="1" applyAlignment="1"/>
    <xf numFmtId="4" fontId="33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4" fontId="33" fillId="4" borderId="25" xfId="0" applyNumberFormat="1" applyFont="1" applyFill="1" applyBorder="1" applyAlignment="1" applyProtection="1">
      <alignment vertical="center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4" fontId="35" fillId="0" borderId="0" xfId="0" applyNumberFormat="1" applyFont="1" applyBorder="1" applyAlignment="1">
      <alignment vertical="center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0" fillId="6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100"/>
  <sheetViews>
    <sheetView showGridLines="0" workbookViewId="0">
      <pane ySplit="1" topLeftCell="A2" activePane="bottomLeft" state="frozen"/>
      <selection pane="bottomLeft" activeCell="AG99" sqref="AG99:AM9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  <c r="AD2" s="217"/>
      <c r="AE2" s="217"/>
      <c r="AF2" s="217"/>
      <c r="AG2" s="217"/>
      <c r="AH2" s="217"/>
      <c r="AI2" s="217"/>
      <c r="AJ2" s="217"/>
      <c r="AK2" s="217"/>
      <c r="AL2" s="217"/>
      <c r="AM2" s="217"/>
      <c r="AN2" s="217"/>
      <c r="AO2" s="217"/>
      <c r="AP2" s="217"/>
      <c r="AR2" s="218" t="s">
        <v>8</v>
      </c>
      <c r="AS2" s="219"/>
      <c r="AT2" s="219"/>
      <c r="AU2" s="219"/>
      <c r="AV2" s="219"/>
      <c r="AW2" s="219"/>
      <c r="AX2" s="219"/>
      <c r="AY2" s="219"/>
      <c r="AZ2" s="219"/>
      <c r="BA2" s="219"/>
      <c r="BB2" s="219"/>
      <c r="BC2" s="219"/>
      <c r="BD2" s="219"/>
      <c r="BE2" s="219"/>
      <c r="BS2" s="18" t="s">
        <v>9</v>
      </c>
      <c r="BT2" s="18" t="s">
        <v>10</v>
      </c>
    </row>
    <row r="3" spans="1:73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" customHeight="1">
      <c r="B4" s="22"/>
      <c r="C4" s="212" t="s">
        <v>12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  <c r="AK4" s="213"/>
      <c r="AL4" s="213"/>
      <c r="AM4" s="213"/>
      <c r="AN4" s="213"/>
      <c r="AO4" s="213"/>
      <c r="AP4" s="213"/>
      <c r="AQ4" s="23"/>
      <c r="AS4" s="17" t="s">
        <v>13</v>
      </c>
      <c r="BE4" s="24" t="s">
        <v>14</v>
      </c>
      <c r="BS4" s="18" t="s">
        <v>15</v>
      </c>
    </row>
    <row r="5" spans="1:73" ht="14.4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20" t="s">
        <v>17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25"/>
      <c r="AQ5" s="23"/>
      <c r="BE5" s="221" t="s">
        <v>18</v>
      </c>
      <c r="BS5" s="18" t="s">
        <v>9</v>
      </c>
    </row>
    <row r="6" spans="1:73" ht="36.9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203" t="s">
        <v>20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5"/>
      <c r="AQ6" s="23"/>
      <c r="BE6" s="222"/>
      <c r="BS6" s="18" t="s">
        <v>9</v>
      </c>
    </row>
    <row r="7" spans="1:73" ht="14.4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22</v>
      </c>
      <c r="AL7" s="25"/>
      <c r="AM7" s="25"/>
      <c r="AN7" s="27" t="s">
        <v>5</v>
      </c>
      <c r="AO7" s="25"/>
      <c r="AP7" s="25"/>
      <c r="AQ7" s="23"/>
      <c r="BE7" s="222"/>
      <c r="BS7" s="18" t="s">
        <v>9</v>
      </c>
    </row>
    <row r="8" spans="1:73" ht="14.4" customHeight="1">
      <c r="B8" s="22"/>
      <c r="C8" s="25"/>
      <c r="D8" s="29" t="s">
        <v>23</v>
      </c>
      <c r="E8" s="25"/>
      <c r="F8" s="25"/>
      <c r="G8" s="25"/>
      <c r="H8" s="25"/>
      <c r="I8" s="25"/>
      <c r="J8" s="25"/>
      <c r="K8" s="27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25</v>
      </c>
      <c r="AL8" s="25"/>
      <c r="AM8" s="25"/>
      <c r="AN8" s="30" t="s">
        <v>26</v>
      </c>
      <c r="AO8" s="25"/>
      <c r="AP8" s="25"/>
      <c r="AQ8" s="23"/>
      <c r="BE8" s="222"/>
      <c r="BS8" s="18" t="s">
        <v>9</v>
      </c>
    </row>
    <row r="9" spans="1:73" ht="14.4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222"/>
      <c r="BS9" s="18" t="s">
        <v>9</v>
      </c>
    </row>
    <row r="10" spans="1:73" ht="14.4" customHeight="1">
      <c r="B10" s="22"/>
      <c r="C10" s="25"/>
      <c r="D10" s="29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28</v>
      </c>
      <c r="AL10" s="25"/>
      <c r="AM10" s="25"/>
      <c r="AN10" s="27" t="s">
        <v>5</v>
      </c>
      <c r="AO10" s="25"/>
      <c r="AP10" s="25"/>
      <c r="AQ10" s="23"/>
      <c r="BE10" s="222"/>
      <c r="BS10" s="18" t="s">
        <v>9</v>
      </c>
    </row>
    <row r="11" spans="1:73" ht="18.45" customHeight="1">
      <c r="B11" s="22"/>
      <c r="C11" s="25"/>
      <c r="D11" s="25"/>
      <c r="E11" s="27" t="s">
        <v>29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5</v>
      </c>
      <c r="AO11" s="25"/>
      <c r="AP11" s="25"/>
      <c r="AQ11" s="23"/>
      <c r="BE11" s="222"/>
      <c r="BS11" s="18" t="s">
        <v>9</v>
      </c>
    </row>
    <row r="12" spans="1:73" ht="6.9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222"/>
      <c r="BS12" s="18" t="s">
        <v>9</v>
      </c>
    </row>
    <row r="13" spans="1:73" ht="14.4" customHeight="1">
      <c r="B13" s="22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28</v>
      </c>
      <c r="AL13" s="25"/>
      <c r="AM13" s="25"/>
      <c r="AN13" s="31" t="s">
        <v>32</v>
      </c>
      <c r="AO13" s="25"/>
      <c r="AP13" s="25"/>
      <c r="AQ13" s="23"/>
      <c r="BE13" s="222"/>
      <c r="BS13" s="18" t="s">
        <v>9</v>
      </c>
    </row>
    <row r="14" spans="1:73" ht="13.2">
      <c r="B14" s="22"/>
      <c r="C14" s="25"/>
      <c r="D14" s="25"/>
      <c r="E14" s="223" t="s">
        <v>32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9" t="s">
        <v>30</v>
      </c>
      <c r="AL14" s="25"/>
      <c r="AM14" s="25"/>
      <c r="AN14" s="31" t="s">
        <v>32</v>
      </c>
      <c r="AO14" s="25"/>
      <c r="AP14" s="25"/>
      <c r="AQ14" s="23"/>
      <c r="BE14" s="222"/>
      <c r="BS14" s="18" t="s">
        <v>9</v>
      </c>
    </row>
    <row r="15" spans="1:73" ht="6.9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222"/>
      <c r="BS15" s="18" t="s">
        <v>6</v>
      </c>
    </row>
    <row r="16" spans="1:73" ht="14.4" customHeight="1">
      <c r="B16" s="22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28</v>
      </c>
      <c r="AL16" s="25"/>
      <c r="AM16" s="25"/>
      <c r="AN16" s="27" t="s">
        <v>5</v>
      </c>
      <c r="AO16" s="25"/>
      <c r="AP16" s="25"/>
      <c r="AQ16" s="23"/>
      <c r="BE16" s="222"/>
      <c r="BS16" s="18" t="s">
        <v>6</v>
      </c>
    </row>
    <row r="17" spans="2:71" ht="18.45" customHeight="1">
      <c r="B17" s="22"/>
      <c r="C17" s="25"/>
      <c r="D17" s="25"/>
      <c r="E17" s="27" t="s">
        <v>34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5</v>
      </c>
      <c r="AO17" s="25"/>
      <c r="AP17" s="25"/>
      <c r="AQ17" s="23"/>
      <c r="BE17" s="222"/>
      <c r="BS17" s="18" t="s">
        <v>35</v>
      </c>
    </row>
    <row r="18" spans="2:71" ht="6.9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222"/>
      <c r="BS18" s="18" t="s">
        <v>9</v>
      </c>
    </row>
    <row r="19" spans="2:71" ht="14.4" customHeight="1">
      <c r="B19" s="22"/>
      <c r="C19" s="25"/>
      <c r="D19" s="29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28</v>
      </c>
      <c r="AL19" s="25"/>
      <c r="AM19" s="25"/>
      <c r="AN19" s="27" t="s">
        <v>5</v>
      </c>
      <c r="AO19" s="25"/>
      <c r="AP19" s="25"/>
      <c r="AQ19" s="23"/>
      <c r="BE19" s="222"/>
      <c r="BS19" s="18" t="s">
        <v>9</v>
      </c>
    </row>
    <row r="20" spans="2:71" ht="18.45" customHeight="1">
      <c r="B20" s="22"/>
      <c r="C20" s="25"/>
      <c r="D20" s="25"/>
      <c r="E20" s="27" t="s">
        <v>37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5</v>
      </c>
      <c r="AO20" s="25"/>
      <c r="AP20" s="25"/>
      <c r="AQ20" s="23"/>
      <c r="BE20" s="222"/>
    </row>
    <row r="21" spans="2:71" ht="6.9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222"/>
    </row>
    <row r="22" spans="2:71" ht="13.2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222"/>
    </row>
    <row r="23" spans="2:71" ht="16.5" customHeight="1">
      <c r="B23" s="22"/>
      <c r="C23" s="25"/>
      <c r="D23" s="25"/>
      <c r="E23" s="225" t="s">
        <v>5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O23" s="25"/>
      <c r="AP23" s="25"/>
      <c r="AQ23" s="23"/>
      <c r="BE23" s="222"/>
    </row>
    <row r="24" spans="2:71" ht="6.9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222"/>
    </row>
    <row r="25" spans="2:71" ht="6.9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222"/>
    </row>
    <row r="26" spans="2:71" ht="14.4" customHeight="1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26">
        <f>ROUND(AG87,2)</f>
        <v>0</v>
      </c>
      <c r="AL26" s="204"/>
      <c r="AM26" s="204"/>
      <c r="AN26" s="204"/>
      <c r="AO26" s="204"/>
      <c r="AP26" s="25"/>
      <c r="AQ26" s="23"/>
      <c r="BE26" s="222"/>
    </row>
    <row r="27" spans="2:71" ht="14.4" customHeight="1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26">
        <f>ROUND(AG93,2)</f>
        <v>0</v>
      </c>
      <c r="AL27" s="226"/>
      <c r="AM27" s="226"/>
      <c r="AN27" s="226"/>
      <c r="AO27" s="226"/>
      <c r="AP27" s="25"/>
      <c r="AQ27" s="23"/>
      <c r="BE27" s="222"/>
    </row>
    <row r="28" spans="2:71" s="1" customFormat="1" ht="6.9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222"/>
    </row>
    <row r="29" spans="2:71" s="1" customFormat="1" ht="25.95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27">
        <f>ROUND(AK26+AK27,2)</f>
        <v>0</v>
      </c>
      <c r="AL29" s="228"/>
      <c r="AM29" s="228"/>
      <c r="AN29" s="228"/>
      <c r="AO29" s="228"/>
      <c r="AP29" s="35"/>
      <c r="AQ29" s="36"/>
      <c r="BE29" s="222"/>
    </row>
    <row r="30" spans="2:71" s="1" customFormat="1" ht="6.9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222"/>
    </row>
    <row r="31" spans="2:71" s="2" customFormat="1" ht="14.4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207">
        <v>0.21</v>
      </c>
      <c r="M31" s="206"/>
      <c r="N31" s="206"/>
      <c r="O31" s="206"/>
      <c r="P31" s="40"/>
      <c r="Q31" s="40"/>
      <c r="R31" s="40"/>
      <c r="S31" s="40"/>
      <c r="T31" s="43" t="s">
        <v>44</v>
      </c>
      <c r="U31" s="40"/>
      <c r="V31" s="40"/>
      <c r="W31" s="205">
        <f>ROUND(AZ87+SUM(CD94:CD98),2)</f>
        <v>0</v>
      </c>
      <c r="X31" s="206"/>
      <c r="Y31" s="206"/>
      <c r="Z31" s="206"/>
      <c r="AA31" s="206"/>
      <c r="AB31" s="206"/>
      <c r="AC31" s="206"/>
      <c r="AD31" s="206"/>
      <c r="AE31" s="206"/>
      <c r="AF31" s="40"/>
      <c r="AG31" s="40"/>
      <c r="AH31" s="40"/>
      <c r="AI31" s="40"/>
      <c r="AJ31" s="40"/>
      <c r="AK31" s="205">
        <f>ROUND(AV87+SUM(BY94:BY98),2)</f>
        <v>0</v>
      </c>
      <c r="AL31" s="206"/>
      <c r="AM31" s="206"/>
      <c r="AN31" s="206"/>
      <c r="AO31" s="206"/>
      <c r="AP31" s="40"/>
      <c r="AQ31" s="44"/>
      <c r="BE31" s="222"/>
    </row>
    <row r="32" spans="2:71" s="2" customFormat="1" ht="14.4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07">
        <v>0.15</v>
      </c>
      <c r="M32" s="206"/>
      <c r="N32" s="206"/>
      <c r="O32" s="206"/>
      <c r="P32" s="40"/>
      <c r="Q32" s="40"/>
      <c r="R32" s="40"/>
      <c r="S32" s="40"/>
      <c r="T32" s="43" t="s">
        <v>44</v>
      </c>
      <c r="U32" s="40"/>
      <c r="V32" s="40"/>
      <c r="W32" s="205"/>
      <c r="X32" s="206"/>
      <c r="Y32" s="206"/>
      <c r="Z32" s="206"/>
      <c r="AA32" s="206"/>
      <c r="AB32" s="206"/>
      <c r="AC32" s="206"/>
      <c r="AD32" s="206"/>
      <c r="AE32" s="206"/>
      <c r="AF32" s="40"/>
      <c r="AG32" s="40"/>
      <c r="AH32" s="40"/>
      <c r="AI32" s="40"/>
      <c r="AJ32" s="40"/>
      <c r="AK32" s="205"/>
      <c r="AL32" s="206"/>
      <c r="AM32" s="206"/>
      <c r="AN32" s="206"/>
      <c r="AO32" s="206"/>
      <c r="AP32" s="40"/>
      <c r="AQ32" s="44"/>
      <c r="BE32" s="222"/>
    </row>
    <row r="33" spans="2:57" s="2" customFormat="1" ht="14.4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07">
        <v>0.21</v>
      </c>
      <c r="M33" s="206"/>
      <c r="N33" s="206"/>
      <c r="O33" s="206"/>
      <c r="P33" s="40"/>
      <c r="Q33" s="40"/>
      <c r="R33" s="40"/>
      <c r="S33" s="40"/>
      <c r="T33" s="43" t="s">
        <v>44</v>
      </c>
      <c r="U33" s="40"/>
      <c r="V33" s="40"/>
      <c r="W33" s="205">
        <f>ROUND(BB87+SUM(CF94:CF98),2)</f>
        <v>0</v>
      </c>
      <c r="X33" s="206"/>
      <c r="Y33" s="206"/>
      <c r="Z33" s="206"/>
      <c r="AA33" s="206"/>
      <c r="AB33" s="206"/>
      <c r="AC33" s="206"/>
      <c r="AD33" s="206"/>
      <c r="AE33" s="206"/>
      <c r="AF33" s="40"/>
      <c r="AG33" s="40"/>
      <c r="AH33" s="40"/>
      <c r="AI33" s="40"/>
      <c r="AJ33" s="40"/>
      <c r="AK33" s="205">
        <v>0</v>
      </c>
      <c r="AL33" s="206"/>
      <c r="AM33" s="206"/>
      <c r="AN33" s="206"/>
      <c r="AO33" s="206"/>
      <c r="AP33" s="40"/>
      <c r="AQ33" s="44"/>
      <c r="BE33" s="222"/>
    </row>
    <row r="34" spans="2:57" s="2" customFormat="1" ht="14.4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07">
        <v>0.15</v>
      </c>
      <c r="M34" s="206"/>
      <c r="N34" s="206"/>
      <c r="O34" s="206"/>
      <c r="P34" s="40"/>
      <c r="Q34" s="40"/>
      <c r="R34" s="40"/>
      <c r="S34" s="40"/>
      <c r="T34" s="43" t="s">
        <v>44</v>
      </c>
      <c r="U34" s="40"/>
      <c r="V34" s="40"/>
      <c r="W34" s="205">
        <f>ROUND(BC87+SUM(CG94:CG98),2)</f>
        <v>0</v>
      </c>
      <c r="X34" s="206"/>
      <c r="Y34" s="206"/>
      <c r="Z34" s="206"/>
      <c r="AA34" s="206"/>
      <c r="AB34" s="206"/>
      <c r="AC34" s="206"/>
      <c r="AD34" s="206"/>
      <c r="AE34" s="206"/>
      <c r="AF34" s="40"/>
      <c r="AG34" s="40"/>
      <c r="AH34" s="40"/>
      <c r="AI34" s="40"/>
      <c r="AJ34" s="40"/>
      <c r="AK34" s="205">
        <v>0</v>
      </c>
      <c r="AL34" s="206"/>
      <c r="AM34" s="206"/>
      <c r="AN34" s="206"/>
      <c r="AO34" s="206"/>
      <c r="AP34" s="40"/>
      <c r="AQ34" s="44"/>
      <c r="BE34" s="222"/>
    </row>
    <row r="35" spans="2:57" s="2" customFormat="1" ht="14.4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207">
        <v>0</v>
      </c>
      <c r="M35" s="206"/>
      <c r="N35" s="206"/>
      <c r="O35" s="206"/>
      <c r="P35" s="40"/>
      <c r="Q35" s="40"/>
      <c r="R35" s="40"/>
      <c r="S35" s="40"/>
      <c r="T35" s="43" t="s">
        <v>44</v>
      </c>
      <c r="U35" s="40"/>
      <c r="V35" s="40"/>
      <c r="W35" s="205">
        <f>ROUND(BD87+SUM(CH94:CH98),2)</f>
        <v>0</v>
      </c>
      <c r="X35" s="206"/>
      <c r="Y35" s="206"/>
      <c r="Z35" s="206"/>
      <c r="AA35" s="206"/>
      <c r="AB35" s="206"/>
      <c r="AC35" s="206"/>
      <c r="AD35" s="206"/>
      <c r="AE35" s="206"/>
      <c r="AF35" s="40"/>
      <c r="AG35" s="40"/>
      <c r="AH35" s="40"/>
      <c r="AI35" s="40"/>
      <c r="AJ35" s="40"/>
      <c r="AK35" s="205">
        <v>0</v>
      </c>
      <c r="AL35" s="206"/>
      <c r="AM35" s="206"/>
      <c r="AN35" s="206"/>
      <c r="AO35" s="206"/>
      <c r="AP35" s="40"/>
      <c r="AQ35" s="44"/>
    </row>
    <row r="36" spans="2:57" s="1" customFormat="1" ht="6.9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5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208" t="s">
        <v>51</v>
      </c>
      <c r="Y37" s="209"/>
      <c r="Z37" s="209"/>
      <c r="AA37" s="209"/>
      <c r="AB37" s="209"/>
      <c r="AC37" s="47"/>
      <c r="AD37" s="47"/>
      <c r="AE37" s="47"/>
      <c r="AF37" s="47"/>
      <c r="AG37" s="47"/>
      <c r="AH37" s="47"/>
      <c r="AI37" s="47"/>
      <c r="AJ37" s="47"/>
      <c r="AK37" s="210">
        <f>SUM(AK29:AK35)</f>
        <v>0</v>
      </c>
      <c r="AL37" s="209"/>
      <c r="AM37" s="209"/>
      <c r="AN37" s="209"/>
      <c r="AO37" s="211"/>
      <c r="AP37" s="45"/>
      <c r="AQ37" s="36"/>
    </row>
    <row r="38" spans="2:57" s="1" customFormat="1" ht="14.4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4.4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 ht="14.4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4.4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 ht="14.4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" customHeight="1">
      <c r="B76" s="34"/>
      <c r="C76" s="212" t="s">
        <v>58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213"/>
      <c r="S76" s="213"/>
      <c r="T76" s="213"/>
      <c r="U76" s="213"/>
      <c r="V76" s="213"/>
      <c r="W76" s="213"/>
      <c r="X76" s="213"/>
      <c r="Y76" s="213"/>
      <c r="Z76" s="213"/>
      <c r="AA76" s="213"/>
      <c r="AB76" s="213"/>
      <c r="AC76" s="213"/>
      <c r="AD76" s="213"/>
      <c r="AE76" s="213"/>
      <c r="AF76" s="213"/>
      <c r="AG76" s="213"/>
      <c r="AH76" s="213"/>
      <c r="AI76" s="213"/>
      <c r="AJ76" s="213"/>
      <c r="AK76" s="213"/>
      <c r="AL76" s="213"/>
      <c r="AM76" s="213"/>
      <c r="AN76" s="213"/>
      <c r="AO76" s="213"/>
      <c r="AP76" s="213"/>
      <c r="AQ76" s="36"/>
    </row>
    <row r="77" spans="2:43" s="3" customFormat="1" ht="14.4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099999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4" t="str">
        <f>K6</f>
        <v>Chrudim krytý plavecký bazén - rozšíření sauny o wellness prvky - 2. etapa</v>
      </c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15"/>
      <c r="Y78" s="215"/>
      <c r="Z78" s="215"/>
      <c r="AA78" s="215"/>
      <c r="AB78" s="215"/>
      <c r="AC78" s="215"/>
      <c r="AD78" s="215"/>
      <c r="AE78" s="215"/>
      <c r="AF78" s="215"/>
      <c r="AG78" s="215"/>
      <c r="AH78" s="215"/>
      <c r="AI78" s="215"/>
      <c r="AJ78" s="215"/>
      <c r="AK78" s="215"/>
      <c r="AL78" s="215"/>
      <c r="AM78" s="215"/>
      <c r="AN78" s="215"/>
      <c r="AO78" s="215"/>
      <c r="AP78" s="69"/>
      <c r="AQ78" s="70"/>
    </row>
    <row r="79" spans="2:43" s="1" customFormat="1" ht="6.9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3.2">
      <c r="B80" s="34"/>
      <c r="C80" s="29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25</v>
      </c>
      <c r="AJ80" s="35"/>
      <c r="AK80" s="35"/>
      <c r="AL80" s="35"/>
      <c r="AM80" s="72" t="str">
        <f>IF(AN8= "","",AN8)</f>
        <v>11. 6. 2018</v>
      </c>
      <c r="AN80" s="35"/>
      <c r="AO80" s="35"/>
      <c r="AP80" s="35"/>
      <c r="AQ80" s="36"/>
    </row>
    <row r="81" spans="1:89" s="1" customFormat="1" ht="6.9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3.2">
      <c r="B82" s="34"/>
      <c r="C82" s="29" t="s">
        <v>27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Chrudim,Resselovo nám.77,537 16 Chrudim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193" t="str">
        <f>IF(E17="","",E17)</f>
        <v>CODE,s.r.o., Na Vrtálně 84,Pardubice</v>
      </c>
      <c r="AN82" s="193"/>
      <c r="AO82" s="193"/>
      <c r="AP82" s="193"/>
      <c r="AQ82" s="36"/>
      <c r="AS82" s="194" t="s">
        <v>59</v>
      </c>
      <c r="AT82" s="195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89" s="1" customFormat="1" ht="13.2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36</v>
      </c>
      <c r="AJ83" s="35"/>
      <c r="AK83" s="35"/>
      <c r="AL83" s="35"/>
      <c r="AM83" s="193" t="str">
        <f>IF(E20="","",E20)</f>
        <v>R.Janošová</v>
      </c>
      <c r="AN83" s="193"/>
      <c r="AO83" s="193"/>
      <c r="AP83" s="193"/>
      <c r="AQ83" s="36"/>
      <c r="AS83" s="196"/>
      <c r="AT83" s="19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89" s="1" customFormat="1" ht="10.9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6"/>
      <c r="AT84" s="197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89" s="1" customFormat="1" ht="29.25" customHeight="1">
      <c r="B85" s="34"/>
      <c r="C85" s="185" t="s">
        <v>60</v>
      </c>
      <c r="D85" s="186"/>
      <c r="E85" s="186"/>
      <c r="F85" s="186"/>
      <c r="G85" s="186"/>
      <c r="H85" s="74"/>
      <c r="I85" s="187" t="s">
        <v>61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7" t="s">
        <v>62</v>
      </c>
      <c r="AH85" s="186"/>
      <c r="AI85" s="186"/>
      <c r="AJ85" s="186"/>
      <c r="AK85" s="186"/>
      <c r="AL85" s="186"/>
      <c r="AM85" s="186"/>
      <c r="AN85" s="187" t="s">
        <v>63</v>
      </c>
      <c r="AO85" s="186"/>
      <c r="AP85" s="198"/>
      <c r="AQ85" s="36"/>
      <c r="AS85" s="75" t="s">
        <v>64</v>
      </c>
      <c r="AT85" s="76" t="s">
        <v>65</v>
      </c>
      <c r="AU85" s="76" t="s">
        <v>66</v>
      </c>
      <c r="AV85" s="76" t="s">
        <v>67</v>
      </c>
      <c r="AW85" s="76" t="s">
        <v>68</v>
      </c>
      <c r="AX85" s="76" t="s">
        <v>69</v>
      </c>
      <c r="AY85" s="76" t="s">
        <v>70</v>
      </c>
      <c r="AZ85" s="76" t="s">
        <v>71</v>
      </c>
      <c r="BA85" s="76" t="s">
        <v>72</v>
      </c>
      <c r="BB85" s="76" t="s">
        <v>73</v>
      </c>
      <c r="BC85" s="76" t="s">
        <v>74</v>
      </c>
      <c r="BD85" s="77" t="s">
        <v>75</v>
      </c>
    </row>
    <row r="86" spans="1:89" s="1" customFormat="1" ht="10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" customHeight="1">
      <c r="B87" s="67"/>
      <c r="C87" s="79" t="s">
        <v>76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202">
        <f>ROUND(SUM(AG88:AG91),2)</f>
        <v>0</v>
      </c>
      <c r="AH87" s="202"/>
      <c r="AI87" s="202"/>
      <c r="AJ87" s="202"/>
      <c r="AK87" s="202"/>
      <c r="AL87" s="202"/>
      <c r="AM87" s="202"/>
      <c r="AN87" s="201">
        <f>SUM(AG87,AT87)</f>
        <v>0</v>
      </c>
      <c r="AO87" s="201"/>
      <c r="AP87" s="201"/>
      <c r="AQ87" s="70"/>
      <c r="AS87" s="81">
        <f>ROUND(SUM(AS88:AS91),2)</f>
        <v>0</v>
      </c>
      <c r="AT87" s="82">
        <f>ROUND(SUM(AV87:AW87),2)</f>
        <v>0</v>
      </c>
      <c r="AU87" s="83">
        <f>ROUND(SUM(AU88:AU91),5)</f>
        <v>0</v>
      </c>
      <c r="AV87" s="82">
        <f>ROUND(AZ87*L31,2)</f>
        <v>0</v>
      </c>
      <c r="AW87" s="82">
        <f>ROUND(BA87*L32,2)</f>
        <v>0</v>
      </c>
      <c r="AX87" s="82">
        <f>ROUND(BB87*L31,2)</f>
        <v>0</v>
      </c>
      <c r="AY87" s="82">
        <f>ROUND(BC87*L32,2)</f>
        <v>0</v>
      </c>
      <c r="AZ87" s="82">
        <f>ROUND(SUM(AZ88:AZ91),2)</f>
        <v>0</v>
      </c>
      <c r="BA87" s="82">
        <f>ROUND(SUM(BA88:BA91),2)</f>
        <v>0</v>
      </c>
      <c r="BB87" s="82">
        <f>ROUND(SUM(BB88:BB91),2)</f>
        <v>0</v>
      </c>
      <c r="BC87" s="82">
        <f>ROUND(SUM(BC88:BC91),2)</f>
        <v>0</v>
      </c>
      <c r="BD87" s="84">
        <f>ROUND(SUM(BD88:BD91),2)</f>
        <v>0</v>
      </c>
      <c r="BS87" s="85" t="s">
        <v>77</v>
      </c>
      <c r="BT87" s="85" t="s">
        <v>78</v>
      </c>
      <c r="BU87" s="86" t="s">
        <v>79</v>
      </c>
      <c r="BV87" s="85" t="s">
        <v>80</v>
      </c>
      <c r="BW87" s="85" t="s">
        <v>81</v>
      </c>
      <c r="BX87" s="85" t="s">
        <v>82</v>
      </c>
    </row>
    <row r="88" spans="1:89" s="5" customFormat="1" ht="16.5" customHeight="1">
      <c r="A88" s="87" t="s">
        <v>83</v>
      </c>
      <c r="B88" s="88"/>
      <c r="C88" s="89"/>
      <c r="D88" s="188" t="s">
        <v>84</v>
      </c>
      <c r="E88" s="188"/>
      <c r="F88" s="188"/>
      <c r="G88" s="188"/>
      <c r="H88" s="188"/>
      <c r="I88" s="90"/>
      <c r="J88" s="188" t="s">
        <v>85</v>
      </c>
      <c r="K88" s="188"/>
      <c r="L88" s="188"/>
      <c r="M88" s="188"/>
      <c r="N88" s="188"/>
      <c r="O88" s="188"/>
      <c r="P88" s="188"/>
      <c r="Q88" s="188"/>
      <c r="R88" s="188"/>
      <c r="S88" s="188"/>
      <c r="T88" s="188"/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  <c r="AF88" s="188"/>
      <c r="AG88" s="199">
        <f>'1 - Stavební část '!M30</f>
        <v>0</v>
      </c>
      <c r="AH88" s="200"/>
      <c r="AI88" s="200"/>
      <c r="AJ88" s="200"/>
      <c r="AK88" s="200"/>
      <c r="AL88" s="200"/>
      <c r="AM88" s="200"/>
      <c r="AN88" s="199">
        <f>SUM(AG88,AT88)</f>
        <v>0</v>
      </c>
      <c r="AO88" s="200"/>
      <c r="AP88" s="200"/>
      <c r="AQ88" s="91"/>
      <c r="AS88" s="92">
        <f>'1 - Stavební část '!M28</f>
        <v>0</v>
      </c>
      <c r="AT88" s="93">
        <f>ROUND(SUM(AV88:AW88),2)</f>
        <v>0</v>
      </c>
      <c r="AU88" s="94">
        <f>'1 - Stavební část '!W131</f>
        <v>0</v>
      </c>
      <c r="AV88" s="93">
        <f>'1 - Stavební část '!M32</f>
        <v>0</v>
      </c>
      <c r="AW88" s="93">
        <f>'1 - Stavební část '!M33</f>
        <v>0</v>
      </c>
      <c r="AX88" s="93">
        <f>'1 - Stavební část '!M34</f>
        <v>0</v>
      </c>
      <c r="AY88" s="93">
        <f>'1 - Stavební část '!M35</f>
        <v>0</v>
      </c>
      <c r="AZ88" s="93">
        <f>'1 - Stavební část '!H32</f>
        <v>0</v>
      </c>
      <c r="BA88" s="93">
        <f>'1 - Stavební část '!H33</f>
        <v>0</v>
      </c>
      <c r="BB88" s="93">
        <f>'1 - Stavební část '!H34</f>
        <v>0</v>
      </c>
      <c r="BC88" s="93">
        <f>'1 - Stavební část '!H35</f>
        <v>0</v>
      </c>
      <c r="BD88" s="95">
        <f>'1 - Stavební část '!H36</f>
        <v>0</v>
      </c>
      <c r="BT88" s="96" t="s">
        <v>84</v>
      </c>
      <c r="BV88" s="96" t="s">
        <v>80</v>
      </c>
      <c r="BW88" s="96" t="s">
        <v>86</v>
      </c>
      <c r="BX88" s="96" t="s">
        <v>81</v>
      </c>
    </row>
    <row r="89" spans="1:89" s="5" customFormat="1" ht="16.5" customHeight="1">
      <c r="A89" s="87" t="s">
        <v>83</v>
      </c>
      <c r="B89" s="88"/>
      <c r="C89" s="89"/>
      <c r="D89" s="188" t="s">
        <v>87</v>
      </c>
      <c r="E89" s="188"/>
      <c r="F89" s="188"/>
      <c r="G89" s="188"/>
      <c r="H89" s="188"/>
      <c r="I89" s="90"/>
      <c r="J89" s="188" t="s">
        <v>88</v>
      </c>
      <c r="K89" s="188"/>
      <c r="L89" s="188"/>
      <c r="M89" s="188"/>
      <c r="N89" s="188"/>
      <c r="O89" s="188"/>
      <c r="P89" s="188"/>
      <c r="Q89" s="188"/>
      <c r="R89" s="188"/>
      <c r="S89" s="188"/>
      <c r="T89" s="188"/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  <c r="AF89" s="188"/>
      <c r="AG89" s="199">
        <f>'11 - Topení'!M30</f>
        <v>0</v>
      </c>
      <c r="AH89" s="200"/>
      <c r="AI89" s="200"/>
      <c r="AJ89" s="200"/>
      <c r="AK89" s="200"/>
      <c r="AL89" s="200"/>
      <c r="AM89" s="200"/>
      <c r="AN89" s="199">
        <f>SUM(AG89*1.21)</f>
        <v>0</v>
      </c>
      <c r="AO89" s="200"/>
      <c r="AP89" s="200"/>
      <c r="AQ89" s="91"/>
      <c r="AS89" s="92">
        <f>'11 - Topení'!M28</f>
        <v>0</v>
      </c>
      <c r="AT89" s="93">
        <f>ROUND(SUM(AV89:AW89),2)</f>
        <v>0</v>
      </c>
      <c r="AU89" s="94">
        <f>'11 - Topení'!W117</f>
        <v>0</v>
      </c>
      <c r="AV89" s="93">
        <f>'11 - Topení'!M32</f>
        <v>0</v>
      </c>
      <c r="AW89" s="93">
        <f>'11 - Topení'!M33</f>
        <v>0</v>
      </c>
      <c r="AX89" s="93">
        <f>'11 - Topení'!M34</f>
        <v>0</v>
      </c>
      <c r="AY89" s="93">
        <f>'11 - Topení'!M35</f>
        <v>0</v>
      </c>
      <c r="AZ89" s="93">
        <f>'11 - Topení'!H32</f>
        <v>0</v>
      </c>
      <c r="BA89" s="93">
        <f>'11 - Topení'!H33</f>
        <v>0</v>
      </c>
      <c r="BB89" s="93">
        <f>'11 - Topení'!H34</f>
        <v>0</v>
      </c>
      <c r="BC89" s="93">
        <f>'11 - Topení'!H35</f>
        <v>0</v>
      </c>
      <c r="BD89" s="95">
        <f>'11 - Topení'!H36</f>
        <v>0</v>
      </c>
      <c r="BT89" s="96" t="s">
        <v>84</v>
      </c>
      <c r="BV89" s="96" t="s">
        <v>80</v>
      </c>
      <c r="BW89" s="96" t="s">
        <v>89</v>
      </c>
      <c r="BX89" s="96" t="s">
        <v>81</v>
      </c>
    </row>
    <row r="90" spans="1:89" s="5" customFormat="1" ht="16.5" customHeight="1">
      <c r="A90" s="87" t="s">
        <v>83</v>
      </c>
      <c r="B90" s="88"/>
      <c r="C90" s="89"/>
      <c r="D90" s="188" t="s">
        <v>90</v>
      </c>
      <c r="E90" s="188"/>
      <c r="F90" s="188"/>
      <c r="G90" s="188"/>
      <c r="H90" s="188"/>
      <c r="I90" s="90"/>
      <c r="J90" s="188" t="s">
        <v>91</v>
      </c>
      <c r="K90" s="188"/>
      <c r="L90" s="188"/>
      <c r="M90" s="188"/>
      <c r="N90" s="188"/>
      <c r="O90" s="188"/>
      <c r="P90" s="188"/>
      <c r="Q90" s="188"/>
      <c r="R90" s="188"/>
      <c r="S90" s="188"/>
      <c r="T90" s="188"/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  <c r="AF90" s="188"/>
      <c r="AG90" s="199">
        <f>'12 - Elektroinstalace'!M30</f>
        <v>0</v>
      </c>
      <c r="AH90" s="200"/>
      <c r="AI90" s="200"/>
      <c r="AJ90" s="200"/>
      <c r="AK90" s="200"/>
      <c r="AL90" s="200"/>
      <c r="AM90" s="200"/>
      <c r="AN90" s="199">
        <f>SUM(AG90,AT90)</f>
        <v>0</v>
      </c>
      <c r="AO90" s="200"/>
      <c r="AP90" s="200"/>
      <c r="AQ90" s="91"/>
      <c r="AS90" s="92">
        <f>'12 - Elektroinstalace'!M28</f>
        <v>0</v>
      </c>
      <c r="AT90" s="93">
        <f>ROUND(SUM(AV90:AW90),2)</f>
        <v>0</v>
      </c>
      <c r="AU90" s="94">
        <f>'12 - Elektroinstalace'!W117</f>
        <v>0</v>
      </c>
      <c r="AV90" s="93">
        <f>'12 - Elektroinstalace'!M32</f>
        <v>0</v>
      </c>
      <c r="AW90" s="93">
        <f>'12 - Elektroinstalace'!M33</f>
        <v>0</v>
      </c>
      <c r="AX90" s="93">
        <f>'12 - Elektroinstalace'!M34</f>
        <v>0</v>
      </c>
      <c r="AY90" s="93">
        <f>'12 - Elektroinstalace'!M35</f>
        <v>0</v>
      </c>
      <c r="AZ90" s="93">
        <f>'12 - Elektroinstalace'!H32</f>
        <v>0</v>
      </c>
      <c r="BA90" s="93">
        <f>'12 - Elektroinstalace'!H33</f>
        <v>0</v>
      </c>
      <c r="BB90" s="93">
        <f>'12 - Elektroinstalace'!H34</f>
        <v>0</v>
      </c>
      <c r="BC90" s="93">
        <f>'12 - Elektroinstalace'!H35</f>
        <v>0</v>
      </c>
      <c r="BD90" s="95">
        <f>'12 - Elektroinstalace'!H36</f>
        <v>0</v>
      </c>
      <c r="BT90" s="96" t="s">
        <v>84</v>
      </c>
      <c r="BV90" s="96" t="s">
        <v>80</v>
      </c>
      <c r="BW90" s="96" t="s">
        <v>92</v>
      </c>
      <c r="BX90" s="96" t="s">
        <v>81</v>
      </c>
    </row>
    <row r="91" spans="1:89" s="5" customFormat="1" ht="16.5" customHeight="1">
      <c r="A91" s="87" t="s">
        <v>83</v>
      </c>
      <c r="B91" s="88"/>
      <c r="C91" s="89"/>
      <c r="D91" s="188" t="s">
        <v>93</v>
      </c>
      <c r="E91" s="188"/>
      <c r="F91" s="188"/>
      <c r="G91" s="188"/>
      <c r="H91" s="188"/>
      <c r="I91" s="90"/>
      <c r="J91" s="188" t="s">
        <v>94</v>
      </c>
      <c r="K91" s="188"/>
      <c r="L91" s="188"/>
      <c r="M91" s="188"/>
      <c r="N91" s="188"/>
      <c r="O91" s="188"/>
      <c r="P91" s="188"/>
      <c r="Q91" s="188"/>
      <c r="R91" s="188"/>
      <c r="S91" s="188"/>
      <c r="T91" s="188"/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  <c r="AF91" s="188"/>
      <c r="AG91" s="199">
        <f>'2 - Vedlejší rozpočtové n...'!M30</f>
        <v>0</v>
      </c>
      <c r="AH91" s="200"/>
      <c r="AI91" s="200"/>
      <c r="AJ91" s="200"/>
      <c r="AK91" s="200"/>
      <c r="AL91" s="200"/>
      <c r="AM91" s="200"/>
      <c r="AN91" s="199">
        <f>SUM(AG91,AT91)</f>
        <v>0</v>
      </c>
      <c r="AO91" s="200"/>
      <c r="AP91" s="200"/>
      <c r="AQ91" s="91"/>
      <c r="AS91" s="97">
        <f>'2 - Vedlejší rozpočtové n...'!M28</f>
        <v>0</v>
      </c>
      <c r="AT91" s="98">
        <f>ROUND(SUM(AV91:AW91),2)</f>
        <v>0</v>
      </c>
      <c r="AU91" s="99">
        <f>'2 - Vedlejší rozpočtové n...'!W120</f>
        <v>0</v>
      </c>
      <c r="AV91" s="98">
        <f>'2 - Vedlejší rozpočtové n...'!M32</f>
        <v>0</v>
      </c>
      <c r="AW91" s="98">
        <f>'2 - Vedlejší rozpočtové n...'!M33</f>
        <v>0</v>
      </c>
      <c r="AX91" s="98">
        <f>'2 - Vedlejší rozpočtové n...'!M34</f>
        <v>0</v>
      </c>
      <c r="AY91" s="98">
        <f>'2 - Vedlejší rozpočtové n...'!M35</f>
        <v>0</v>
      </c>
      <c r="AZ91" s="98">
        <f>'2 - Vedlejší rozpočtové n...'!H32</f>
        <v>0</v>
      </c>
      <c r="BA91" s="98">
        <f>'2 - Vedlejší rozpočtové n...'!H33</f>
        <v>0</v>
      </c>
      <c r="BB91" s="98">
        <f>'2 - Vedlejší rozpočtové n...'!H34</f>
        <v>0</v>
      </c>
      <c r="BC91" s="98">
        <f>'2 - Vedlejší rozpočtové n...'!H35</f>
        <v>0</v>
      </c>
      <c r="BD91" s="100">
        <f>'2 - Vedlejší rozpočtové n...'!H36</f>
        <v>0</v>
      </c>
      <c r="BT91" s="96" t="s">
        <v>84</v>
      </c>
      <c r="BV91" s="96" t="s">
        <v>80</v>
      </c>
      <c r="BW91" s="96" t="s">
        <v>95</v>
      </c>
      <c r="BX91" s="96" t="s">
        <v>81</v>
      </c>
    </row>
    <row r="92" spans="1:89">
      <c r="B92" s="22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3"/>
    </row>
    <row r="93" spans="1:89" s="1" customFormat="1" ht="30" customHeight="1">
      <c r="B93" s="34"/>
      <c r="C93" s="79" t="s">
        <v>96</v>
      </c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201">
        <f>ROUND(SUM(AG94:AG97),2)</f>
        <v>0</v>
      </c>
      <c r="AH93" s="201"/>
      <c r="AI93" s="201"/>
      <c r="AJ93" s="201"/>
      <c r="AK93" s="201"/>
      <c r="AL93" s="201"/>
      <c r="AM93" s="201"/>
      <c r="AN93" s="201">
        <f>ROUND(SUM(AN94:AN97),2)</f>
        <v>0</v>
      </c>
      <c r="AO93" s="201"/>
      <c r="AP93" s="201"/>
      <c r="AQ93" s="36"/>
      <c r="AS93" s="75" t="s">
        <v>97</v>
      </c>
      <c r="AT93" s="76" t="s">
        <v>98</v>
      </c>
      <c r="AU93" s="76" t="s">
        <v>42</v>
      </c>
      <c r="AV93" s="77" t="s">
        <v>65</v>
      </c>
    </row>
    <row r="94" spans="1:89" s="1" customFormat="1" ht="19.95" customHeight="1">
      <c r="B94" s="34"/>
      <c r="C94" s="35"/>
      <c r="D94" s="101" t="s">
        <v>99</v>
      </c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F94" s="35"/>
      <c r="AG94" s="191">
        <f>ROUND(AG87*AS94,2)</f>
        <v>0</v>
      </c>
      <c r="AH94" s="192"/>
      <c r="AI94" s="192"/>
      <c r="AJ94" s="192"/>
      <c r="AK94" s="192"/>
      <c r="AL94" s="192"/>
      <c r="AM94" s="192"/>
      <c r="AN94" s="192">
        <f>ROUND(AG94+AV94,2)</f>
        <v>0</v>
      </c>
      <c r="AO94" s="192"/>
      <c r="AP94" s="192"/>
      <c r="AQ94" s="36"/>
      <c r="AS94" s="102">
        <v>0</v>
      </c>
      <c r="AT94" s="103" t="s">
        <v>100</v>
      </c>
      <c r="AU94" s="103" t="s">
        <v>43</v>
      </c>
      <c r="AV94" s="104">
        <f>ROUND(IF(AU94="základní",AG94*L31,IF(AU94="snížená",AG94*L32,0)),2)</f>
        <v>0</v>
      </c>
      <c r="BV94" s="18" t="s">
        <v>101</v>
      </c>
      <c r="BY94" s="105">
        <f>IF(AU94="základní",AV94,0)</f>
        <v>0</v>
      </c>
      <c r="BZ94" s="105">
        <f>IF(AU94="snížená",AV94,0)</f>
        <v>0</v>
      </c>
      <c r="CA94" s="105">
        <v>0</v>
      </c>
      <c r="CB94" s="105">
        <v>0</v>
      </c>
      <c r="CC94" s="105"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>x</v>
      </c>
    </row>
    <row r="95" spans="1:89" s="1" customFormat="1" ht="19.95" customHeight="1">
      <c r="B95" s="34"/>
      <c r="C95" s="35"/>
      <c r="D95" s="189" t="s">
        <v>102</v>
      </c>
      <c r="E95" s="190"/>
      <c r="F95" s="190"/>
      <c r="G95" s="190"/>
      <c r="H95" s="190"/>
      <c r="I95" s="190"/>
      <c r="J95" s="190"/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35"/>
      <c r="AD95" s="35"/>
      <c r="AE95" s="35"/>
      <c r="AF95" s="35"/>
      <c r="AG95" s="191">
        <f>AG87*AS95</f>
        <v>0</v>
      </c>
      <c r="AH95" s="192"/>
      <c r="AI95" s="192"/>
      <c r="AJ95" s="192"/>
      <c r="AK95" s="192"/>
      <c r="AL95" s="192"/>
      <c r="AM95" s="192"/>
      <c r="AN95" s="192">
        <f>AG95+AV95</f>
        <v>0</v>
      </c>
      <c r="AO95" s="192"/>
      <c r="AP95" s="192"/>
      <c r="AQ95" s="36"/>
      <c r="AS95" s="106">
        <v>0</v>
      </c>
      <c r="AT95" s="107" t="s">
        <v>100</v>
      </c>
      <c r="AU95" s="107" t="s">
        <v>43</v>
      </c>
      <c r="AV95" s="108">
        <f>ROUND(IF(AU95="nulová",0,IF(OR(AU95="základní",AU95="zákl. přenesená"),AG95*L31,AG95*L32)),2)</f>
        <v>0</v>
      </c>
      <c r="BV95" s="18" t="s">
        <v>103</v>
      </c>
      <c r="BY95" s="105">
        <f>IF(AU95="základní",AV95,0)</f>
        <v>0</v>
      </c>
      <c r="BZ95" s="105">
        <f>IF(AU95="snížená",AV95,0)</f>
        <v>0</v>
      </c>
      <c r="CA95" s="105">
        <f>IF(AU95="zákl. přenesená",AV95,0)</f>
        <v>0</v>
      </c>
      <c r="CB95" s="105">
        <f>IF(AU95="sníž. přenesená",AV95,0)</f>
        <v>0</v>
      </c>
      <c r="CC95" s="105">
        <f>IF(AU95="nulová",AV95,0)</f>
        <v>0</v>
      </c>
      <c r="CD95" s="105">
        <f>IF(AU95="základní",AG95,0)</f>
        <v>0</v>
      </c>
      <c r="CE95" s="105">
        <f>IF(AU95="snížená",AG95,0)</f>
        <v>0</v>
      </c>
      <c r="CF95" s="105">
        <f>IF(AU95="zákl. přenesená",AG95,0)</f>
        <v>0</v>
      </c>
      <c r="CG95" s="105">
        <f>IF(AU95="sníž. přenesená",AG95,0)</f>
        <v>0</v>
      </c>
      <c r="CH95" s="105">
        <f>IF(AU95="nulová",AG95,0)</f>
        <v>0</v>
      </c>
      <c r="CI95" s="18">
        <f>IF(AU95="základní",1,IF(AU95="snížená",2,IF(AU95="zákl. přenesená",4,IF(AU95="sníž. přenesená",5,3))))</f>
        <v>1</v>
      </c>
      <c r="CJ95" s="18">
        <f>IF(AT95="stavební čast",1,IF(8895="investiční čast",2,3))</f>
        <v>1</v>
      </c>
      <c r="CK95" s="18" t="str">
        <f>IF(D95="Vyplň vlastní","","x")</f>
        <v/>
      </c>
    </row>
    <row r="96" spans="1:89" s="1" customFormat="1" ht="19.95" customHeight="1">
      <c r="B96" s="34"/>
      <c r="C96" s="35"/>
      <c r="D96" s="189" t="s">
        <v>102</v>
      </c>
      <c r="E96" s="190"/>
      <c r="F96" s="190"/>
      <c r="G96" s="190"/>
      <c r="H96" s="190"/>
      <c r="I96" s="190"/>
      <c r="J96" s="190"/>
      <c r="K96" s="190"/>
      <c r="L96" s="190"/>
      <c r="M96" s="190"/>
      <c r="N96" s="190"/>
      <c r="O96" s="190"/>
      <c r="P96" s="190"/>
      <c r="Q96" s="190"/>
      <c r="R96" s="190"/>
      <c r="S96" s="190"/>
      <c r="T96" s="190"/>
      <c r="U96" s="190"/>
      <c r="V96" s="190"/>
      <c r="W96" s="190"/>
      <c r="X96" s="190"/>
      <c r="Y96" s="190"/>
      <c r="Z96" s="190"/>
      <c r="AA96" s="190"/>
      <c r="AB96" s="190"/>
      <c r="AC96" s="35"/>
      <c r="AD96" s="35"/>
      <c r="AE96" s="35"/>
      <c r="AF96" s="35"/>
      <c r="AG96" s="191">
        <f>AG87*AS96</f>
        <v>0</v>
      </c>
      <c r="AH96" s="192"/>
      <c r="AI96" s="192"/>
      <c r="AJ96" s="192"/>
      <c r="AK96" s="192"/>
      <c r="AL96" s="192"/>
      <c r="AM96" s="192"/>
      <c r="AN96" s="192">
        <f>AG96+AV96</f>
        <v>0</v>
      </c>
      <c r="AO96" s="192"/>
      <c r="AP96" s="192"/>
      <c r="AQ96" s="36"/>
      <c r="AS96" s="106">
        <v>0</v>
      </c>
      <c r="AT96" s="107" t="s">
        <v>100</v>
      </c>
      <c r="AU96" s="107" t="s">
        <v>43</v>
      </c>
      <c r="AV96" s="108">
        <f>ROUND(IF(AU96="nulová",0,IF(OR(AU96="základní",AU96="zákl. přenesená"),AG96*L31,AG96*L32)),2)</f>
        <v>0</v>
      </c>
      <c r="BV96" s="18" t="s">
        <v>103</v>
      </c>
      <c r="BY96" s="105">
        <f>IF(AU96="základní",AV96,0)</f>
        <v>0</v>
      </c>
      <c r="BZ96" s="105">
        <f>IF(AU96="snížená",AV96,0)</f>
        <v>0</v>
      </c>
      <c r="CA96" s="105">
        <f>IF(AU96="zákl. přenesená",AV96,0)</f>
        <v>0</v>
      </c>
      <c r="CB96" s="105">
        <f>IF(AU96="sníž. přenesená",AV96,0)</f>
        <v>0</v>
      </c>
      <c r="CC96" s="105">
        <f>IF(AU96="nulová",AV96,0)</f>
        <v>0</v>
      </c>
      <c r="CD96" s="105">
        <f>IF(AU96="základní",AG96,0)</f>
        <v>0</v>
      </c>
      <c r="CE96" s="105">
        <f>IF(AU96="snížená",AG96,0)</f>
        <v>0</v>
      </c>
      <c r="CF96" s="105">
        <f>IF(AU96="zákl. přenesená",AG96,0)</f>
        <v>0</v>
      </c>
      <c r="CG96" s="105">
        <f>IF(AU96="sníž. přenesená",AG96,0)</f>
        <v>0</v>
      </c>
      <c r="CH96" s="105">
        <f>IF(AU96="nulová",AG96,0)</f>
        <v>0</v>
      </c>
      <c r="CI96" s="18">
        <f>IF(AU96="základní",1,IF(AU96="snížená",2,IF(AU96="zákl. přenesená",4,IF(AU96="sníž. přenesená",5,3))))</f>
        <v>1</v>
      </c>
      <c r="CJ96" s="18">
        <f>IF(AT96="stavební čast",1,IF(8896="investiční čast",2,3))</f>
        <v>1</v>
      </c>
      <c r="CK96" s="18" t="str">
        <f>IF(D96="Vyplň vlastní","","x")</f>
        <v/>
      </c>
    </row>
    <row r="97" spans="2:89" s="1" customFormat="1" ht="19.95" customHeight="1">
      <c r="B97" s="34"/>
      <c r="C97" s="35"/>
      <c r="D97" s="189" t="s">
        <v>102</v>
      </c>
      <c r="E97" s="190"/>
      <c r="F97" s="190"/>
      <c r="G97" s="190"/>
      <c r="H97" s="190"/>
      <c r="I97" s="190"/>
      <c r="J97" s="190"/>
      <c r="K97" s="190"/>
      <c r="L97" s="190"/>
      <c r="M97" s="190"/>
      <c r="N97" s="190"/>
      <c r="O97" s="190"/>
      <c r="P97" s="190"/>
      <c r="Q97" s="190"/>
      <c r="R97" s="190"/>
      <c r="S97" s="190"/>
      <c r="T97" s="190"/>
      <c r="U97" s="190"/>
      <c r="V97" s="190"/>
      <c r="W97" s="190"/>
      <c r="X97" s="190"/>
      <c r="Y97" s="190"/>
      <c r="Z97" s="190"/>
      <c r="AA97" s="190"/>
      <c r="AB97" s="190"/>
      <c r="AC97" s="35"/>
      <c r="AD97" s="35"/>
      <c r="AE97" s="35"/>
      <c r="AF97" s="35"/>
      <c r="AG97" s="191">
        <f>AG87*AS97</f>
        <v>0</v>
      </c>
      <c r="AH97" s="192"/>
      <c r="AI97" s="192"/>
      <c r="AJ97" s="192"/>
      <c r="AK97" s="192"/>
      <c r="AL97" s="192"/>
      <c r="AM97" s="192"/>
      <c r="AN97" s="192">
        <f>AG97+AV97</f>
        <v>0</v>
      </c>
      <c r="AO97" s="192"/>
      <c r="AP97" s="192"/>
      <c r="AQ97" s="36"/>
      <c r="AS97" s="109">
        <v>0</v>
      </c>
      <c r="AT97" s="110" t="s">
        <v>100</v>
      </c>
      <c r="AU97" s="110" t="s">
        <v>43</v>
      </c>
      <c r="AV97" s="111">
        <f>ROUND(IF(AU97="nulová",0,IF(OR(AU97="základní",AU97="zákl. přenesená"),AG97*L31,AG97*L32)),2)</f>
        <v>0</v>
      </c>
      <c r="BV97" s="18" t="s">
        <v>103</v>
      </c>
      <c r="BY97" s="105">
        <f>IF(AU97="základní",AV97,0)</f>
        <v>0</v>
      </c>
      <c r="BZ97" s="105">
        <f>IF(AU97="snížená",AV97,0)</f>
        <v>0</v>
      </c>
      <c r="CA97" s="105">
        <f>IF(AU97="zákl. přenesená",AV97,0)</f>
        <v>0</v>
      </c>
      <c r="CB97" s="105">
        <f>IF(AU97="sníž. přenesená",AV97,0)</f>
        <v>0</v>
      </c>
      <c r="CC97" s="105">
        <f>IF(AU97="nulová",AV97,0)</f>
        <v>0</v>
      </c>
      <c r="CD97" s="105">
        <f>IF(AU97="základní",AG97,0)</f>
        <v>0</v>
      </c>
      <c r="CE97" s="105">
        <f>IF(AU97="snížená",AG97,0)</f>
        <v>0</v>
      </c>
      <c r="CF97" s="105">
        <f>IF(AU97="zákl. přenesená",AG97,0)</f>
        <v>0</v>
      </c>
      <c r="CG97" s="105">
        <f>IF(AU97="sníž. přenesená",AG97,0)</f>
        <v>0</v>
      </c>
      <c r="CH97" s="105">
        <f>IF(AU97="nulová",AG97,0)</f>
        <v>0</v>
      </c>
      <c r="CI97" s="18">
        <f>IF(AU97="základní",1,IF(AU97="snížená",2,IF(AU97="zákl. přenesená",4,IF(AU97="sníž. přenesená",5,3))))</f>
        <v>1</v>
      </c>
      <c r="CJ97" s="18">
        <f>IF(AT97="stavební čast",1,IF(8897="investiční čast",2,3))</f>
        <v>1</v>
      </c>
      <c r="CK97" s="18" t="str">
        <f>IF(D97="Vyplň vlastní","","x")</f>
        <v/>
      </c>
    </row>
    <row r="98" spans="2:89" s="1" customFormat="1" ht="10.9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6"/>
    </row>
    <row r="99" spans="2:89" s="1" customFormat="1" ht="30" customHeight="1">
      <c r="B99" s="34"/>
      <c r="C99" s="112" t="s">
        <v>104</v>
      </c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84">
        <f>ROUND(AG87+AG93,2)</f>
        <v>0</v>
      </c>
      <c r="AH99" s="184"/>
      <c r="AI99" s="184"/>
      <c r="AJ99" s="184"/>
      <c r="AK99" s="184"/>
      <c r="AL99" s="184"/>
      <c r="AM99" s="184"/>
      <c r="AN99" s="184">
        <f>AN87+AN93</f>
        <v>0</v>
      </c>
      <c r="AO99" s="184"/>
      <c r="AP99" s="184"/>
      <c r="AQ99" s="36"/>
    </row>
    <row r="100" spans="2:89" s="1" customFormat="1" ht="6.9" customHeight="1"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59"/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9"/>
      <c r="AN100" s="59"/>
      <c r="AO100" s="59"/>
      <c r="AP100" s="59"/>
      <c r="AQ100" s="60"/>
    </row>
  </sheetData>
  <mergeCells count="70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5:AP95"/>
    <mergeCell ref="AN89:AP89"/>
    <mergeCell ref="AN88:AP88"/>
    <mergeCell ref="AN90:AP90"/>
    <mergeCell ref="AN91:AP91"/>
    <mergeCell ref="AN94:AP94"/>
    <mergeCell ref="AN96:AP96"/>
    <mergeCell ref="AN97:AP97"/>
    <mergeCell ref="AN93:AP93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7:AB97"/>
    <mergeCell ref="D95:AB95"/>
    <mergeCell ref="AG95:AM95"/>
    <mergeCell ref="AG89:AM89"/>
    <mergeCell ref="AG90:AM90"/>
    <mergeCell ref="AG91:AM91"/>
    <mergeCell ref="AG94:AM94"/>
    <mergeCell ref="AG87:AM87"/>
    <mergeCell ref="AG93:AM93"/>
    <mergeCell ref="AM82:AP82"/>
    <mergeCell ref="AS82:AT84"/>
    <mergeCell ref="AM83:AP83"/>
    <mergeCell ref="AN85:AP85"/>
    <mergeCell ref="AG88:AM88"/>
    <mergeCell ref="AN87:AP87"/>
    <mergeCell ref="AG99:AM99"/>
    <mergeCell ref="AN99:AP99"/>
    <mergeCell ref="C85:G85"/>
    <mergeCell ref="I85:AF85"/>
    <mergeCell ref="AG85:AM85"/>
    <mergeCell ref="D88:H88"/>
    <mergeCell ref="J88:AF88"/>
    <mergeCell ref="D89:H89"/>
    <mergeCell ref="J89:AF89"/>
    <mergeCell ref="D90:H90"/>
    <mergeCell ref="J90:AF90"/>
    <mergeCell ref="D91:H91"/>
    <mergeCell ref="J91:AF91"/>
    <mergeCell ref="D96:AB96"/>
    <mergeCell ref="AG96:AM96"/>
    <mergeCell ref="AG97:AM97"/>
  </mergeCells>
  <dataValidations count="2">
    <dataValidation type="list" allowBlank="1" showInputMessage="1" showErrorMessage="1" error="Povoleny jsou hodnoty základní, snížená, zákl. přenesená, sníž. přenesená, nulová." sqref="AU94:AU9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4:AT98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 - Stavební část '!C2" display="/"/>
    <hyperlink ref="A89" location="'11 - Topení'!C2" display="/"/>
    <hyperlink ref="A90" location="'12 - Elektroinstalace'!C2" display="/"/>
    <hyperlink ref="A91" location="'2 - Vedlejší rozpočtové n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37"/>
  <sheetViews>
    <sheetView showGridLines="0" workbookViewId="0">
      <pane ySplit="1" topLeftCell="A2" activePane="bottomLeft" state="frozen"/>
      <selection pane="bottomLeft" activeCell="F222" sqref="F222:I22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105</v>
      </c>
      <c r="G1" s="13"/>
      <c r="H1" s="254" t="s">
        <v>106</v>
      </c>
      <c r="I1" s="254"/>
      <c r="J1" s="254"/>
      <c r="K1" s="254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8" t="s">
        <v>86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84</v>
      </c>
    </row>
    <row r="4" spans="1:66" ht="36.9" customHeight="1">
      <c r="B4" s="22"/>
      <c r="C4" s="212" t="s">
        <v>110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3"/>
      <c r="T4" s="17" t="s">
        <v>13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55" t="str">
        <f>'Rekapitulace stavby'!K6</f>
        <v>Chrudim krytý plavecký bazén - rozšíření sauny o wellness prvky - 2. etapa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"/>
      <c r="R6" s="23"/>
    </row>
    <row r="7" spans="1:66" s="1" customFormat="1" ht="32.85" customHeight="1">
      <c r="B7" s="34"/>
      <c r="C7" s="35"/>
      <c r="D7" s="28" t="s">
        <v>111</v>
      </c>
      <c r="E7" s="35"/>
      <c r="F7" s="203" t="s">
        <v>112</v>
      </c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35"/>
      <c r="R7" s="36"/>
    </row>
    <row r="8" spans="1:66" s="1" customFormat="1" ht="14.4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58" t="str">
        <f>'Rekapitulace stavby'!AN8</f>
        <v>11. 6. 2018</v>
      </c>
      <c r="P9" s="25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Město Chrudim,Resselovo nám.77,537 16 Chrudim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60" t="str">
        <f>IF('Rekapitulace stavby'!AN13="","",'Rekapitulace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60" t="str">
        <f>IF('Rekapitulace stavby'!E14="","",'Rekapitulace stavby'!E14)</f>
        <v>Vyplň údaj</v>
      </c>
      <c r="F15" s="276"/>
      <c r="G15" s="276"/>
      <c r="H15" s="276"/>
      <c r="I15" s="276"/>
      <c r="J15" s="276"/>
      <c r="K15" s="276"/>
      <c r="L15" s="276"/>
      <c r="M15" s="29" t="s">
        <v>30</v>
      </c>
      <c r="N15" s="35"/>
      <c r="O15" s="260" t="str">
        <f>IF('Rekapitulace stavby'!AN14="","",'Rekapitulace stavby'!AN14)</f>
        <v>Vyplň údaj</v>
      </c>
      <c r="P15" s="22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>CODE,s.r.o., Na Vrtálně 84,Pardubice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>R.Janošová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113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" customHeight="1">
      <c r="B28" s="34"/>
      <c r="C28" s="35"/>
      <c r="D28" s="33" t="s">
        <v>99</v>
      </c>
      <c r="E28" s="35"/>
      <c r="F28" s="35"/>
      <c r="G28" s="35"/>
      <c r="H28" s="35"/>
      <c r="I28" s="35"/>
      <c r="J28" s="35"/>
      <c r="K28" s="35"/>
      <c r="L28" s="35"/>
      <c r="M28" s="226">
        <f>N106</f>
        <v>0</v>
      </c>
      <c r="N28" s="226"/>
      <c r="O28" s="226"/>
      <c r="P28" s="226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75">
        <f>ROUND(M27+M28,2)</f>
        <v>0</v>
      </c>
      <c r="N30" s="257"/>
      <c r="O30" s="257"/>
      <c r="P30" s="257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72">
        <f>M30</f>
        <v>0</v>
      </c>
      <c r="I32" s="257"/>
      <c r="J32" s="257"/>
      <c r="K32" s="35"/>
      <c r="L32" s="35"/>
      <c r="M32" s="272">
        <f>(H32*1.21)-SUM(M30)</f>
        <v>0</v>
      </c>
      <c r="N32" s="257"/>
      <c r="O32" s="257"/>
      <c r="P32" s="257"/>
      <c r="Q32" s="35"/>
      <c r="R32" s="36"/>
    </row>
    <row r="33" spans="2:18" s="1" customFormat="1" ht="14.4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72"/>
      <c r="I33" s="257"/>
      <c r="J33" s="257"/>
      <c r="K33" s="35"/>
      <c r="L33" s="35"/>
      <c r="M33" s="272"/>
      <c r="N33" s="257"/>
      <c r="O33" s="257"/>
      <c r="P33" s="257"/>
      <c r="Q33" s="35"/>
      <c r="R33" s="36"/>
    </row>
    <row r="34" spans="2:18" s="1" customFormat="1" ht="14.4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72">
        <f>(SUM(BG106:BG113)+SUM(BG131:BG232))</f>
        <v>0</v>
      </c>
      <c r="I34" s="257"/>
      <c r="J34" s="257"/>
      <c r="K34" s="35"/>
      <c r="L34" s="35"/>
      <c r="M34" s="272">
        <v>0</v>
      </c>
      <c r="N34" s="257"/>
      <c r="O34" s="257"/>
      <c r="P34" s="257"/>
      <c r="Q34" s="35"/>
      <c r="R34" s="36"/>
    </row>
    <row r="35" spans="2:18" s="1" customFormat="1" ht="14.4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72">
        <f>(SUM(BH106:BH113)+SUM(BH131:BH232))</f>
        <v>0</v>
      </c>
      <c r="I35" s="257"/>
      <c r="J35" s="257"/>
      <c r="K35" s="35"/>
      <c r="L35" s="35"/>
      <c r="M35" s="272">
        <v>0</v>
      </c>
      <c r="N35" s="257"/>
      <c r="O35" s="257"/>
      <c r="P35" s="257"/>
      <c r="Q35" s="35"/>
      <c r="R35" s="36"/>
    </row>
    <row r="36" spans="2:18" s="1" customFormat="1" ht="14.4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72">
        <f>(SUM(BI106:BI113)+SUM(BI131:BI232))</f>
        <v>0</v>
      </c>
      <c r="I36" s="257"/>
      <c r="J36" s="257"/>
      <c r="K36" s="35"/>
      <c r="L36" s="35"/>
      <c r="M36" s="272">
        <v>0</v>
      </c>
      <c r="N36" s="257"/>
      <c r="O36" s="257"/>
      <c r="P36" s="257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73">
        <f>SUM(M30:M36)</f>
        <v>0</v>
      </c>
      <c r="M38" s="273"/>
      <c r="N38" s="273"/>
      <c r="O38" s="273"/>
      <c r="P38" s="274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212" t="s">
        <v>114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55" t="str">
        <f>F6</f>
        <v>Chrudim krytý plavecký bazén - rozšíření sauny o wellness prvky - 2. etapa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" customHeight="1">
      <c r="B79" s="34"/>
      <c r="C79" s="68" t="s">
        <v>111</v>
      </c>
      <c r="D79" s="35"/>
      <c r="E79" s="35"/>
      <c r="F79" s="214" t="str">
        <f>F7</f>
        <v xml:space="preserve">1 - Stavební část </v>
      </c>
      <c r="G79" s="257"/>
      <c r="H79" s="257"/>
      <c r="I79" s="257"/>
      <c r="J79" s="257"/>
      <c r="K79" s="257"/>
      <c r="L79" s="257"/>
      <c r="M79" s="257"/>
      <c r="N79" s="257"/>
      <c r="O79" s="257"/>
      <c r="P79" s="257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59" t="str">
        <f>IF(O9="","",O9)</f>
        <v>11. 6. 2018</v>
      </c>
      <c r="N81" s="259"/>
      <c r="O81" s="259"/>
      <c r="P81" s="259"/>
      <c r="Q81" s="35"/>
      <c r="R81" s="36"/>
    </row>
    <row r="82" spans="2:47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3.2">
      <c r="B83" s="34"/>
      <c r="C83" s="29" t="s">
        <v>27</v>
      </c>
      <c r="D83" s="35"/>
      <c r="E83" s="35"/>
      <c r="F83" s="27" t="str">
        <f>E12</f>
        <v>Město Chrudim,Resselovo nám.77,537 16 Chrudim</v>
      </c>
      <c r="G83" s="35"/>
      <c r="H83" s="35"/>
      <c r="I83" s="35"/>
      <c r="J83" s="35"/>
      <c r="K83" s="29" t="s">
        <v>33</v>
      </c>
      <c r="L83" s="35"/>
      <c r="M83" s="220" t="str">
        <f>E18</f>
        <v>CODE,s.r.o., Na Vrtálně 84,Pardubice</v>
      </c>
      <c r="N83" s="220"/>
      <c r="O83" s="220"/>
      <c r="P83" s="220"/>
      <c r="Q83" s="220"/>
      <c r="R83" s="36"/>
    </row>
    <row r="84" spans="2:47" s="1" customFormat="1" ht="14.4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220" t="str">
        <f>E21</f>
        <v>R.Janošová</v>
      </c>
      <c r="N84" s="220"/>
      <c r="O84" s="220"/>
      <c r="P84" s="220"/>
      <c r="Q84" s="220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70" t="s">
        <v>115</v>
      </c>
      <c r="D86" s="271"/>
      <c r="E86" s="271"/>
      <c r="F86" s="271"/>
      <c r="G86" s="271"/>
      <c r="H86" s="113"/>
      <c r="I86" s="113"/>
      <c r="J86" s="113"/>
      <c r="K86" s="113"/>
      <c r="L86" s="113"/>
      <c r="M86" s="113"/>
      <c r="N86" s="270" t="s">
        <v>116</v>
      </c>
      <c r="O86" s="271"/>
      <c r="P86" s="271"/>
      <c r="Q86" s="271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21" t="s">
        <v>117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1">
        <f>N131</f>
        <v>0</v>
      </c>
      <c r="O88" s="264"/>
      <c r="P88" s="264"/>
      <c r="Q88" s="264"/>
      <c r="R88" s="36"/>
      <c r="AU88" s="18" t="s">
        <v>118</v>
      </c>
    </row>
    <row r="89" spans="2:47" s="6" customFormat="1" ht="24.9" customHeight="1">
      <c r="B89" s="122"/>
      <c r="C89" s="123"/>
      <c r="D89" s="124" t="s">
        <v>119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3">
        <f>N132</f>
        <v>0</v>
      </c>
      <c r="O89" s="263"/>
      <c r="P89" s="263"/>
      <c r="Q89" s="263"/>
      <c r="R89" s="125"/>
    </row>
    <row r="90" spans="2:47" s="7" customFormat="1" ht="19.95" customHeight="1">
      <c r="B90" s="126"/>
      <c r="C90" s="127"/>
      <c r="D90" s="101" t="s">
        <v>120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N133</f>
        <v>0</v>
      </c>
      <c r="O90" s="262"/>
      <c r="P90" s="262"/>
      <c r="Q90" s="262"/>
      <c r="R90" s="128"/>
    </row>
    <row r="91" spans="2:47" s="7" customFormat="1" ht="19.95" customHeight="1">
      <c r="B91" s="126"/>
      <c r="C91" s="127"/>
      <c r="D91" s="101" t="s">
        <v>121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92">
        <f>N139</f>
        <v>0</v>
      </c>
      <c r="O91" s="262"/>
      <c r="P91" s="262"/>
      <c r="Q91" s="262"/>
      <c r="R91" s="128"/>
    </row>
    <row r="92" spans="2:47" s="7" customFormat="1" ht="19.95" customHeight="1">
      <c r="B92" s="126"/>
      <c r="C92" s="127"/>
      <c r="D92" s="101" t="s">
        <v>122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92">
        <f>N149</f>
        <v>0</v>
      </c>
      <c r="O92" s="262"/>
      <c r="P92" s="262"/>
      <c r="Q92" s="262"/>
      <c r="R92" s="128"/>
    </row>
    <row r="93" spans="2:47" s="7" customFormat="1" ht="19.95" customHeight="1">
      <c r="B93" s="126"/>
      <c r="C93" s="127"/>
      <c r="D93" s="101" t="s">
        <v>123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92">
        <f>N159</f>
        <v>0</v>
      </c>
      <c r="O93" s="262"/>
      <c r="P93" s="262"/>
      <c r="Q93" s="262"/>
      <c r="R93" s="128"/>
    </row>
    <row r="94" spans="2:47" s="7" customFormat="1" ht="19.95" customHeight="1">
      <c r="B94" s="126"/>
      <c r="C94" s="127"/>
      <c r="D94" s="101" t="s">
        <v>124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92">
        <f>N164</f>
        <v>0</v>
      </c>
      <c r="O94" s="262"/>
      <c r="P94" s="262"/>
      <c r="Q94" s="262"/>
      <c r="R94" s="128"/>
    </row>
    <row r="95" spans="2:47" s="6" customFormat="1" ht="24.9" customHeight="1">
      <c r="B95" s="122"/>
      <c r="C95" s="123"/>
      <c r="D95" s="124" t="s">
        <v>125</v>
      </c>
      <c r="E95" s="123"/>
      <c r="F95" s="123"/>
      <c r="G95" s="123"/>
      <c r="H95" s="123"/>
      <c r="I95" s="123"/>
      <c r="J95" s="123"/>
      <c r="K95" s="123"/>
      <c r="L95" s="123"/>
      <c r="M95" s="123"/>
      <c r="N95" s="253">
        <f>N166</f>
        <v>0</v>
      </c>
      <c r="O95" s="263"/>
      <c r="P95" s="263"/>
      <c r="Q95" s="263"/>
      <c r="R95" s="125"/>
    </row>
    <row r="96" spans="2:47" s="7" customFormat="1" ht="19.95" customHeight="1">
      <c r="B96" s="126"/>
      <c r="C96" s="127"/>
      <c r="D96" s="101" t="s">
        <v>126</v>
      </c>
      <c r="E96" s="127"/>
      <c r="F96" s="127"/>
      <c r="G96" s="127"/>
      <c r="H96" s="127"/>
      <c r="I96" s="127"/>
      <c r="J96" s="127"/>
      <c r="K96" s="127"/>
      <c r="L96" s="127"/>
      <c r="M96" s="127"/>
      <c r="N96" s="192">
        <f>N167</f>
        <v>0</v>
      </c>
      <c r="O96" s="262"/>
      <c r="P96" s="262"/>
      <c r="Q96" s="262"/>
      <c r="R96" s="128"/>
    </row>
    <row r="97" spans="2:65" s="7" customFormat="1" ht="19.95" customHeight="1">
      <c r="B97" s="126"/>
      <c r="C97" s="127"/>
      <c r="D97" s="101" t="s">
        <v>127</v>
      </c>
      <c r="E97" s="127"/>
      <c r="F97" s="127"/>
      <c r="G97" s="127"/>
      <c r="H97" s="127"/>
      <c r="I97" s="127"/>
      <c r="J97" s="127"/>
      <c r="K97" s="127"/>
      <c r="L97" s="127"/>
      <c r="M97" s="127"/>
      <c r="N97" s="192">
        <f>N171</f>
        <v>0</v>
      </c>
      <c r="O97" s="262"/>
      <c r="P97" s="262"/>
      <c r="Q97" s="262"/>
      <c r="R97" s="128"/>
    </row>
    <row r="98" spans="2:65" s="7" customFormat="1" ht="19.95" customHeight="1">
      <c r="B98" s="126"/>
      <c r="C98" s="127"/>
      <c r="D98" s="101" t="s">
        <v>128</v>
      </c>
      <c r="E98" s="127"/>
      <c r="F98" s="127"/>
      <c r="G98" s="127"/>
      <c r="H98" s="127"/>
      <c r="I98" s="127"/>
      <c r="J98" s="127"/>
      <c r="K98" s="127"/>
      <c r="L98" s="127"/>
      <c r="M98" s="127"/>
      <c r="N98" s="192">
        <f>N175</f>
        <v>0</v>
      </c>
      <c r="O98" s="262"/>
      <c r="P98" s="262"/>
      <c r="Q98" s="262"/>
      <c r="R98" s="128"/>
    </row>
    <row r="99" spans="2:65" s="7" customFormat="1" ht="19.95" customHeight="1">
      <c r="B99" s="126"/>
      <c r="C99" s="127"/>
      <c r="D99" s="101" t="s">
        <v>129</v>
      </c>
      <c r="E99" s="127"/>
      <c r="F99" s="127"/>
      <c r="G99" s="127"/>
      <c r="H99" s="127"/>
      <c r="I99" s="127"/>
      <c r="J99" s="127"/>
      <c r="K99" s="127"/>
      <c r="L99" s="127"/>
      <c r="M99" s="127"/>
      <c r="N99" s="192">
        <f>N185</f>
        <v>0</v>
      </c>
      <c r="O99" s="262"/>
      <c r="P99" s="262"/>
      <c r="Q99" s="262"/>
      <c r="R99" s="128"/>
    </row>
    <row r="100" spans="2:65" s="7" customFormat="1" ht="19.95" customHeight="1">
      <c r="B100" s="126"/>
      <c r="C100" s="127"/>
      <c r="D100" s="101" t="s">
        <v>130</v>
      </c>
      <c r="E100" s="127"/>
      <c r="F100" s="127"/>
      <c r="G100" s="127"/>
      <c r="H100" s="127"/>
      <c r="I100" s="127"/>
      <c r="J100" s="127"/>
      <c r="K100" s="127"/>
      <c r="L100" s="127"/>
      <c r="M100" s="127"/>
      <c r="N100" s="192">
        <f>N190</f>
        <v>0</v>
      </c>
      <c r="O100" s="262"/>
      <c r="P100" s="262"/>
      <c r="Q100" s="262"/>
      <c r="R100" s="128"/>
    </row>
    <row r="101" spans="2:65" s="7" customFormat="1" ht="19.95" customHeight="1">
      <c r="B101" s="126"/>
      <c r="C101" s="127"/>
      <c r="D101" s="101" t="s">
        <v>131</v>
      </c>
      <c r="E101" s="127"/>
      <c r="F101" s="127"/>
      <c r="G101" s="127"/>
      <c r="H101" s="127"/>
      <c r="I101" s="127"/>
      <c r="J101" s="127"/>
      <c r="K101" s="127"/>
      <c r="L101" s="127"/>
      <c r="M101" s="127"/>
      <c r="N101" s="192">
        <f>N199</f>
        <v>0</v>
      </c>
      <c r="O101" s="262"/>
      <c r="P101" s="262"/>
      <c r="Q101" s="262"/>
      <c r="R101" s="128"/>
    </row>
    <row r="102" spans="2:65" s="6" customFormat="1" ht="24.9" customHeight="1">
      <c r="B102" s="122"/>
      <c r="C102" s="123"/>
      <c r="D102" s="124" t="s">
        <v>132</v>
      </c>
      <c r="E102" s="123"/>
      <c r="F102" s="123"/>
      <c r="G102" s="123"/>
      <c r="H102" s="123"/>
      <c r="I102" s="123"/>
      <c r="J102" s="123"/>
      <c r="K102" s="123"/>
      <c r="L102" s="123"/>
      <c r="M102" s="123"/>
      <c r="N102" s="253">
        <f>N203</f>
        <v>0</v>
      </c>
      <c r="O102" s="263"/>
      <c r="P102" s="263"/>
      <c r="Q102" s="263"/>
      <c r="R102" s="125"/>
    </row>
    <row r="103" spans="2:65" s="6" customFormat="1" ht="24.9" customHeight="1">
      <c r="B103" s="122"/>
      <c r="C103" s="123"/>
      <c r="D103" s="124" t="s">
        <v>133</v>
      </c>
      <c r="E103" s="123"/>
      <c r="F103" s="123"/>
      <c r="G103" s="123"/>
      <c r="H103" s="123"/>
      <c r="I103" s="123"/>
      <c r="J103" s="123"/>
      <c r="K103" s="123"/>
      <c r="L103" s="123"/>
      <c r="M103" s="123"/>
      <c r="N103" s="253">
        <f>N216</f>
        <v>0</v>
      </c>
      <c r="O103" s="263"/>
      <c r="P103" s="263"/>
      <c r="Q103" s="263"/>
      <c r="R103" s="125"/>
    </row>
    <row r="104" spans="2:65" s="6" customFormat="1" ht="24.9" customHeight="1">
      <c r="B104" s="122"/>
      <c r="C104" s="123"/>
      <c r="D104" s="124" t="s">
        <v>134</v>
      </c>
      <c r="E104" s="123"/>
      <c r="F104" s="123"/>
      <c r="G104" s="123"/>
      <c r="H104" s="123"/>
      <c r="I104" s="123"/>
      <c r="J104" s="123"/>
      <c r="K104" s="123"/>
      <c r="L104" s="123"/>
      <c r="M104" s="123"/>
      <c r="N104" s="253">
        <f>N226</f>
        <v>0</v>
      </c>
      <c r="O104" s="263"/>
      <c r="P104" s="263"/>
      <c r="Q104" s="263"/>
      <c r="R104" s="125"/>
    </row>
    <row r="105" spans="2:65" s="1" customFormat="1" ht="21.75" customHeight="1">
      <c r="B105" s="34"/>
      <c r="C105" s="35"/>
      <c r="D105" s="172" t="s">
        <v>511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267">
        <f>N235</f>
        <v>0</v>
      </c>
      <c r="O105" s="267"/>
      <c r="P105" s="267"/>
      <c r="Q105" s="267"/>
      <c r="R105" s="36"/>
    </row>
    <row r="106" spans="2:65" s="1" customFormat="1" ht="29.25" customHeight="1">
      <c r="B106" s="34"/>
      <c r="C106" s="121" t="s">
        <v>135</v>
      </c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264">
        <f>ROUND(N107+N108+N109+N110+N111+N112,2)</f>
        <v>0</v>
      </c>
      <c r="O106" s="265"/>
      <c r="P106" s="265"/>
      <c r="Q106" s="265"/>
      <c r="R106" s="36"/>
      <c r="T106" s="129"/>
      <c r="U106" s="130" t="s">
        <v>42</v>
      </c>
    </row>
    <row r="107" spans="2:65" s="1" customFormat="1" ht="18" customHeight="1">
      <c r="B107" s="131"/>
      <c r="C107" s="132"/>
      <c r="D107" s="189" t="s">
        <v>136</v>
      </c>
      <c r="E107" s="261"/>
      <c r="F107" s="261"/>
      <c r="G107" s="261"/>
      <c r="H107" s="261"/>
      <c r="I107" s="132"/>
      <c r="J107" s="132"/>
      <c r="K107" s="132"/>
      <c r="L107" s="132"/>
      <c r="M107" s="132"/>
      <c r="N107" s="191">
        <v>0</v>
      </c>
      <c r="O107" s="266"/>
      <c r="P107" s="266"/>
      <c r="Q107" s="266"/>
      <c r="R107" s="134"/>
      <c r="S107" s="135"/>
      <c r="T107" s="136"/>
      <c r="U107" s="137" t="s">
        <v>45</v>
      </c>
      <c r="V107" s="135"/>
      <c r="W107" s="135"/>
      <c r="X107" s="135"/>
      <c r="Y107" s="135"/>
      <c r="Z107" s="135"/>
      <c r="AA107" s="135"/>
      <c r="AB107" s="135"/>
      <c r="AC107" s="135"/>
      <c r="AD107" s="135"/>
      <c r="AE107" s="135"/>
      <c r="AF107" s="135"/>
      <c r="AG107" s="135"/>
      <c r="AH107" s="135"/>
      <c r="AI107" s="135"/>
      <c r="AJ107" s="135"/>
      <c r="AK107" s="135"/>
      <c r="AL107" s="135"/>
      <c r="AM107" s="135"/>
      <c r="AN107" s="135"/>
      <c r="AO107" s="135"/>
      <c r="AP107" s="135"/>
      <c r="AQ107" s="135"/>
      <c r="AR107" s="135"/>
      <c r="AS107" s="135"/>
      <c r="AT107" s="135"/>
      <c r="AU107" s="135"/>
      <c r="AV107" s="135"/>
      <c r="AW107" s="135"/>
      <c r="AX107" s="135"/>
      <c r="AY107" s="138" t="s">
        <v>137</v>
      </c>
      <c r="AZ107" s="135"/>
      <c r="BA107" s="135"/>
      <c r="BB107" s="135"/>
      <c r="BC107" s="135"/>
      <c r="BD107" s="135"/>
      <c r="BE107" s="139">
        <f t="shared" ref="BE107:BE112" si="0">IF(U107="základní",N107,0)</f>
        <v>0</v>
      </c>
      <c r="BF107" s="139">
        <f t="shared" ref="BF107:BF112" si="1">IF(U107="snížená",N107,0)</f>
        <v>0</v>
      </c>
      <c r="BG107" s="139">
        <f t="shared" ref="BG107:BG112" si="2">IF(U107="zákl. přenesená",N107,0)</f>
        <v>0</v>
      </c>
      <c r="BH107" s="139">
        <f t="shared" ref="BH107:BH112" si="3">IF(U107="sníž. přenesená",N107,0)</f>
        <v>0</v>
      </c>
      <c r="BI107" s="139">
        <f t="shared" ref="BI107:BI112" si="4">IF(U107="nulová",N107,0)</f>
        <v>0</v>
      </c>
      <c r="BJ107" s="138" t="s">
        <v>93</v>
      </c>
      <c r="BK107" s="135"/>
      <c r="BL107" s="135"/>
      <c r="BM107" s="135"/>
    </row>
    <row r="108" spans="2:65" s="1" customFormat="1" ht="18" customHeight="1">
      <c r="B108" s="131"/>
      <c r="C108" s="132"/>
      <c r="D108" s="189" t="s">
        <v>138</v>
      </c>
      <c r="E108" s="261"/>
      <c r="F108" s="261"/>
      <c r="G108" s="261"/>
      <c r="H108" s="261"/>
      <c r="I108" s="132"/>
      <c r="J108" s="132"/>
      <c r="K108" s="132"/>
      <c r="L108" s="132"/>
      <c r="M108" s="132"/>
      <c r="N108" s="191">
        <f>ROUND(N88*T108,2)</f>
        <v>0</v>
      </c>
      <c r="O108" s="266"/>
      <c r="P108" s="266"/>
      <c r="Q108" s="266"/>
      <c r="R108" s="134"/>
      <c r="S108" s="135"/>
      <c r="T108" s="136"/>
      <c r="U108" s="137" t="s">
        <v>45</v>
      </c>
      <c r="V108" s="135"/>
      <c r="W108" s="135"/>
      <c r="X108" s="135"/>
      <c r="Y108" s="135"/>
      <c r="Z108" s="135"/>
      <c r="AA108" s="135"/>
      <c r="AB108" s="135"/>
      <c r="AC108" s="135"/>
      <c r="AD108" s="135"/>
      <c r="AE108" s="135"/>
      <c r="AF108" s="135"/>
      <c r="AG108" s="135"/>
      <c r="AH108" s="135"/>
      <c r="AI108" s="135"/>
      <c r="AJ108" s="135"/>
      <c r="AK108" s="135"/>
      <c r="AL108" s="135"/>
      <c r="AM108" s="135"/>
      <c r="AN108" s="135"/>
      <c r="AO108" s="135"/>
      <c r="AP108" s="135"/>
      <c r="AQ108" s="135"/>
      <c r="AR108" s="135"/>
      <c r="AS108" s="135"/>
      <c r="AT108" s="135"/>
      <c r="AU108" s="135"/>
      <c r="AV108" s="135"/>
      <c r="AW108" s="135"/>
      <c r="AX108" s="135"/>
      <c r="AY108" s="138" t="s">
        <v>137</v>
      </c>
      <c r="AZ108" s="135"/>
      <c r="BA108" s="135"/>
      <c r="BB108" s="135"/>
      <c r="BC108" s="135"/>
      <c r="BD108" s="135"/>
      <c r="BE108" s="139">
        <f t="shared" si="0"/>
        <v>0</v>
      </c>
      <c r="BF108" s="139">
        <f t="shared" si="1"/>
        <v>0</v>
      </c>
      <c r="BG108" s="139">
        <f t="shared" si="2"/>
        <v>0</v>
      </c>
      <c r="BH108" s="139">
        <f t="shared" si="3"/>
        <v>0</v>
      </c>
      <c r="BI108" s="139">
        <f t="shared" si="4"/>
        <v>0</v>
      </c>
      <c r="BJ108" s="138" t="s">
        <v>93</v>
      </c>
      <c r="BK108" s="135"/>
      <c r="BL108" s="135"/>
      <c r="BM108" s="135"/>
    </row>
    <row r="109" spans="2:65" s="1" customFormat="1" ht="18" customHeight="1">
      <c r="B109" s="131"/>
      <c r="C109" s="132"/>
      <c r="D109" s="189" t="s">
        <v>139</v>
      </c>
      <c r="E109" s="261"/>
      <c r="F109" s="261"/>
      <c r="G109" s="261"/>
      <c r="H109" s="261"/>
      <c r="I109" s="132"/>
      <c r="J109" s="132"/>
      <c r="K109" s="132"/>
      <c r="L109" s="132"/>
      <c r="M109" s="132"/>
      <c r="N109" s="191">
        <v>0</v>
      </c>
      <c r="O109" s="266"/>
      <c r="P109" s="266"/>
      <c r="Q109" s="266"/>
      <c r="R109" s="134"/>
      <c r="S109" s="135"/>
      <c r="T109" s="136"/>
      <c r="U109" s="137" t="s">
        <v>45</v>
      </c>
      <c r="V109" s="135"/>
      <c r="W109" s="135"/>
      <c r="X109" s="135"/>
      <c r="Y109" s="135"/>
      <c r="Z109" s="135"/>
      <c r="AA109" s="135"/>
      <c r="AB109" s="135"/>
      <c r="AC109" s="135"/>
      <c r="AD109" s="135"/>
      <c r="AE109" s="135"/>
      <c r="AF109" s="135"/>
      <c r="AG109" s="135"/>
      <c r="AH109" s="135"/>
      <c r="AI109" s="135"/>
      <c r="AJ109" s="135"/>
      <c r="AK109" s="135"/>
      <c r="AL109" s="135"/>
      <c r="AM109" s="135"/>
      <c r="AN109" s="135"/>
      <c r="AO109" s="135"/>
      <c r="AP109" s="135"/>
      <c r="AQ109" s="135"/>
      <c r="AR109" s="135"/>
      <c r="AS109" s="135"/>
      <c r="AT109" s="135"/>
      <c r="AU109" s="135"/>
      <c r="AV109" s="135"/>
      <c r="AW109" s="135"/>
      <c r="AX109" s="135"/>
      <c r="AY109" s="138" t="s">
        <v>137</v>
      </c>
      <c r="AZ109" s="135"/>
      <c r="BA109" s="135"/>
      <c r="BB109" s="135"/>
      <c r="BC109" s="135"/>
      <c r="BD109" s="135"/>
      <c r="BE109" s="139">
        <f t="shared" si="0"/>
        <v>0</v>
      </c>
      <c r="BF109" s="139">
        <f t="shared" si="1"/>
        <v>0</v>
      </c>
      <c r="BG109" s="139">
        <f t="shared" si="2"/>
        <v>0</v>
      </c>
      <c r="BH109" s="139">
        <f t="shared" si="3"/>
        <v>0</v>
      </c>
      <c r="BI109" s="139">
        <f t="shared" si="4"/>
        <v>0</v>
      </c>
      <c r="BJ109" s="138" t="s">
        <v>93</v>
      </c>
      <c r="BK109" s="135"/>
      <c r="BL109" s="135"/>
      <c r="BM109" s="135"/>
    </row>
    <row r="110" spans="2:65" s="1" customFormat="1" ht="18" customHeight="1">
      <c r="B110" s="131"/>
      <c r="C110" s="132"/>
      <c r="D110" s="189" t="s">
        <v>140</v>
      </c>
      <c r="E110" s="261"/>
      <c r="F110" s="261"/>
      <c r="G110" s="261"/>
      <c r="H110" s="261"/>
      <c r="I110" s="132"/>
      <c r="J110" s="132"/>
      <c r="K110" s="132"/>
      <c r="L110" s="132"/>
      <c r="M110" s="132"/>
      <c r="N110" s="191">
        <f>ROUND(N88*T110,2)</f>
        <v>0</v>
      </c>
      <c r="O110" s="266"/>
      <c r="P110" s="266"/>
      <c r="Q110" s="266"/>
      <c r="R110" s="134"/>
      <c r="S110" s="135"/>
      <c r="T110" s="136"/>
      <c r="U110" s="137" t="s">
        <v>45</v>
      </c>
      <c r="V110" s="135"/>
      <c r="W110" s="135"/>
      <c r="X110" s="135"/>
      <c r="Y110" s="135"/>
      <c r="Z110" s="135"/>
      <c r="AA110" s="135"/>
      <c r="AB110" s="135"/>
      <c r="AC110" s="135"/>
      <c r="AD110" s="135"/>
      <c r="AE110" s="135"/>
      <c r="AF110" s="135"/>
      <c r="AG110" s="135"/>
      <c r="AH110" s="135"/>
      <c r="AI110" s="135"/>
      <c r="AJ110" s="135"/>
      <c r="AK110" s="135"/>
      <c r="AL110" s="135"/>
      <c r="AM110" s="135"/>
      <c r="AN110" s="135"/>
      <c r="AO110" s="135"/>
      <c r="AP110" s="135"/>
      <c r="AQ110" s="135"/>
      <c r="AR110" s="135"/>
      <c r="AS110" s="135"/>
      <c r="AT110" s="135"/>
      <c r="AU110" s="135"/>
      <c r="AV110" s="135"/>
      <c r="AW110" s="135"/>
      <c r="AX110" s="135"/>
      <c r="AY110" s="138" t="s">
        <v>137</v>
      </c>
      <c r="AZ110" s="135"/>
      <c r="BA110" s="135"/>
      <c r="BB110" s="135"/>
      <c r="BC110" s="135"/>
      <c r="BD110" s="135"/>
      <c r="BE110" s="139">
        <f t="shared" si="0"/>
        <v>0</v>
      </c>
      <c r="BF110" s="139">
        <f t="shared" si="1"/>
        <v>0</v>
      </c>
      <c r="BG110" s="139">
        <f t="shared" si="2"/>
        <v>0</v>
      </c>
      <c r="BH110" s="139">
        <f t="shared" si="3"/>
        <v>0</v>
      </c>
      <c r="BI110" s="139">
        <f t="shared" si="4"/>
        <v>0</v>
      </c>
      <c r="BJ110" s="138" t="s">
        <v>93</v>
      </c>
      <c r="BK110" s="135"/>
      <c r="BL110" s="135"/>
      <c r="BM110" s="135"/>
    </row>
    <row r="111" spans="2:65" s="1" customFormat="1" ht="18" customHeight="1">
      <c r="B111" s="131"/>
      <c r="C111" s="132"/>
      <c r="D111" s="189" t="s">
        <v>141</v>
      </c>
      <c r="E111" s="261"/>
      <c r="F111" s="261"/>
      <c r="G111" s="261"/>
      <c r="H111" s="261"/>
      <c r="I111" s="132"/>
      <c r="J111" s="132"/>
      <c r="K111" s="132"/>
      <c r="L111" s="132"/>
      <c r="M111" s="132"/>
      <c r="N111" s="191">
        <f>ROUND(N88*T111,2)</f>
        <v>0</v>
      </c>
      <c r="O111" s="266"/>
      <c r="P111" s="266"/>
      <c r="Q111" s="266"/>
      <c r="R111" s="134"/>
      <c r="S111" s="135"/>
      <c r="T111" s="136"/>
      <c r="U111" s="137" t="s">
        <v>45</v>
      </c>
      <c r="V111" s="135"/>
      <c r="W111" s="135"/>
      <c r="X111" s="135"/>
      <c r="Y111" s="135"/>
      <c r="Z111" s="135"/>
      <c r="AA111" s="135"/>
      <c r="AB111" s="135"/>
      <c r="AC111" s="135"/>
      <c r="AD111" s="135"/>
      <c r="AE111" s="135"/>
      <c r="AF111" s="135"/>
      <c r="AG111" s="135"/>
      <c r="AH111" s="135"/>
      <c r="AI111" s="135"/>
      <c r="AJ111" s="135"/>
      <c r="AK111" s="135"/>
      <c r="AL111" s="135"/>
      <c r="AM111" s="135"/>
      <c r="AN111" s="135"/>
      <c r="AO111" s="135"/>
      <c r="AP111" s="135"/>
      <c r="AQ111" s="135"/>
      <c r="AR111" s="135"/>
      <c r="AS111" s="135"/>
      <c r="AT111" s="135"/>
      <c r="AU111" s="135"/>
      <c r="AV111" s="135"/>
      <c r="AW111" s="135"/>
      <c r="AX111" s="135"/>
      <c r="AY111" s="138" t="s">
        <v>137</v>
      </c>
      <c r="AZ111" s="135"/>
      <c r="BA111" s="135"/>
      <c r="BB111" s="135"/>
      <c r="BC111" s="135"/>
      <c r="BD111" s="135"/>
      <c r="BE111" s="139">
        <f t="shared" si="0"/>
        <v>0</v>
      </c>
      <c r="BF111" s="139">
        <f t="shared" si="1"/>
        <v>0</v>
      </c>
      <c r="BG111" s="139">
        <f t="shared" si="2"/>
        <v>0</v>
      </c>
      <c r="BH111" s="139">
        <f t="shared" si="3"/>
        <v>0</v>
      </c>
      <c r="BI111" s="139">
        <f t="shared" si="4"/>
        <v>0</v>
      </c>
      <c r="BJ111" s="138" t="s">
        <v>93</v>
      </c>
      <c r="BK111" s="135"/>
      <c r="BL111" s="135"/>
      <c r="BM111" s="135"/>
    </row>
    <row r="112" spans="2:65" s="1" customFormat="1" ht="18" customHeight="1">
      <c r="B112" s="131"/>
      <c r="C112" s="132"/>
      <c r="D112" s="133" t="s">
        <v>142</v>
      </c>
      <c r="E112" s="132"/>
      <c r="F112" s="132"/>
      <c r="G112" s="132"/>
      <c r="H112" s="132"/>
      <c r="I112" s="132"/>
      <c r="J112" s="132"/>
      <c r="K112" s="132"/>
      <c r="L112" s="132"/>
      <c r="M112" s="132"/>
      <c r="N112" s="191">
        <f>ROUND(N88*T112,2)</f>
        <v>0</v>
      </c>
      <c r="O112" s="266"/>
      <c r="P112" s="266"/>
      <c r="Q112" s="266"/>
      <c r="R112" s="134"/>
      <c r="S112" s="135"/>
      <c r="T112" s="140"/>
      <c r="U112" s="141" t="s">
        <v>45</v>
      </c>
      <c r="V112" s="135"/>
      <c r="W112" s="135"/>
      <c r="X112" s="135"/>
      <c r="Y112" s="135"/>
      <c r="Z112" s="135"/>
      <c r="AA112" s="135"/>
      <c r="AB112" s="135"/>
      <c r="AC112" s="135"/>
      <c r="AD112" s="135"/>
      <c r="AE112" s="135"/>
      <c r="AF112" s="135"/>
      <c r="AG112" s="135"/>
      <c r="AH112" s="135"/>
      <c r="AI112" s="135"/>
      <c r="AJ112" s="135"/>
      <c r="AK112" s="135"/>
      <c r="AL112" s="135"/>
      <c r="AM112" s="135"/>
      <c r="AN112" s="135"/>
      <c r="AO112" s="135"/>
      <c r="AP112" s="135"/>
      <c r="AQ112" s="135"/>
      <c r="AR112" s="135"/>
      <c r="AS112" s="135"/>
      <c r="AT112" s="135"/>
      <c r="AU112" s="135"/>
      <c r="AV112" s="135"/>
      <c r="AW112" s="135"/>
      <c r="AX112" s="135"/>
      <c r="AY112" s="138" t="s">
        <v>143</v>
      </c>
      <c r="AZ112" s="135"/>
      <c r="BA112" s="135"/>
      <c r="BB112" s="135"/>
      <c r="BC112" s="135"/>
      <c r="BD112" s="135"/>
      <c r="BE112" s="139">
        <f t="shared" si="0"/>
        <v>0</v>
      </c>
      <c r="BF112" s="139">
        <f t="shared" si="1"/>
        <v>0</v>
      </c>
      <c r="BG112" s="139">
        <f t="shared" si="2"/>
        <v>0</v>
      </c>
      <c r="BH112" s="139">
        <f t="shared" si="3"/>
        <v>0</v>
      </c>
      <c r="BI112" s="139">
        <f t="shared" si="4"/>
        <v>0</v>
      </c>
      <c r="BJ112" s="138" t="s">
        <v>93</v>
      </c>
      <c r="BK112" s="135"/>
      <c r="BL112" s="135"/>
      <c r="BM112" s="135"/>
    </row>
    <row r="113" spans="2:18" s="1" customForma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18" s="1" customFormat="1" ht="29.25" customHeight="1">
      <c r="B114" s="34"/>
      <c r="C114" s="112" t="s">
        <v>104</v>
      </c>
      <c r="D114" s="113"/>
      <c r="E114" s="113"/>
      <c r="F114" s="113"/>
      <c r="G114" s="113"/>
      <c r="H114" s="113"/>
      <c r="I114" s="113"/>
      <c r="J114" s="113"/>
      <c r="K114" s="113"/>
      <c r="L114" s="184">
        <f>ROUND(SUM(N88+N106),2)</f>
        <v>0</v>
      </c>
      <c r="M114" s="184"/>
      <c r="N114" s="184"/>
      <c r="O114" s="184"/>
      <c r="P114" s="184"/>
      <c r="Q114" s="184"/>
      <c r="R114" s="36"/>
    </row>
    <row r="115" spans="2:18" s="1" customFormat="1" ht="6.9" customHeight="1"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60"/>
    </row>
    <row r="119" spans="2:18" s="1" customFormat="1" ht="6.9" customHeight="1">
      <c r="B119" s="61"/>
      <c r="C119" s="62"/>
      <c r="D119" s="62"/>
      <c r="E119" s="62"/>
      <c r="F119" s="62"/>
      <c r="G119" s="62"/>
      <c r="H119" s="62"/>
      <c r="I119" s="62"/>
      <c r="J119" s="62"/>
      <c r="K119" s="62"/>
      <c r="L119" s="62"/>
      <c r="M119" s="62"/>
      <c r="N119" s="62"/>
      <c r="O119" s="62"/>
      <c r="P119" s="62"/>
      <c r="Q119" s="62"/>
      <c r="R119" s="63"/>
    </row>
    <row r="120" spans="2:18" s="1" customFormat="1" ht="36.9" customHeight="1">
      <c r="B120" s="34"/>
      <c r="C120" s="212" t="s">
        <v>144</v>
      </c>
      <c r="D120" s="257"/>
      <c r="E120" s="257"/>
      <c r="F120" s="257"/>
      <c r="G120" s="257"/>
      <c r="H120" s="257"/>
      <c r="I120" s="257"/>
      <c r="J120" s="257"/>
      <c r="K120" s="257"/>
      <c r="L120" s="257"/>
      <c r="M120" s="257"/>
      <c r="N120" s="257"/>
      <c r="O120" s="257"/>
      <c r="P120" s="257"/>
      <c r="Q120" s="257"/>
      <c r="R120" s="36"/>
    </row>
    <row r="121" spans="2:18" s="1" customFormat="1" ht="6.9" customHeight="1"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6"/>
    </row>
    <row r="122" spans="2:18" s="1" customFormat="1" ht="30" customHeight="1">
      <c r="B122" s="34"/>
      <c r="C122" s="29" t="s">
        <v>19</v>
      </c>
      <c r="D122" s="35"/>
      <c r="E122" s="35"/>
      <c r="F122" s="255" t="str">
        <f>F6</f>
        <v>Chrudim krytý plavecký bazén - rozšíření sauny o wellness prvky - 2. etapa</v>
      </c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35"/>
      <c r="R122" s="36"/>
    </row>
    <row r="123" spans="2:18" s="1" customFormat="1" ht="36.9" customHeight="1">
      <c r="B123" s="34"/>
      <c r="C123" s="68" t="s">
        <v>111</v>
      </c>
      <c r="D123" s="35"/>
      <c r="E123" s="35"/>
      <c r="F123" s="214" t="str">
        <f>F7</f>
        <v xml:space="preserve">1 - Stavební část </v>
      </c>
      <c r="G123" s="257"/>
      <c r="H123" s="257"/>
      <c r="I123" s="257"/>
      <c r="J123" s="257"/>
      <c r="K123" s="257"/>
      <c r="L123" s="257"/>
      <c r="M123" s="257"/>
      <c r="N123" s="257"/>
      <c r="O123" s="257"/>
      <c r="P123" s="257"/>
      <c r="Q123" s="35"/>
      <c r="R123" s="36"/>
    </row>
    <row r="124" spans="2:18" s="1" customFormat="1" ht="6.9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18" s="1" customFormat="1" ht="18" customHeight="1">
      <c r="B125" s="34"/>
      <c r="C125" s="29" t="s">
        <v>23</v>
      </c>
      <c r="D125" s="35"/>
      <c r="E125" s="35"/>
      <c r="F125" s="27" t="str">
        <f>F9</f>
        <v xml:space="preserve"> </v>
      </c>
      <c r="G125" s="35"/>
      <c r="H125" s="35"/>
      <c r="I125" s="35"/>
      <c r="J125" s="35"/>
      <c r="K125" s="29" t="s">
        <v>25</v>
      </c>
      <c r="L125" s="35"/>
      <c r="M125" s="259" t="str">
        <f>IF(O9="","",O9)</f>
        <v>11. 6. 2018</v>
      </c>
      <c r="N125" s="259"/>
      <c r="O125" s="259"/>
      <c r="P125" s="259"/>
      <c r="Q125" s="35"/>
      <c r="R125" s="36"/>
    </row>
    <row r="126" spans="2:18" s="1" customFormat="1" ht="6.9" customHeight="1"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6"/>
    </row>
    <row r="127" spans="2:18" s="1" customFormat="1" ht="13.2">
      <c r="B127" s="34"/>
      <c r="C127" s="29" t="s">
        <v>27</v>
      </c>
      <c r="D127" s="35"/>
      <c r="E127" s="35"/>
      <c r="F127" s="27" t="str">
        <f>E12</f>
        <v>Město Chrudim,Resselovo nám.77,537 16 Chrudim</v>
      </c>
      <c r="G127" s="35"/>
      <c r="H127" s="35"/>
      <c r="I127" s="35"/>
      <c r="J127" s="35"/>
      <c r="K127" s="29" t="s">
        <v>33</v>
      </c>
      <c r="L127" s="35"/>
      <c r="M127" s="220" t="str">
        <f>E18</f>
        <v>CODE,s.r.o., Na Vrtálně 84,Pardubice</v>
      </c>
      <c r="N127" s="220"/>
      <c r="O127" s="220"/>
      <c r="P127" s="220"/>
      <c r="Q127" s="220"/>
      <c r="R127" s="36"/>
    </row>
    <row r="128" spans="2:18" s="1" customFormat="1" ht="14.4" customHeight="1">
      <c r="B128" s="34"/>
      <c r="C128" s="29" t="s">
        <v>31</v>
      </c>
      <c r="D128" s="35"/>
      <c r="E128" s="35"/>
      <c r="F128" s="27" t="str">
        <f>IF(E15="","",E15)</f>
        <v>Vyplň údaj</v>
      </c>
      <c r="G128" s="35"/>
      <c r="H128" s="35"/>
      <c r="I128" s="35"/>
      <c r="J128" s="35"/>
      <c r="K128" s="29" t="s">
        <v>36</v>
      </c>
      <c r="L128" s="35"/>
      <c r="M128" s="220" t="str">
        <f>E21</f>
        <v>R.Janošová</v>
      </c>
      <c r="N128" s="220"/>
      <c r="O128" s="220"/>
      <c r="P128" s="220"/>
      <c r="Q128" s="220"/>
      <c r="R128" s="36"/>
    </row>
    <row r="129" spans="2:65" s="1" customFormat="1" ht="10.35" customHeight="1">
      <c r="B129" s="34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6"/>
    </row>
    <row r="130" spans="2:65" s="8" customFormat="1" ht="29.25" customHeight="1">
      <c r="B130" s="142"/>
      <c r="C130" s="143" t="s">
        <v>145</v>
      </c>
      <c r="D130" s="144" t="s">
        <v>146</v>
      </c>
      <c r="E130" s="144" t="s">
        <v>60</v>
      </c>
      <c r="F130" s="268" t="s">
        <v>147</v>
      </c>
      <c r="G130" s="268"/>
      <c r="H130" s="268"/>
      <c r="I130" s="268"/>
      <c r="J130" s="144" t="s">
        <v>148</v>
      </c>
      <c r="K130" s="144" t="s">
        <v>149</v>
      </c>
      <c r="L130" s="268" t="s">
        <v>150</v>
      </c>
      <c r="M130" s="268"/>
      <c r="N130" s="268" t="s">
        <v>116</v>
      </c>
      <c r="O130" s="268"/>
      <c r="P130" s="268"/>
      <c r="Q130" s="269"/>
      <c r="R130" s="145"/>
      <c r="T130" s="75" t="s">
        <v>151</v>
      </c>
      <c r="U130" s="76" t="s">
        <v>42</v>
      </c>
      <c r="V130" s="76" t="s">
        <v>152</v>
      </c>
      <c r="W130" s="76" t="s">
        <v>153</v>
      </c>
      <c r="X130" s="76" t="s">
        <v>154</v>
      </c>
      <c r="Y130" s="76" t="s">
        <v>155</v>
      </c>
      <c r="Z130" s="76" t="s">
        <v>156</v>
      </c>
      <c r="AA130" s="77" t="s">
        <v>157</v>
      </c>
    </row>
    <row r="131" spans="2:65" s="1" customFormat="1" ht="29.25" customHeight="1">
      <c r="B131" s="34"/>
      <c r="C131" s="79" t="s">
        <v>113</v>
      </c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250">
        <f>SUM(N132+N166)</f>
        <v>0</v>
      </c>
      <c r="O131" s="251"/>
      <c r="P131" s="251"/>
      <c r="Q131" s="251"/>
      <c r="R131" s="36"/>
      <c r="T131" s="78"/>
      <c r="U131" s="50"/>
      <c r="V131" s="50"/>
      <c r="W131" s="146">
        <f>W132+W166+W203+W216+W226+W233</f>
        <v>0</v>
      </c>
      <c r="X131" s="50"/>
      <c r="Y131" s="146">
        <f>Y132+Y166+Y203+Y216+Y226+Y233</f>
        <v>17.563182350000002</v>
      </c>
      <c r="Z131" s="50"/>
      <c r="AA131" s="147">
        <f>AA132+AA166+AA203+AA216+AA226+AA233</f>
        <v>44.745470260000012</v>
      </c>
      <c r="AT131" s="18" t="s">
        <v>77</v>
      </c>
      <c r="AU131" s="18" t="s">
        <v>118</v>
      </c>
      <c r="BK131" s="148">
        <f>BK132+BK166+BK203+BK216+BK226+BK233</f>
        <v>0</v>
      </c>
    </row>
    <row r="132" spans="2:65" s="9" customFormat="1" ht="37.35" customHeight="1">
      <c r="B132" s="149"/>
      <c r="C132" s="150"/>
      <c r="D132" s="151" t="s">
        <v>119</v>
      </c>
      <c r="E132" s="151"/>
      <c r="F132" s="151"/>
      <c r="G132" s="151"/>
      <c r="H132" s="151"/>
      <c r="I132" s="151"/>
      <c r="J132" s="151"/>
      <c r="K132" s="151"/>
      <c r="L132" s="151"/>
      <c r="M132" s="151"/>
      <c r="N132" s="252">
        <f>BK132</f>
        <v>0</v>
      </c>
      <c r="O132" s="253"/>
      <c r="P132" s="253"/>
      <c r="Q132" s="253"/>
      <c r="R132" s="152"/>
      <c r="T132" s="153"/>
      <c r="U132" s="150"/>
      <c r="V132" s="150"/>
      <c r="W132" s="154">
        <f>W133+W139+W149+W159+W164</f>
        <v>0</v>
      </c>
      <c r="X132" s="150"/>
      <c r="Y132" s="154">
        <f>Y133+Y139+Y149+Y159+Y164</f>
        <v>12.69307491</v>
      </c>
      <c r="Z132" s="150"/>
      <c r="AA132" s="155">
        <f>AA133+AA139+AA149+AA159+AA164</f>
        <v>43.511818000000005</v>
      </c>
      <c r="AR132" s="156" t="s">
        <v>84</v>
      </c>
      <c r="AT132" s="157" t="s">
        <v>77</v>
      </c>
      <c r="AU132" s="157" t="s">
        <v>78</v>
      </c>
      <c r="AY132" s="156" t="s">
        <v>158</v>
      </c>
      <c r="BK132" s="158">
        <f>BK133+BK139+BK149+BK159+BK164</f>
        <v>0</v>
      </c>
    </row>
    <row r="133" spans="2:65" s="9" customFormat="1" ht="19.95" customHeight="1">
      <c r="B133" s="149"/>
      <c r="C133" s="150"/>
      <c r="D133" s="159" t="s">
        <v>120</v>
      </c>
      <c r="E133" s="159"/>
      <c r="F133" s="159"/>
      <c r="G133" s="159"/>
      <c r="H133" s="159"/>
      <c r="I133" s="159"/>
      <c r="J133" s="159"/>
      <c r="K133" s="159"/>
      <c r="L133" s="159"/>
      <c r="M133" s="159"/>
      <c r="N133" s="248">
        <f>BK133</f>
        <v>0</v>
      </c>
      <c r="O133" s="249"/>
      <c r="P133" s="249"/>
      <c r="Q133" s="249"/>
      <c r="R133" s="152"/>
      <c r="T133" s="153"/>
      <c r="U133" s="150"/>
      <c r="V133" s="150"/>
      <c r="W133" s="154">
        <f>SUM(W134:W138)</f>
        <v>0</v>
      </c>
      <c r="X133" s="150"/>
      <c r="Y133" s="154">
        <f>SUM(Y134:Y138)</f>
        <v>0.81194242999999999</v>
      </c>
      <c r="Z133" s="150"/>
      <c r="AA133" s="155">
        <f>SUM(AA134:AA138)</f>
        <v>0</v>
      </c>
      <c r="AR133" s="156" t="s">
        <v>84</v>
      </c>
      <c r="AT133" s="157" t="s">
        <v>77</v>
      </c>
      <c r="AU133" s="157" t="s">
        <v>84</v>
      </c>
      <c r="AY133" s="156" t="s">
        <v>158</v>
      </c>
      <c r="BK133" s="158">
        <f>SUM(BK134:BK138)</f>
        <v>0</v>
      </c>
    </row>
    <row r="134" spans="2:65" s="1" customFormat="1" ht="38.25" customHeight="1">
      <c r="B134" s="131"/>
      <c r="C134" s="160" t="s">
        <v>84</v>
      </c>
      <c r="D134" s="160" t="s">
        <v>159</v>
      </c>
      <c r="E134" s="161" t="s">
        <v>160</v>
      </c>
      <c r="F134" s="229" t="s">
        <v>161</v>
      </c>
      <c r="G134" s="229"/>
      <c r="H134" s="229"/>
      <c r="I134" s="229"/>
      <c r="J134" s="162" t="s">
        <v>162</v>
      </c>
      <c r="K134" s="163">
        <v>1</v>
      </c>
      <c r="L134" s="230">
        <v>0</v>
      </c>
      <c r="M134" s="230"/>
      <c r="N134" s="231">
        <f>ROUND(L134*K134,2)</f>
        <v>0</v>
      </c>
      <c r="O134" s="231"/>
      <c r="P134" s="231"/>
      <c r="Q134" s="231"/>
      <c r="R134" s="134"/>
      <c r="T134" s="164" t="s">
        <v>5</v>
      </c>
      <c r="U134" s="43" t="s">
        <v>45</v>
      </c>
      <c r="V134" s="35"/>
      <c r="W134" s="165">
        <f>V134*K134</f>
        <v>0</v>
      </c>
      <c r="X134" s="165">
        <v>2.6839999999999999E-2</v>
      </c>
      <c r="Y134" s="165">
        <f>X134*K134</f>
        <v>2.6839999999999999E-2</v>
      </c>
      <c r="Z134" s="165">
        <v>0</v>
      </c>
      <c r="AA134" s="166">
        <f>Z134*K134</f>
        <v>0</v>
      </c>
      <c r="AR134" s="18" t="s">
        <v>163</v>
      </c>
      <c r="AT134" s="18" t="s">
        <v>159</v>
      </c>
      <c r="AU134" s="18" t="s">
        <v>93</v>
      </c>
      <c r="AY134" s="18" t="s">
        <v>158</v>
      </c>
      <c r="BE134" s="105">
        <f>IF(U134="základní",N134,0)</f>
        <v>0</v>
      </c>
      <c r="BF134" s="105">
        <f>IF(U134="snížená",N134,0)</f>
        <v>0</v>
      </c>
      <c r="BG134" s="105">
        <f>IF(U134="zákl. přenesená",N134,0)</f>
        <v>0</v>
      </c>
      <c r="BH134" s="105">
        <f>IF(U134="sníž. přenesená",N134,0)</f>
        <v>0</v>
      </c>
      <c r="BI134" s="105">
        <f>IF(U134="nulová",N134,0)</f>
        <v>0</v>
      </c>
      <c r="BJ134" s="18" t="s">
        <v>93</v>
      </c>
      <c r="BK134" s="105">
        <f>ROUND(L134*K134,2)</f>
        <v>0</v>
      </c>
      <c r="BL134" s="18" t="s">
        <v>163</v>
      </c>
      <c r="BM134" s="18" t="s">
        <v>164</v>
      </c>
    </row>
    <row r="135" spans="2:65" s="1" customFormat="1" ht="25.5" customHeight="1">
      <c r="B135" s="131"/>
      <c r="C135" s="160" t="s">
        <v>93</v>
      </c>
      <c r="D135" s="160" t="s">
        <v>159</v>
      </c>
      <c r="E135" s="161" t="s">
        <v>165</v>
      </c>
      <c r="F135" s="229" t="s">
        <v>166</v>
      </c>
      <c r="G135" s="229"/>
      <c r="H135" s="229"/>
      <c r="I135" s="229"/>
      <c r="J135" s="162" t="s">
        <v>167</v>
      </c>
      <c r="K135" s="163">
        <v>4.7E-2</v>
      </c>
      <c r="L135" s="230">
        <v>0</v>
      </c>
      <c r="M135" s="230"/>
      <c r="N135" s="231">
        <f>ROUND(L135*K135,2)</f>
        <v>0</v>
      </c>
      <c r="O135" s="231"/>
      <c r="P135" s="231"/>
      <c r="Q135" s="231"/>
      <c r="R135" s="134"/>
      <c r="T135" s="164" t="s">
        <v>5</v>
      </c>
      <c r="U135" s="43" t="s">
        <v>45</v>
      </c>
      <c r="V135" s="35"/>
      <c r="W135" s="165">
        <f>V135*K135</f>
        <v>0</v>
      </c>
      <c r="X135" s="165">
        <v>1.7090000000000001E-2</v>
      </c>
      <c r="Y135" s="165">
        <f>X135*K135</f>
        <v>8.0323000000000005E-4</v>
      </c>
      <c r="Z135" s="165">
        <v>0</v>
      </c>
      <c r="AA135" s="166">
        <f>Z135*K135</f>
        <v>0</v>
      </c>
      <c r="AR135" s="18" t="s">
        <v>163</v>
      </c>
      <c r="AT135" s="18" t="s">
        <v>159</v>
      </c>
      <c r="AU135" s="18" t="s">
        <v>93</v>
      </c>
      <c r="AY135" s="18" t="s">
        <v>158</v>
      </c>
      <c r="BE135" s="105">
        <f>IF(U135="základní",N135,0)</f>
        <v>0</v>
      </c>
      <c r="BF135" s="105">
        <f>IF(U135="snížená",N135,0)</f>
        <v>0</v>
      </c>
      <c r="BG135" s="105">
        <f>IF(U135="zákl. přenesená",N135,0)</f>
        <v>0</v>
      </c>
      <c r="BH135" s="105">
        <f>IF(U135="sníž. přenesená",N135,0)</f>
        <v>0</v>
      </c>
      <c r="BI135" s="105">
        <f>IF(U135="nulová",N135,0)</f>
        <v>0</v>
      </c>
      <c r="BJ135" s="18" t="s">
        <v>93</v>
      </c>
      <c r="BK135" s="105">
        <f>ROUND(L135*K135,2)</f>
        <v>0</v>
      </c>
      <c r="BL135" s="18" t="s">
        <v>163</v>
      </c>
      <c r="BM135" s="18" t="s">
        <v>168</v>
      </c>
    </row>
    <row r="136" spans="2:65" s="1" customFormat="1" ht="25.5" customHeight="1">
      <c r="B136" s="131"/>
      <c r="C136" s="167" t="s">
        <v>169</v>
      </c>
      <c r="D136" s="167" t="s">
        <v>170</v>
      </c>
      <c r="E136" s="168" t="s">
        <v>171</v>
      </c>
      <c r="F136" s="244" t="s">
        <v>172</v>
      </c>
      <c r="G136" s="244"/>
      <c r="H136" s="244"/>
      <c r="I136" s="244"/>
      <c r="J136" s="169" t="s">
        <v>167</v>
      </c>
      <c r="K136" s="170">
        <v>4.7E-2</v>
      </c>
      <c r="L136" s="245">
        <v>0</v>
      </c>
      <c r="M136" s="245"/>
      <c r="N136" s="241">
        <f>ROUND(L136*K136,2)</f>
        <v>0</v>
      </c>
      <c r="O136" s="231"/>
      <c r="P136" s="231"/>
      <c r="Q136" s="231"/>
      <c r="R136" s="134"/>
      <c r="T136" s="164" t="s">
        <v>5</v>
      </c>
      <c r="U136" s="43" t="s">
        <v>45</v>
      </c>
      <c r="V136" s="35"/>
      <c r="W136" s="165">
        <f>V136*K136</f>
        <v>0</v>
      </c>
      <c r="X136" s="165">
        <v>1</v>
      </c>
      <c r="Y136" s="165">
        <f>X136*K136</f>
        <v>4.7E-2</v>
      </c>
      <c r="Z136" s="165">
        <v>0</v>
      </c>
      <c r="AA136" s="166">
        <f>Z136*K136</f>
        <v>0</v>
      </c>
      <c r="AR136" s="18" t="s">
        <v>173</v>
      </c>
      <c r="AT136" s="18" t="s">
        <v>170</v>
      </c>
      <c r="AU136" s="18" t="s">
        <v>93</v>
      </c>
      <c r="AY136" s="18" t="s">
        <v>158</v>
      </c>
      <c r="BE136" s="105">
        <f>IF(U136="základní",N136,0)</f>
        <v>0</v>
      </c>
      <c r="BF136" s="105">
        <f>IF(U136="snížená",N136,0)</f>
        <v>0</v>
      </c>
      <c r="BG136" s="105">
        <f>IF(U136="zákl. přenesená",N136,0)</f>
        <v>0</v>
      </c>
      <c r="BH136" s="105">
        <f>IF(U136="sníž. přenesená",N136,0)</f>
        <v>0</v>
      </c>
      <c r="BI136" s="105">
        <f>IF(U136="nulová",N136,0)</f>
        <v>0</v>
      </c>
      <c r="BJ136" s="18" t="s">
        <v>93</v>
      </c>
      <c r="BK136" s="105">
        <f>ROUND(L136*K136,2)</f>
        <v>0</v>
      </c>
      <c r="BL136" s="18" t="s">
        <v>163</v>
      </c>
      <c r="BM136" s="18" t="s">
        <v>174</v>
      </c>
    </row>
    <row r="137" spans="2:65" s="1" customFormat="1" ht="38.25" customHeight="1">
      <c r="B137" s="131"/>
      <c r="C137" s="160" t="s">
        <v>163</v>
      </c>
      <c r="D137" s="160" t="s">
        <v>159</v>
      </c>
      <c r="E137" s="161" t="s">
        <v>175</v>
      </c>
      <c r="F137" s="229" t="s">
        <v>176</v>
      </c>
      <c r="G137" s="229"/>
      <c r="H137" s="229"/>
      <c r="I137" s="229"/>
      <c r="J137" s="162" t="s">
        <v>177</v>
      </c>
      <c r="K137" s="163">
        <v>10.56</v>
      </c>
      <c r="L137" s="230">
        <v>0</v>
      </c>
      <c r="M137" s="230"/>
      <c r="N137" s="231">
        <f>ROUND(L137*K137,2)</f>
        <v>0</v>
      </c>
      <c r="O137" s="231"/>
      <c r="P137" s="231"/>
      <c r="Q137" s="231"/>
      <c r="R137" s="134"/>
      <c r="T137" s="164" t="s">
        <v>5</v>
      </c>
      <c r="U137" s="43" t="s">
        <v>45</v>
      </c>
      <c r="V137" s="35"/>
      <c r="W137" s="165">
        <f>V137*K137</f>
        <v>0</v>
      </c>
      <c r="X137" s="165">
        <v>6.9819999999999993E-2</v>
      </c>
      <c r="Y137" s="165">
        <f>X137*K137</f>
        <v>0.73729919999999993</v>
      </c>
      <c r="Z137" s="165">
        <v>0</v>
      </c>
      <c r="AA137" s="166">
        <f>Z137*K137</f>
        <v>0</v>
      </c>
      <c r="AR137" s="18" t="s">
        <v>163</v>
      </c>
      <c r="AT137" s="18" t="s">
        <v>159</v>
      </c>
      <c r="AU137" s="18" t="s">
        <v>93</v>
      </c>
      <c r="AY137" s="18" t="s">
        <v>158</v>
      </c>
      <c r="BE137" s="105">
        <f>IF(U137="základní",N137,0)</f>
        <v>0</v>
      </c>
      <c r="BF137" s="105">
        <f>IF(U137="snížená",N137,0)</f>
        <v>0</v>
      </c>
      <c r="BG137" s="105">
        <f>IF(U137="zákl. přenesená",N137,0)</f>
        <v>0</v>
      </c>
      <c r="BH137" s="105">
        <f>IF(U137="sníž. přenesená",N137,0)</f>
        <v>0</v>
      </c>
      <c r="BI137" s="105">
        <f>IF(U137="nulová",N137,0)</f>
        <v>0</v>
      </c>
      <c r="BJ137" s="18" t="s">
        <v>93</v>
      </c>
      <c r="BK137" s="105">
        <f>ROUND(L137*K137,2)</f>
        <v>0</v>
      </c>
      <c r="BL137" s="18" t="s">
        <v>163</v>
      </c>
      <c r="BM137" s="18" t="s">
        <v>178</v>
      </c>
    </row>
    <row r="138" spans="2:65" s="1" customFormat="1" ht="25.5" customHeight="1">
      <c r="B138" s="131"/>
      <c r="C138" s="160" t="s">
        <v>179</v>
      </c>
      <c r="D138" s="160" t="s">
        <v>159</v>
      </c>
      <c r="E138" s="161" t="s">
        <v>180</v>
      </c>
      <c r="F138" s="229" t="s">
        <v>181</v>
      </c>
      <c r="G138" s="229"/>
      <c r="H138" s="229"/>
      <c r="I138" s="229"/>
      <c r="J138" s="162" t="s">
        <v>182</v>
      </c>
      <c r="K138" s="163">
        <v>1</v>
      </c>
      <c r="L138" s="230">
        <v>0</v>
      </c>
      <c r="M138" s="230"/>
      <c r="N138" s="231">
        <f>ROUND(L138*K138,2)</f>
        <v>0</v>
      </c>
      <c r="O138" s="231"/>
      <c r="P138" s="231"/>
      <c r="Q138" s="231"/>
      <c r="R138" s="134"/>
      <c r="T138" s="164" t="s">
        <v>5</v>
      </c>
      <c r="U138" s="43" t="s">
        <v>45</v>
      </c>
      <c r="V138" s="35"/>
      <c r="W138" s="165">
        <f>V138*K138</f>
        <v>0</v>
      </c>
      <c r="X138" s="165">
        <v>0</v>
      </c>
      <c r="Y138" s="165">
        <f>X138*K138</f>
        <v>0</v>
      </c>
      <c r="Z138" s="165">
        <v>0</v>
      </c>
      <c r="AA138" s="166">
        <f>Z138*K138</f>
        <v>0</v>
      </c>
      <c r="AR138" s="18" t="s">
        <v>163</v>
      </c>
      <c r="AT138" s="18" t="s">
        <v>159</v>
      </c>
      <c r="AU138" s="18" t="s">
        <v>93</v>
      </c>
      <c r="AY138" s="18" t="s">
        <v>158</v>
      </c>
      <c r="BE138" s="105">
        <f>IF(U138="základní",N138,0)</f>
        <v>0</v>
      </c>
      <c r="BF138" s="105">
        <f>IF(U138="snížená",N138,0)</f>
        <v>0</v>
      </c>
      <c r="BG138" s="105">
        <f>IF(U138="zákl. přenesená",N138,0)</f>
        <v>0</v>
      </c>
      <c r="BH138" s="105">
        <f>IF(U138="sníž. přenesená",N138,0)</f>
        <v>0</v>
      </c>
      <c r="BI138" s="105">
        <f>IF(U138="nulová",N138,0)</f>
        <v>0</v>
      </c>
      <c r="BJ138" s="18" t="s">
        <v>93</v>
      </c>
      <c r="BK138" s="105">
        <f>ROUND(L138*K138,2)</f>
        <v>0</v>
      </c>
      <c r="BL138" s="18" t="s">
        <v>163</v>
      </c>
      <c r="BM138" s="18" t="s">
        <v>183</v>
      </c>
    </row>
    <row r="139" spans="2:65" s="9" customFormat="1" ht="29.85" customHeight="1">
      <c r="B139" s="149"/>
      <c r="C139" s="150"/>
      <c r="D139" s="159" t="s">
        <v>121</v>
      </c>
      <c r="E139" s="159"/>
      <c r="F139" s="159"/>
      <c r="G139" s="159"/>
      <c r="H139" s="159"/>
      <c r="I139" s="159"/>
      <c r="J139" s="159"/>
      <c r="K139" s="159"/>
      <c r="L139" s="159"/>
      <c r="M139" s="159"/>
      <c r="N139" s="242">
        <f>BK139</f>
        <v>0</v>
      </c>
      <c r="O139" s="243"/>
      <c r="P139" s="243"/>
      <c r="Q139" s="243"/>
      <c r="R139" s="152"/>
      <c r="T139" s="153"/>
      <c r="U139" s="150"/>
      <c r="V139" s="150"/>
      <c r="W139" s="154">
        <f>SUM(W140:W148)</f>
        <v>0</v>
      </c>
      <c r="X139" s="150"/>
      <c r="Y139" s="154">
        <f>SUM(Y140:Y148)</f>
        <v>11.878028479999999</v>
      </c>
      <c r="Z139" s="150"/>
      <c r="AA139" s="155">
        <f>SUM(AA140:AA148)</f>
        <v>0</v>
      </c>
      <c r="AR139" s="156" t="s">
        <v>84</v>
      </c>
      <c r="AT139" s="157" t="s">
        <v>77</v>
      </c>
      <c r="AU139" s="157" t="s">
        <v>84</v>
      </c>
      <c r="AY139" s="156" t="s">
        <v>158</v>
      </c>
      <c r="BK139" s="158">
        <f>SUM(BK140:BK148)</f>
        <v>0</v>
      </c>
    </row>
    <row r="140" spans="2:65" s="1" customFormat="1" ht="25.5" customHeight="1">
      <c r="B140" s="131"/>
      <c r="C140" s="160" t="s">
        <v>184</v>
      </c>
      <c r="D140" s="160" t="s">
        <v>159</v>
      </c>
      <c r="E140" s="161" t="s">
        <v>185</v>
      </c>
      <c r="F140" s="229" t="s">
        <v>186</v>
      </c>
      <c r="G140" s="229"/>
      <c r="H140" s="229"/>
      <c r="I140" s="229"/>
      <c r="J140" s="162" t="s">
        <v>177</v>
      </c>
      <c r="K140" s="163">
        <v>104.76</v>
      </c>
      <c r="L140" s="230">
        <v>0</v>
      </c>
      <c r="M140" s="230"/>
      <c r="N140" s="231">
        <f t="shared" ref="N140:N148" si="5">ROUND(L140*K140,2)</f>
        <v>0</v>
      </c>
      <c r="O140" s="231"/>
      <c r="P140" s="231"/>
      <c r="Q140" s="231"/>
      <c r="R140" s="134"/>
      <c r="T140" s="164" t="s">
        <v>5</v>
      </c>
      <c r="U140" s="43" t="s">
        <v>45</v>
      </c>
      <c r="V140" s="35"/>
      <c r="W140" s="165">
        <f t="shared" ref="W140:W148" si="6">V140*K140</f>
        <v>0</v>
      </c>
      <c r="X140" s="165">
        <v>4.9399999999999999E-3</v>
      </c>
      <c r="Y140" s="165">
        <f t="shared" ref="Y140:Y148" si="7">X140*K140</f>
        <v>0.51751440000000004</v>
      </c>
      <c r="Z140" s="165">
        <v>0</v>
      </c>
      <c r="AA140" s="166">
        <f t="shared" ref="AA140:AA148" si="8">Z140*K140</f>
        <v>0</v>
      </c>
      <c r="AR140" s="18" t="s">
        <v>163</v>
      </c>
      <c r="AT140" s="18" t="s">
        <v>159</v>
      </c>
      <c r="AU140" s="18" t="s">
        <v>93</v>
      </c>
      <c r="AY140" s="18" t="s">
        <v>158</v>
      </c>
      <c r="BE140" s="105">
        <f t="shared" ref="BE140:BE148" si="9">IF(U140="základní",N140,0)</f>
        <v>0</v>
      </c>
      <c r="BF140" s="105">
        <f t="shared" ref="BF140:BF148" si="10">IF(U140="snížená",N140,0)</f>
        <v>0</v>
      </c>
      <c r="BG140" s="105">
        <f t="shared" ref="BG140:BG148" si="11">IF(U140="zákl. přenesená",N140,0)</f>
        <v>0</v>
      </c>
      <c r="BH140" s="105">
        <f t="shared" ref="BH140:BH148" si="12">IF(U140="sníž. přenesená",N140,0)</f>
        <v>0</v>
      </c>
      <c r="BI140" s="105">
        <f t="shared" ref="BI140:BI148" si="13">IF(U140="nulová",N140,0)</f>
        <v>0</v>
      </c>
      <c r="BJ140" s="18" t="s">
        <v>93</v>
      </c>
      <c r="BK140" s="105">
        <f t="shared" ref="BK140:BK148" si="14">ROUND(L140*K140,2)</f>
        <v>0</v>
      </c>
      <c r="BL140" s="18" t="s">
        <v>163</v>
      </c>
      <c r="BM140" s="18" t="s">
        <v>187</v>
      </c>
    </row>
    <row r="141" spans="2:65" s="1" customFormat="1" ht="25.5" customHeight="1">
      <c r="B141" s="131"/>
      <c r="C141" s="160" t="s">
        <v>188</v>
      </c>
      <c r="D141" s="160" t="s">
        <v>159</v>
      </c>
      <c r="E141" s="161" t="s">
        <v>189</v>
      </c>
      <c r="F141" s="229" t="s">
        <v>190</v>
      </c>
      <c r="G141" s="229"/>
      <c r="H141" s="229"/>
      <c r="I141" s="229"/>
      <c r="J141" s="162" t="s">
        <v>177</v>
      </c>
      <c r="K141" s="163">
        <v>10</v>
      </c>
      <c r="L141" s="230">
        <v>0</v>
      </c>
      <c r="M141" s="230"/>
      <c r="N141" s="231">
        <f t="shared" si="5"/>
        <v>0</v>
      </c>
      <c r="O141" s="231"/>
      <c r="P141" s="231"/>
      <c r="Q141" s="231"/>
      <c r="R141" s="134"/>
      <c r="T141" s="164" t="s">
        <v>5</v>
      </c>
      <c r="U141" s="43" t="s">
        <v>45</v>
      </c>
      <c r="V141" s="35"/>
      <c r="W141" s="165">
        <f t="shared" si="6"/>
        <v>0</v>
      </c>
      <c r="X141" s="165">
        <v>4.8900000000000002E-3</v>
      </c>
      <c r="Y141" s="165">
        <f t="shared" si="7"/>
        <v>4.8899999999999999E-2</v>
      </c>
      <c r="Z141" s="165">
        <v>0</v>
      </c>
      <c r="AA141" s="166">
        <f t="shared" si="8"/>
        <v>0</v>
      </c>
      <c r="AR141" s="18" t="s">
        <v>163</v>
      </c>
      <c r="AT141" s="18" t="s">
        <v>159</v>
      </c>
      <c r="AU141" s="18" t="s">
        <v>93</v>
      </c>
      <c r="AY141" s="18" t="s">
        <v>158</v>
      </c>
      <c r="BE141" s="105">
        <f t="shared" si="9"/>
        <v>0</v>
      </c>
      <c r="BF141" s="105">
        <f t="shared" si="10"/>
        <v>0</v>
      </c>
      <c r="BG141" s="105">
        <f t="shared" si="11"/>
        <v>0</v>
      </c>
      <c r="BH141" s="105">
        <f t="shared" si="12"/>
        <v>0</v>
      </c>
      <c r="BI141" s="105">
        <f t="shared" si="13"/>
        <v>0</v>
      </c>
      <c r="BJ141" s="18" t="s">
        <v>93</v>
      </c>
      <c r="BK141" s="105">
        <f t="shared" si="14"/>
        <v>0</v>
      </c>
      <c r="BL141" s="18" t="s">
        <v>163</v>
      </c>
      <c r="BM141" s="18" t="s">
        <v>191</v>
      </c>
    </row>
    <row r="142" spans="2:65" s="1" customFormat="1" ht="25.5" customHeight="1">
      <c r="B142" s="131"/>
      <c r="C142" s="160" t="s">
        <v>173</v>
      </c>
      <c r="D142" s="160" t="s">
        <v>159</v>
      </c>
      <c r="E142" s="161" t="s">
        <v>192</v>
      </c>
      <c r="F142" s="229" t="s">
        <v>193</v>
      </c>
      <c r="G142" s="229"/>
      <c r="H142" s="229"/>
      <c r="I142" s="229"/>
      <c r="J142" s="162" t="s">
        <v>177</v>
      </c>
      <c r="K142" s="163">
        <v>109.16</v>
      </c>
      <c r="L142" s="230">
        <v>0</v>
      </c>
      <c r="M142" s="230"/>
      <c r="N142" s="231">
        <f t="shared" si="5"/>
        <v>0</v>
      </c>
      <c r="O142" s="231"/>
      <c r="P142" s="231"/>
      <c r="Q142" s="231"/>
      <c r="R142" s="134"/>
      <c r="T142" s="164" t="s">
        <v>5</v>
      </c>
      <c r="U142" s="43" t="s">
        <v>45</v>
      </c>
      <c r="V142" s="35"/>
      <c r="W142" s="165">
        <f t="shared" si="6"/>
        <v>0</v>
      </c>
      <c r="X142" s="165">
        <v>1.7330000000000002E-2</v>
      </c>
      <c r="Y142" s="165">
        <f t="shared" si="7"/>
        <v>1.8917428000000001</v>
      </c>
      <c r="Z142" s="165">
        <v>0</v>
      </c>
      <c r="AA142" s="166">
        <f t="shared" si="8"/>
        <v>0</v>
      </c>
      <c r="AR142" s="18" t="s">
        <v>163</v>
      </c>
      <c r="AT142" s="18" t="s">
        <v>159</v>
      </c>
      <c r="AU142" s="18" t="s">
        <v>93</v>
      </c>
      <c r="AY142" s="18" t="s">
        <v>158</v>
      </c>
      <c r="BE142" s="105">
        <f t="shared" si="9"/>
        <v>0</v>
      </c>
      <c r="BF142" s="105">
        <f t="shared" si="10"/>
        <v>0</v>
      </c>
      <c r="BG142" s="105">
        <f t="shared" si="11"/>
        <v>0</v>
      </c>
      <c r="BH142" s="105">
        <f t="shared" si="12"/>
        <v>0</v>
      </c>
      <c r="BI142" s="105">
        <f t="shared" si="13"/>
        <v>0</v>
      </c>
      <c r="BJ142" s="18" t="s">
        <v>93</v>
      </c>
      <c r="BK142" s="105">
        <f t="shared" si="14"/>
        <v>0</v>
      </c>
      <c r="BL142" s="18" t="s">
        <v>163</v>
      </c>
      <c r="BM142" s="18" t="s">
        <v>194</v>
      </c>
    </row>
    <row r="143" spans="2:65" s="1" customFormat="1" ht="25.5" customHeight="1">
      <c r="B143" s="131"/>
      <c r="C143" s="160" t="s">
        <v>195</v>
      </c>
      <c r="D143" s="160" t="s">
        <v>159</v>
      </c>
      <c r="E143" s="161" t="s">
        <v>196</v>
      </c>
      <c r="F143" s="229" t="s">
        <v>197</v>
      </c>
      <c r="G143" s="229"/>
      <c r="H143" s="229"/>
      <c r="I143" s="229"/>
      <c r="J143" s="162" t="s">
        <v>177</v>
      </c>
      <c r="K143" s="163">
        <v>209.52</v>
      </c>
      <c r="L143" s="230">
        <v>0</v>
      </c>
      <c r="M143" s="230"/>
      <c r="N143" s="231">
        <f t="shared" si="5"/>
        <v>0</v>
      </c>
      <c r="O143" s="231"/>
      <c r="P143" s="231"/>
      <c r="Q143" s="231"/>
      <c r="R143" s="134"/>
      <c r="T143" s="164" t="s">
        <v>5</v>
      </c>
      <c r="U143" s="43" t="s">
        <v>45</v>
      </c>
      <c r="V143" s="35"/>
      <c r="W143" s="165">
        <f t="shared" si="6"/>
        <v>0</v>
      </c>
      <c r="X143" s="165">
        <v>7.3499999999999998E-3</v>
      </c>
      <c r="Y143" s="165">
        <f t="shared" si="7"/>
        <v>1.5399720000000001</v>
      </c>
      <c r="Z143" s="165">
        <v>0</v>
      </c>
      <c r="AA143" s="166">
        <f t="shared" si="8"/>
        <v>0</v>
      </c>
      <c r="AR143" s="18" t="s">
        <v>163</v>
      </c>
      <c r="AT143" s="18" t="s">
        <v>159</v>
      </c>
      <c r="AU143" s="18" t="s">
        <v>93</v>
      </c>
      <c r="AY143" s="18" t="s">
        <v>158</v>
      </c>
      <c r="BE143" s="105">
        <f t="shared" si="9"/>
        <v>0</v>
      </c>
      <c r="BF143" s="105">
        <f t="shared" si="10"/>
        <v>0</v>
      </c>
      <c r="BG143" s="105">
        <f t="shared" si="11"/>
        <v>0</v>
      </c>
      <c r="BH143" s="105">
        <f t="shared" si="12"/>
        <v>0</v>
      </c>
      <c r="BI143" s="105">
        <f t="shared" si="13"/>
        <v>0</v>
      </c>
      <c r="BJ143" s="18" t="s">
        <v>93</v>
      </c>
      <c r="BK143" s="105">
        <f t="shared" si="14"/>
        <v>0</v>
      </c>
      <c r="BL143" s="18" t="s">
        <v>163</v>
      </c>
      <c r="BM143" s="18" t="s">
        <v>198</v>
      </c>
    </row>
    <row r="144" spans="2:65" s="1" customFormat="1" ht="38.25" customHeight="1">
      <c r="B144" s="131"/>
      <c r="C144" s="160" t="s">
        <v>199</v>
      </c>
      <c r="D144" s="160" t="s">
        <v>159</v>
      </c>
      <c r="E144" s="161" t="s">
        <v>200</v>
      </c>
      <c r="F144" s="229" t="s">
        <v>201</v>
      </c>
      <c r="G144" s="229"/>
      <c r="H144" s="229"/>
      <c r="I144" s="229"/>
      <c r="J144" s="162" t="s">
        <v>202</v>
      </c>
      <c r="K144" s="163">
        <v>3.492</v>
      </c>
      <c r="L144" s="230">
        <v>0</v>
      </c>
      <c r="M144" s="230"/>
      <c r="N144" s="231">
        <f t="shared" si="5"/>
        <v>0</v>
      </c>
      <c r="O144" s="231"/>
      <c r="P144" s="231"/>
      <c r="Q144" s="231"/>
      <c r="R144" s="134"/>
      <c r="T144" s="164" t="s">
        <v>5</v>
      </c>
      <c r="U144" s="43" t="s">
        <v>45</v>
      </c>
      <c r="V144" s="35"/>
      <c r="W144" s="165">
        <f t="shared" si="6"/>
        <v>0</v>
      </c>
      <c r="X144" s="165">
        <v>2.2563399999999998</v>
      </c>
      <c r="Y144" s="165">
        <f t="shared" si="7"/>
        <v>7.8791392799999995</v>
      </c>
      <c r="Z144" s="165">
        <v>0</v>
      </c>
      <c r="AA144" s="166">
        <f t="shared" si="8"/>
        <v>0</v>
      </c>
      <c r="AR144" s="18" t="s">
        <v>163</v>
      </c>
      <c r="AT144" s="18" t="s">
        <v>159</v>
      </c>
      <c r="AU144" s="18" t="s">
        <v>93</v>
      </c>
      <c r="AY144" s="18" t="s">
        <v>158</v>
      </c>
      <c r="BE144" s="105">
        <f t="shared" si="9"/>
        <v>0</v>
      </c>
      <c r="BF144" s="105">
        <f t="shared" si="10"/>
        <v>0</v>
      </c>
      <c r="BG144" s="105">
        <f t="shared" si="11"/>
        <v>0</v>
      </c>
      <c r="BH144" s="105">
        <f t="shared" si="12"/>
        <v>0</v>
      </c>
      <c r="BI144" s="105">
        <f t="shared" si="13"/>
        <v>0</v>
      </c>
      <c r="BJ144" s="18" t="s">
        <v>93</v>
      </c>
      <c r="BK144" s="105">
        <f t="shared" si="14"/>
        <v>0</v>
      </c>
      <c r="BL144" s="18" t="s">
        <v>163</v>
      </c>
      <c r="BM144" s="18" t="s">
        <v>203</v>
      </c>
    </row>
    <row r="145" spans="2:65" s="1" customFormat="1" ht="25.5" customHeight="1">
      <c r="B145" s="131"/>
      <c r="C145" s="160" t="s">
        <v>87</v>
      </c>
      <c r="D145" s="160" t="s">
        <v>159</v>
      </c>
      <c r="E145" s="161" t="s">
        <v>204</v>
      </c>
      <c r="F145" s="229" t="s">
        <v>205</v>
      </c>
      <c r="G145" s="229"/>
      <c r="H145" s="229"/>
      <c r="I145" s="229"/>
      <c r="J145" s="162" t="s">
        <v>202</v>
      </c>
      <c r="K145" s="163">
        <v>3.492</v>
      </c>
      <c r="L145" s="230">
        <v>0</v>
      </c>
      <c r="M145" s="230"/>
      <c r="N145" s="231">
        <f t="shared" si="5"/>
        <v>0</v>
      </c>
      <c r="O145" s="231"/>
      <c r="P145" s="231"/>
      <c r="Q145" s="231"/>
      <c r="R145" s="134"/>
      <c r="T145" s="164" t="s">
        <v>5</v>
      </c>
      <c r="U145" s="43" t="s">
        <v>45</v>
      </c>
      <c r="V145" s="35"/>
      <c r="W145" s="165">
        <f t="shared" si="6"/>
        <v>0</v>
      </c>
      <c r="X145" s="165">
        <v>0</v>
      </c>
      <c r="Y145" s="165">
        <f t="shared" si="7"/>
        <v>0</v>
      </c>
      <c r="Z145" s="165">
        <v>0</v>
      </c>
      <c r="AA145" s="166">
        <f t="shared" si="8"/>
        <v>0</v>
      </c>
      <c r="AR145" s="18" t="s">
        <v>163</v>
      </c>
      <c r="AT145" s="18" t="s">
        <v>159</v>
      </c>
      <c r="AU145" s="18" t="s">
        <v>93</v>
      </c>
      <c r="AY145" s="18" t="s">
        <v>158</v>
      </c>
      <c r="BE145" s="105">
        <f t="shared" si="9"/>
        <v>0</v>
      </c>
      <c r="BF145" s="105">
        <f t="shared" si="10"/>
        <v>0</v>
      </c>
      <c r="BG145" s="105">
        <f t="shared" si="11"/>
        <v>0</v>
      </c>
      <c r="BH145" s="105">
        <f t="shared" si="12"/>
        <v>0</v>
      </c>
      <c r="BI145" s="105">
        <f t="shared" si="13"/>
        <v>0</v>
      </c>
      <c r="BJ145" s="18" t="s">
        <v>93</v>
      </c>
      <c r="BK145" s="105">
        <f t="shared" si="14"/>
        <v>0</v>
      </c>
      <c r="BL145" s="18" t="s">
        <v>163</v>
      </c>
      <c r="BM145" s="18" t="s">
        <v>206</v>
      </c>
    </row>
    <row r="146" spans="2:65" s="1" customFormat="1" ht="25.5" customHeight="1">
      <c r="B146" s="131"/>
      <c r="C146" s="160" t="s">
        <v>90</v>
      </c>
      <c r="D146" s="160" t="s">
        <v>159</v>
      </c>
      <c r="E146" s="161" t="s">
        <v>207</v>
      </c>
      <c r="F146" s="229" t="s">
        <v>208</v>
      </c>
      <c r="G146" s="229"/>
      <c r="H146" s="229"/>
      <c r="I146" s="229"/>
      <c r="J146" s="162" t="s">
        <v>162</v>
      </c>
      <c r="K146" s="163">
        <v>2</v>
      </c>
      <c r="L146" s="230">
        <v>0</v>
      </c>
      <c r="M146" s="230"/>
      <c r="N146" s="231">
        <f t="shared" si="5"/>
        <v>0</v>
      </c>
      <c r="O146" s="231"/>
      <c r="P146" s="231"/>
      <c r="Q146" s="231"/>
      <c r="R146" s="134"/>
      <c r="T146" s="164" t="s">
        <v>5</v>
      </c>
      <c r="U146" s="43" t="s">
        <v>45</v>
      </c>
      <c r="V146" s="35"/>
      <c r="W146" s="165">
        <f t="shared" si="6"/>
        <v>0</v>
      </c>
      <c r="X146" s="165">
        <v>3.8000000000000002E-4</v>
      </c>
      <c r="Y146" s="165">
        <f t="shared" si="7"/>
        <v>7.6000000000000004E-4</v>
      </c>
      <c r="Z146" s="165">
        <v>0</v>
      </c>
      <c r="AA146" s="166">
        <f t="shared" si="8"/>
        <v>0</v>
      </c>
      <c r="AR146" s="18" t="s">
        <v>163</v>
      </c>
      <c r="AT146" s="18" t="s">
        <v>159</v>
      </c>
      <c r="AU146" s="18" t="s">
        <v>93</v>
      </c>
      <c r="AY146" s="18" t="s">
        <v>158</v>
      </c>
      <c r="BE146" s="105">
        <f t="shared" si="9"/>
        <v>0</v>
      </c>
      <c r="BF146" s="105">
        <f t="shared" si="10"/>
        <v>0</v>
      </c>
      <c r="BG146" s="105">
        <f t="shared" si="11"/>
        <v>0</v>
      </c>
      <c r="BH146" s="105">
        <f t="shared" si="12"/>
        <v>0</v>
      </c>
      <c r="BI146" s="105">
        <f t="shared" si="13"/>
        <v>0</v>
      </c>
      <c r="BJ146" s="18" t="s">
        <v>93</v>
      </c>
      <c r="BK146" s="105">
        <f t="shared" si="14"/>
        <v>0</v>
      </c>
      <c r="BL146" s="18" t="s">
        <v>163</v>
      </c>
      <c r="BM146" s="18" t="s">
        <v>209</v>
      </c>
    </row>
    <row r="147" spans="2:65" s="1" customFormat="1" ht="16.5" customHeight="1">
      <c r="B147" s="131"/>
      <c r="C147" s="167" t="s">
        <v>210</v>
      </c>
      <c r="D147" s="167" t="s">
        <v>170</v>
      </c>
      <c r="E147" s="168" t="s">
        <v>211</v>
      </c>
      <c r="F147" s="244" t="s">
        <v>212</v>
      </c>
      <c r="G147" s="244"/>
      <c r="H147" s="244"/>
      <c r="I147" s="244"/>
      <c r="J147" s="169" t="s">
        <v>162</v>
      </c>
      <c r="K147" s="170">
        <v>1</v>
      </c>
      <c r="L147" s="245">
        <v>0</v>
      </c>
      <c r="M147" s="245"/>
      <c r="N147" s="241">
        <f t="shared" si="5"/>
        <v>0</v>
      </c>
      <c r="O147" s="231"/>
      <c r="P147" s="231"/>
      <c r="Q147" s="231"/>
      <c r="R147" s="134"/>
      <c r="T147" s="164" t="s">
        <v>5</v>
      </c>
      <c r="U147" s="43" t="s">
        <v>45</v>
      </c>
      <c r="V147" s="35"/>
      <c r="W147" s="165">
        <f t="shared" si="6"/>
        <v>0</v>
      </c>
      <c r="X147" s="165">
        <v>0</v>
      </c>
      <c r="Y147" s="165">
        <f t="shared" si="7"/>
        <v>0</v>
      </c>
      <c r="Z147" s="165">
        <v>0</v>
      </c>
      <c r="AA147" s="166">
        <f t="shared" si="8"/>
        <v>0</v>
      </c>
      <c r="AR147" s="18" t="s">
        <v>173</v>
      </c>
      <c r="AT147" s="18" t="s">
        <v>170</v>
      </c>
      <c r="AU147" s="18" t="s">
        <v>93</v>
      </c>
      <c r="AY147" s="18" t="s">
        <v>158</v>
      </c>
      <c r="BE147" s="105">
        <f t="shared" si="9"/>
        <v>0</v>
      </c>
      <c r="BF147" s="105">
        <f t="shared" si="10"/>
        <v>0</v>
      </c>
      <c r="BG147" s="105">
        <f t="shared" si="11"/>
        <v>0</v>
      </c>
      <c r="BH147" s="105">
        <f t="shared" si="12"/>
        <v>0</v>
      </c>
      <c r="BI147" s="105">
        <f t="shared" si="13"/>
        <v>0</v>
      </c>
      <c r="BJ147" s="18" t="s">
        <v>93</v>
      </c>
      <c r="BK147" s="105">
        <f t="shared" si="14"/>
        <v>0</v>
      </c>
      <c r="BL147" s="18" t="s">
        <v>163</v>
      </c>
      <c r="BM147" s="18" t="s">
        <v>213</v>
      </c>
    </row>
    <row r="148" spans="2:65" s="1" customFormat="1" ht="16.5" customHeight="1">
      <c r="B148" s="131"/>
      <c r="C148" s="167" t="s">
        <v>214</v>
      </c>
      <c r="D148" s="167" t="s">
        <v>170</v>
      </c>
      <c r="E148" s="168" t="s">
        <v>215</v>
      </c>
      <c r="F148" s="244" t="s">
        <v>216</v>
      </c>
      <c r="G148" s="244"/>
      <c r="H148" s="244"/>
      <c r="I148" s="244"/>
      <c r="J148" s="169" t="s">
        <v>162</v>
      </c>
      <c r="K148" s="170">
        <v>1</v>
      </c>
      <c r="L148" s="245">
        <v>0</v>
      </c>
      <c r="M148" s="245"/>
      <c r="N148" s="241">
        <f t="shared" si="5"/>
        <v>0</v>
      </c>
      <c r="O148" s="231"/>
      <c r="P148" s="231"/>
      <c r="Q148" s="231"/>
      <c r="R148" s="134"/>
      <c r="T148" s="164" t="s">
        <v>5</v>
      </c>
      <c r="U148" s="43" t="s">
        <v>45</v>
      </c>
      <c r="V148" s="35"/>
      <c r="W148" s="165">
        <f t="shared" si="6"/>
        <v>0</v>
      </c>
      <c r="X148" s="165">
        <v>0</v>
      </c>
      <c r="Y148" s="165">
        <f t="shared" si="7"/>
        <v>0</v>
      </c>
      <c r="Z148" s="165">
        <v>0</v>
      </c>
      <c r="AA148" s="166">
        <f t="shared" si="8"/>
        <v>0</v>
      </c>
      <c r="AR148" s="18" t="s">
        <v>173</v>
      </c>
      <c r="AT148" s="18" t="s">
        <v>170</v>
      </c>
      <c r="AU148" s="18" t="s">
        <v>93</v>
      </c>
      <c r="AY148" s="18" t="s">
        <v>158</v>
      </c>
      <c r="BE148" s="105">
        <f t="shared" si="9"/>
        <v>0</v>
      </c>
      <c r="BF148" s="105">
        <f t="shared" si="10"/>
        <v>0</v>
      </c>
      <c r="BG148" s="105">
        <f t="shared" si="11"/>
        <v>0</v>
      </c>
      <c r="BH148" s="105">
        <f t="shared" si="12"/>
        <v>0</v>
      </c>
      <c r="BI148" s="105">
        <f t="shared" si="13"/>
        <v>0</v>
      </c>
      <c r="BJ148" s="18" t="s">
        <v>93</v>
      </c>
      <c r="BK148" s="105">
        <f t="shared" si="14"/>
        <v>0</v>
      </c>
      <c r="BL148" s="18" t="s">
        <v>163</v>
      </c>
      <c r="BM148" s="18" t="s">
        <v>217</v>
      </c>
    </row>
    <row r="149" spans="2:65" s="9" customFormat="1" ht="29.85" customHeight="1">
      <c r="B149" s="149"/>
      <c r="C149" s="150"/>
      <c r="D149" s="159" t="s">
        <v>122</v>
      </c>
      <c r="E149" s="159"/>
      <c r="F149" s="159"/>
      <c r="G149" s="159"/>
      <c r="H149" s="159"/>
      <c r="I149" s="159"/>
      <c r="J149" s="159"/>
      <c r="K149" s="159"/>
      <c r="L149" s="159"/>
      <c r="M149" s="159"/>
      <c r="N149" s="242">
        <f>BK149</f>
        <v>0</v>
      </c>
      <c r="O149" s="243"/>
      <c r="P149" s="243"/>
      <c r="Q149" s="243"/>
      <c r="R149" s="152"/>
      <c r="T149" s="153"/>
      <c r="U149" s="150"/>
      <c r="V149" s="150"/>
      <c r="W149" s="154">
        <f>SUM(W150:W158)</f>
        <v>0</v>
      </c>
      <c r="X149" s="150"/>
      <c r="Y149" s="154">
        <f>SUM(Y150:Y158)</f>
        <v>3.104E-3</v>
      </c>
      <c r="Z149" s="150"/>
      <c r="AA149" s="155">
        <f>SUM(AA150:AA158)</f>
        <v>43.511818000000005</v>
      </c>
      <c r="AR149" s="156" t="s">
        <v>84</v>
      </c>
      <c r="AT149" s="157" t="s">
        <v>77</v>
      </c>
      <c r="AU149" s="157" t="s">
        <v>84</v>
      </c>
      <c r="AY149" s="156" t="s">
        <v>158</v>
      </c>
      <c r="BK149" s="158">
        <f>SUM(BK150:BK158)</f>
        <v>0</v>
      </c>
    </row>
    <row r="150" spans="2:65" s="1" customFormat="1" ht="25.5" customHeight="1">
      <c r="B150" s="131"/>
      <c r="C150" s="160" t="s">
        <v>11</v>
      </c>
      <c r="D150" s="160" t="s">
        <v>159</v>
      </c>
      <c r="E150" s="161" t="s">
        <v>218</v>
      </c>
      <c r="F150" s="229" t="s">
        <v>219</v>
      </c>
      <c r="G150" s="229"/>
      <c r="H150" s="229"/>
      <c r="I150" s="229"/>
      <c r="J150" s="162" t="s">
        <v>177</v>
      </c>
      <c r="K150" s="163">
        <v>77.599999999999994</v>
      </c>
      <c r="L150" s="230">
        <v>0</v>
      </c>
      <c r="M150" s="230"/>
      <c r="N150" s="231">
        <f t="shared" ref="N150:N158" si="15">ROUND(L150*K150,2)</f>
        <v>0</v>
      </c>
      <c r="O150" s="231"/>
      <c r="P150" s="231"/>
      <c r="Q150" s="231"/>
      <c r="R150" s="134"/>
      <c r="T150" s="164" t="s">
        <v>5</v>
      </c>
      <c r="U150" s="43" t="s">
        <v>45</v>
      </c>
      <c r="V150" s="35"/>
      <c r="W150" s="165">
        <f t="shared" ref="W150:W158" si="16">V150*K150</f>
        <v>0</v>
      </c>
      <c r="X150" s="165">
        <v>4.0000000000000003E-5</v>
      </c>
      <c r="Y150" s="165">
        <f t="shared" ref="Y150:Y158" si="17">X150*K150</f>
        <v>3.104E-3</v>
      </c>
      <c r="Z150" s="165">
        <v>0</v>
      </c>
      <c r="AA150" s="166">
        <f t="shared" ref="AA150:AA158" si="18">Z150*K150</f>
        <v>0</v>
      </c>
      <c r="AR150" s="18" t="s">
        <v>163</v>
      </c>
      <c r="AT150" s="18" t="s">
        <v>159</v>
      </c>
      <c r="AU150" s="18" t="s">
        <v>93</v>
      </c>
      <c r="AY150" s="18" t="s">
        <v>158</v>
      </c>
      <c r="BE150" s="105">
        <f t="shared" ref="BE150:BE158" si="19">IF(U150="základní",N150,0)</f>
        <v>0</v>
      </c>
      <c r="BF150" s="105">
        <f t="shared" ref="BF150:BF158" si="20">IF(U150="snížená",N150,0)</f>
        <v>0</v>
      </c>
      <c r="BG150" s="105">
        <f t="shared" ref="BG150:BG158" si="21">IF(U150="zákl. přenesená",N150,0)</f>
        <v>0</v>
      </c>
      <c r="BH150" s="105">
        <f t="shared" ref="BH150:BH158" si="22">IF(U150="sníž. přenesená",N150,0)</f>
        <v>0</v>
      </c>
      <c r="BI150" s="105">
        <f t="shared" ref="BI150:BI158" si="23">IF(U150="nulová",N150,0)</f>
        <v>0</v>
      </c>
      <c r="BJ150" s="18" t="s">
        <v>93</v>
      </c>
      <c r="BK150" s="105">
        <f t="shared" ref="BK150:BK158" si="24">ROUND(L150*K150,2)</f>
        <v>0</v>
      </c>
      <c r="BL150" s="18" t="s">
        <v>163</v>
      </c>
      <c r="BM150" s="18" t="s">
        <v>220</v>
      </c>
    </row>
    <row r="151" spans="2:65" s="1" customFormat="1" ht="38.25" customHeight="1">
      <c r="B151" s="131"/>
      <c r="C151" s="160" t="s">
        <v>221</v>
      </c>
      <c r="D151" s="160" t="s">
        <v>159</v>
      </c>
      <c r="E151" s="161" t="s">
        <v>222</v>
      </c>
      <c r="F151" s="229" t="s">
        <v>223</v>
      </c>
      <c r="G151" s="229"/>
      <c r="H151" s="229"/>
      <c r="I151" s="229"/>
      <c r="J151" s="162" t="s">
        <v>202</v>
      </c>
      <c r="K151" s="163">
        <v>12.092000000000001</v>
      </c>
      <c r="L151" s="230">
        <v>0</v>
      </c>
      <c r="M151" s="230"/>
      <c r="N151" s="231">
        <f t="shared" si="15"/>
        <v>0</v>
      </c>
      <c r="O151" s="231"/>
      <c r="P151" s="231"/>
      <c r="Q151" s="231"/>
      <c r="R151" s="134"/>
      <c r="T151" s="164" t="s">
        <v>5</v>
      </c>
      <c r="U151" s="43" t="s">
        <v>45</v>
      </c>
      <c r="V151" s="35"/>
      <c r="W151" s="165">
        <f t="shared" si="16"/>
        <v>0</v>
      </c>
      <c r="X151" s="165">
        <v>0</v>
      </c>
      <c r="Y151" s="165">
        <f t="shared" si="17"/>
        <v>0</v>
      </c>
      <c r="Z151" s="165">
        <v>1.8</v>
      </c>
      <c r="AA151" s="166">
        <f t="shared" si="18"/>
        <v>21.765600000000003</v>
      </c>
      <c r="AR151" s="18" t="s">
        <v>163</v>
      </c>
      <c r="AT151" s="18" t="s">
        <v>159</v>
      </c>
      <c r="AU151" s="18" t="s">
        <v>93</v>
      </c>
      <c r="AY151" s="18" t="s">
        <v>158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8" t="s">
        <v>93</v>
      </c>
      <c r="BK151" s="105">
        <f t="shared" si="24"/>
        <v>0</v>
      </c>
      <c r="BL151" s="18" t="s">
        <v>163</v>
      </c>
      <c r="BM151" s="18" t="s">
        <v>224</v>
      </c>
    </row>
    <row r="152" spans="2:65" s="1" customFormat="1" ht="38.25" customHeight="1">
      <c r="B152" s="131"/>
      <c r="C152" s="160" t="s">
        <v>225</v>
      </c>
      <c r="D152" s="160" t="s">
        <v>159</v>
      </c>
      <c r="E152" s="161" t="s">
        <v>226</v>
      </c>
      <c r="F152" s="229" t="s">
        <v>227</v>
      </c>
      <c r="G152" s="229"/>
      <c r="H152" s="229"/>
      <c r="I152" s="229"/>
      <c r="J152" s="162" t="s">
        <v>202</v>
      </c>
      <c r="K152" s="163">
        <v>6.3129999999999997</v>
      </c>
      <c r="L152" s="230">
        <v>0</v>
      </c>
      <c r="M152" s="230"/>
      <c r="N152" s="231">
        <f t="shared" si="15"/>
        <v>0</v>
      </c>
      <c r="O152" s="231"/>
      <c r="P152" s="231"/>
      <c r="Q152" s="231"/>
      <c r="R152" s="134"/>
      <c r="T152" s="164" t="s">
        <v>5</v>
      </c>
      <c r="U152" s="43" t="s">
        <v>45</v>
      </c>
      <c r="V152" s="35"/>
      <c r="W152" s="165">
        <f t="shared" si="16"/>
        <v>0</v>
      </c>
      <c r="X152" s="165">
        <v>0</v>
      </c>
      <c r="Y152" s="165">
        <f t="shared" si="17"/>
        <v>0</v>
      </c>
      <c r="Z152" s="165">
        <v>2.2000000000000002</v>
      </c>
      <c r="AA152" s="166">
        <f t="shared" si="18"/>
        <v>13.8886</v>
      </c>
      <c r="AR152" s="18" t="s">
        <v>163</v>
      </c>
      <c r="AT152" s="18" t="s">
        <v>159</v>
      </c>
      <c r="AU152" s="18" t="s">
        <v>93</v>
      </c>
      <c r="AY152" s="18" t="s">
        <v>158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8" t="s">
        <v>93</v>
      </c>
      <c r="BK152" s="105">
        <f t="shared" si="24"/>
        <v>0</v>
      </c>
      <c r="BL152" s="18" t="s">
        <v>163</v>
      </c>
      <c r="BM152" s="18" t="s">
        <v>228</v>
      </c>
    </row>
    <row r="153" spans="2:65" s="1" customFormat="1" ht="38.25" customHeight="1">
      <c r="B153" s="131"/>
      <c r="C153" s="160" t="s">
        <v>229</v>
      </c>
      <c r="D153" s="160" t="s">
        <v>159</v>
      </c>
      <c r="E153" s="161" t="s">
        <v>230</v>
      </c>
      <c r="F153" s="229" t="s">
        <v>231</v>
      </c>
      <c r="G153" s="229"/>
      <c r="H153" s="229"/>
      <c r="I153" s="229"/>
      <c r="J153" s="162" t="s">
        <v>177</v>
      </c>
      <c r="K153" s="163">
        <v>42.5</v>
      </c>
      <c r="L153" s="230">
        <v>0</v>
      </c>
      <c r="M153" s="230"/>
      <c r="N153" s="231">
        <f t="shared" si="15"/>
        <v>0</v>
      </c>
      <c r="O153" s="231"/>
      <c r="P153" s="231"/>
      <c r="Q153" s="231"/>
      <c r="R153" s="134"/>
      <c r="T153" s="164" t="s">
        <v>5</v>
      </c>
      <c r="U153" s="43" t="s">
        <v>45</v>
      </c>
      <c r="V153" s="35"/>
      <c r="W153" s="165">
        <f t="shared" si="16"/>
        <v>0</v>
      </c>
      <c r="X153" s="165">
        <v>0</v>
      </c>
      <c r="Y153" s="165">
        <f t="shared" si="17"/>
        <v>0</v>
      </c>
      <c r="Z153" s="165">
        <v>3.5000000000000003E-2</v>
      </c>
      <c r="AA153" s="166">
        <f t="shared" si="18"/>
        <v>1.4875</v>
      </c>
      <c r="AR153" s="18" t="s">
        <v>163</v>
      </c>
      <c r="AT153" s="18" t="s">
        <v>159</v>
      </c>
      <c r="AU153" s="18" t="s">
        <v>93</v>
      </c>
      <c r="AY153" s="18" t="s">
        <v>158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8" t="s">
        <v>93</v>
      </c>
      <c r="BK153" s="105">
        <f t="shared" si="24"/>
        <v>0</v>
      </c>
      <c r="BL153" s="18" t="s">
        <v>163</v>
      </c>
      <c r="BM153" s="18" t="s">
        <v>232</v>
      </c>
    </row>
    <row r="154" spans="2:65" s="1" customFormat="1" ht="16.5" customHeight="1">
      <c r="B154" s="131"/>
      <c r="C154" s="160" t="s">
        <v>233</v>
      </c>
      <c r="D154" s="160" t="s">
        <v>159</v>
      </c>
      <c r="E154" s="161" t="s">
        <v>234</v>
      </c>
      <c r="F154" s="229" t="s">
        <v>235</v>
      </c>
      <c r="G154" s="229"/>
      <c r="H154" s="229"/>
      <c r="I154" s="229"/>
      <c r="J154" s="162" t="s">
        <v>177</v>
      </c>
      <c r="K154" s="163">
        <v>31.1</v>
      </c>
      <c r="L154" s="230">
        <v>0</v>
      </c>
      <c r="M154" s="230"/>
      <c r="N154" s="231">
        <f t="shared" si="15"/>
        <v>0</v>
      </c>
      <c r="O154" s="231"/>
      <c r="P154" s="231"/>
      <c r="Q154" s="231"/>
      <c r="R154" s="134"/>
      <c r="T154" s="164" t="s">
        <v>5</v>
      </c>
      <c r="U154" s="43" t="s">
        <v>45</v>
      </c>
      <c r="V154" s="35"/>
      <c r="W154" s="165">
        <f t="shared" si="16"/>
        <v>0</v>
      </c>
      <c r="X154" s="165">
        <v>0</v>
      </c>
      <c r="Y154" s="165">
        <f t="shared" si="17"/>
        <v>0</v>
      </c>
      <c r="Z154" s="165">
        <v>3.5000000000000003E-2</v>
      </c>
      <c r="AA154" s="166">
        <f t="shared" si="18"/>
        <v>1.0885000000000002</v>
      </c>
      <c r="AR154" s="18" t="s">
        <v>163</v>
      </c>
      <c r="AT154" s="18" t="s">
        <v>159</v>
      </c>
      <c r="AU154" s="18" t="s">
        <v>93</v>
      </c>
      <c r="AY154" s="18" t="s">
        <v>158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8" t="s">
        <v>93</v>
      </c>
      <c r="BK154" s="105">
        <f t="shared" si="24"/>
        <v>0</v>
      </c>
      <c r="BL154" s="18" t="s">
        <v>163</v>
      </c>
      <c r="BM154" s="18" t="s">
        <v>236</v>
      </c>
    </row>
    <row r="155" spans="2:65" s="1" customFormat="1" ht="25.5" customHeight="1">
      <c r="B155" s="131"/>
      <c r="C155" s="160" t="s">
        <v>237</v>
      </c>
      <c r="D155" s="160" t="s">
        <v>159</v>
      </c>
      <c r="E155" s="161" t="s">
        <v>238</v>
      </c>
      <c r="F155" s="229" t="s">
        <v>239</v>
      </c>
      <c r="G155" s="229"/>
      <c r="H155" s="229"/>
      <c r="I155" s="229"/>
      <c r="J155" s="162" t="s">
        <v>177</v>
      </c>
      <c r="K155" s="163">
        <v>14.2</v>
      </c>
      <c r="L155" s="230">
        <v>0</v>
      </c>
      <c r="M155" s="230"/>
      <c r="N155" s="231">
        <f t="shared" si="15"/>
        <v>0</v>
      </c>
      <c r="O155" s="231"/>
      <c r="P155" s="231"/>
      <c r="Q155" s="231"/>
      <c r="R155" s="134"/>
      <c r="T155" s="164" t="s">
        <v>5</v>
      </c>
      <c r="U155" s="43" t="s">
        <v>45</v>
      </c>
      <c r="V155" s="35"/>
      <c r="W155" s="165">
        <f t="shared" si="16"/>
        <v>0</v>
      </c>
      <c r="X155" s="165">
        <v>0</v>
      </c>
      <c r="Y155" s="165">
        <f t="shared" si="17"/>
        <v>0</v>
      </c>
      <c r="Z155" s="165">
        <v>7.5999999999999998E-2</v>
      </c>
      <c r="AA155" s="166">
        <f t="shared" si="18"/>
        <v>1.0791999999999999</v>
      </c>
      <c r="AR155" s="18" t="s">
        <v>163</v>
      </c>
      <c r="AT155" s="18" t="s">
        <v>159</v>
      </c>
      <c r="AU155" s="18" t="s">
        <v>93</v>
      </c>
      <c r="AY155" s="18" t="s">
        <v>158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8" t="s">
        <v>93</v>
      </c>
      <c r="BK155" s="105">
        <f t="shared" si="24"/>
        <v>0</v>
      </c>
      <c r="BL155" s="18" t="s">
        <v>163</v>
      </c>
      <c r="BM155" s="18" t="s">
        <v>240</v>
      </c>
    </row>
    <row r="156" spans="2:65" s="1" customFormat="1" ht="25.5" customHeight="1">
      <c r="B156" s="131"/>
      <c r="C156" s="160" t="s">
        <v>10</v>
      </c>
      <c r="D156" s="160" t="s">
        <v>159</v>
      </c>
      <c r="E156" s="161" t="s">
        <v>241</v>
      </c>
      <c r="F156" s="229" t="s">
        <v>242</v>
      </c>
      <c r="G156" s="229"/>
      <c r="H156" s="229"/>
      <c r="I156" s="229"/>
      <c r="J156" s="162" t="s">
        <v>177</v>
      </c>
      <c r="K156" s="163">
        <v>2.4729999999999999</v>
      </c>
      <c r="L156" s="230">
        <v>0</v>
      </c>
      <c r="M156" s="230"/>
      <c r="N156" s="231">
        <f t="shared" si="15"/>
        <v>0</v>
      </c>
      <c r="O156" s="231"/>
      <c r="P156" s="231"/>
      <c r="Q156" s="231"/>
      <c r="R156" s="134"/>
      <c r="T156" s="164" t="s">
        <v>5</v>
      </c>
      <c r="U156" s="43" t="s">
        <v>45</v>
      </c>
      <c r="V156" s="35"/>
      <c r="W156" s="165">
        <f t="shared" si="16"/>
        <v>0</v>
      </c>
      <c r="X156" s="165">
        <v>0</v>
      </c>
      <c r="Y156" s="165">
        <f t="shared" si="17"/>
        <v>0</v>
      </c>
      <c r="Z156" s="165">
        <v>0.27</v>
      </c>
      <c r="AA156" s="166">
        <f t="shared" si="18"/>
        <v>0.66771000000000003</v>
      </c>
      <c r="AR156" s="18" t="s">
        <v>163</v>
      </c>
      <c r="AT156" s="18" t="s">
        <v>159</v>
      </c>
      <c r="AU156" s="18" t="s">
        <v>93</v>
      </c>
      <c r="AY156" s="18" t="s">
        <v>158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8" t="s">
        <v>93</v>
      </c>
      <c r="BK156" s="105">
        <f t="shared" si="24"/>
        <v>0</v>
      </c>
      <c r="BL156" s="18" t="s">
        <v>163</v>
      </c>
      <c r="BM156" s="18" t="s">
        <v>243</v>
      </c>
    </row>
    <row r="157" spans="2:65" s="1" customFormat="1" ht="25.5" customHeight="1">
      <c r="B157" s="131"/>
      <c r="C157" s="160" t="s">
        <v>244</v>
      </c>
      <c r="D157" s="160" t="s">
        <v>159</v>
      </c>
      <c r="E157" s="161" t="s">
        <v>245</v>
      </c>
      <c r="F157" s="229" t="s">
        <v>246</v>
      </c>
      <c r="G157" s="229"/>
      <c r="H157" s="229"/>
      <c r="I157" s="229"/>
      <c r="J157" s="162" t="s">
        <v>177</v>
      </c>
      <c r="K157" s="163">
        <v>51.981000000000002</v>
      </c>
      <c r="L157" s="230">
        <v>0</v>
      </c>
      <c r="M157" s="230"/>
      <c r="N157" s="231">
        <f t="shared" si="15"/>
        <v>0</v>
      </c>
      <c r="O157" s="231"/>
      <c r="P157" s="231"/>
      <c r="Q157" s="231"/>
      <c r="R157" s="134"/>
      <c r="T157" s="164" t="s">
        <v>5</v>
      </c>
      <c r="U157" s="43" t="s">
        <v>45</v>
      </c>
      <c r="V157" s="35"/>
      <c r="W157" s="165">
        <f t="shared" si="16"/>
        <v>0</v>
      </c>
      <c r="X157" s="165">
        <v>0</v>
      </c>
      <c r="Y157" s="165">
        <f t="shared" si="17"/>
        <v>0</v>
      </c>
      <c r="Z157" s="165">
        <v>6.8000000000000005E-2</v>
      </c>
      <c r="AA157" s="166">
        <f t="shared" si="18"/>
        <v>3.5347080000000002</v>
      </c>
      <c r="AR157" s="18" t="s">
        <v>163</v>
      </c>
      <c r="AT157" s="18" t="s">
        <v>159</v>
      </c>
      <c r="AU157" s="18" t="s">
        <v>93</v>
      </c>
      <c r="AY157" s="18" t="s">
        <v>158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8" t="s">
        <v>93</v>
      </c>
      <c r="BK157" s="105">
        <f t="shared" si="24"/>
        <v>0</v>
      </c>
      <c r="BL157" s="18" t="s">
        <v>163</v>
      </c>
      <c r="BM157" s="18" t="s">
        <v>247</v>
      </c>
    </row>
    <row r="158" spans="2:65" s="1" customFormat="1" ht="38.25" customHeight="1">
      <c r="B158" s="131"/>
      <c r="C158" s="160" t="s">
        <v>248</v>
      </c>
      <c r="D158" s="160" t="s">
        <v>159</v>
      </c>
      <c r="E158" s="161" t="s">
        <v>249</v>
      </c>
      <c r="F158" s="229" t="s">
        <v>250</v>
      </c>
      <c r="G158" s="229"/>
      <c r="H158" s="229"/>
      <c r="I158" s="229"/>
      <c r="J158" s="162" t="s">
        <v>162</v>
      </c>
      <c r="K158" s="163">
        <v>1</v>
      </c>
      <c r="L158" s="230">
        <v>0</v>
      </c>
      <c r="M158" s="230"/>
      <c r="N158" s="231">
        <f t="shared" si="15"/>
        <v>0</v>
      </c>
      <c r="O158" s="231"/>
      <c r="P158" s="231"/>
      <c r="Q158" s="231"/>
      <c r="R158" s="134"/>
      <c r="T158" s="164" t="s">
        <v>5</v>
      </c>
      <c r="U158" s="43" t="s">
        <v>45</v>
      </c>
      <c r="V158" s="35"/>
      <c r="W158" s="165">
        <f t="shared" si="16"/>
        <v>0</v>
      </c>
      <c r="X158" s="165">
        <v>0</v>
      </c>
      <c r="Y158" s="165">
        <f t="shared" si="17"/>
        <v>0</v>
      </c>
      <c r="Z158" s="165">
        <v>0</v>
      </c>
      <c r="AA158" s="166">
        <f t="shared" si="18"/>
        <v>0</v>
      </c>
      <c r="AR158" s="18" t="s">
        <v>163</v>
      </c>
      <c r="AT158" s="18" t="s">
        <v>159</v>
      </c>
      <c r="AU158" s="18" t="s">
        <v>93</v>
      </c>
      <c r="AY158" s="18" t="s">
        <v>158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8" t="s">
        <v>93</v>
      </c>
      <c r="BK158" s="105">
        <f t="shared" si="24"/>
        <v>0</v>
      </c>
      <c r="BL158" s="18" t="s">
        <v>163</v>
      </c>
      <c r="BM158" s="18" t="s">
        <v>251</v>
      </c>
    </row>
    <row r="159" spans="2:65" s="9" customFormat="1" ht="29.85" customHeight="1">
      <c r="B159" s="149"/>
      <c r="C159" s="150"/>
      <c r="D159" s="159" t="s">
        <v>123</v>
      </c>
      <c r="E159" s="159"/>
      <c r="F159" s="159"/>
      <c r="G159" s="159"/>
      <c r="H159" s="159"/>
      <c r="I159" s="159"/>
      <c r="J159" s="159"/>
      <c r="K159" s="159"/>
      <c r="L159" s="159"/>
      <c r="M159" s="159"/>
      <c r="N159" s="242">
        <f>BK159</f>
        <v>0</v>
      </c>
      <c r="O159" s="243"/>
      <c r="P159" s="243"/>
      <c r="Q159" s="243"/>
      <c r="R159" s="152"/>
      <c r="T159" s="153"/>
      <c r="U159" s="150"/>
      <c r="V159" s="150"/>
      <c r="W159" s="154">
        <f>SUM(W160:W163)</f>
        <v>0</v>
      </c>
      <c r="X159" s="150"/>
      <c r="Y159" s="154">
        <f>SUM(Y160:Y163)</f>
        <v>0</v>
      </c>
      <c r="Z159" s="150"/>
      <c r="AA159" s="155">
        <f>SUM(AA160:AA163)</f>
        <v>0</v>
      </c>
      <c r="AR159" s="156" t="s">
        <v>84</v>
      </c>
      <c r="AT159" s="157" t="s">
        <v>77</v>
      </c>
      <c r="AU159" s="157" t="s">
        <v>84</v>
      </c>
      <c r="AY159" s="156" t="s">
        <v>158</v>
      </c>
      <c r="BK159" s="158">
        <f>SUM(BK160:BK163)</f>
        <v>0</v>
      </c>
    </row>
    <row r="160" spans="2:65" s="1" customFormat="1" ht="38.25" customHeight="1">
      <c r="B160" s="131"/>
      <c r="C160" s="160" t="s">
        <v>252</v>
      </c>
      <c r="D160" s="160" t="s">
        <v>159</v>
      </c>
      <c r="E160" s="161" t="s">
        <v>253</v>
      </c>
      <c r="F160" s="229" t="s">
        <v>254</v>
      </c>
      <c r="G160" s="229"/>
      <c r="H160" s="229"/>
      <c r="I160" s="229"/>
      <c r="J160" s="162" t="s">
        <v>167</v>
      </c>
      <c r="K160" s="163">
        <v>44.744999999999997</v>
      </c>
      <c r="L160" s="230">
        <v>0</v>
      </c>
      <c r="M160" s="230"/>
      <c r="N160" s="231">
        <f>ROUND(L160*K160,2)</f>
        <v>0</v>
      </c>
      <c r="O160" s="231"/>
      <c r="P160" s="231"/>
      <c r="Q160" s="231"/>
      <c r="R160" s="134"/>
      <c r="T160" s="164" t="s">
        <v>5</v>
      </c>
      <c r="U160" s="43" t="s">
        <v>45</v>
      </c>
      <c r="V160" s="35"/>
      <c r="W160" s="165">
        <f>V160*K160</f>
        <v>0</v>
      </c>
      <c r="X160" s="165">
        <v>0</v>
      </c>
      <c r="Y160" s="165">
        <f>X160*K160</f>
        <v>0</v>
      </c>
      <c r="Z160" s="165">
        <v>0</v>
      </c>
      <c r="AA160" s="166">
        <f>Z160*K160</f>
        <v>0</v>
      </c>
      <c r="AR160" s="18" t="s">
        <v>163</v>
      </c>
      <c r="AT160" s="18" t="s">
        <v>159</v>
      </c>
      <c r="AU160" s="18" t="s">
        <v>93</v>
      </c>
      <c r="AY160" s="18" t="s">
        <v>158</v>
      </c>
      <c r="BE160" s="105">
        <f>IF(U160="základní",N160,0)</f>
        <v>0</v>
      </c>
      <c r="BF160" s="105">
        <f>IF(U160="snížená",N160,0)</f>
        <v>0</v>
      </c>
      <c r="BG160" s="105">
        <f>IF(U160="zákl. přenesená",N160,0)</f>
        <v>0</v>
      </c>
      <c r="BH160" s="105">
        <f>IF(U160="sníž. přenesená",N160,0)</f>
        <v>0</v>
      </c>
      <c r="BI160" s="105">
        <f>IF(U160="nulová",N160,0)</f>
        <v>0</v>
      </c>
      <c r="BJ160" s="18" t="s">
        <v>93</v>
      </c>
      <c r="BK160" s="105">
        <f>ROUND(L160*K160,2)</f>
        <v>0</v>
      </c>
      <c r="BL160" s="18" t="s">
        <v>163</v>
      </c>
      <c r="BM160" s="18" t="s">
        <v>255</v>
      </c>
    </row>
    <row r="161" spans="2:65" s="1" customFormat="1" ht="38.25" customHeight="1">
      <c r="B161" s="131"/>
      <c r="C161" s="160" t="s">
        <v>256</v>
      </c>
      <c r="D161" s="160" t="s">
        <v>159</v>
      </c>
      <c r="E161" s="161" t="s">
        <v>257</v>
      </c>
      <c r="F161" s="229" t="s">
        <v>258</v>
      </c>
      <c r="G161" s="229"/>
      <c r="H161" s="229"/>
      <c r="I161" s="229"/>
      <c r="J161" s="162" t="s">
        <v>167</v>
      </c>
      <c r="K161" s="163">
        <v>44.744999999999997</v>
      </c>
      <c r="L161" s="230">
        <v>0</v>
      </c>
      <c r="M161" s="230"/>
      <c r="N161" s="231">
        <f>ROUND(L161*K161,2)</f>
        <v>0</v>
      </c>
      <c r="O161" s="231"/>
      <c r="P161" s="231"/>
      <c r="Q161" s="231"/>
      <c r="R161" s="134"/>
      <c r="T161" s="164" t="s">
        <v>5</v>
      </c>
      <c r="U161" s="43" t="s">
        <v>45</v>
      </c>
      <c r="V161" s="35"/>
      <c r="W161" s="165">
        <f>V161*K161</f>
        <v>0</v>
      </c>
      <c r="X161" s="165">
        <v>0</v>
      </c>
      <c r="Y161" s="165">
        <f>X161*K161</f>
        <v>0</v>
      </c>
      <c r="Z161" s="165">
        <v>0</v>
      </c>
      <c r="AA161" s="166">
        <f>Z161*K161</f>
        <v>0</v>
      </c>
      <c r="AR161" s="18" t="s">
        <v>163</v>
      </c>
      <c r="AT161" s="18" t="s">
        <v>159</v>
      </c>
      <c r="AU161" s="18" t="s">
        <v>93</v>
      </c>
      <c r="AY161" s="18" t="s">
        <v>158</v>
      </c>
      <c r="BE161" s="105">
        <f>IF(U161="základní",N161,0)</f>
        <v>0</v>
      </c>
      <c r="BF161" s="105">
        <f>IF(U161="snížená",N161,0)</f>
        <v>0</v>
      </c>
      <c r="BG161" s="105">
        <f>IF(U161="zákl. přenesená",N161,0)</f>
        <v>0</v>
      </c>
      <c r="BH161" s="105">
        <f>IF(U161="sníž. přenesená",N161,0)</f>
        <v>0</v>
      </c>
      <c r="BI161" s="105">
        <f>IF(U161="nulová",N161,0)</f>
        <v>0</v>
      </c>
      <c r="BJ161" s="18" t="s">
        <v>93</v>
      </c>
      <c r="BK161" s="105">
        <f>ROUND(L161*K161,2)</f>
        <v>0</v>
      </c>
      <c r="BL161" s="18" t="s">
        <v>163</v>
      </c>
      <c r="BM161" s="18" t="s">
        <v>259</v>
      </c>
    </row>
    <row r="162" spans="2:65" s="1" customFormat="1" ht="25.5" customHeight="1">
      <c r="B162" s="131"/>
      <c r="C162" s="160" t="s">
        <v>260</v>
      </c>
      <c r="D162" s="160" t="s">
        <v>159</v>
      </c>
      <c r="E162" s="161" t="s">
        <v>261</v>
      </c>
      <c r="F162" s="229" t="s">
        <v>262</v>
      </c>
      <c r="G162" s="229"/>
      <c r="H162" s="229"/>
      <c r="I162" s="229"/>
      <c r="J162" s="162" t="s">
        <v>167</v>
      </c>
      <c r="K162" s="163">
        <v>1297.605</v>
      </c>
      <c r="L162" s="230">
        <v>0</v>
      </c>
      <c r="M162" s="230"/>
      <c r="N162" s="231">
        <f>ROUND(L162*K162,2)</f>
        <v>0</v>
      </c>
      <c r="O162" s="231"/>
      <c r="P162" s="231"/>
      <c r="Q162" s="231"/>
      <c r="R162" s="134"/>
      <c r="T162" s="164" t="s">
        <v>5</v>
      </c>
      <c r="U162" s="43" t="s">
        <v>45</v>
      </c>
      <c r="V162" s="35"/>
      <c r="W162" s="165">
        <f>V162*K162</f>
        <v>0</v>
      </c>
      <c r="X162" s="165">
        <v>0</v>
      </c>
      <c r="Y162" s="165">
        <f>X162*K162</f>
        <v>0</v>
      </c>
      <c r="Z162" s="165">
        <v>0</v>
      </c>
      <c r="AA162" s="166">
        <f>Z162*K162</f>
        <v>0</v>
      </c>
      <c r="AR162" s="18" t="s">
        <v>163</v>
      </c>
      <c r="AT162" s="18" t="s">
        <v>159</v>
      </c>
      <c r="AU162" s="18" t="s">
        <v>93</v>
      </c>
      <c r="AY162" s="18" t="s">
        <v>158</v>
      </c>
      <c r="BE162" s="105">
        <f>IF(U162="základní",N162,0)</f>
        <v>0</v>
      </c>
      <c r="BF162" s="105">
        <f>IF(U162="snížená",N162,0)</f>
        <v>0</v>
      </c>
      <c r="BG162" s="105">
        <f>IF(U162="zákl. přenesená",N162,0)</f>
        <v>0</v>
      </c>
      <c r="BH162" s="105">
        <f>IF(U162="sníž. přenesená",N162,0)</f>
        <v>0</v>
      </c>
      <c r="BI162" s="105">
        <f>IF(U162="nulová",N162,0)</f>
        <v>0</v>
      </c>
      <c r="BJ162" s="18" t="s">
        <v>93</v>
      </c>
      <c r="BK162" s="105">
        <f>ROUND(L162*K162,2)</f>
        <v>0</v>
      </c>
      <c r="BL162" s="18" t="s">
        <v>163</v>
      </c>
      <c r="BM162" s="18" t="s">
        <v>263</v>
      </c>
    </row>
    <row r="163" spans="2:65" s="1" customFormat="1" ht="25.5" customHeight="1">
      <c r="B163" s="131"/>
      <c r="C163" s="160" t="s">
        <v>264</v>
      </c>
      <c r="D163" s="160" t="s">
        <v>159</v>
      </c>
      <c r="E163" s="161" t="s">
        <v>265</v>
      </c>
      <c r="F163" s="229" t="s">
        <v>266</v>
      </c>
      <c r="G163" s="229"/>
      <c r="H163" s="229"/>
      <c r="I163" s="229"/>
      <c r="J163" s="162" t="s">
        <v>167</v>
      </c>
      <c r="K163" s="163">
        <v>44.744999999999997</v>
      </c>
      <c r="L163" s="230">
        <v>0</v>
      </c>
      <c r="M163" s="230"/>
      <c r="N163" s="231">
        <f>ROUND(L163*K163,2)</f>
        <v>0</v>
      </c>
      <c r="O163" s="231"/>
      <c r="P163" s="231"/>
      <c r="Q163" s="231"/>
      <c r="R163" s="134"/>
      <c r="T163" s="164" t="s">
        <v>5</v>
      </c>
      <c r="U163" s="43" t="s">
        <v>45</v>
      </c>
      <c r="V163" s="35"/>
      <c r="W163" s="165">
        <f>V163*K163</f>
        <v>0</v>
      </c>
      <c r="X163" s="165">
        <v>0</v>
      </c>
      <c r="Y163" s="165">
        <f>X163*K163</f>
        <v>0</v>
      </c>
      <c r="Z163" s="165">
        <v>0</v>
      </c>
      <c r="AA163" s="166">
        <f>Z163*K163</f>
        <v>0</v>
      </c>
      <c r="AR163" s="18" t="s">
        <v>163</v>
      </c>
      <c r="AT163" s="18" t="s">
        <v>159</v>
      </c>
      <c r="AU163" s="18" t="s">
        <v>93</v>
      </c>
      <c r="AY163" s="18" t="s">
        <v>158</v>
      </c>
      <c r="BE163" s="105">
        <f>IF(U163="základní",N163,0)</f>
        <v>0</v>
      </c>
      <c r="BF163" s="105">
        <f>IF(U163="snížená",N163,0)</f>
        <v>0</v>
      </c>
      <c r="BG163" s="105">
        <f>IF(U163="zákl. přenesená",N163,0)</f>
        <v>0</v>
      </c>
      <c r="BH163" s="105">
        <f>IF(U163="sníž. přenesená",N163,0)</f>
        <v>0</v>
      </c>
      <c r="BI163" s="105">
        <f>IF(U163="nulová",N163,0)</f>
        <v>0</v>
      </c>
      <c r="BJ163" s="18" t="s">
        <v>93</v>
      </c>
      <c r="BK163" s="105">
        <f>ROUND(L163*K163,2)</f>
        <v>0</v>
      </c>
      <c r="BL163" s="18" t="s">
        <v>163</v>
      </c>
      <c r="BM163" s="18" t="s">
        <v>267</v>
      </c>
    </row>
    <row r="164" spans="2:65" s="9" customFormat="1" ht="29.85" customHeight="1">
      <c r="B164" s="149"/>
      <c r="C164" s="150"/>
      <c r="D164" s="159" t="s">
        <v>124</v>
      </c>
      <c r="E164" s="159"/>
      <c r="F164" s="159"/>
      <c r="G164" s="159"/>
      <c r="H164" s="159"/>
      <c r="I164" s="159"/>
      <c r="J164" s="159"/>
      <c r="K164" s="159"/>
      <c r="L164" s="159"/>
      <c r="M164" s="159"/>
      <c r="N164" s="242">
        <f>BK164</f>
        <v>0</v>
      </c>
      <c r="O164" s="243"/>
      <c r="P164" s="243"/>
      <c r="Q164" s="243"/>
      <c r="R164" s="152"/>
      <c r="T164" s="153"/>
      <c r="U164" s="150"/>
      <c r="V164" s="150"/>
      <c r="W164" s="154">
        <f>W165</f>
        <v>0</v>
      </c>
      <c r="X164" s="150"/>
      <c r="Y164" s="154">
        <f>Y165</f>
        <v>0</v>
      </c>
      <c r="Z164" s="150"/>
      <c r="AA164" s="155">
        <f>AA165</f>
        <v>0</v>
      </c>
      <c r="AR164" s="156" t="s">
        <v>84</v>
      </c>
      <c r="AT164" s="157" t="s">
        <v>77</v>
      </c>
      <c r="AU164" s="157" t="s">
        <v>84</v>
      </c>
      <c r="AY164" s="156" t="s">
        <v>158</v>
      </c>
      <c r="BK164" s="158">
        <f>BK165</f>
        <v>0</v>
      </c>
    </row>
    <row r="165" spans="2:65" s="1" customFormat="1" ht="25.5" customHeight="1">
      <c r="B165" s="131"/>
      <c r="C165" s="160" t="s">
        <v>268</v>
      </c>
      <c r="D165" s="160" t="s">
        <v>159</v>
      </c>
      <c r="E165" s="161" t="s">
        <v>269</v>
      </c>
      <c r="F165" s="229" t="s">
        <v>270</v>
      </c>
      <c r="G165" s="229"/>
      <c r="H165" s="229"/>
      <c r="I165" s="229"/>
      <c r="J165" s="162" t="s">
        <v>167</v>
      </c>
      <c r="K165" s="163">
        <v>12.715999999999999</v>
      </c>
      <c r="L165" s="230">
        <v>0</v>
      </c>
      <c r="M165" s="230"/>
      <c r="N165" s="231">
        <f>ROUND(L165*K165,2)</f>
        <v>0</v>
      </c>
      <c r="O165" s="231"/>
      <c r="P165" s="231"/>
      <c r="Q165" s="231"/>
      <c r="R165" s="134"/>
      <c r="T165" s="164" t="s">
        <v>5</v>
      </c>
      <c r="U165" s="43" t="s">
        <v>45</v>
      </c>
      <c r="V165" s="35"/>
      <c r="W165" s="165">
        <f>V165*K165</f>
        <v>0</v>
      </c>
      <c r="X165" s="165">
        <v>0</v>
      </c>
      <c r="Y165" s="165">
        <f>X165*K165</f>
        <v>0</v>
      </c>
      <c r="Z165" s="165">
        <v>0</v>
      </c>
      <c r="AA165" s="166">
        <f>Z165*K165</f>
        <v>0</v>
      </c>
      <c r="AR165" s="18" t="s">
        <v>163</v>
      </c>
      <c r="AT165" s="18" t="s">
        <v>159</v>
      </c>
      <c r="AU165" s="18" t="s">
        <v>93</v>
      </c>
      <c r="AY165" s="18" t="s">
        <v>158</v>
      </c>
      <c r="BE165" s="105">
        <f>IF(U165="základní",N165,0)</f>
        <v>0</v>
      </c>
      <c r="BF165" s="105">
        <f>IF(U165="snížená",N165,0)</f>
        <v>0</v>
      </c>
      <c r="BG165" s="105">
        <f>IF(U165="zákl. přenesená",N165,0)</f>
        <v>0</v>
      </c>
      <c r="BH165" s="105">
        <f>IF(U165="sníž. přenesená",N165,0)</f>
        <v>0</v>
      </c>
      <c r="BI165" s="105">
        <f>IF(U165="nulová",N165,0)</f>
        <v>0</v>
      </c>
      <c r="BJ165" s="18" t="s">
        <v>93</v>
      </c>
      <c r="BK165" s="105">
        <f>ROUND(L165*K165,2)</f>
        <v>0</v>
      </c>
      <c r="BL165" s="18" t="s">
        <v>163</v>
      </c>
      <c r="BM165" s="18" t="s">
        <v>271</v>
      </c>
    </row>
    <row r="166" spans="2:65" s="9" customFormat="1" ht="37.35" customHeight="1">
      <c r="B166" s="149"/>
      <c r="C166" s="150"/>
      <c r="D166" s="151" t="s">
        <v>125</v>
      </c>
      <c r="E166" s="151"/>
      <c r="F166" s="151"/>
      <c r="G166" s="151"/>
      <c r="H166" s="151"/>
      <c r="I166" s="151"/>
      <c r="J166" s="151"/>
      <c r="K166" s="151"/>
      <c r="L166" s="151"/>
      <c r="M166" s="151"/>
      <c r="N166" s="246">
        <f>SUM(N167+N171+N175+N185+N190+N199+N203+N216+N226+N233+N235)</f>
        <v>0</v>
      </c>
      <c r="O166" s="247"/>
      <c r="P166" s="247"/>
      <c r="Q166" s="247"/>
      <c r="R166" s="152"/>
      <c r="T166" s="153"/>
      <c r="U166" s="150"/>
      <c r="V166" s="150"/>
      <c r="W166" s="154">
        <f>W167+W171+W175+W185+W190+W199</f>
        <v>0</v>
      </c>
      <c r="X166" s="150"/>
      <c r="Y166" s="154">
        <f>Y167+Y171+Y175+Y185+Y190+Y199</f>
        <v>3.2369724400000006</v>
      </c>
      <c r="Z166" s="150"/>
      <c r="AA166" s="155">
        <f>AA167+AA171+AA175+AA185+AA190+AA199</f>
        <v>0</v>
      </c>
      <c r="AR166" s="156" t="s">
        <v>93</v>
      </c>
      <c r="AT166" s="157" t="s">
        <v>77</v>
      </c>
      <c r="AU166" s="157" t="s">
        <v>78</v>
      </c>
      <c r="AY166" s="156" t="s">
        <v>158</v>
      </c>
      <c r="BK166" s="158">
        <f>BK167+BK171+BK175+BK185+BK190+BK199</f>
        <v>0</v>
      </c>
    </row>
    <row r="167" spans="2:65" s="9" customFormat="1" ht="19.95" customHeight="1">
      <c r="B167" s="149"/>
      <c r="C167" s="150"/>
      <c r="D167" s="159" t="s">
        <v>126</v>
      </c>
      <c r="E167" s="159"/>
      <c r="F167" s="159"/>
      <c r="G167" s="159"/>
      <c r="H167" s="159"/>
      <c r="I167" s="159"/>
      <c r="J167" s="159"/>
      <c r="K167" s="159"/>
      <c r="L167" s="159"/>
      <c r="M167" s="159"/>
      <c r="N167" s="248">
        <f>BK167</f>
        <v>0</v>
      </c>
      <c r="O167" s="249"/>
      <c r="P167" s="249"/>
      <c r="Q167" s="249"/>
      <c r="R167" s="152"/>
      <c r="T167" s="153"/>
      <c r="U167" s="150"/>
      <c r="V167" s="150"/>
      <c r="W167" s="154">
        <f>SUM(W168:W170)</f>
        <v>0</v>
      </c>
      <c r="X167" s="150"/>
      <c r="Y167" s="154">
        <f>SUM(Y168:Y170)</f>
        <v>4.0400000000000002E-3</v>
      </c>
      <c r="Z167" s="150"/>
      <c r="AA167" s="155">
        <f>SUM(AA168:AA170)</f>
        <v>0</v>
      </c>
      <c r="AR167" s="156" t="s">
        <v>93</v>
      </c>
      <c r="AT167" s="157" t="s">
        <v>77</v>
      </c>
      <c r="AU167" s="157" t="s">
        <v>84</v>
      </c>
      <c r="AY167" s="156" t="s">
        <v>158</v>
      </c>
      <c r="BK167" s="158">
        <f>SUM(BK168:BK170)</f>
        <v>0</v>
      </c>
    </row>
    <row r="168" spans="2:65" s="1" customFormat="1" ht="63.75" customHeight="1">
      <c r="B168" s="131"/>
      <c r="C168" s="160" t="s">
        <v>272</v>
      </c>
      <c r="D168" s="160" t="s">
        <v>159</v>
      </c>
      <c r="E168" s="161" t="s">
        <v>273</v>
      </c>
      <c r="F168" s="229" t="s">
        <v>274</v>
      </c>
      <c r="G168" s="229"/>
      <c r="H168" s="229"/>
      <c r="I168" s="229"/>
      <c r="J168" s="162" t="s">
        <v>162</v>
      </c>
      <c r="K168" s="163">
        <v>4</v>
      </c>
      <c r="L168" s="230">
        <v>0</v>
      </c>
      <c r="M168" s="230"/>
      <c r="N168" s="231">
        <f>ROUND(L168*K168,2)</f>
        <v>0</v>
      </c>
      <c r="O168" s="231"/>
      <c r="P168" s="231"/>
      <c r="Q168" s="231"/>
      <c r="R168" s="134"/>
      <c r="T168" s="164" t="s">
        <v>5</v>
      </c>
      <c r="U168" s="43" t="s">
        <v>45</v>
      </c>
      <c r="V168" s="35"/>
      <c r="W168" s="165">
        <f>V168*K168</f>
        <v>0</v>
      </c>
      <c r="X168" s="165">
        <v>1.01E-3</v>
      </c>
      <c r="Y168" s="165">
        <f>X168*K168</f>
        <v>4.0400000000000002E-3</v>
      </c>
      <c r="Z168" s="165">
        <v>0</v>
      </c>
      <c r="AA168" s="166">
        <f>Z168*K168</f>
        <v>0</v>
      </c>
      <c r="AR168" s="18" t="s">
        <v>221</v>
      </c>
      <c r="AT168" s="18" t="s">
        <v>159</v>
      </c>
      <c r="AU168" s="18" t="s">
        <v>93</v>
      </c>
      <c r="AY168" s="18" t="s">
        <v>158</v>
      </c>
      <c r="BE168" s="105">
        <f>IF(U168="základní",N168,0)</f>
        <v>0</v>
      </c>
      <c r="BF168" s="105">
        <f>IF(U168="snížená",N168,0)</f>
        <v>0</v>
      </c>
      <c r="BG168" s="105">
        <f>IF(U168="zákl. přenesená",N168,0)</f>
        <v>0</v>
      </c>
      <c r="BH168" s="105">
        <f>IF(U168="sníž. přenesená",N168,0)</f>
        <v>0</v>
      </c>
      <c r="BI168" s="105">
        <f>IF(U168="nulová",N168,0)</f>
        <v>0</v>
      </c>
      <c r="BJ168" s="18" t="s">
        <v>93</v>
      </c>
      <c r="BK168" s="105">
        <f>ROUND(L168*K168,2)</f>
        <v>0</v>
      </c>
      <c r="BL168" s="18" t="s">
        <v>221</v>
      </c>
      <c r="BM168" s="18" t="s">
        <v>275</v>
      </c>
    </row>
    <row r="169" spans="2:65" s="1" customFormat="1" ht="38.25" customHeight="1">
      <c r="B169" s="131"/>
      <c r="C169" s="160" t="s">
        <v>276</v>
      </c>
      <c r="D169" s="160" t="s">
        <v>159</v>
      </c>
      <c r="E169" s="161" t="s">
        <v>277</v>
      </c>
      <c r="F169" s="229" t="s">
        <v>278</v>
      </c>
      <c r="G169" s="229"/>
      <c r="H169" s="229"/>
      <c r="I169" s="229"/>
      <c r="J169" s="162" t="s">
        <v>182</v>
      </c>
      <c r="K169" s="163">
        <v>1</v>
      </c>
      <c r="L169" s="230">
        <v>0</v>
      </c>
      <c r="M169" s="230"/>
      <c r="N169" s="231">
        <f>ROUND(L169*K169,2)</f>
        <v>0</v>
      </c>
      <c r="O169" s="231"/>
      <c r="P169" s="231"/>
      <c r="Q169" s="231"/>
      <c r="R169" s="134"/>
      <c r="T169" s="164" t="s">
        <v>5</v>
      </c>
      <c r="U169" s="43" t="s">
        <v>45</v>
      </c>
      <c r="V169" s="35"/>
      <c r="W169" s="165">
        <f>V169*K169</f>
        <v>0</v>
      </c>
      <c r="X169" s="165">
        <v>0</v>
      </c>
      <c r="Y169" s="165">
        <f>X169*K169</f>
        <v>0</v>
      </c>
      <c r="Z169" s="165">
        <v>0</v>
      </c>
      <c r="AA169" s="166">
        <f>Z169*K169</f>
        <v>0</v>
      </c>
      <c r="AR169" s="18" t="s">
        <v>221</v>
      </c>
      <c r="AT169" s="18" t="s">
        <v>159</v>
      </c>
      <c r="AU169" s="18" t="s">
        <v>93</v>
      </c>
      <c r="AY169" s="18" t="s">
        <v>158</v>
      </c>
      <c r="BE169" s="105">
        <f>IF(U169="základní",N169,0)</f>
        <v>0</v>
      </c>
      <c r="BF169" s="105">
        <f>IF(U169="snížená",N169,0)</f>
        <v>0</v>
      </c>
      <c r="BG169" s="105">
        <f>IF(U169="zákl. přenesená",N169,0)</f>
        <v>0</v>
      </c>
      <c r="BH169" s="105">
        <f>IF(U169="sníž. přenesená",N169,0)</f>
        <v>0</v>
      </c>
      <c r="BI169" s="105">
        <f>IF(U169="nulová",N169,0)</f>
        <v>0</v>
      </c>
      <c r="BJ169" s="18" t="s">
        <v>93</v>
      </c>
      <c r="BK169" s="105">
        <f>ROUND(L169*K169,2)</f>
        <v>0</v>
      </c>
      <c r="BL169" s="18" t="s">
        <v>221</v>
      </c>
      <c r="BM169" s="18" t="s">
        <v>279</v>
      </c>
    </row>
    <row r="170" spans="2:65" s="1" customFormat="1" ht="25.5" customHeight="1">
      <c r="B170" s="131"/>
      <c r="C170" s="160" t="s">
        <v>280</v>
      </c>
      <c r="D170" s="160" t="s">
        <v>159</v>
      </c>
      <c r="E170" s="161" t="s">
        <v>281</v>
      </c>
      <c r="F170" s="229" t="s">
        <v>282</v>
      </c>
      <c r="G170" s="229"/>
      <c r="H170" s="229"/>
      <c r="I170" s="229"/>
      <c r="J170" s="162" t="s">
        <v>167</v>
      </c>
      <c r="K170" s="163">
        <v>4.0000000000000001E-3</v>
      </c>
      <c r="L170" s="230">
        <v>0</v>
      </c>
      <c r="M170" s="230"/>
      <c r="N170" s="231">
        <f>ROUND(L170*K170,2)</f>
        <v>0</v>
      </c>
      <c r="O170" s="231"/>
      <c r="P170" s="231"/>
      <c r="Q170" s="231"/>
      <c r="R170" s="134"/>
      <c r="T170" s="164" t="s">
        <v>5</v>
      </c>
      <c r="U170" s="43" t="s">
        <v>45</v>
      </c>
      <c r="V170" s="35"/>
      <c r="W170" s="165">
        <f>V170*K170</f>
        <v>0</v>
      </c>
      <c r="X170" s="165">
        <v>0</v>
      </c>
      <c r="Y170" s="165">
        <f>X170*K170</f>
        <v>0</v>
      </c>
      <c r="Z170" s="165">
        <v>0</v>
      </c>
      <c r="AA170" s="166">
        <f>Z170*K170</f>
        <v>0</v>
      </c>
      <c r="AR170" s="18" t="s">
        <v>221</v>
      </c>
      <c r="AT170" s="18" t="s">
        <v>159</v>
      </c>
      <c r="AU170" s="18" t="s">
        <v>93</v>
      </c>
      <c r="AY170" s="18" t="s">
        <v>158</v>
      </c>
      <c r="BE170" s="105">
        <f>IF(U170="základní",N170,0)</f>
        <v>0</v>
      </c>
      <c r="BF170" s="105">
        <f>IF(U170="snížená",N170,0)</f>
        <v>0</v>
      </c>
      <c r="BG170" s="105">
        <f>IF(U170="zákl. přenesená",N170,0)</f>
        <v>0</v>
      </c>
      <c r="BH170" s="105">
        <f>IF(U170="sníž. přenesená",N170,0)</f>
        <v>0</v>
      </c>
      <c r="BI170" s="105">
        <f>IF(U170="nulová",N170,0)</f>
        <v>0</v>
      </c>
      <c r="BJ170" s="18" t="s">
        <v>93</v>
      </c>
      <c r="BK170" s="105">
        <f>ROUND(L170*K170,2)</f>
        <v>0</v>
      </c>
      <c r="BL170" s="18" t="s">
        <v>221</v>
      </c>
      <c r="BM170" s="18" t="s">
        <v>283</v>
      </c>
    </row>
    <row r="171" spans="2:65" s="9" customFormat="1" ht="29.85" customHeight="1">
      <c r="B171" s="149"/>
      <c r="C171" s="150"/>
      <c r="D171" s="159" t="s">
        <v>127</v>
      </c>
      <c r="E171" s="159"/>
      <c r="F171" s="159"/>
      <c r="G171" s="159"/>
      <c r="H171" s="159"/>
      <c r="I171" s="159"/>
      <c r="J171" s="159"/>
      <c r="K171" s="159"/>
      <c r="L171" s="159"/>
      <c r="M171" s="159"/>
      <c r="N171" s="242">
        <f>BK171</f>
        <v>0</v>
      </c>
      <c r="O171" s="243"/>
      <c r="P171" s="243"/>
      <c r="Q171" s="243"/>
      <c r="R171" s="152"/>
      <c r="T171" s="153"/>
      <c r="U171" s="150"/>
      <c r="V171" s="150"/>
      <c r="W171" s="154">
        <f>SUM(W172:W174)</f>
        <v>0</v>
      </c>
      <c r="X171" s="150"/>
      <c r="Y171" s="154">
        <f>SUM(Y172:Y174)</f>
        <v>0</v>
      </c>
      <c r="Z171" s="150"/>
      <c r="AA171" s="155">
        <f>SUM(AA172:AA174)</f>
        <v>0</v>
      </c>
      <c r="AR171" s="156" t="s">
        <v>93</v>
      </c>
      <c r="AT171" s="157" t="s">
        <v>77</v>
      </c>
      <c r="AU171" s="157" t="s">
        <v>84</v>
      </c>
      <c r="AY171" s="156" t="s">
        <v>158</v>
      </c>
      <c r="BK171" s="158">
        <f>SUM(BK172:BK174)</f>
        <v>0</v>
      </c>
    </row>
    <row r="172" spans="2:65" s="1" customFormat="1" ht="25.5" customHeight="1">
      <c r="B172" s="131"/>
      <c r="C172" s="160" t="s">
        <v>284</v>
      </c>
      <c r="D172" s="160" t="s">
        <v>159</v>
      </c>
      <c r="E172" s="161" t="s">
        <v>285</v>
      </c>
      <c r="F172" s="229" t="s">
        <v>286</v>
      </c>
      <c r="G172" s="229"/>
      <c r="H172" s="229"/>
      <c r="I172" s="229"/>
      <c r="J172" s="162" t="s">
        <v>162</v>
      </c>
      <c r="K172" s="163">
        <v>8</v>
      </c>
      <c r="L172" s="230">
        <v>0</v>
      </c>
      <c r="M172" s="230"/>
      <c r="N172" s="231">
        <f>ROUND(L172*K172,2)</f>
        <v>0</v>
      </c>
      <c r="O172" s="231"/>
      <c r="P172" s="231"/>
      <c r="Q172" s="231"/>
      <c r="R172" s="134"/>
      <c r="T172" s="164" t="s">
        <v>5</v>
      </c>
      <c r="U172" s="43" t="s">
        <v>45</v>
      </c>
      <c r="V172" s="35"/>
      <c r="W172" s="165">
        <f>V172*K172</f>
        <v>0</v>
      </c>
      <c r="X172" s="165">
        <v>0</v>
      </c>
      <c r="Y172" s="165">
        <f>X172*K172</f>
        <v>0</v>
      </c>
      <c r="Z172" s="165">
        <v>0</v>
      </c>
      <c r="AA172" s="166">
        <f>Z172*K172</f>
        <v>0</v>
      </c>
      <c r="AR172" s="18" t="s">
        <v>221</v>
      </c>
      <c r="AT172" s="18" t="s">
        <v>159</v>
      </c>
      <c r="AU172" s="18" t="s">
        <v>93</v>
      </c>
      <c r="AY172" s="18" t="s">
        <v>158</v>
      </c>
      <c r="BE172" s="105">
        <f>IF(U172="základní",N172,0)</f>
        <v>0</v>
      </c>
      <c r="BF172" s="105">
        <f>IF(U172="snížená",N172,0)</f>
        <v>0</v>
      </c>
      <c r="BG172" s="105">
        <f>IF(U172="zákl. přenesená",N172,0)</f>
        <v>0</v>
      </c>
      <c r="BH172" s="105">
        <f>IF(U172="sníž. přenesená",N172,0)</f>
        <v>0</v>
      </c>
      <c r="BI172" s="105">
        <f>IF(U172="nulová",N172,0)</f>
        <v>0</v>
      </c>
      <c r="BJ172" s="18" t="s">
        <v>93</v>
      </c>
      <c r="BK172" s="105">
        <f>ROUND(L172*K172,2)</f>
        <v>0</v>
      </c>
      <c r="BL172" s="18" t="s">
        <v>221</v>
      </c>
      <c r="BM172" s="18" t="s">
        <v>287</v>
      </c>
    </row>
    <row r="173" spans="2:65" s="1" customFormat="1" ht="38.25" customHeight="1">
      <c r="B173" s="131"/>
      <c r="C173" s="167" t="s">
        <v>288</v>
      </c>
      <c r="D173" s="167" t="s">
        <v>170</v>
      </c>
      <c r="E173" s="168" t="s">
        <v>289</v>
      </c>
      <c r="F173" s="244" t="s">
        <v>290</v>
      </c>
      <c r="G173" s="244"/>
      <c r="H173" s="244"/>
      <c r="I173" s="244"/>
      <c r="J173" s="169" t="s">
        <v>182</v>
      </c>
      <c r="K173" s="170">
        <v>8</v>
      </c>
      <c r="L173" s="245">
        <v>0</v>
      </c>
      <c r="M173" s="245"/>
      <c r="N173" s="241">
        <f>ROUND(L173*K173,2)</f>
        <v>0</v>
      </c>
      <c r="O173" s="231"/>
      <c r="P173" s="231"/>
      <c r="Q173" s="231"/>
      <c r="R173" s="134"/>
      <c r="T173" s="164" t="s">
        <v>5</v>
      </c>
      <c r="U173" s="43" t="s">
        <v>45</v>
      </c>
      <c r="V173" s="35"/>
      <c r="W173" s="165">
        <f>V173*K173</f>
        <v>0</v>
      </c>
      <c r="X173" s="165">
        <v>0</v>
      </c>
      <c r="Y173" s="165">
        <f>X173*K173</f>
        <v>0</v>
      </c>
      <c r="Z173" s="165">
        <v>0</v>
      </c>
      <c r="AA173" s="166">
        <f>Z173*K173</f>
        <v>0</v>
      </c>
      <c r="AR173" s="18" t="s">
        <v>284</v>
      </c>
      <c r="AT173" s="18" t="s">
        <v>170</v>
      </c>
      <c r="AU173" s="18" t="s">
        <v>93</v>
      </c>
      <c r="AY173" s="18" t="s">
        <v>158</v>
      </c>
      <c r="BE173" s="105">
        <f>IF(U173="základní",N173,0)</f>
        <v>0</v>
      </c>
      <c r="BF173" s="105">
        <f>IF(U173="snížená",N173,0)</f>
        <v>0</v>
      </c>
      <c r="BG173" s="105">
        <f>IF(U173="zákl. přenesená",N173,0)</f>
        <v>0</v>
      </c>
      <c r="BH173" s="105">
        <f>IF(U173="sníž. přenesená",N173,0)</f>
        <v>0</v>
      </c>
      <c r="BI173" s="105">
        <f>IF(U173="nulová",N173,0)</f>
        <v>0</v>
      </c>
      <c r="BJ173" s="18" t="s">
        <v>93</v>
      </c>
      <c r="BK173" s="105">
        <f>ROUND(L173*K173,2)</f>
        <v>0</v>
      </c>
      <c r="BL173" s="18" t="s">
        <v>221</v>
      </c>
      <c r="BM173" s="18" t="s">
        <v>291</v>
      </c>
    </row>
    <row r="174" spans="2:65" s="1" customFormat="1" ht="25.5" customHeight="1">
      <c r="B174" s="131"/>
      <c r="C174" s="160" t="s">
        <v>292</v>
      </c>
      <c r="D174" s="160" t="s">
        <v>159</v>
      </c>
      <c r="E174" s="161" t="s">
        <v>293</v>
      </c>
      <c r="F174" s="229" t="s">
        <v>294</v>
      </c>
      <c r="G174" s="229"/>
      <c r="H174" s="229"/>
      <c r="I174" s="229"/>
      <c r="J174" s="162" t="s">
        <v>167</v>
      </c>
      <c r="K174" s="163">
        <v>0.02</v>
      </c>
      <c r="L174" s="230">
        <v>0</v>
      </c>
      <c r="M174" s="230"/>
      <c r="N174" s="231">
        <f>ROUND(L174*K174,2)</f>
        <v>0</v>
      </c>
      <c r="O174" s="231"/>
      <c r="P174" s="231"/>
      <c r="Q174" s="231"/>
      <c r="R174" s="134"/>
      <c r="T174" s="164" t="s">
        <v>5</v>
      </c>
      <c r="U174" s="43" t="s">
        <v>45</v>
      </c>
      <c r="V174" s="35"/>
      <c r="W174" s="165">
        <f>V174*K174</f>
        <v>0</v>
      </c>
      <c r="X174" s="165">
        <v>0</v>
      </c>
      <c r="Y174" s="165">
        <f>X174*K174</f>
        <v>0</v>
      </c>
      <c r="Z174" s="165">
        <v>0</v>
      </c>
      <c r="AA174" s="166">
        <f>Z174*K174</f>
        <v>0</v>
      </c>
      <c r="AR174" s="18" t="s">
        <v>221</v>
      </c>
      <c r="AT174" s="18" t="s">
        <v>159</v>
      </c>
      <c r="AU174" s="18" t="s">
        <v>93</v>
      </c>
      <c r="AY174" s="18" t="s">
        <v>158</v>
      </c>
      <c r="BE174" s="105">
        <f>IF(U174="základní",N174,0)</f>
        <v>0</v>
      </c>
      <c r="BF174" s="105">
        <f>IF(U174="snížená",N174,0)</f>
        <v>0</v>
      </c>
      <c r="BG174" s="105">
        <f>IF(U174="zákl. přenesená",N174,0)</f>
        <v>0</v>
      </c>
      <c r="BH174" s="105">
        <f>IF(U174="sníž. přenesená",N174,0)</f>
        <v>0</v>
      </c>
      <c r="BI174" s="105">
        <f>IF(U174="nulová",N174,0)</f>
        <v>0</v>
      </c>
      <c r="BJ174" s="18" t="s">
        <v>93</v>
      </c>
      <c r="BK174" s="105">
        <f>ROUND(L174*K174,2)</f>
        <v>0</v>
      </c>
      <c r="BL174" s="18" t="s">
        <v>221</v>
      </c>
      <c r="BM174" s="18" t="s">
        <v>295</v>
      </c>
    </row>
    <row r="175" spans="2:65" s="9" customFormat="1" ht="29.85" customHeight="1">
      <c r="B175" s="149"/>
      <c r="C175" s="150"/>
      <c r="D175" s="159" t="s">
        <v>128</v>
      </c>
      <c r="E175" s="159"/>
      <c r="F175" s="159"/>
      <c r="G175" s="159"/>
      <c r="H175" s="159"/>
      <c r="I175" s="159"/>
      <c r="J175" s="159"/>
      <c r="K175" s="159"/>
      <c r="L175" s="159"/>
      <c r="M175" s="159"/>
      <c r="N175" s="242">
        <f>BK175</f>
        <v>0</v>
      </c>
      <c r="O175" s="243"/>
      <c r="P175" s="243"/>
      <c r="Q175" s="243"/>
      <c r="R175" s="152"/>
      <c r="T175" s="153"/>
      <c r="U175" s="150"/>
      <c r="V175" s="150"/>
      <c r="W175" s="154">
        <f>SUM(W176:W184)</f>
        <v>0</v>
      </c>
      <c r="X175" s="150"/>
      <c r="Y175" s="154">
        <f>SUM(Y176:Y184)</f>
        <v>3.1677769400000004</v>
      </c>
      <c r="Z175" s="150"/>
      <c r="AA175" s="155">
        <f>SUM(AA176:AA184)</f>
        <v>0</v>
      </c>
      <c r="AR175" s="156" t="s">
        <v>93</v>
      </c>
      <c r="AT175" s="157" t="s">
        <v>77</v>
      </c>
      <c r="AU175" s="157" t="s">
        <v>84</v>
      </c>
      <c r="AY175" s="156" t="s">
        <v>158</v>
      </c>
      <c r="BK175" s="158">
        <f>SUM(BK176:BK184)</f>
        <v>0</v>
      </c>
    </row>
    <row r="176" spans="2:65" s="1" customFormat="1" ht="25.5" customHeight="1">
      <c r="B176" s="131"/>
      <c r="C176" s="160" t="s">
        <v>296</v>
      </c>
      <c r="D176" s="160" t="s">
        <v>159</v>
      </c>
      <c r="E176" s="161" t="s">
        <v>297</v>
      </c>
      <c r="F176" s="229" t="s">
        <v>298</v>
      </c>
      <c r="G176" s="229"/>
      <c r="H176" s="229"/>
      <c r="I176" s="229"/>
      <c r="J176" s="162" t="s">
        <v>299</v>
      </c>
      <c r="K176" s="163">
        <v>64.302000000000007</v>
      </c>
      <c r="L176" s="230">
        <v>0</v>
      </c>
      <c r="M176" s="230"/>
      <c r="N176" s="231">
        <f t="shared" ref="N176:N184" si="25">ROUND(L176*K176,2)</f>
        <v>0</v>
      </c>
      <c r="O176" s="231"/>
      <c r="P176" s="231"/>
      <c r="Q176" s="231"/>
      <c r="R176" s="134"/>
      <c r="T176" s="164" t="s">
        <v>5</v>
      </c>
      <c r="U176" s="43" t="s">
        <v>45</v>
      </c>
      <c r="V176" s="35"/>
      <c r="W176" s="165">
        <f t="shared" ref="W176:W184" si="26">V176*K176</f>
        <v>0</v>
      </c>
      <c r="X176" s="165">
        <v>4.2999999999999999E-4</v>
      </c>
      <c r="Y176" s="165">
        <f t="shared" ref="Y176:Y184" si="27">X176*K176</f>
        <v>2.7649860000000002E-2</v>
      </c>
      <c r="Z176" s="165">
        <v>0</v>
      </c>
      <c r="AA176" s="166">
        <f t="shared" ref="AA176:AA184" si="28">Z176*K176</f>
        <v>0</v>
      </c>
      <c r="AR176" s="18" t="s">
        <v>221</v>
      </c>
      <c r="AT176" s="18" t="s">
        <v>159</v>
      </c>
      <c r="AU176" s="18" t="s">
        <v>93</v>
      </c>
      <c r="AY176" s="18" t="s">
        <v>158</v>
      </c>
      <c r="BE176" s="105">
        <f t="shared" ref="BE176:BE184" si="29">IF(U176="základní",N176,0)</f>
        <v>0</v>
      </c>
      <c r="BF176" s="105">
        <f t="shared" ref="BF176:BF184" si="30">IF(U176="snížená",N176,0)</f>
        <v>0</v>
      </c>
      <c r="BG176" s="105">
        <f t="shared" ref="BG176:BG184" si="31">IF(U176="zákl. přenesená",N176,0)</f>
        <v>0</v>
      </c>
      <c r="BH176" s="105">
        <f t="shared" ref="BH176:BH184" si="32">IF(U176="sníž. přenesená",N176,0)</f>
        <v>0</v>
      </c>
      <c r="BI176" s="105">
        <f t="shared" ref="BI176:BI184" si="33">IF(U176="nulová",N176,0)</f>
        <v>0</v>
      </c>
      <c r="BJ176" s="18" t="s">
        <v>93</v>
      </c>
      <c r="BK176" s="105">
        <f t="shared" ref="BK176:BK184" si="34">ROUND(L176*K176,2)</f>
        <v>0</v>
      </c>
      <c r="BL176" s="18" t="s">
        <v>221</v>
      </c>
      <c r="BM176" s="18" t="s">
        <v>300</v>
      </c>
    </row>
    <row r="177" spans="2:65" s="1" customFormat="1" ht="38.25" customHeight="1">
      <c r="B177" s="131"/>
      <c r="C177" s="160" t="s">
        <v>301</v>
      </c>
      <c r="D177" s="160" t="s">
        <v>159</v>
      </c>
      <c r="E177" s="161" t="s">
        <v>302</v>
      </c>
      <c r="F177" s="229" t="s">
        <v>303</v>
      </c>
      <c r="G177" s="229"/>
      <c r="H177" s="229"/>
      <c r="I177" s="229"/>
      <c r="J177" s="162" t="s">
        <v>177</v>
      </c>
      <c r="K177" s="163">
        <v>77.599999999999994</v>
      </c>
      <c r="L177" s="230">
        <v>0</v>
      </c>
      <c r="M177" s="230"/>
      <c r="N177" s="231">
        <f t="shared" si="25"/>
        <v>0</v>
      </c>
      <c r="O177" s="231"/>
      <c r="P177" s="231"/>
      <c r="Q177" s="231"/>
      <c r="R177" s="134"/>
      <c r="T177" s="164" t="s">
        <v>5</v>
      </c>
      <c r="U177" s="43" t="s">
        <v>45</v>
      </c>
      <c r="V177" s="35"/>
      <c r="W177" s="165">
        <f t="shared" si="26"/>
        <v>0</v>
      </c>
      <c r="X177" s="165">
        <v>8.9999999999999993E-3</v>
      </c>
      <c r="Y177" s="165">
        <f t="shared" si="27"/>
        <v>0.69839999999999991</v>
      </c>
      <c r="Z177" s="165">
        <v>0</v>
      </c>
      <c r="AA177" s="166">
        <f t="shared" si="28"/>
        <v>0</v>
      </c>
      <c r="AR177" s="18" t="s">
        <v>221</v>
      </c>
      <c r="AT177" s="18" t="s">
        <v>159</v>
      </c>
      <c r="AU177" s="18" t="s">
        <v>93</v>
      </c>
      <c r="AY177" s="18" t="s">
        <v>158</v>
      </c>
      <c r="BE177" s="105">
        <f t="shared" si="29"/>
        <v>0</v>
      </c>
      <c r="BF177" s="105">
        <f t="shared" si="30"/>
        <v>0</v>
      </c>
      <c r="BG177" s="105">
        <f t="shared" si="31"/>
        <v>0</v>
      </c>
      <c r="BH177" s="105">
        <f t="shared" si="32"/>
        <v>0</v>
      </c>
      <c r="BI177" s="105">
        <f t="shared" si="33"/>
        <v>0</v>
      </c>
      <c r="BJ177" s="18" t="s">
        <v>93</v>
      </c>
      <c r="BK177" s="105">
        <f t="shared" si="34"/>
        <v>0</v>
      </c>
      <c r="BL177" s="18" t="s">
        <v>221</v>
      </c>
      <c r="BM177" s="18" t="s">
        <v>304</v>
      </c>
    </row>
    <row r="178" spans="2:65" s="1" customFormat="1" ht="25.5" customHeight="1">
      <c r="B178" s="131"/>
      <c r="C178" s="167" t="s">
        <v>305</v>
      </c>
      <c r="D178" s="167" t="s">
        <v>170</v>
      </c>
      <c r="E178" s="168" t="s">
        <v>306</v>
      </c>
      <c r="F178" s="244" t="s">
        <v>307</v>
      </c>
      <c r="G178" s="244"/>
      <c r="H178" s="244"/>
      <c r="I178" s="244"/>
      <c r="J178" s="169" t="s">
        <v>177</v>
      </c>
      <c r="K178" s="170">
        <v>96.635000000000005</v>
      </c>
      <c r="L178" s="245">
        <v>0</v>
      </c>
      <c r="M178" s="245"/>
      <c r="N178" s="241">
        <f t="shared" si="25"/>
        <v>0</v>
      </c>
      <c r="O178" s="231"/>
      <c r="P178" s="231"/>
      <c r="Q178" s="231"/>
      <c r="R178" s="134"/>
      <c r="T178" s="164" t="s">
        <v>5</v>
      </c>
      <c r="U178" s="43" t="s">
        <v>45</v>
      </c>
      <c r="V178" s="35"/>
      <c r="W178" s="165">
        <f t="shared" si="26"/>
        <v>0</v>
      </c>
      <c r="X178" s="165">
        <v>2.5000000000000001E-2</v>
      </c>
      <c r="Y178" s="165">
        <f t="shared" si="27"/>
        <v>2.4158750000000002</v>
      </c>
      <c r="Z178" s="165">
        <v>0</v>
      </c>
      <c r="AA178" s="166">
        <f t="shared" si="28"/>
        <v>0</v>
      </c>
      <c r="AR178" s="18" t="s">
        <v>284</v>
      </c>
      <c r="AT178" s="18" t="s">
        <v>170</v>
      </c>
      <c r="AU178" s="18" t="s">
        <v>93</v>
      </c>
      <c r="AY178" s="18" t="s">
        <v>158</v>
      </c>
      <c r="BE178" s="105">
        <f t="shared" si="29"/>
        <v>0</v>
      </c>
      <c r="BF178" s="105">
        <f t="shared" si="30"/>
        <v>0</v>
      </c>
      <c r="BG178" s="105">
        <f t="shared" si="31"/>
        <v>0</v>
      </c>
      <c r="BH178" s="105">
        <f t="shared" si="32"/>
        <v>0</v>
      </c>
      <c r="BI178" s="105">
        <f t="shared" si="33"/>
        <v>0</v>
      </c>
      <c r="BJ178" s="18" t="s">
        <v>93</v>
      </c>
      <c r="BK178" s="105">
        <f t="shared" si="34"/>
        <v>0</v>
      </c>
      <c r="BL178" s="18" t="s">
        <v>221</v>
      </c>
      <c r="BM178" s="18" t="s">
        <v>308</v>
      </c>
    </row>
    <row r="179" spans="2:65" s="1" customFormat="1" ht="25.5" customHeight="1">
      <c r="B179" s="131"/>
      <c r="C179" s="160" t="s">
        <v>309</v>
      </c>
      <c r="D179" s="160" t="s">
        <v>159</v>
      </c>
      <c r="E179" s="161" t="s">
        <v>310</v>
      </c>
      <c r="F179" s="229" t="s">
        <v>311</v>
      </c>
      <c r="G179" s="229"/>
      <c r="H179" s="229"/>
      <c r="I179" s="229"/>
      <c r="J179" s="162" t="s">
        <v>177</v>
      </c>
      <c r="K179" s="163">
        <v>77.599999999999994</v>
      </c>
      <c r="L179" s="230">
        <v>0</v>
      </c>
      <c r="M179" s="230"/>
      <c r="N179" s="231">
        <f t="shared" si="25"/>
        <v>0</v>
      </c>
      <c r="O179" s="231"/>
      <c r="P179" s="231"/>
      <c r="Q179" s="231"/>
      <c r="R179" s="134"/>
      <c r="T179" s="164" t="s">
        <v>5</v>
      </c>
      <c r="U179" s="43" t="s">
        <v>45</v>
      </c>
      <c r="V179" s="35"/>
      <c r="W179" s="165">
        <f t="shared" si="26"/>
        <v>0</v>
      </c>
      <c r="X179" s="165">
        <v>0</v>
      </c>
      <c r="Y179" s="165">
        <f t="shared" si="27"/>
        <v>0</v>
      </c>
      <c r="Z179" s="165">
        <v>0</v>
      </c>
      <c r="AA179" s="166">
        <f t="shared" si="28"/>
        <v>0</v>
      </c>
      <c r="AR179" s="18" t="s">
        <v>221</v>
      </c>
      <c r="AT179" s="18" t="s">
        <v>159</v>
      </c>
      <c r="AU179" s="18" t="s">
        <v>93</v>
      </c>
      <c r="AY179" s="18" t="s">
        <v>158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8" t="s">
        <v>93</v>
      </c>
      <c r="BK179" s="105">
        <f t="shared" si="34"/>
        <v>0</v>
      </c>
      <c r="BL179" s="18" t="s">
        <v>221</v>
      </c>
      <c r="BM179" s="18" t="s">
        <v>312</v>
      </c>
    </row>
    <row r="180" spans="2:65" s="1" customFormat="1" ht="25.5" customHeight="1">
      <c r="B180" s="131"/>
      <c r="C180" s="160" t="s">
        <v>313</v>
      </c>
      <c r="D180" s="160" t="s">
        <v>159</v>
      </c>
      <c r="E180" s="161" t="s">
        <v>314</v>
      </c>
      <c r="F180" s="229" t="s">
        <v>315</v>
      </c>
      <c r="G180" s="229"/>
      <c r="H180" s="229"/>
      <c r="I180" s="229"/>
      <c r="J180" s="162" t="s">
        <v>177</v>
      </c>
      <c r="K180" s="163">
        <v>77.599999999999994</v>
      </c>
      <c r="L180" s="230">
        <v>0</v>
      </c>
      <c r="M180" s="230"/>
      <c r="N180" s="231">
        <f t="shared" si="25"/>
        <v>0</v>
      </c>
      <c r="O180" s="231"/>
      <c r="P180" s="231"/>
      <c r="Q180" s="231"/>
      <c r="R180" s="134"/>
      <c r="T180" s="164" t="s">
        <v>5</v>
      </c>
      <c r="U180" s="43" t="s">
        <v>45</v>
      </c>
      <c r="V180" s="35"/>
      <c r="W180" s="165">
        <f t="shared" si="26"/>
        <v>0</v>
      </c>
      <c r="X180" s="165">
        <v>0</v>
      </c>
      <c r="Y180" s="165">
        <f t="shared" si="27"/>
        <v>0</v>
      </c>
      <c r="Z180" s="165">
        <v>0</v>
      </c>
      <c r="AA180" s="166">
        <f t="shared" si="28"/>
        <v>0</v>
      </c>
      <c r="AR180" s="18" t="s">
        <v>221</v>
      </c>
      <c r="AT180" s="18" t="s">
        <v>159</v>
      </c>
      <c r="AU180" s="18" t="s">
        <v>93</v>
      </c>
      <c r="AY180" s="18" t="s">
        <v>158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8" t="s">
        <v>93</v>
      </c>
      <c r="BK180" s="105">
        <f t="shared" si="34"/>
        <v>0</v>
      </c>
      <c r="BL180" s="18" t="s">
        <v>221</v>
      </c>
      <c r="BM180" s="18" t="s">
        <v>316</v>
      </c>
    </row>
    <row r="181" spans="2:65" s="1" customFormat="1" ht="16.5" customHeight="1">
      <c r="B181" s="131"/>
      <c r="C181" s="160" t="s">
        <v>317</v>
      </c>
      <c r="D181" s="160" t="s">
        <v>159</v>
      </c>
      <c r="E181" s="161" t="s">
        <v>318</v>
      </c>
      <c r="F181" s="229" t="s">
        <v>319</v>
      </c>
      <c r="G181" s="229"/>
      <c r="H181" s="229"/>
      <c r="I181" s="229"/>
      <c r="J181" s="162" t="s">
        <v>177</v>
      </c>
      <c r="K181" s="163">
        <v>77.599999999999994</v>
      </c>
      <c r="L181" s="230">
        <v>0</v>
      </c>
      <c r="M181" s="230"/>
      <c r="N181" s="231">
        <f t="shared" si="25"/>
        <v>0</v>
      </c>
      <c r="O181" s="231"/>
      <c r="P181" s="231"/>
      <c r="Q181" s="231"/>
      <c r="R181" s="134"/>
      <c r="T181" s="164" t="s">
        <v>5</v>
      </c>
      <c r="U181" s="43" t="s">
        <v>45</v>
      </c>
      <c r="V181" s="35"/>
      <c r="W181" s="165">
        <f t="shared" si="26"/>
        <v>0</v>
      </c>
      <c r="X181" s="165">
        <v>2.9999999999999997E-4</v>
      </c>
      <c r="Y181" s="165">
        <f t="shared" si="27"/>
        <v>2.3279999999999995E-2</v>
      </c>
      <c r="Z181" s="165">
        <v>0</v>
      </c>
      <c r="AA181" s="166">
        <f t="shared" si="28"/>
        <v>0</v>
      </c>
      <c r="AR181" s="18" t="s">
        <v>221</v>
      </c>
      <c r="AT181" s="18" t="s">
        <v>159</v>
      </c>
      <c r="AU181" s="18" t="s">
        <v>93</v>
      </c>
      <c r="AY181" s="18" t="s">
        <v>158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8" t="s">
        <v>93</v>
      </c>
      <c r="BK181" s="105">
        <f t="shared" si="34"/>
        <v>0</v>
      </c>
      <c r="BL181" s="18" t="s">
        <v>221</v>
      </c>
      <c r="BM181" s="18" t="s">
        <v>320</v>
      </c>
    </row>
    <row r="182" spans="2:65" s="1" customFormat="1" ht="25.5" customHeight="1">
      <c r="B182" s="131"/>
      <c r="C182" s="160" t="s">
        <v>321</v>
      </c>
      <c r="D182" s="160" t="s">
        <v>159</v>
      </c>
      <c r="E182" s="161" t="s">
        <v>322</v>
      </c>
      <c r="F182" s="229" t="s">
        <v>323</v>
      </c>
      <c r="G182" s="229"/>
      <c r="H182" s="229"/>
      <c r="I182" s="229"/>
      <c r="J182" s="162" t="s">
        <v>299</v>
      </c>
      <c r="K182" s="163">
        <v>61.24</v>
      </c>
      <c r="L182" s="230">
        <v>0</v>
      </c>
      <c r="M182" s="230"/>
      <c r="N182" s="231">
        <f t="shared" si="25"/>
        <v>0</v>
      </c>
      <c r="O182" s="231"/>
      <c r="P182" s="231"/>
      <c r="Q182" s="231"/>
      <c r="R182" s="134"/>
      <c r="T182" s="164" t="s">
        <v>5</v>
      </c>
      <c r="U182" s="43" t="s">
        <v>45</v>
      </c>
      <c r="V182" s="35"/>
      <c r="W182" s="165">
        <f t="shared" si="26"/>
        <v>0</v>
      </c>
      <c r="X182" s="165">
        <v>0</v>
      </c>
      <c r="Y182" s="165">
        <f t="shared" si="27"/>
        <v>0</v>
      </c>
      <c r="Z182" s="165">
        <v>0</v>
      </c>
      <c r="AA182" s="166">
        <f t="shared" si="28"/>
        <v>0</v>
      </c>
      <c r="AR182" s="18" t="s">
        <v>221</v>
      </c>
      <c r="AT182" s="18" t="s">
        <v>159</v>
      </c>
      <c r="AU182" s="18" t="s">
        <v>93</v>
      </c>
      <c r="AY182" s="18" t="s">
        <v>158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8" t="s">
        <v>93</v>
      </c>
      <c r="BK182" s="105">
        <f t="shared" si="34"/>
        <v>0</v>
      </c>
      <c r="BL182" s="18" t="s">
        <v>221</v>
      </c>
      <c r="BM182" s="18" t="s">
        <v>324</v>
      </c>
    </row>
    <row r="183" spans="2:65" s="1" customFormat="1" ht="25.5" customHeight="1">
      <c r="B183" s="131"/>
      <c r="C183" s="167" t="s">
        <v>325</v>
      </c>
      <c r="D183" s="167" t="s">
        <v>170</v>
      </c>
      <c r="E183" s="168" t="s">
        <v>326</v>
      </c>
      <c r="F183" s="244" t="s">
        <v>327</v>
      </c>
      <c r="G183" s="244"/>
      <c r="H183" s="244"/>
      <c r="I183" s="244"/>
      <c r="J183" s="169" t="s">
        <v>299</v>
      </c>
      <c r="K183" s="170">
        <v>64.302000000000007</v>
      </c>
      <c r="L183" s="245">
        <v>0</v>
      </c>
      <c r="M183" s="245"/>
      <c r="N183" s="241">
        <f t="shared" si="25"/>
        <v>0</v>
      </c>
      <c r="O183" s="231"/>
      <c r="P183" s="231"/>
      <c r="Q183" s="231"/>
      <c r="R183" s="134"/>
      <c r="T183" s="164" t="s">
        <v>5</v>
      </c>
      <c r="U183" s="43" t="s">
        <v>45</v>
      </c>
      <c r="V183" s="35"/>
      <c r="W183" s="165">
        <f t="shared" si="26"/>
        <v>0</v>
      </c>
      <c r="X183" s="165">
        <v>4.0000000000000003E-5</v>
      </c>
      <c r="Y183" s="165">
        <f t="shared" si="27"/>
        <v>2.5720800000000005E-3</v>
      </c>
      <c r="Z183" s="165">
        <v>0</v>
      </c>
      <c r="AA183" s="166">
        <f t="shared" si="28"/>
        <v>0</v>
      </c>
      <c r="AR183" s="18" t="s">
        <v>284</v>
      </c>
      <c r="AT183" s="18" t="s">
        <v>170</v>
      </c>
      <c r="AU183" s="18" t="s">
        <v>93</v>
      </c>
      <c r="AY183" s="18" t="s">
        <v>158</v>
      </c>
      <c r="BE183" s="105">
        <f t="shared" si="29"/>
        <v>0</v>
      </c>
      <c r="BF183" s="105">
        <f t="shared" si="30"/>
        <v>0</v>
      </c>
      <c r="BG183" s="105">
        <f t="shared" si="31"/>
        <v>0</v>
      </c>
      <c r="BH183" s="105">
        <f t="shared" si="32"/>
        <v>0</v>
      </c>
      <c r="BI183" s="105">
        <f t="shared" si="33"/>
        <v>0</v>
      </c>
      <c r="BJ183" s="18" t="s">
        <v>93</v>
      </c>
      <c r="BK183" s="105">
        <f t="shared" si="34"/>
        <v>0</v>
      </c>
      <c r="BL183" s="18" t="s">
        <v>221</v>
      </c>
      <c r="BM183" s="18" t="s">
        <v>328</v>
      </c>
    </row>
    <row r="184" spans="2:65" s="1" customFormat="1" ht="25.5" customHeight="1">
      <c r="B184" s="131"/>
      <c r="C184" s="160" t="s">
        <v>329</v>
      </c>
      <c r="D184" s="160" t="s">
        <v>159</v>
      </c>
      <c r="E184" s="161" t="s">
        <v>330</v>
      </c>
      <c r="F184" s="229" t="s">
        <v>331</v>
      </c>
      <c r="G184" s="229"/>
      <c r="H184" s="229"/>
      <c r="I184" s="229"/>
      <c r="J184" s="162" t="s">
        <v>167</v>
      </c>
      <c r="K184" s="163">
        <v>3.1680000000000001</v>
      </c>
      <c r="L184" s="230">
        <v>0</v>
      </c>
      <c r="M184" s="230"/>
      <c r="N184" s="231">
        <f t="shared" si="25"/>
        <v>0</v>
      </c>
      <c r="O184" s="231"/>
      <c r="P184" s="231"/>
      <c r="Q184" s="231"/>
      <c r="R184" s="134"/>
      <c r="T184" s="164" t="s">
        <v>5</v>
      </c>
      <c r="U184" s="43" t="s">
        <v>45</v>
      </c>
      <c r="V184" s="35"/>
      <c r="W184" s="165">
        <f t="shared" si="26"/>
        <v>0</v>
      </c>
      <c r="X184" s="165">
        <v>0</v>
      </c>
      <c r="Y184" s="165">
        <f t="shared" si="27"/>
        <v>0</v>
      </c>
      <c r="Z184" s="165">
        <v>0</v>
      </c>
      <c r="AA184" s="166">
        <f t="shared" si="28"/>
        <v>0</v>
      </c>
      <c r="AR184" s="18" t="s">
        <v>221</v>
      </c>
      <c r="AT184" s="18" t="s">
        <v>159</v>
      </c>
      <c r="AU184" s="18" t="s">
        <v>93</v>
      </c>
      <c r="AY184" s="18" t="s">
        <v>158</v>
      </c>
      <c r="BE184" s="105">
        <f t="shared" si="29"/>
        <v>0</v>
      </c>
      <c r="BF184" s="105">
        <f t="shared" si="30"/>
        <v>0</v>
      </c>
      <c r="BG184" s="105">
        <f t="shared" si="31"/>
        <v>0</v>
      </c>
      <c r="BH184" s="105">
        <f t="shared" si="32"/>
        <v>0</v>
      </c>
      <c r="BI184" s="105">
        <f t="shared" si="33"/>
        <v>0</v>
      </c>
      <c r="BJ184" s="18" t="s">
        <v>93</v>
      </c>
      <c r="BK184" s="105">
        <f t="shared" si="34"/>
        <v>0</v>
      </c>
      <c r="BL184" s="18" t="s">
        <v>221</v>
      </c>
      <c r="BM184" s="18" t="s">
        <v>332</v>
      </c>
    </row>
    <row r="185" spans="2:65" s="9" customFormat="1" ht="29.85" customHeight="1">
      <c r="B185" s="149"/>
      <c r="C185" s="150"/>
      <c r="D185" s="159" t="s">
        <v>129</v>
      </c>
      <c r="E185" s="159"/>
      <c r="F185" s="159"/>
      <c r="G185" s="159"/>
      <c r="H185" s="159"/>
      <c r="I185" s="159"/>
      <c r="J185" s="159"/>
      <c r="K185" s="159"/>
      <c r="L185" s="159"/>
      <c r="M185" s="159"/>
      <c r="N185" s="242">
        <f>BK185</f>
        <v>0</v>
      </c>
      <c r="O185" s="243"/>
      <c r="P185" s="243"/>
      <c r="Q185" s="243"/>
      <c r="R185" s="152"/>
      <c r="T185" s="153"/>
      <c r="U185" s="150"/>
      <c r="V185" s="150"/>
      <c r="W185" s="154">
        <f>SUM(W186:W189)</f>
        <v>0</v>
      </c>
      <c r="X185" s="150"/>
      <c r="Y185" s="154">
        <f>SUM(Y186:Y189)</f>
        <v>1.0334999999999999E-2</v>
      </c>
      <c r="Z185" s="150"/>
      <c r="AA185" s="155">
        <f>SUM(AA186:AA189)</f>
        <v>0</v>
      </c>
      <c r="AR185" s="156" t="s">
        <v>93</v>
      </c>
      <c r="AT185" s="157" t="s">
        <v>77</v>
      </c>
      <c r="AU185" s="157" t="s">
        <v>84</v>
      </c>
      <c r="AY185" s="156" t="s">
        <v>158</v>
      </c>
      <c r="BK185" s="158">
        <f>SUM(BK186:BK189)</f>
        <v>0</v>
      </c>
    </row>
    <row r="186" spans="2:65" s="1" customFormat="1" ht="38.25" customHeight="1">
      <c r="B186" s="131"/>
      <c r="C186" s="160" t="s">
        <v>333</v>
      </c>
      <c r="D186" s="160" t="s">
        <v>159</v>
      </c>
      <c r="E186" s="161" t="s">
        <v>334</v>
      </c>
      <c r="F186" s="229" t="s">
        <v>335</v>
      </c>
      <c r="G186" s="229"/>
      <c r="H186" s="229"/>
      <c r="I186" s="229"/>
      <c r="J186" s="162" t="s">
        <v>177</v>
      </c>
      <c r="K186" s="163">
        <v>1.325</v>
      </c>
      <c r="L186" s="230">
        <v>0</v>
      </c>
      <c r="M186" s="230"/>
      <c r="N186" s="231">
        <f>ROUND(L186*K186,2)</f>
        <v>0</v>
      </c>
      <c r="O186" s="231"/>
      <c r="P186" s="231"/>
      <c r="Q186" s="231"/>
      <c r="R186" s="134"/>
      <c r="T186" s="164" t="s">
        <v>5</v>
      </c>
      <c r="U186" s="43" t="s">
        <v>45</v>
      </c>
      <c r="V186" s="35"/>
      <c r="W186" s="165">
        <f>V186*K186</f>
        <v>0</v>
      </c>
      <c r="X186" s="165">
        <v>7.7999999999999996E-3</v>
      </c>
      <c r="Y186" s="165">
        <f>X186*K186</f>
        <v>1.0334999999999999E-2</v>
      </c>
      <c r="Z186" s="165">
        <v>0</v>
      </c>
      <c r="AA186" s="166">
        <f>Z186*K186</f>
        <v>0</v>
      </c>
      <c r="AR186" s="18" t="s">
        <v>221</v>
      </c>
      <c r="AT186" s="18" t="s">
        <v>159</v>
      </c>
      <c r="AU186" s="18" t="s">
        <v>93</v>
      </c>
      <c r="AY186" s="18" t="s">
        <v>158</v>
      </c>
      <c r="BE186" s="105">
        <f>IF(U186="základní",N186,0)</f>
        <v>0</v>
      </c>
      <c r="BF186" s="105">
        <f>IF(U186="snížená",N186,0)</f>
        <v>0</v>
      </c>
      <c r="BG186" s="105">
        <f>IF(U186="zákl. přenesená",N186,0)</f>
        <v>0</v>
      </c>
      <c r="BH186" s="105">
        <f>IF(U186="sníž. přenesená",N186,0)</f>
        <v>0</v>
      </c>
      <c r="BI186" s="105">
        <f>IF(U186="nulová",N186,0)</f>
        <v>0</v>
      </c>
      <c r="BJ186" s="18" t="s">
        <v>93</v>
      </c>
      <c r="BK186" s="105">
        <f>ROUND(L186*K186,2)</f>
        <v>0</v>
      </c>
      <c r="BL186" s="18" t="s">
        <v>221</v>
      </c>
      <c r="BM186" s="18" t="s">
        <v>336</v>
      </c>
    </row>
    <row r="187" spans="2:65" s="1" customFormat="1" ht="25.5" customHeight="1">
      <c r="B187" s="131"/>
      <c r="C187" s="160" t="s">
        <v>337</v>
      </c>
      <c r="D187" s="160" t="s">
        <v>159</v>
      </c>
      <c r="E187" s="161" t="s">
        <v>338</v>
      </c>
      <c r="F187" s="229" t="s">
        <v>339</v>
      </c>
      <c r="G187" s="229"/>
      <c r="H187" s="229"/>
      <c r="I187" s="229"/>
      <c r="J187" s="162" t="s">
        <v>177</v>
      </c>
      <c r="K187" s="163">
        <v>1.325</v>
      </c>
      <c r="L187" s="230">
        <v>0</v>
      </c>
      <c r="M187" s="230"/>
      <c r="N187" s="231">
        <f>ROUND(L187*K187,2)</f>
        <v>0</v>
      </c>
      <c r="O187" s="231"/>
      <c r="P187" s="231"/>
      <c r="Q187" s="231"/>
      <c r="R187" s="134"/>
      <c r="T187" s="164" t="s">
        <v>5</v>
      </c>
      <c r="U187" s="43" t="s">
        <v>45</v>
      </c>
      <c r="V187" s="35"/>
      <c r="W187" s="165">
        <f>V187*K187</f>
        <v>0</v>
      </c>
      <c r="X187" s="165">
        <v>0</v>
      </c>
      <c r="Y187" s="165">
        <f>X187*K187</f>
        <v>0</v>
      </c>
      <c r="Z187" s="165">
        <v>0</v>
      </c>
      <c r="AA187" s="166">
        <f>Z187*K187</f>
        <v>0</v>
      </c>
      <c r="AR187" s="18" t="s">
        <v>221</v>
      </c>
      <c r="AT187" s="18" t="s">
        <v>159</v>
      </c>
      <c r="AU187" s="18" t="s">
        <v>93</v>
      </c>
      <c r="AY187" s="18" t="s">
        <v>158</v>
      </c>
      <c r="BE187" s="105">
        <f>IF(U187="základní",N187,0)</f>
        <v>0</v>
      </c>
      <c r="BF187" s="105">
        <f>IF(U187="snížená",N187,0)</f>
        <v>0</v>
      </c>
      <c r="BG187" s="105">
        <f>IF(U187="zákl. přenesená",N187,0)</f>
        <v>0</v>
      </c>
      <c r="BH187" s="105">
        <f>IF(U187="sníž. přenesená",N187,0)</f>
        <v>0</v>
      </c>
      <c r="BI187" s="105">
        <f>IF(U187="nulová",N187,0)</f>
        <v>0</v>
      </c>
      <c r="BJ187" s="18" t="s">
        <v>93</v>
      </c>
      <c r="BK187" s="105">
        <f>ROUND(L187*K187,2)</f>
        <v>0</v>
      </c>
      <c r="BL187" s="18" t="s">
        <v>221</v>
      </c>
      <c r="BM187" s="18" t="s">
        <v>340</v>
      </c>
    </row>
    <row r="188" spans="2:65" s="1" customFormat="1" ht="38.25" customHeight="1">
      <c r="B188" s="131"/>
      <c r="C188" s="160" t="s">
        <v>341</v>
      </c>
      <c r="D188" s="160" t="s">
        <v>159</v>
      </c>
      <c r="E188" s="161" t="s">
        <v>342</v>
      </c>
      <c r="F188" s="229" t="s">
        <v>343</v>
      </c>
      <c r="G188" s="229"/>
      <c r="H188" s="229"/>
      <c r="I188" s="229"/>
      <c r="J188" s="162" t="s">
        <v>177</v>
      </c>
      <c r="K188" s="163">
        <v>2</v>
      </c>
      <c r="L188" s="230">
        <v>0</v>
      </c>
      <c r="M188" s="230"/>
      <c r="N188" s="231">
        <f>ROUND(L188*K188,2)</f>
        <v>0</v>
      </c>
      <c r="O188" s="231"/>
      <c r="P188" s="231"/>
      <c r="Q188" s="231"/>
      <c r="R188" s="134"/>
      <c r="T188" s="164" t="s">
        <v>5</v>
      </c>
      <c r="U188" s="43" t="s">
        <v>45</v>
      </c>
      <c r="V188" s="35"/>
      <c r="W188" s="165">
        <f>V188*K188</f>
        <v>0</v>
      </c>
      <c r="X188" s="165">
        <v>0</v>
      </c>
      <c r="Y188" s="165">
        <f>X188*K188</f>
        <v>0</v>
      </c>
      <c r="Z188" s="165">
        <v>0</v>
      </c>
      <c r="AA188" s="166">
        <f>Z188*K188</f>
        <v>0</v>
      </c>
      <c r="AR188" s="18" t="s">
        <v>221</v>
      </c>
      <c r="AT188" s="18" t="s">
        <v>159</v>
      </c>
      <c r="AU188" s="18" t="s">
        <v>93</v>
      </c>
      <c r="AY188" s="18" t="s">
        <v>158</v>
      </c>
      <c r="BE188" s="105">
        <f>IF(U188="základní",N188,0)</f>
        <v>0</v>
      </c>
      <c r="BF188" s="105">
        <f>IF(U188="snížená",N188,0)</f>
        <v>0</v>
      </c>
      <c r="BG188" s="105">
        <f>IF(U188="zákl. přenesená",N188,0)</f>
        <v>0</v>
      </c>
      <c r="BH188" s="105">
        <f>IF(U188="sníž. přenesená",N188,0)</f>
        <v>0</v>
      </c>
      <c r="BI188" s="105">
        <f>IF(U188="nulová",N188,0)</f>
        <v>0</v>
      </c>
      <c r="BJ188" s="18" t="s">
        <v>93</v>
      </c>
      <c r="BK188" s="105">
        <f>ROUND(L188*K188,2)</f>
        <v>0</v>
      </c>
      <c r="BL188" s="18" t="s">
        <v>221</v>
      </c>
      <c r="BM188" s="18" t="s">
        <v>344</v>
      </c>
    </row>
    <row r="189" spans="2:65" s="1" customFormat="1" ht="25.5" customHeight="1">
      <c r="B189" s="131"/>
      <c r="C189" s="160" t="s">
        <v>345</v>
      </c>
      <c r="D189" s="160" t="s">
        <v>159</v>
      </c>
      <c r="E189" s="161" t="s">
        <v>346</v>
      </c>
      <c r="F189" s="229" t="s">
        <v>347</v>
      </c>
      <c r="G189" s="229"/>
      <c r="H189" s="229"/>
      <c r="I189" s="229"/>
      <c r="J189" s="162" t="s">
        <v>167</v>
      </c>
      <c r="K189" s="163">
        <v>0.01</v>
      </c>
      <c r="L189" s="230">
        <v>0</v>
      </c>
      <c r="M189" s="230"/>
      <c r="N189" s="231">
        <f>ROUND(L189*K189,2)</f>
        <v>0</v>
      </c>
      <c r="O189" s="231"/>
      <c r="P189" s="231"/>
      <c r="Q189" s="231"/>
      <c r="R189" s="134"/>
      <c r="T189" s="164" t="s">
        <v>5</v>
      </c>
      <c r="U189" s="43" t="s">
        <v>45</v>
      </c>
      <c r="V189" s="35"/>
      <c r="W189" s="165">
        <f>V189*K189</f>
        <v>0</v>
      </c>
      <c r="X189" s="165">
        <v>0</v>
      </c>
      <c r="Y189" s="165">
        <f>X189*K189</f>
        <v>0</v>
      </c>
      <c r="Z189" s="165">
        <v>0</v>
      </c>
      <c r="AA189" s="166">
        <f>Z189*K189</f>
        <v>0</v>
      </c>
      <c r="AR189" s="18" t="s">
        <v>221</v>
      </c>
      <c r="AT189" s="18" t="s">
        <v>159</v>
      </c>
      <c r="AU189" s="18" t="s">
        <v>93</v>
      </c>
      <c r="AY189" s="18" t="s">
        <v>158</v>
      </c>
      <c r="BE189" s="105">
        <f>IF(U189="základní",N189,0)</f>
        <v>0</v>
      </c>
      <c r="BF189" s="105">
        <f>IF(U189="snížená",N189,0)</f>
        <v>0</v>
      </c>
      <c r="BG189" s="105">
        <f>IF(U189="zákl. přenesená",N189,0)</f>
        <v>0</v>
      </c>
      <c r="BH189" s="105">
        <f>IF(U189="sníž. přenesená",N189,0)</f>
        <v>0</v>
      </c>
      <c r="BI189" s="105">
        <f>IF(U189="nulová",N189,0)</f>
        <v>0</v>
      </c>
      <c r="BJ189" s="18" t="s">
        <v>93</v>
      </c>
      <c r="BK189" s="105">
        <f>ROUND(L189*K189,2)</f>
        <v>0</v>
      </c>
      <c r="BL189" s="18" t="s">
        <v>221</v>
      </c>
      <c r="BM189" s="18" t="s">
        <v>348</v>
      </c>
    </row>
    <row r="190" spans="2:65" s="9" customFormat="1" ht="29.85" customHeight="1">
      <c r="B190" s="149"/>
      <c r="C190" s="150"/>
      <c r="D190" s="159" t="s">
        <v>130</v>
      </c>
      <c r="E190" s="159"/>
      <c r="F190" s="159"/>
      <c r="G190" s="159"/>
      <c r="H190" s="159"/>
      <c r="I190" s="159"/>
      <c r="J190" s="159"/>
      <c r="K190" s="159"/>
      <c r="L190" s="159"/>
      <c r="M190" s="159"/>
      <c r="N190" s="242">
        <f>BK190</f>
        <v>0</v>
      </c>
      <c r="O190" s="243"/>
      <c r="P190" s="243"/>
      <c r="Q190" s="243"/>
      <c r="R190" s="152"/>
      <c r="T190" s="153"/>
      <c r="U190" s="150"/>
      <c r="V190" s="150"/>
      <c r="W190" s="154">
        <f>SUM(W191:W198)</f>
        <v>0</v>
      </c>
      <c r="X190" s="150"/>
      <c r="Y190" s="154">
        <f>SUM(Y191:Y198)</f>
        <v>1.6629700000000001E-2</v>
      </c>
      <c r="Z190" s="150"/>
      <c r="AA190" s="155">
        <f>SUM(AA191:AA198)</f>
        <v>0</v>
      </c>
      <c r="AR190" s="156" t="s">
        <v>93</v>
      </c>
      <c r="AT190" s="157" t="s">
        <v>77</v>
      </c>
      <c r="AU190" s="157" t="s">
        <v>84</v>
      </c>
      <c r="AY190" s="156" t="s">
        <v>158</v>
      </c>
      <c r="BK190" s="158">
        <f>SUM(BK191:BK198)</f>
        <v>0</v>
      </c>
    </row>
    <row r="191" spans="2:65" s="1" customFormat="1" ht="25.5" customHeight="1">
      <c r="B191" s="131"/>
      <c r="C191" s="160" t="s">
        <v>349</v>
      </c>
      <c r="D191" s="160" t="s">
        <v>159</v>
      </c>
      <c r="E191" s="161" t="s">
        <v>350</v>
      </c>
      <c r="F191" s="229" t="s">
        <v>351</v>
      </c>
      <c r="G191" s="229"/>
      <c r="H191" s="229"/>
      <c r="I191" s="229"/>
      <c r="J191" s="162" t="s">
        <v>177</v>
      </c>
      <c r="K191" s="163">
        <v>27.44</v>
      </c>
      <c r="L191" s="230">
        <v>0</v>
      </c>
      <c r="M191" s="230"/>
      <c r="N191" s="231">
        <f t="shared" ref="N191:N198" si="35">ROUND(L191*K191,2)</f>
        <v>0</v>
      </c>
      <c r="O191" s="231"/>
      <c r="P191" s="231"/>
      <c r="Q191" s="231"/>
      <c r="R191" s="134"/>
      <c r="T191" s="164" t="s">
        <v>5</v>
      </c>
      <c r="U191" s="43" t="s">
        <v>45</v>
      </c>
      <c r="V191" s="35"/>
      <c r="W191" s="165">
        <f t="shared" ref="W191:W198" si="36">V191*K191</f>
        <v>0</v>
      </c>
      <c r="X191" s="165">
        <v>6.9999999999999994E-5</v>
      </c>
      <c r="Y191" s="165">
        <f t="shared" ref="Y191:Y198" si="37">X191*K191</f>
        <v>1.9207999999999999E-3</v>
      </c>
      <c r="Z191" s="165">
        <v>0</v>
      </c>
      <c r="AA191" s="166">
        <f t="shared" ref="AA191:AA198" si="38">Z191*K191</f>
        <v>0</v>
      </c>
      <c r="AR191" s="18" t="s">
        <v>221</v>
      </c>
      <c r="AT191" s="18" t="s">
        <v>159</v>
      </c>
      <c r="AU191" s="18" t="s">
        <v>93</v>
      </c>
      <c r="AY191" s="18" t="s">
        <v>158</v>
      </c>
      <c r="BE191" s="105">
        <f t="shared" ref="BE191:BE198" si="39">IF(U191="základní",N191,0)</f>
        <v>0</v>
      </c>
      <c r="BF191" s="105">
        <f t="shared" ref="BF191:BF198" si="40">IF(U191="snížená",N191,0)</f>
        <v>0</v>
      </c>
      <c r="BG191" s="105">
        <f t="shared" ref="BG191:BG198" si="41">IF(U191="zákl. přenesená",N191,0)</f>
        <v>0</v>
      </c>
      <c r="BH191" s="105">
        <f t="shared" ref="BH191:BH198" si="42">IF(U191="sníž. přenesená",N191,0)</f>
        <v>0</v>
      </c>
      <c r="BI191" s="105">
        <f t="shared" ref="BI191:BI198" si="43">IF(U191="nulová",N191,0)</f>
        <v>0</v>
      </c>
      <c r="BJ191" s="18" t="s">
        <v>93</v>
      </c>
      <c r="BK191" s="105">
        <f t="shared" ref="BK191:BK198" si="44">ROUND(L191*K191,2)</f>
        <v>0</v>
      </c>
      <c r="BL191" s="18" t="s">
        <v>221</v>
      </c>
      <c r="BM191" s="18" t="s">
        <v>352</v>
      </c>
    </row>
    <row r="192" spans="2:65" s="1" customFormat="1" ht="16.5" customHeight="1">
      <c r="B192" s="131"/>
      <c r="C192" s="160" t="s">
        <v>353</v>
      </c>
      <c r="D192" s="160" t="s">
        <v>159</v>
      </c>
      <c r="E192" s="161" t="s">
        <v>354</v>
      </c>
      <c r="F192" s="229" t="s">
        <v>355</v>
      </c>
      <c r="G192" s="229"/>
      <c r="H192" s="229"/>
      <c r="I192" s="229"/>
      <c r="J192" s="162" t="s">
        <v>177</v>
      </c>
      <c r="K192" s="163">
        <v>8.4499999999999993</v>
      </c>
      <c r="L192" s="230">
        <v>0</v>
      </c>
      <c r="M192" s="230"/>
      <c r="N192" s="231">
        <f t="shared" si="35"/>
        <v>0</v>
      </c>
      <c r="O192" s="231"/>
      <c r="P192" s="231"/>
      <c r="Q192" s="231"/>
      <c r="R192" s="134"/>
      <c r="T192" s="164" t="s">
        <v>5</v>
      </c>
      <c r="U192" s="43" t="s">
        <v>45</v>
      </c>
      <c r="V192" s="35"/>
      <c r="W192" s="165">
        <f t="shared" si="36"/>
        <v>0</v>
      </c>
      <c r="X192" s="165">
        <v>0</v>
      </c>
      <c r="Y192" s="165">
        <f t="shared" si="37"/>
        <v>0</v>
      </c>
      <c r="Z192" s="165">
        <v>0</v>
      </c>
      <c r="AA192" s="166">
        <f t="shared" si="38"/>
        <v>0</v>
      </c>
      <c r="AR192" s="18" t="s">
        <v>221</v>
      </c>
      <c r="AT192" s="18" t="s">
        <v>159</v>
      </c>
      <c r="AU192" s="18" t="s">
        <v>93</v>
      </c>
      <c r="AY192" s="18" t="s">
        <v>158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8" t="s">
        <v>93</v>
      </c>
      <c r="BK192" s="105">
        <f t="shared" si="44"/>
        <v>0</v>
      </c>
      <c r="BL192" s="18" t="s">
        <v>221</v>
      </c>
      <c r="BM192" s="18" t="s">
        <v>356</v>
      </c>
    </row>
    <row r="193" spans="2:65" s="1" customFormat="1" ht="25.5" customHeight="1">
      <c r="B193" s="131"/>
      <c r="C193" s="160" t="s">
        <v>357</v>
      </c>
      <c r="D193" s="160" t="s">
        <v>159</v>
      </c>
      <c r="E193" s="161" t="s">
        <v>358</v>
      </c>
      <c r="F193" s="229" t="s">
        <v>359</v>
      </c>
      <c r="G193" s="229"/>
      <c r="H193" s="229"/>
      <c r="I193" s="229"/>
      <c r="J193" s="162" t="s">
        <v>177</v>
      </c>
      <c r="K193" s="163">
        <v>8.4499999999999993</v>
      </c>
      <c r="L193" s="230">
        <v>0</v>
      </c>
      <c r="M193" s="230"/>
      <c r="N193" s="231">
        <f t="shared" si="35"/>
        <v>0</v>
      </c>
      <c r="O193" s="231"/>
      <c r="P193" s="231"/>
      <c r="Q193" s="231"/>
      <c r="R193" s="134"/>
      <c r="T193" s="164" t="s">
        <v>5</v>
      </c>
      <c r="U193" s="43" t="s">
        <v>45</v>
      </c>
      <c r="V193" s="35"/>
      <c r="W193" s="165">
        <f t="shared" si="36"/>
        <v>0</v>
      </c>
      <c r="X193" s="165">
        <v>1.7000000000000001E-4</v>
      </c>
      <c r="Y193" s="165">
        <f t="shared" si="37"/>
        <v>1.4365000000000001E-3</v>
      </c>
      <c r="Z193" s="165">
        <v>0</v>
      </c>
      <c r="AA193" s="166">
        <f t="shared" si="38"/>
        <v>0</v>
      </c>
      <c r="AR193" s="18" t="s">
        <v>221</v>
      </c>
      <c r="AT193" s="18" t="s">
        <v>159</v>
      </c>
      <c r="AU193" s="18" t="s">
        <v>93</v>
      </c>
      <c r="AY193" s="18" t="s">
        <v>158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8" t="s">
        <v>93</v>
      </c>
      <c r="BK193" s="105">
        <f t="shared" si="44"/>
        <v>0</v>
      </c>
      <c r="BL193" s="18" t="s">
        <v>221</v>
      </c>
      <c r="BM193" s="18" t="s">
        <v>360</v>
      </c>
    </row>
    <row r="194" spans="2:65" s="1" customFormat="1" ht="38.25" customHeight="1">
      <c r="B194" s="131"/>
      <c r="C194" s="160" t="s">
        <v>361</v>
      </c>
      <c r="D194" s="160" t="s">
        <v>159</v>
      </c>
      <c r="E194" s="161" t="s">
        <v>362</v>
      </c>
      <c r="F194" s="229" t="s">
        <v>363</v>
      </c>
      <c r="G194" s="229"/>
      <c r="H194" s="229"/>
      <c r="I194" s="229"/>
      <c r="J194" s="162" t="s">
        <v>177</v>
      </c>
      <c r="K194" s="163">
        <v>27.44</v>
      </c>
      <c r="L194" s="230">
        <v>0</v>
      </c>
      <c r="M194" s="230"/>
      <c r="N194" s="231">
        <f t="shared" si="35"/>
        <v>0</v>
      </c>
      <c r="O194" s="231"/>
      <c r="P194" s="231"/>
      <c r="Q194" s="231"/>
      <c r="R194" s="134"/>
      <c r="T194" s="164" t="s">
        <v>5</v>
      </c>
      <c r="U194" s="43" t="s">
        <v>45</v>
      </c>
      <c r="V194" s="35"/>
      <c r="W194" s="165">
        <f t="shared" si="36"/>
        <v>0</v>
      </c>
      <c r="X194" s="165">
        <v>1.7000000000000001E-4</v>
      </c>
      <c r="Y194" s="165">
        <f t="shared" si="37"/>
        <v>4.6648000000000002E-3</v>
      </c>
      <c r="Z194" s="165">
        <v>0</v>
      </c>
      <c r="AA194" s="166">
        <f t="shared" si="38"/>
        <v>0</v>
      </c>
      <c r="AR194" s="18" t="s">
        <v>221</v>
      </c>
      <c r="AT194" s="18" t="s">
        <v>159</v>
      </c>
      <c r="AU194" s="18" t="s">
        <v>93</v>
      </c>
      <c r="AY194" s="18" t="s">
        <v>158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8" t="s">
        <v>93</v>
      </c>
      <c r="BK194" s="105">
        <f t="shared" si="44"/>
        <v>0</v>
      </c>
      <c r="BL194" s="18" t="s">
        <v>221</v>
      </c>
      <c r="BM194" s="18" t="s">
        <v>364</v>
      </c>
    </row>
    <row r="195" spans="2:65" s="1" customFormat="1" ht="25.5" customHeight="1">
      <c r="B195" s="131"/>
      <c r="C195" s="160" t="s">
        <v>365</v>
      </c>
      <c r="D195" s="160" t="s">
        <v>159</v>
      </c>
      <c r="E195" s="161" t="s">
        <v>366</v>
      </c>
      <c r="F195" s="229" t="s">
        <v>367</v>
      </c>
      <c r="G195" s="229"/>
      <c r="H195" s="229"/>
      <c r="I195" s="229"/>
      <c r="J195" s="162" t="s">
        <v>177</v>
      </c>
      <c r="K195" s="163">
        <v>27.44</v>
      </c>
      <c r="L195" s="230">
        <v>0</v>
      </c>
      <c r="M195" s="230"/>
      <c r="N195" s="231">
        <f t="shared" si="35"/>
        <v>0</v>
      </c>
      <c r="O195" s="231"/>
      <c r="P195" s="231"/>
      <c r="Q195" s="231"/>
      <c r="R195" s="134"/>
      <c r="T195" s="164" t="s">
        <v>5</v>
      </c>
      <c r="U195" s="43" t="s">
        <v>45</v>
      </c>
      <c r="V195" s="35"/>
      <c r="W195" s="165">
        <f t="shared" si="36"/>
        <v>0</v>
      </c>
      <c r="X195" s="165">
        <v>1.2E-4</v>
      </c>
      <c r="Y195" s="165">
        <f t="shared" si="37"/>
        <v>3.2928000000000002E-3</v>
      </c>
      <c r="Z195" s="165">
        <v>0</v>
      </c>
      <c r="AA195" s="166">
        <f t="shared" si="38"/>
        <v>0</v>
      </c>
      <c r="AR195" s="18" t="s">
        <v>221</v>
      </c>
      <c r="AT195" s="18" t="s">
        <v>159</v>
      </c>
      <c r="AU195" s="18" t="s">
        <v>93</v>
      </c>
      <c r="AY195" s="18" t="s">
        <v>158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8" t="s">
        <v>93</v>
      </c>
      <c r="BK195" s="105">
        <f t="shared" si="44"/>
        <v>0</v>
      </c>
      <c r="BL195" s="18" t="s">
        <v>221</v>
      </c>
      <c r="BM195" s="18" t="s">
        <v>368</v>
      </c>
    </row>
    <row r="196" spans="2:65" s="1" customFormat="1" ht="25.5" customHeight="1">
      <c r="B196" s="131"/>
      <c r="C196" s="160" t="s">
        <v>369</v>
      </c>
      <c r="D196" s="160" t="s">
        <v>159</v>
      </c>
      <c r="E196" s="161" t="s">
        <v>366</v>
      </c>
      <c r="F196" s="229" t="s">
        <v>367</v>
      </c>
      <c r="G196" s="229"/>
      <c r="H196" s="229"/>
      <c r="I196" s="229"/>
      <c r="J196" s="162" t="s">
        <v>177</v>
      </c>
      <c r="K196" s="163">
        <v>8.4</v>
      </c>
      <c r="L196" s="230">
        <v>0</v>
      </c>
      <c r="M196" s="230"/>
      <c r="N196" s="231">
        <f t="shared" si="35"/>
        <v>0</v>
      </c>
      <c r="O196" s="231"/>
      <c r="P196" s="231"/>
      <c r="Q196" s="231"/>
      <c r="R196" s="134"/>
      <c r="T196" s="164" t="s">
        <v>5</v>
      </c>
      <c r="U196" s="43" t="s">
        <v>45</v>
      </c>
      <c r="V196" s="35"/>
      <c r="W196" s="165">
        <f t="shared" si="36"/>
        <v>0</v>
      </c>
      <c r="X196" s="165">
        <v>1.2E-4</v>
      </c>
      <c r="Y196" s="165">
        <f t="shared" si="37"/>
        <v>1.008E-3</v>
      </c>
      <c r="Z196" s="165">
        <v>0</v>
      </c>
      <c r="AA196" s="166">
        <f t="shared" si="38"/>
        <v>0</v>
      </c>
      <c r="AR196" s="18" t="s">
        <v>221</v>
      </c>
      <c r="AT196" s="18" t="s">
        <v>159</v>
      </c>
      <c r="AU196" s="18" t="s">
        <v>93</v>
      </c>
      <c r="AY196" s="18" t="s">
        <v>158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8" t="s">
        <v>93</v>
      </c>
      <c r="BK196" s="105">
        <f t="shared" si="44"/>
        <v>0</v>
      </c>
      <c r="BL196" s="18" t="s">
        <v>221</v>
      </c>
      <c r="BM196" s="18" t="s">
        <v>370</v>
      </c>
    </row>
    <row r="197" spans="2:65" s="1" customFormat="1" ht="25.5" customHeight="1">
      <c r="B197" s="131"/>
      <c r="C197" s="160" t="s">
        <v>371</v>
      </c>
      <c r="D197" s="160" t="s">
        <v>159</v>
      </c>
      <c r="E197" s="161" t="s">
        <v>372</v>
      </c>
      <c r="F197" s="229" t="s">
        <v>373</v>
      </c>
      <c r="G197" s="229"/>
      <c r="H197" s="229"/>
      <c r="I197" s="229"/>
      <c r="J197" s="162" t="s">
        <v>177</v>
      </c>
      <c r="K197" s="163">
        <v>27.44</v>
      </c>
      <c r="L197" s="230">
        <v>0</v>
      </c>
      <c r="M197" s="230"/>
      <c r="N197" s="231">
        <f t="shared" si="35"/>
        <v>0</v>
      </c>
      <c r="O197" s="231"/>
      <c r="P197" s="231"/>
      <c r="Q197" s="231"/>
      <c r="R197" s="134"/>
      <c r="T197" s="164" t="s">
        <v>5</v>
      </c>
      <c r="U197" s="43" t="s">
        <v>45</v>
      </c>
      <c r="V197" s="35"/>
      <c r="W197" s="165">
        <f t="shared" si="36"/>
        <v>0</v>
      </c>
      <c r="X197" s="165">
        <v>1.2E-4</v>
      </c>
      <c r="Y197" s="165">
        <f t="shared" si="37"/>
        <v>3.2928000000000002E-3</v>
      </c>
      <c r="Z197" s="165">
        <v>0</v>
      </c>
      <c r="AA197" s="166">
        <f t="shared" si="38"/>
        <v>0</v>
      </c>
      <c r="AR197" s="18" t="s">
        <v>221</v>
      </c>
      <c r="AT197" s="18" t="s">
        <v>159</v>
      </c>
      <c r="AU197" s="18" t="s">
        <v>93</v>
      </c>
      <c r="AY197" s="18" t="s">
        <v>158</v>
      </c>
      <c r="BE197" s="105">
        <f t="shared" si="39"/>
        <v>0</v>
      </c>
      <c r="BF197" s="105">
        <f t="shared" si="40"/>
        <v>0</v>
      </c>
      <c r="BG197" s="105">
        <f t="shared" si="41"/>
        <v>0</v>
      </c>
      <c r="BH197" s="105">
        <f t="shared" si="42"/>
        <v>0</v>
      </c>
      <c r="BI197" s="105">
        <f t="shared" si="43"/>
        <v>0</v>
      </c>
      <c r="BJ197" s="18" t="s">
        <v>93</v>
      </c>
      <c r="BK197" s="105">
        <f t="shared" si="44"/>
        <v>0</v>
      </c>
      <c r="BL197" s="18" t="s">
        <v>221</v>
      </c>
      <c r="BM197" s="18" t="s">
        <v>374</v>
      </c>
    </row>
    <row r="198" spans="2:65" s="1" customFormat="1" ht="25.5" customHeight="1">
      <c r="B198" s="131"/>
      <c r="C198" s="160" t="s">
        <v>375</v>
      </c>
      <c r="D198" s="160" t="s">
        <v>159</v>
      </c>
      <c r="E198" s="161" t="s">
        <v>372</v>
      </c>
      <c r="F198" s="229" t="s">
        <v>373</v>
      </c>
      <c r="G198" s="229"/>
      <c r="H198" s="229"/>
      <c r="I198" s="229"/>
      <c r="J198" s="162" t="s">
        <v>177</v>
      </c>
      <c r="K198" s="163">
        <v>8.4499999999999993</v>
      </c>
      <c r="L198" s="230">
        <v>0</v>
      </c>
      <c r="M198" s="230"/>
      <c r="N198" s="231">
        <f t="shared" si="35"/>
        <v>0</v>
      </c>
      <c r="O198" s="231"/>
      <c r="P198" s="231"/>
      <c r="Q198" s="231"/>
      <c r="R198" s="134"/>
      <c r="T198" s="164" t="s">
        <v>5</v>
      </c>
      <c r="U198" s="43" t="s">
        <v>45</v>
      </c>
      <c r="V198" s="35"/>
      <c r="W198" s="165">
        <f t="shared" si="36"/>
        <v>0</v>
      </c>
      <c r="X198" s="165">
        <v>1.2E-4</v>
      </c>
      <c r="Y198" s="165">
        <f t="shared" si="37"/>
        <v>1.0139999999999999E-3</v>
      </c>
      <c r="Z198" s="165">
        <v>0</v>
      </c>
      <c r="AA198" s="166">
        <f t="shared" si="38"/>
        <v>0</v>
      </c>
      <c r="AR198" s="18" t="s">
        <v>221</v>
      </c>
      <c r="AT198" s="18" t="s">
        <v>159</v>
      </c>
      <c r="AU198" s="18" t="s">
        <v>93</v>
      </c>
      <c r="AY198" s="18" t="s">
        <v>158</v>
      </c>
      <c r="BE198" s="105">
        <f t="shared" si="39"/>
        <v>0</v>
      </c>
      <c r="BF198" s="105">
        <f t="shared" si="40"/>
        <v>0</v>
      </c>
      <c r="BG198" s="105">
        <f t="shared" si="41"/>
        <v>0</v>
      </c>
      <c r="BH198" s="105">
        <f t="shared" si="42"/>
        <v>0</v>
      </c>
      <c r="BI198" s="105">
        <f t="shared" si="43"/>
        <v>0</v>
      </c>
      <c r="BJ198" s="18" t="s">
        <v>93</v>
      </c>
      <c r="BK198" s="105">
        <f t="shared" si="44"/>
        <v>0</v>
      </c>
      <c r="BL198" s="18" t="s">
        <v>221</v>
      </c>
      <c r="BM198" s="18" t="s">
        <v>376</v>
      </c>
    </row>
    <row r="199" spans="2:65" s="9" customFormat="1" ht="29.85" customHeight="1">
      <c r="B199" s="149"/>
      <c r="C199" s="150"/>
      <c r="D199" s="159" t="s">
        <v>131</v>
      </c>
      <c r="E199" s="159"/>
      <c r="F199" s="159"/>
      <c r="G199" s="159"/>
      <c r="H199" s="159"/>
      <c r="I199" s="159"/>
      <c r="J199" s="159"/>
      <c r="K199" s="159"/>
      <c r="L199" s="159"/>
      <c r="M199" s="159"/>
      <c r="N199" s="242">
        <f>BK199</f>
        <v>0</v>
      </c>
      <c r="O199" s="243"/>
      <c r="P199" s="243"/>
      <c r="Q199" s="243"/>
      <c r="R199" s="152"/>
      <c r="T199" s="153"/>
      <c r="U199" s="150"/>
      <c r="V199" s="150"/>
      <c r="W199" s="154">
        <f>SUM(W200:W202)</f>
        <v>0</v>
      </c>
      <c r="X199" s="150"/>
      <c r="Y199" s="154">
        <f>SUM(Y200:Y202)</f>
        <v>3.8190799999999997E-2</v>
      </c>
      <c r="Z199" s="150"/>
      <c r="AA199" s="155">
        <f>SUM(AA200:AA202)</f>
        <v>0</v>
      </c>
      <c r="AR199" s="156" t="s">
        <v>93</v>
      </c>
      <c r="AT199" s="157" t="s">
        <v>77</v>
      </c>
      <c r="AU199" s="157" t="s">
        <v>84</v>
      </c>
      <c r="AY199" s="156" t="s">
        <v>158</v>
      </c>
      <c r="BK199" s="158">
        <f>SUM(BK200:BK202)</f>
        <v>0</v>
      </c>
    </row>
    <row r="200" spans="2:65" s="1" customFormat="1" ht="25.5" customHeight="1">
      <c r="B200" s="131"/>
      <c r="C200" s="160" t="s">
        <v>377</v>
      </c>
      <c r="D200" s="160" t="s">
        <v>159</v>
      </c>
      <c r="E200" s="161" t="s">
        <v>378</v>
      </c>
      <c r="F200" s="229" t="s">
        <v>379</v>
      </c>
      <c r="G200" s="229"/>
      <c r="H200" s="229"/>
      <c r="I200" s="229"/>
      <c r="J200" s="162" t="s">
        <v>177</v>
      </c>
      <c r="K200" s="163">
        <v>180.804</v>
      </c>
      <c r="L200" s="230">
        <v>0</v>
      </c>
      <c r="M200" s="230"/>
      <c r="N200" s="231">
        <f>ROUND(L200*K200,2)</f>
        <v>0</v>
      </c>
      <c r="O200" s="231"/>
      <c r="P200" s="231"/>
      <c r="Q200" s="231"/>
      <c r="R200" s="134"/>
      <c r="T200" s="164" t="s">
        <v>5</v>
      </c>
      <c r="U200" s="43" t="s">
        <v>45</v>
      </c>
      <c r="V200" s="35"/>
      <c r="W200" s="165">
        <f>V200*K200</f>
        <v>0</v>
      </c>
      <c r="X200" s="165">
        <v>2.0000000000000001E-4</v>
      </c>
      <c r="Y200" s="165">
        <f>X200*K200</f>
        <v>3.61608E-2</v>
      </c>
      <c r="Z200" s="165">
        <v>0</v>
      </c>
      <c r="AA200" s="166">
        <f>Z200*K200</f>
        <v>0</v>
      </c>
      <c r="AR200" s="18" t="s">
        <v>221</v>
      </c>
      <c r="AT200" s="18" t="s">
        <v>159</v>
      </c>
      <c r="AU200" s="18" t="s">
        <v>93</v>
      </c>
      <c r="AY200" s="18" t="s">
        <v>158</v>
      </c>
      <c r="BE200" s="105">
        <f>IF(U200="základní",N200,0)</f>
        <v>0</v>
      </c>
      <c r="BF200" s="105">
        <f>IF(U200="snížená",N200,0)</f>
        <v>0</v>
      </c>
      <c r="BG200" s="105">
        <f>IF(U200="zákl. přenesená",N200,0)</f>
        <v>0</v>
      </c>
      <c r="BH200" s="105">
        <f>IF(U200="sníž. přenesená",N200,0)</f>
        <v>0</v>
      </c>
      <c r="BI200" s="105">
        <f>IF(U200="nulová",N200,0)</f>
        <v>0</v>
      </c>
      <c r="BJ200" s="18" t="s">
        <v>93</v>
      </c>
      <c r="BK200" s="105">
        <f>ROUND(L200*K200,2)</f>
        <v>0</v>
      </c>
      <c r="BL200" s="18" t="s">
        <v>221</v>
      </c>
      <c r="BM200" s="18" t="s">
        <v>380</v>
      </c>
    </row>
    <row r="201" spans="2:65" s="1" customFormat="1" ht="25.5" customHeight="1">
      <c r="B201" s="131"/>
      <c r="C201" s="160" t="s">
        <v>381</v>
      </c>
      <c r="D201" s="160" t="s">
        <v>159</v>
      </c>
      <c r="E201" s="161" t="s">
        <v>382</v>
      </c>
      <c r="F201" s="229" t="s">
        <v>383</v>
      </c>
      <c r="G201" s="229"/>
      <c r="H201" s="229"/>
      <c r="I201" s="229"/>
      <c r="J201" s="162" t="s">
        <v>177</v>
      </c>
      <c r="K201" s="163">
        <v>180.804</v>
      </c>
      <c r="L201" s="230">
        <v>0</v>
      </c>
      <c r="M201" s="230"/>
      <c r="N201" s="231">
        <f>ROUND(L201*K201,2)</f>
        <v>0</v>
      </c>
      <c r="O201" s="231"/>
      <c r="P201" s="231"/>
      <c r="Q201" s="231"/>
      <c r="R201" s="134"/>
      <c r="T201" s="164"/>
      <c r="U201" s="43"/>
      <c r="V201" s="35"/>
      <c r="W201" s="165"/>
      <c r="X201" s="165"/>
      <c r="Y201" s="165"/>
      <c r="Z201" s="165"/>
      <c r="AA201" s="166"/>
      <c r="AR201" s="18"/>
      <c r="AT201" s="18"/>
      <c r="AU201" s="18"/>
      <c r="AY201" s="18"/>
      <c r="BE201" s="105"/>
      <c r="BF201" s="105"/>
      <c r="BG201" s="105"/>
      <c r="BH201" s="105"/>
      <c r="BI201" s="105"/>
      <c r="BJ201" s="18"/>
      <c r="BK201" s="105"/>
      <c r="BL201" s="18"/>
      <c r="BM201" s="18"/>
    </row>
    <row r="202" spans="2:65" s="1" customFormat="1" ht="38.25" customHeight="1">
      <c r="B202" s="131"/>
      <c r="C202" s="160">
        <v>58</v>
      </c>
      <c r="D202" s="160" t="s">
        <v>159</v>
      </c>
      <c r="E202" s="173" t="s">
        <v>513</v>
      </c>
      <c r="F202" s="279" t="s">
        <v>512</v>
      </c>
      <c r="G202" s="229"/>
      <c r="H202" s="229"/>
      <c r="I202" s="229"/>
      <c r="J202" s="162" t="s">
        <v>177</v>
      </c>
      <c r="K202" s="163">
        <v>7</v>
      </c>
      <c r="L202" s="230">
        <v>0</v>
      </c>
      <c r="M202" s="230"/>
      <c r="N202" s="231">
        <f>ROUND(L202*K202,2)</f>
        <v>0</v>
      </c>
      <c r="O202" s="231"/>
      <c r="P202" s="231"/>
      <c r="Q202" s="231"/>
      <c r="R202" s="134"/>
      <c r="T202" s="164" t="s">
        <v>5</v>
      </c>
      <c r="U202" s="43" t="s">
        <v>45</v>
      </c>
      <c r="V202" s="35"/>
      <c r="W202" s="165">
        <f>V202*K202</f>
        <v>0</v>
      </c>
      <c r="X202" s="165">
        <v>2.9E-4</v>
      </c>
      <c r="Y202" s="165">
        <f>X202*K202</f>
        <v>2.0300000000000001E-3</v>
      </c>
      <c r="Z202" s="165">
        <v>0</v>
      </c>
      <c r="AA202" s="166">
        <f>Z202*K202</f>
        <v>0</v>
      </c>
      <c r="AR202" s="18" t="s">
        <v>221</v>
      </c>
      <c r="AT202" s="18" t="s">
        <v>159</v>
      </c>
      <c r="AU202" s="18" t="s">
        <v>93</v>
      </c>
      <c r="AY202" s="18" t="s">
        <v>158</v>
      </c>
      <c r="BE202" s="105">
        <f>IF(U202="základní",N202,0)</f>
        <v>0</v>
      </c>
      <c r="BF202" s="105">
        <f>IF(U202="snížená",N202,0)</f>
        <v>0</v>
      </c>
      <c r="BG202" s="105">
        <f>IF(U202="zákl. přenesená",N202,0)</f>
        <v>0</v>
      </c>
      <c r="BH202" s="105">
        <f>IF(U202="sníž. přenesená",N202,0)</f>
        <v>0</v>
      </c>
      <c r="BI202" s="105">
        <f>IF(U202="nulová",N202,0)</f>
        <v>0</v>
      </c>
      <c r="BJ202" s="18" t="s">
        <v>93</v>
      </c>
      <c r="BK202" s="105">
        <f>ROUND(L202*K202,2)</f>
        <v>0</v>
      </c>
      <c r="BL202" s="18" t="s">
        <v>221</v>
      </c>
      <c r="BM202" s="18" t="s">
        <v>384</v>
      </c>
    </row>
    <row r="203" spans="2:65" s="9" customFormat="1" ht="37.35" customHeight="1">
      <c r="B203" s="149"/>
      <c r="C203" s="150"/>
      <c r="D203" s="151" t="s">
        <v>132</v>
      </c>
      <c r="E203" s="151"/>
      <c r="F203" s="151"/>
      <c r="G203" s="151"/>
      <c r="H203" s="151"/>
      <c r="I203" s="151"/>
      <c r="J203" s="151"/>
      <c r="K203" s="151"/>
      <c r="L203" s="151"/>
      <c r="M203" s="151"/>
      <c r="N203" s="277">
        <f>BK203</f>
        <v>0</v>
      </c>
      <c r="O203" s="278"/>
      <c r="P203" s="278"/>
      <c r="Q203" s="278"/>
      <c r="R203" s="152"/>
      <c r="T203" s="153"/>
      <c r="U203" s="150"/>
      <c r="V203" s="150"/>
      <c r="W203" s="154">
        <f>SUM(W204:W215)</f>
        <v>0</v>
      </c>
      <c r="X203" s="150"/>
      <c r="Y203" s="154">
        <f>SUM(Y204:Y215)</f>
        <v>1.4963350000000002</v>
      </c>
      <c r="Z203" s="150"/>
      <c r="AA203" s="155">
        <f>SUM(AA204:AA215)</f>
        <v>0.76265225999999997</v>
      </c>
      <c r="AR203" s="156" t="s">
        <v>93</v>
      </c>
      <c r="AT203" s="157" t="s">
        <v>77</v>
      </c>
      <c r="AU203" s="157" t="s">
        <v>78</v>
      </c>
      <c r="AY203" s="156" t="s">
        <v>158</v>
      </c>
      <c r="BK203" s="158">
        <f>SUM(BK204:BK215)</f>
        <v>0</v>
      </c>
    </row>
    <row r="204" spans="2:65" s="1" customFormat="1" ht="38.25" customHeight="1">
      <c r="B204" s="131"/>
      <c r="C204" s="160">
        <v>59</v>
      </c>
      <c r="D204" s="160" t="s">
        <v>159</v>
      </c>
      <c r="E204" s="161" t="s">
        <v>385</v>
      </c>
      <c r="F204" s="229" t="s">
        <v>386</v>
      </c>
      <c r="G204" s="229"/>
      <c r="H204" s="229"/>
      <c r="I204" s="229"/>
      <c r="J204" s="162" t="s">
        <v>177</v>
      </c>
      <c r="K204" s="163">
        <v>14.44</v>
      </c>
      <c r="L204" s="230">
        <v>0</v>
      </c>
      <c r="M204" s="230"/>
      <c r="N204" s="231">
        <f t="shared" ref="N204:N215" si="45">ROUND(L204*K204,2)</f>
        <v>0</v>
      </c>
      <c r="O204" s="231"/>
      <c r="P204" s="231"/>
      <c r="Q204" s="231"/>
      <c r="R204" s="134"/>
      <c r="T204" s="164" t="s">
        <v>5</v>
      </c>
      <c r="U204" s="43" t="s">
        <v>45</v>
      </c>
      <c r="V204" s="35"/>
      <c r="W204" s="165">
        <f t="shared" ref="W204:W215" si="46">V204*K204</f>
        <v>0</v>
      </c>
      <c r="X204" s="165">
        <v>4.41E-2</v>
      </c>
      <c r="Y204" s="165">
        <f t="shared" ref="Y204:Y215" si="47">X204*K204</f>
        <v>0.63680400000000004</v>
      </c>
      <c r="Z204" s="165">
        <v>0</v>
      </c>
      <c r="AA204" s="166">
        <f t="shared" ref="AA204:AA215" si="48">Z204*K204</f>
        <v>0</v>
      </c>
      <c r="AR204" s="18" t="s">
        <v>221</v>
      </c>
      <c r="AT204" s="18" t="s">
        <v>159</v>
      </c>
      <c r="AU204" s="18" t="s">
        <v>84</v>
      </c>
      <c r="AY204" s="18" t="s">
        <v>158</v>
      </c>
      <c r="BE204" s="105">
        <f t="shared" ref="BE204:BE215" si="49">IF(U204="základní",N204,0)</f>
        <v>0</v>
      </c>
      <c r="BF204" s="105">
        <f t="shared" ref="BF204:BF215" si="50">IF(U204="snížená",N204,0)</f>
        <v>0</v>
      </c>
      <c r="BG204" s="105">
        <f t="shared" ref="BG204:BG215" si="51">IF(U204="zákl. přenesená",N204,0)</f>
        <v>0</v>
      </c>
      <c r="BH204" s="105">
        <f t="shared" ref="BH204:BH215" si="52">IF(U204="sníž. přenesená",N204,0)</f>
        <v>0</v>
      </c>
      <c r="BI204" s="105">
        <f t="shared" ref="BI204:BI215" si="53">IF(U204="nulová",N204,0)</f>
        <v>0</v>
      </c>
      <c r="BJ204" s="18" t="s">
        <v>93</v>
      </c>
      <c r="BK204" s="105">
        <f t="shared" ref="BK204:BK215" si="54">ROUND(L204*K204,2)</f>
        <v>0</v>
      </c>
      <c r="BL204" s="18" t="s">
        <v>221</v>
      </c>
      <c r="BM204" s="18" t="s">
        <v>387</v>
      </c>
    </row>
    <row r="205" spans="2:65" s="1" customFormat="1" ht="38.25" customHeight="1">
      <c r="B205" s="131"/>
      <c r="C205" s="160">
        <v>60</v>
      </c>
      <c r="D205" s="160" t="s">
        <v>159</v>
      </c>
      <c r="E205" s="161" t="s">
        <v>388</v>
      </c>
      <c r="F205" s="229" t="s">
        <v>389</v>
      </c>
      <c r="G205" s="229"/>
      <c r="H205" s="229"/>
      <c r="I205" s="229"/>
      <c r="J205" s="162" t="s">
        <v>177</v>
      </c>
      <c r="K205" s="163">
        <v>13.526999999999999</v>
      </c>
      <c r="L205" s="230">
        <v>0</v>
      </c>
      <c r="M205" s="230"/>
      <c r="N205" s="231">
        <f t="shared" si="45"/>
        <v>0</v>
      </c>
      <c r="O205" s="231"/>
      <c r="P205" s="231"/>
      <c r="Q205" s="231"/>
      <c r="R205" s="134"/>
      <c r="T205" s="164" t="s">
        <v>5</v>
      </c>
      <c r="U205" s="43" t="s">
        <v>45</v>
      </c>
      <c r="V205" s="35"/>
      <c r="W205" s="165">
        <f t="shared" si="46"/>
        <v>0</v>
      </c>
      <c r="X205" s="165">
        <v>0</v>
      </c>
      <c r="Y205" s="165">
        <f t="shared" si="47"/>
        <v>0</v>
      </c>
      <c r="Z205" s="165">
        <v>5.638E-2</v>
      </c>
      <c r="AA205" s="166">
        <f t="shared" si="48"/>
        <v>0.76265225999999997</v>
      </c>
      <c r="AR205" s="18" t="s">
        <v>221</v>
      </c>
      <c r="AT205" s="18" t="s">
        <v>159</v>
      </c>
      <c r="AU205" s="18" t="s">
        <v>84</v>
      </c>
      <c r="AY205" s="18" t="s">
        <v>158</v>
      </c>
      <c r="BE205" s="105">
        <f t="shared" si="49"/>
        <v>0</v>
      </c>
      <c r="BF205" s="105">
        <f t="shared" si="50"/>
        <v>0</v>
      </c>
      <c r="BG205" s="105">
        <f t="shared" si="51"/>
        <v>0</v>
      </c>
      <c r="BH205" s="105">
        <f t="shared" si="52"/>
        <v>0</v>
      </c>
      <c r="BI205" s="105">
        <f t="shared" si="53"/>
        <v>0</v>
      </c>
      <c r="BJ205" s="18" t="s">
        <v>93</v>
      </c>
      <c r="BK205" s="105">
        <f t="shared" si="54"/>
        <v>0</v>
      </c>
      <c r="BL205" s="18" t="s">
        <v>221</v>
      </c>
      <c r="BM205" s="18" t="s">
        <v>390</v>
      </c>
    </row>
    <row r="206" spans="2:65" s="1" customFormat="1" ht="25.5" customHeight="1">
      <c r="B206" s="131"/>
      <c r="C206" s="160">
        <v>61</v>
      </c>
      <c r="D206" s="160" t="s">
        <v>159</v>
      </c>
      <c r="E206" s="161" t="s">
        <v>391</v>
      </c>
      <c r="F206" s="229" t="s">
        <v>392</v>
      </c>
      <c r="G206" s="229"/>
      <c r="H206" s="229"/>
      <c r="I206" s="229"/>
      <c r="J206" s="162" t="s">
        <v>177</v>
      </c>
      <c r="K206" s="163">
        <v>56.7</v>
      </c>
      <c r="L206" s="230">
        <v>0</v>
      </c>
      <c r="M206" s="230"/>
      <c r="N206" s="231">
        <f t="shared" si="45"/>
        <v>0</v>
      </c>
      <c r="O206" s="231"/>
      <c r="P206" s="231"/>
      <c r="Q206" s="231"/>
      <c r="R206" s="134"/>
      <c r="T206" s="164" t="s">
        <v>5</v>
      </c>
      <c r="U206" s="43" t="s">
        <v>45</v>
      </c>
      <c r="V206" s="35"/>
      <c r="W206" s="165">
        <f t="shared" si="46"/>
        <v>0</v>
      </c>
      <c r="X206" s="165">
        <v>1.223E-2</v>
      </c>
      <c r="Y206" s="165">
        <f t="shared" si="47"/>
        <v>0.69344099999999997</v>
      </c>
      <c r="Z206" s="165">
        <v>0</v>
      </c>
      <c r="AA206" s="166">
        <f t="shared" si="48"/>
        <v>0</v>
      </c>
      <c r="AR206" s="18" t="s">
        <v>221</v>
      </c>
      <c r="AT206" s="18" t="s">
        <v>159</v>
      </c>
      <c r="AU206" s="18" t="s">
        <v>84</v>
      </c>
      <c r="AY206" s="18" t="s">
        <v>158</v>
      </c>
      <c r="BE206" s="105">
        <f t="shared" si="49"/>
        <v>0</v>
      </c>
      <c r="BF206" s="105">
        <f t="shared" si="50"/>
        <v>0</v>
      </c>
      <c r="BG206" s="105">
        <f t="shared" si="51"/>
        <v>0</v>
      </c>
      <c r="BH206" s="105">
        <f t="shared" si="52"/>
        <v>0</v>
      </c>
      <c r="BI206" s="105">
        <f t="shared" si="53"/>
        <v>0</v>
      </c>
      <c r="BJ206" s="18" t="s">
        <v>93</v>
      </c>
      <c r="BK206" s="105">
        <f t="shared" si="54"/>
        <v>0</v>
      </c>
      <c r="BL206" s="18" t="s">
        <v>221</v>
      </c>
      <c r="BM206" s="18" t="s">
        <v>393</v>
      </c>
    </row>
    <row r="207" spans="2:65" s="1" customFormat="1" ht="25.5" customHeight="1">
      <c r="B207" s="131"/>
      <c r="C207" s="160">
        <v>62</v>
      </c>
      <c r="D207" s="160" t="s">
        <v>159</v>
      </c>
      <c r="E207" s="161" t="s">
        <v>394</v>
      </c>
      <c r="F207" s="229" t="s">
        <v>395</v>
      </c>
      <c r="G207" s="229"/>
      <c r="H207" s="229"/>
      <c r="I207" s="229"/>
      <c r="J207" s="162" t="s">
        <v>299</v>
      </c>
      <c r="K207" s="163">
        <v>37</v>
      </c>
      <c r="L207" s="230">
        <v>0</v>
      </c>
      <c r="M207" s="230"/>
      <c r="N207" s="231">
        <f t="shared" si="45"/>
        <v>0</v>
      </c>
      <c r="O207" s="231"/>
      <c r="P207" s="231"/>
      <c r="Q207" s="231"/>
      <c r="R207" s="134"/>
      <c r="T207" s="164" t="s">
        <v>5</v>
      </c>
      <c r="U207" s="43" t="s">
        <v>45</v>
      </c>
      <c r="V207" s="35"/>
      <c r="W207" s="165">
        <f t="shared" si="46"/>
        <v>0</v>
      </c>
      <c r="X207" s="165">
        <v>2.5999999999999998E-4</v>
      </c>
      <c r="Y207" s="165">
        <f t="shared" si="47"/>
        <v>9.6199999999999983E-3</v>
      </c>
      <c r="Z207" s="165">
        <v>0</v>
      </c>
      <c r="AA207" s="166">
        <f t="shared" si="48"/>
        <v>0</v>
      </c>
      <c r="AR207" s="18" t="s">
        <v>221</v>
      </c>
      <c r="AT207" s="18" t="s">
        <v>159</v>
      </c>
      <c r="AU207" s="18" t="s">
        <v>84</v>
      </c>
      <c r="AY207" s="18" t="s">
        <v>158</v>
      </c>
      <c r="BE207" s="105">
        <f t="shared" si="49"/>
        <v>0</v>
      </c>
      <c r="BF207" s="105">
        <f t="shared" si="50"/>
        <v>0</v>
      </c>
      <c r="BG207" s="105">
        <f t="shared" si="51"/>
        <v>0</v>
      </c>
      <c r="BH207" s="105">
        <f t="shared" si="52"/>
        <v>0</v>
      </c>
      <c r="BI207" s="105">
        <f t="shared" si="53"/>
        <v>0</v>
      </c>
      <c r="BJ207" s="18" t="s">
        <v>93</v>
      </c>
      <c r="BK207" s="105">
        <f t="shared" si="54"/>
        <v>0</v>
      </c>
      <c r="BL207" s="18" t="s">
        <v>221</v>
      </c>
      <c r="BM207" s="18" t="s">
        <v>396</v>
      </c>
    </row>
    <row r="208" spans="2:65" s="1" customFormat="1" ht="25.5" customHeight="1">
      <c r="B208" s="131"/>
      <c r="C208" s="160">
        <v>63</v>
      </c>
      <c r="D208" s="160" t="s">
        <v>159</v>
      </c>
      <c r="E208" s="161" t="s">
        <v>397</v>
      </c>
      <c r="F208" s="229" t="s">
        <v>398</v>
      </c>
      <c r="G208" s="229"/>
      <c r="H208" s="229"/>
      <c r="I208" s="229"/>
      <c r="J208" s="162" t="s">
        <v>177</v>
      </c>
      <c r="K208" s="163">
        <v>67.400000000000006</v>
      </c>
      <c r="L208" s="230">
        <v>0</v>
      </c>
      <c r="M208" s="230"/>
      <c r="N208" s="231">
        <f t="shared" si="45"/>
        <v>0</v>
      </c>
      <c r="O208" s="231"/>
      <c r="P208" s="231"/>
      <c r="Q208" s="231"/>
      <c r="R208" s="134"/>
      <c r="T208" s="164" t="s">
        <v>5</v>
      </c>
      <c r="U208" s="43" t="s">
        <v>45</v>
      </c>
      <c r="V208" s="35"/>
      <c r="W208" s="165">
        <f t="shared" si="46"/>
        <v>0</v>
      </c>
      <c r="X208" s="165">
        <v>1E-4</v>
      </c>
      <c r="Y208" s="165">
        <f t="shared" si="47"/>
        <v>6.7400000000000012E-3</v>
      </c>
      <c r="Z208" s="165">
        <v>0</v>
      </c>
      <c r="AA208" s="166">
        <f t="shared" si="48"/>
        <v>0</v>
      </c>
      <c r="AR208" s="18" t="s">
        <v>221</v>
      </c>
      <c r="AT208" s="18" t="s">
        <v>159</v>
      </c>
      <c r="AU208" s="18" t="s">
        <v>84</v>
      </c>
      <c r="AY208" s="18" t="s">
        <v>158</v>
      </c>
      <c r="BE208" s="105">
        <f t="shared" si="49"/>
        <v>0</v>
      </c>
      <c r="BF208" s="105">
        <f t="shared" si="50"/>
        <v>0</v>
      </c>
      <c r="BG208" s="105">
        <f t="shared" si="51"/>
        <v>0</v>
      </c>
      <c r="BH208" s="105">
        <f t="shared" si="52"/>
        <v>0</v>
      </c>
      <c r="BI208" s="105">
        <f t="shared" si="53"/>
        <v>0</v>
      </c>
      <c r="BJ208" s="18" t="s">
        <v>93</v>
      </c>
      <c r="BK208" s="105">
        <f t="shared" si="54"/>
        <v>0</v>
      </c>
      <c r="BL208" s="18" t="s">
        <v>221</v>
      </c>
      <c r="BM208" s="18" t="s">
        <v>399</v>
      </c>
    </row>
    <row r="209" spans="2:65" s="1" customFormat="1" ht="25.5" customHeight="1">
      <c r="B209" s="131"/>
      <c r="C209" s="160">
        <v>64</v>
      </c>
      <c r="D209" s="160" t="s">
        <v>159</v>
      </c>
      <c r="E209" s="161" t="s">
        <v>400</v>
      </c>
      <c r="F209" s="229" t="s">
        <v>401</v>
      </c>
      <c r="G209" s="229"/>
      <c r="H209" s="229"/>
      <c r="I209" s="229"/>
      <c r="J209" s="162" t="s">
        <v>162</v>
      </c>
      <c r="K209" s="163">
        <v>4</v>
      </c>
      <c r="L209" s="230">
        <v>0</v>
      </c>
      <c r="M209" s="230"/>
      <c r="N209" s="231">
        <f t="shared" si="45"/>
        <v>0</v>
      </c>
      <c r="O209" s="231"/>
      <c r="P209" s="231"/>
      <c r="Q209" s="231"/>
      <c r="R209" s="134"/>
      <c r="T209" s="164" t="s">
        <v>5</v>
      </c>
      <c r="U209" s="43" t="s">
        <v>45</v>
      </c>
      <c r="V209" s="35"/>
      <c r="W209" s="165">
        <f t="shared" si="46"/>
        <v>0</v>
      </c>
      <c r="X209" s="165">
        <v>6.9999999999999994E-5</v>
      </c>
      <c r="Y209" s="165">
        <f t="shared" si="47"/>
        <v>2.7999999999999998E-4</v>
      </c>
      <c r="Z209" s="165">
        <v>0</v>
      </c>
      <c r="AA209" s="166">
        <f t="shared" si="48"/>
        <v>0</v>
      </c>
      <c r="AR209" s="18" t="s">
        <v>221</v>
      </c>
      <c r="AT209" s="18" t="s">
        <v>159</v>
      </c>
      <c r="AU209" s="18" t="s">
        <v>84</v>
      </c>
      <c r="AY209" s="18" t="s">
        <v>158</v>
      </c>
      <c r="BE209" s="105">
        <f t="shared" si="49"/>
        <v>0</v>
      </c>
      <c r="BF209" s="105">
        <f t="shared" si="50"/>
        <v>0</v>
      </c>
      <c r="BG209" s="105">
        <f t="shared" si="51"/>
        <v>0</v>
      </c>
      <c r="BH209" s="105">
        <f t="shared" si="52"/>
        <v>0</v>
      </c>
      <c r="BI209" s="105">
        <f t="shared" si="53"/>
        <v>0</v>
      </c>
      <c r="BJ209" s="18" t="s">
        <v>93</v>
      </c>
      <c r="BK209" s="105">
        <f t="shared" si="54"/>
        <v>0</v>
      </c>
      <c r="BL209" s="18" t="s">
        <v>221</v>
      </c>
      <c r="BM209" s="18" t="s">
        <v>402</v>
      </c>
    </row>
    <row r="210" spans="2:65" s="1" customFormat="1" ht="25.5" customHeight="1">
      <c r="B210" s="131"/>
      <c r="C210" s="167">
        <v>65</v>
      </c>
      <c r="D210" s="167" t="s">
        <v>170</v>
      </c>
      <c r="E210" s="168" t="s">
        <v>403</v>
      </c>
      <c r="F210" s="244" t="s">
        <v>404</v>
      </c>
      <c r="G210" s="244"/>
      <c r="H210" s="244"/>
      <c r="I210" s="244"/>
      <c r="J210" s="169" t="s">
        <v>162</v>
      </c>
      <c r="K210" s="170">
        <v>4</v>
      </c>
      <c r="L210" s="245">
        <v>0</v>
      </c>
      <c r="M210" s="245"/>
      <c r="N210" s="241">
        <f t="shared" si="45"/>
        <v>0</v>
      </c>
      <c r="O210" s="231"/>
      <c r="P210" s="231"/>
      <c r="Q210" s="231"/>
      <c r="R210" s="134"/>
      <c r="T210" s="164" t="s">
        <v>5</v>
      </c>
      <c r="U210" s="43" t="s">
        <v>45</v>
      </c>
      <c r="V210" s="35"/>
      <c r="W210" s="165">
        <f t="shared" si="46"/>
        <v>0</v>
      </c>
      <c r="X210" s="165">
        <v>7.2999999999999996E-4</v>
      </c>
      <c r="Y210" s="165">
        <f t="shared" si="47"/>
        <v>2.9199999999999999E-3</v>
      </c>
      <c r="Z210" s="165">
        <v>0</v>
      </c>
      <c r="AA210" s="166">
        <f t="shared" si="48"/>
        <v>0</v>
      </c>
      <c r="AR210" s="18" t="s">
        <v>284</v>
      </c>
      <c r="AT210" s="18" t="s">
        <v>170</v>
      </c>
      <c r="AU210" s="18" t="s">
        <v>84</v>
      </c>
      <c r="AY210" s="18" t="s">
        <v>158</v>
      </c>
      <c r="BE210" s="105">
        <f t="shared" si="49"/>
        <v>0</v>
      </c>
      <c r="BF210" s="105">
        <f t="shared" si="50"/>
        <v>0</v>
      </c>
      <c r="BG210" s="105">
        <f t="shared" si="51"/>
        <v>0</v>
      </c>
      <c r="BH210" s="105">
        <f t="shared" si="52"/>
        <v>0</v>
      </c>
      <c r="BI210" s="105">
        <f t="shared" si="53"/>
        <v>0</v>
      </c>
      <c r="BJ210" s="18" t="s">
        <v>93</v>
      </c>
      <c r="BK210" s="105">
        <f t="shared" si="54"/>
        <v>0</v>
      </c>
      <c r="BL210" s="18" t="s">
        <v>221</v>
      </c>
      <c r="BM210" s="18" t="s">
        <v>405</v>
      </c>
    </row>
    <row r="211" spans="2:65" s="1" customFormat="1" ht="25.5" customHeight="1">
      <c r="B211" s="131"/>
      <c r="C211" s="160">
        <v>66</v>
      </c>
      <c r="D211" s="160" t="s">
        <v>159</v>
      </c>
      <c r="E211" s="161" t="s">
        <v>406</v>
      </c>
      <c r="F211" s="229" t="s">
        <v>407</v>
      </c>
      <c r="G211" s="229"/>
      <c r="H211" s="229"/>
      <c r="I211" s="229"/>
      <c r="J211" s="162" t="s">
        <v>162</v>
      </c>
      <c r="K211" s="163">
        <v>6</v>
      </c>
      <c r="L211" s="230">
        <v>0</v>
      </c>
      <c r="M211" s="230"/>
      <c r="N211" s="231">
        <f t="shared" si="45"/>
        <v>0</v>
      </c>
      <c r="O211" s="231"/>
      <c r="P211" s="231"/>
      <c r="Q211" s="231"/>
      <c r="R211" s="134"/>
      <c r="T211" s="164" t="s">
        <v>5</v>
      </c>
      <c r="U211" s="43" t="s">
        <v>45</v>
      </c>
      <c r="V211" s="35"/>
      <c r="W211" s="165">
        <f t="shared" si="46"/>
        <v>0</v>
      </c>
      <c r="X211" s="165">
        <v>2.2000000000000001E-4</v>
      </c>
      <c r="Y211" s="165">
        <f t="shared" si="47"/>
        <v>1.32E-3</v>
      </c>
      <c r="Z211" s="165">
        <v>0</v>
      </c>
      <c r="AA211" s="166">
        <f t="shared" si="48"/>
        <v>0</v>
      </c>
      <c r="AR211" s="18" t="s">
        <v>221</v>
      </c>
      <c r="AT211" s="18" t="s">
        <v>159</v>
      </c>
      <c r="AU211" s="18" t="s">
        <v>84</v>
      </c>
      <c r="AY211" s="18" t="s">
        <v>158</v>
      </c>
      <c r="BE211" s="105">
        <f t="shared" si="49"/>
        <v>0</v>
      </c>
      <c r="BF211" s="105">
        <f t="shared" si="50"/>
        <v>0</v>
      </c>
      <c r="BG211" s="105">
        <f t="shared" si="51"/>
        <v>0</v>
      </c>
      <c r="BH211" s="105">
        <f t="shared" si="52"/>
        <v>0</v>
      </c>
      <c r="BI211" s="105">
        <f t="shared" si="53"/>
        <v>0</v>
      </c>
      <c r="BJ211" s="18" t="s">
        <v>93</v>
      </c>
      <c r="BK211" s="105">
        <f t="shared" si="54"/>
        <v>0</v>
      </c>
      <c r="BL211" s="18" t="s">
        <v>221</v>
      </c>
      <c r="BM211" s="18" t="s">
        <v>408</v>
      </c>
    </row>
    <row r="212" spans="2:65" s="1" customFormat="1" ht="25.5" customHeight="1">
      <c r="B212" s="131"/>
      <c r="C212" s="167">
        <v>67</v>
      </c>
      <c r="D212" s="167" t="s">
        <v>170</v>
      </c>
      <c r="E212" s="168" t="s">
        <v>409</v>
      </c>
      <c r="F212" s="244" t="s">
        <v>410</v>
      </c>
      <c r="G212" s="244"/>
      <c r="H212" s="244"/>
      <c r="I212" s="244"/>
      <c r="J212" s="169" t="s">
        <v>162</v>
      </c>
      <c r="K212" s="170">
        <v>5</v>
      </c>
      <c r="L212" s="245">
        <v>0</v>
      </c>
      <c r="M212" s="245"/>
      <c r="N212" s="241">
        <f t="shared" si="45"/>
        <v>0</v>
      </c>
      <c r="O212" s="231"/>
      <c r="P212" s="231"/>
      <c r="Q212" s="231"/>
      <c r="R212" s="134"/>
      <c r="T212" s="164" t="s">
        <v>5</v>
      </c>
      <c r="U212" s="43" t="s">
        <v>45</v>
      </c>
      <c r="V212" s="35"/>
      <c r="W212" s="165">
        <f t="shared" si="46"/>
        <v>0</v>
      </c>
      <c r="X212" s="165">
        <v>2.41E-2</v>
      </c>
      <c r="Y212" s="165">
        <f t="shared" si="47"/>
        <v>0.1205</v>
      </c>
      <c r="Z212" s="165">
        <v>0</v>
      </c>
      <c r="AA212" s="166">
        <f t="shared" si="48"/>
        <v>0</v>
      </c>
      <c r="AR212" s="18" t="s">
        <v>284</v>
      </c>
      <c r="AT212" s="18" t="s">
        <v>170</v>
      </c>
      <c r="AU212" s="18" t="s">
        <v>84</v>
      </c>
      <c r="AY212" s="18" t="s">
        <v>158</v>
      </c>
      <c r="BE212" s="105">
        <f t="shared" si="49"/>
        <v>0</v>
      </c>
      <c r="BF212" s="105">
        <f t="shared" si="50"/>
        <v>0</v>
      </c>
      <c r="BG212" s="105">
        <f t="shared" si="51"/>
        <v>0</v>
      </c>
      <c r="BH212" s="105">
        <f t="shared" si="52"/>
        <v>0</v>
      </c>
      <c r="BI212" s="105">
        <f t="shared" si="53"/>
        <v>0</v>
      </c>
      <c r="BJ212" s="18" t="s">
        <v>93</v>
      </c>
      <c r="BK212" s="105">
        <f t="shared" si="54"/>
        <v>0</v>
      </c>
      <c r="BL212" s="18" t="s">
        <v>221</v>
      </c>
      <c r="BM212" s="18" t="s">
        <v>411</v>
      </c>
    </row>
    <row r="213" spans="2:65" s="1" customFormat="1" ht="25.5" customHeight="1">
      <c r="B213" s="131"/>
      <c r="C213" s="167">
        <v>68</v>
      </c>
      <c r="D213" s="167" t="s">
        <v>170</v>
      </c>
      <c r="E213" s="168" t="s">
        <v>412</v>
      </c>
      <c r="F213" s="244" t="s">
        <v>413</v>
      </c>
      <c r="G213" s="244"/>
      <c r="H213" s="244"/>
      <c r="I213" s="244"/>
      <c r="J213" s="169" t="s">
        <v>162</v>
      </c>
      <c r="K213" s="170">
        <v>1</v>
      </c>
      <c r="L213" s="245">
        <v>0</v>
      </c>
      <c r="M213" s="245"/>
      <c r="N213" s="241">
        <f t="shared" si="45"/>
        <v>0</v>
      </c>
      <c r="O213" s="231"/>
      <c r="P213" s="231"/>
      <c r="Q213" s="231"/>
      <c r="R213" s="134"/>
      <c r="T213" s="164" t="s">
        <v>5</v>
      </c>
      <c r="U213" s="43" t="s">
        <v>45</v>
      </c>
      <c r="V213" s="35"/>
      <c r="W213" s="165">
        <f t="shared" si="46"/>
        <v>0</v>
      </c>
      <c r="X213" s="165">
        <v>2.4709999999999999E-2</v>
      </c>
      <c r="Y213" s="165">
        <f t="shared" si="47"/>
        <v>2.4709999999999999E-2</v>
      </c>
      <c r="Z213" s="165">
        <v>0</v>
      </c>
      <c r="AA213" s="166">
        <f t="shared" si="48"/>
        <v>0</v>
      </c>
      <c r="AR213" s="18" t="s">
        <v>284</v>
      </c>
      <c r="AT213" s="18" t="s">
        <v>170</v>
      </c>
      <c r="AU213" s="18" t="s">
        <v>84</v>
      </c>
      <c r="AY213" s="18" t="s">
        <v>158</v>
      </c>
      <c r="BE213" s="105">
        <f t="shared" si="49"/>
        <v>0</v>
      </c>
      <c r="BF213" s="105">
        <f t="shared" si="50"/>
        <v>0</v>
      </c>
      <c r="BG213" s="105">
        <f t="shared" si="51"/>
        <v>0</v>
      </c>
      <c r="BH213" s="105">
        <f t="shared" si="52"/>
        <v>0</v>
      </c>
      <c r="BI213" s="105">
        <f t="shared" si="53"/>
        <v>0</v>
      </c>
      <c r="BJ213" s="18" t="s">
        <v>93</v>
      </c>
      <c r="BK213" s="105">
        <f t="shared" si="54"/>
        <v>0</v>
      </c>
      <c r="BL213" s="18" t="s">
        <v>221</v>
      </c>
      <c r="BM213" s="18" t="s">
        <v>414</v>
      </c>
    </row>
    <row r="214" spans="2:65" s="1" customFormat="1" ht="25.5" customHeight="1">
      <c r="B214" s="131"/>
      <c r="C214" s="160">
        <v>69</v>
      </c>
      <c r="D214" s="160" t="s">
        <v>159</v>
      </c>
      <c r="E214" s="161" t="s">
        <v>415</v>
      </c>
      <c r="F214" s="229" t="s">
        <v>416</v>
      </c>
      <c r="G214" s="229"/>
      <c r="H214" s="229"/>
      <c r="I214" s="229"/>
      <c r="J214" s="162" t="s">
        <v>162</v>
      </c>
      <c r="K214" s="163">
        <v>1</v>
      </c>
      <c r="L214" s="230">
        <v>0</v>
      </c>
      <c r="M214" s="230"/>
      <c r="N214" s="231">
        <f t="shared" si="45"/>
        <v>0</v>
      </c>
      <c r="O214" s="231"/>
      <c r="P214" s="231"/>
      <c r="Q214" s="231"/>
      <c r="R214" s="134"/>
      <c r="T214" s="164" t="s">
        <v>5</v>
      </c>
      <c r="U214" s="43" t="s">
        <v>45</v>
      </c>
      <c r="V214" s="35"/>
      <c r="W214" s="165">
        <f t="shared" si="46"/>
        <v>0</v>
      </c>
      <c r="X214" s="165">
        <v>0</v>
      </c>
      <c r="Y214" s="165">
        <f t="shared" si="47"/>
        <v>0</v>
      </c>
      <c r="Z214" s="165">
        <v>0</v>
      </c>
      <c r="AA214" s="166">
        <f t="shared" si="48"/>
        <v>0</v>
      </c>
      <c r="AR214" s="18" t="s">
        <v>221</v>
      </c>
      <c r="AT214" s="18" t="s">
        <v>159</v>
      </c>
      <c r="AU214" s="18" t="s">
        <v>84</v>
      </c>
      <c r="AY214" s="18" t="s">
        <v>158</v>
      </c>
      <c r="BE214" s="105">
        <f t="shared" si="49"/>
        <v>0</v>
      </c>
      <c r="BF214" s="105">
        <f t="shared" si="50"/>
        <v>0</v>
      </c>
      <c r="BG214" s="105">
        <f t="shared" si="51"/>
        <v>0</v>
      </c>
      <c r="BH214" s="105">
        <f t="shared" si="52"/>
        <v>0</v>
      </c>
      <c r="BI214" s="105">
        <f t="shared" si="53"/>
        <v>0</v>
      </c>
      <c r="BJ214" s="18" t="s">
        <v>93</v>
      </c>
      <c r="BK214" s="105">
        <f t="shared" si="54"/>
        <v>0</v>
      </c>
      <c r="BL214" s="18" t="s">
        <v>221</v>
      </c>
      <c r="BM214" s="18" t="s">
        <v>417</v>
      </c>
    </row>
    <row r="215" spans="2:65" s="1" customFormat="1" ht="25.5" customHeight="1">
      <c r="B215" s="131"/>
      <c r="C215" s="160">
        <v>70</v>
      </c>
      <c r="D215" s="160" t="s">
        <v>159</v>
      </c>
      <c r="E215" s="161" t="s">
        <v>418</v>
      </c>
      <c r="F215" s="229" t="s">
        <v>419</v>
      </c>
      <c r="G215" s="229"/>
      <c r="H215" s="229"/>
      <c r="I215" s="229"/>
      <c r="J215" s="162" t="s">
        <v>167</v>
      </c>
      <c r="K215" s="163">
        <v>1.496</v>
      </c>
      <c r="L215" s="230">
        <v>0</v>
      </c>
      <c r="M215" s="230"/>
      <c r="N215" s="231">
        <f t="shared" si="45"/>
        <v>0</v>
      </c>
      <c r="O215" s="231"/>
      <c r="P215" s="231"/>
      <c r="Q215" s="231"/>
      <c r="R215" s="134"/>
      <c r="T215" s="164" t="s">
        <v>5</v>
      </c>
      <c r="U215" s="43" t="s">
        <v>45</v>
      </c>
      <c r="V215" s="35"/>
      <c r="W215" s="165">
        <f t="shared" si="46"/>
        <v>0</v>
      </c>
      <c r="X215" s="165">
        <v>0</v>
      </c>
      <c r="Y215" s="165">
        <f t="shared" si="47"/>
        <v>0</v>
      </c>
      <c r="Z215" s="165">
        <v>0</v>
      </c>
      <c r="AA215" s="166">
        <f t="shared" si="48"/>
        <v>0</v>
      </c>
      <c r="AR215" s="18" t="s">
        <v>221</v>
      </c>
      <c r="AT215" s="18" t="s">
        <v>159</v>
      </c>
      <c r="AU215" s="18" t="s">
        <v>84</v>
      </c>
      <c r="AY215" s="18" t="s">
        <v>158</v>
      </c>
      <c r="BE215" s="105">
        <f t="shared" si="49"/>
        <v>0</v>
      </c>
      <c r="BF215" s="105">
        <f t="shared" si="50"/>
        <v>0</v>
      </c>
      <c r="BG215" s="105">
        <f t="shared" si="51"/>
        <v>0</v>
      </c>
      <c r="BH215" s="105">
        <f t="shared" si="52"/>
        <v>0</v>
      </c>
      <c r="BI215" s="105">
        <f t="shared" si="53"/>
        <v>0</v>
      </c>
      <c r="BJ215" s="18" t="s">
        <v>93</v>
      </c>
      <c r="BK215" s="105">
        <f t="shared" si="54"/>
        <v>0</v>
      </c>
      <c r="BL215" s="18" t="s">
        <v>221</v>
      </c>
      <c r="BM215" s="18" t="s">
        <v>420</v>
      </c>
    </row>
    <row r="216" spans="2:65" s="9" customFormat="1" ht="37.35" customHeight="1">
      <c r="B216" s="149"/>
      <c r="C216" s="150"/>
      <c r="D216" s="151" t="s">
        <v>133</v>
      </c>
      <c r="E216" s="151"/>
      <c r="F216" s="151"/>
      <c r="G216" s="151"/>
      <c r="H216" s="151"/>
      <c r="I216" s="151"/>
      <c r="J216" s="151"/>
      <c r="K216" s="151"/>
      <c r="L216" s="151"/>
      <c r="M216" s="151"/>
      <c r="N216" s="277">
        <f>BK216</f>
        <v>0</v>
      </c>
      <c r="O216" s="278"/>
      <c r="P216" s="278"/>
      <c r="Q216" s="278"/>
      <c r="R216" s="152"/>
      <c r="T216" s="153"/>
      <c r="U216" s="150"/>
      <c r="V216" s="150"/>
      <c r="W216" s="154">
        <f>SUM(W217:W225)</f>
        <v>0</v>
      </c>
      <c r="X216" s="150"/>
      <c r="Y216" s="154">
        <f>SUM(Y217:Y225)</f>
        <v>0.11399999999999999</v>
      </c>
      <c r="Z216" s="150"/>
      <c r="AA216" s="155">
        <f>SUM(AA217:AA225)</f>
        <v>0.216</v>
      </c>
      <c r="AR216" s="156" t="s">
        <v>93</v>
      </c>
      <c r="AT216" s="157" t="s">
        <v>77</v>
      </c>
      <c r="AU216" s="157" t="s">
        <v>78</v>
      </c>
      <c r="AY216" s="156" t="s">
        <v>158</v>
      </c>
      <c r="BK216" s="158">
        <f>SUM(BK217:BK225)</f>
        <v>0</v>
      </c>
    </row>
    <row r="217" spans="2:65" s="1" customFormat="1" ht="38.25" customHeight="1">
      <c r="B217" s="131"/>
      <c r="C217" s="160">
        <v>71</v>
      </c>
      <c r="D217" s="160" t="s">
        <v>159</v>
      </c>
      <c r="E217" s="161" t="s">
        <v>421</v>
      </c>
      <c r="F217" s="229" t="s">
        <v>422</v>
      </c>
      <c r="G217" s="229"/>
      <c r="H217" s="229"/>
      <c r="I217" s="229"/>
      <c r="J217" s="162" t="s">
        <v>162</v>
      </c>
      <c r="K217" s="163">
        <v>5</v>
      </c>
      <c r="L217" s="230">
        <v>0</v>
      </c>
      <c r="M217" s="230"/>
      <c r="N217" s="231">
        <f t="shared" ref="N217:N225" si="55">ROUND(L217*K217,2)</f>
        <v>0</v>
      </c>
      <c r="O217" s="231"/>
      <c r="P217" s="231"/>
      <c r="Q217" s="231"/>
      <c r="R217" s="134"/>
      <c r="T217" s="164" t="s">
        <v>5</v>
      </c>
      <c r="U217" s="43" t="s">
        <v>45</v>
      </c>
      <c r="V217" s="35"/>
      <c r="W217" s="165">
        <f t="shared" ref="W217:W225" si="56">V217*K217</f>
        <v>0</v>
      </c>
      <c r="X217" s="165">
        <v>0</v>
      </c>
      <c r="Y217" s="165">
        <f t="shared" ref="Y217:Y225" si="57">X217*K217</f>
        <v>0</v>
      </c>
      <c r="Z217" s="165">
        <v>0</v>
      </c>
      <c r="AA217" s="166">
        <f t="shared" ref="AA217:AA225" si="58">Z217*K217</f>
        <v>0</v>
      </c>
      <c r="AR217" s="18" t="s">
        <v>221</v>
      </c>
      <c r="AT217" s="18" t="s">
        <v>159</v>
      </c>
      <c r="AU217" s="18" t="s">
        <v>84</v>
      </c>
      <c r="AY217" s="18" t="s">
        <v>158</v>
      </c>
      <c r="BE217" s="105">
        <f t="shared" ref="BE217:BE225" si="59">IF(U217="základní",N217,0)</f>
        <v>0</v>
      </c>
      <c r="BF217" s="105">
        <f t="shared" ref="BF217:BF225" si="60">IF(U217="snížená",N217,0)</f>
        <v>0</v>
      </c>
      <c r="BG217" s="105">
        <f t="shared" ref="BG217:BG225" si="61">IF(U217="zákl. přenesená",N217,0)</f>
        <v>0</v>
      </c>
      <c r="BH217" s="105">
        <f t="shared" ref="BH217:BH225" si="62">IF(U217="sníž. přenesená",N217,0)</f>
        <v>0</v>
      </c>
      <c r="BI217" s="105">
        <f t="shared" ref="BI217:BI225" si="63">IF(U217="nulová",N217,0)</f>
        <v>0</v>
      </c>
      <c r="BJ217" s="18" t="s">
        <v>93</v>
      </c>
      <c r="BK217" s="105">
        <f t="shared" ref="BK217:BK225" si="64">ROUND(L217*K217,2)</f>
        <v>0</v>
      </c>
      <c r="BL217" s="18" t="s">
        <v>221</v>
      </c>
      <c r="BM217" s="18" t="s">
        <v>423</v>
      </c>
    </row>
    <row r="218" spans="2:65" s="1" customFormat="1" ht="63.75" customHeight="1">
      <c r="B218" s="131"/>
      <c r="C218" s="167">
        <v>72</v>
      </c>
      <c r="D218" s="167" t="s">
        <v>170</v>
      </c>
      <c r="E218" s="168" t="s">
        <v>424</v>
      </c>
      <c r="F218" s="244" t="s">
        <v>517</v>
      </c>
      <c r="G218" s="244"/>
      <c r="H218" s="244"/>
      <c r="I218" s="244"/>
      <c r="J218" s="169" t="s">
        <v>162</v>
      </c>
      <c r="K218" s="170">
        <v>5</v>
      </c>
      <c r="L218" s="245">
        <v>0</v>
      </c>
      <c r="M218" s="245"/>
      <c r="N218" s="241">
        <f t="shared" si="55"/>
        <v>0</v>
      </c>
      <c r="O218" s="231"/>
      <c r="P218" s="231"/>
      <c r="Q218" s="231"/>
      <c r="R218" s="134"/>
      <c r="T218" s="164" t="s">
        <v>5</v>
      </c>
      <c r="U218" s="43" t="s">
        <v>45</v>
      </c>
      <c r="V218" s="35"/>
      <c r="W218" s="165">
        <f t="shared" si="56"/>
        <v>0</v>
      </c>
      <c r="X218" s="165">
        <v>1.8499999999999999E-2</v>
      </c>
      <c r="Y218" s="165">
        <f t="shared" si="57"/>
        <v>9.2499999999999999E-2</v>
      </c>
      <c r="Z218" s="165">
        <v>0</v>
      </c>
      <c r="AA218" s="166">
        <f t="shared" si="58"/>
        <v>0</v>
      </c>
      <c r="AR218" s="18" t="s">
        <v>284</v>
      </c>
      <c r="AT218" s="18" t="s">
        <v>170</v>
      </c>
      <c r="AU218" s="18" t="s">
        <v>84</v>
      </c>
      <c r="AY218" s="18" t="s">
        <v>158</v>
      </c>
      <c r="BE218" s="105">
        <f t="shared" si="59"/>
        <v>0</v>
      </c>
      <c r="BF218" s="105">
        <f t="shared" si="60"/>
        <v>0</v>
      </c>
      <c r="BG218" s="105">
        <f t="shared" si="61"/>
        <v>0</v>
      </c>
      <c r="BH218" s="105">
        <f t="shared" si="62"/>
        <v>0</v>
      </c>
      <c r="BI218" s="105">
        <f t="shared" si="63"/>
        <v>0</v>
      </c>
      <c r="BJ218" s="18" t="s">
        <v>93</v>
      </c>
      <c r="BK218" s="105">
        <f t="shared" si="64"/>
        <v>0</v>
      </c>
      <c r="BL218" s="18" t="s">
        <v>221</v>
      </c>
      <c r="BM218" s="18" t="s">
        <v>425</v>
      </c>
    </row>
    <row r="219" spans="2:65" s="1" customFormat="1" ht="38.25" customHeight="1">
      <c r="B219" s="131"/>
      <c r="C219" s="160">
        <v>73</v>
      </c>
      <c r="D219" s="160" t="s">
        <v>159</v>
      </c>
      <c r="E219" s="161" t="s">
        <v>426</v>
      </c>
      <c r="F219" s="229" t="s">
        <v>427</v>
      </c>
      <c r="G219" s="229"/>
      <c r="H219" s="229"/>
      <c r="I219" s="229"/>
      <c r="J219" s="162" t="s">
        <v>162</v>
      </c>
      <c r="K219" s="163">
        <v>1</v>
      </c>
      <c r="L219" s="230">
        <v>0</v>
      </c>
      <c r="M219" s="230"/>
      <c r="N219" s="231">
        <f t="shared" si="55"/>
        <v>0</v>
      </c>
      <c r="O219" s="231"/>
      <c r="P219" s="231"/>
      <c r="Q219" s="231"/>
      <c r="R219" s="134"/>
      <c r="T219" s="164" t="s">
        <v>5</v>
      </c>
      <c r="U219" s="43" t="s">
        <v>45</v>
      </c>
      <c r="V219" s="35"/>
      <c r="W219" s="165">
        <f t="shared" si="56"/>
        <v>0</v>
      </c>
      <c r="X219" s="165">
        <v>0</v>
      </c>
      <c r="Y219" s="165">
        <f t="shared" si="57"/>
        <v>0</v>
      </c>
      <c r="Z219" s="165">
        <v>0</v>
      </c>
      <c r="AA219" s="166">
        <f t="shared" si="58"/>
        <v>0</v>
      </c>
      <c r="AR219" s="18" t="s">
        <v>221</v>
      </c>
      <c r="AT219" s="18" t="s">
        <v>159</v>
      </c>
      <c r="AU219" s="18" t="s">
        <v>84</v>
      </c>
      <c r="AY219" s="18" t="s">
        <v>158</v>
      </c>
      <c r="BE219" s="105">
        <f t="shared" si="59"/>
        <v>0</v>
      </c>
      <c r="BF219" s="105">
        <f t="shared" si="60"/>
        <v>0</v>
      </c>
      <c r="BG219" s="105">
        <f t="shared" si="61"/>
        <v>0</v>
      </c>
      <c r="BH219" s="105">
        <f t="shared" si="62"/>
        <v>0</v>
      </c>
      <c r="BI219" s="105">
        <f t="shared" si="63"/>
        <v>0</v>
      </c>
      <c r="BJ219" s="18" t="s">
        <v>93</v>
      </c>
      <c r="BK219" s="105">
        <f t="shared" si="64"/>
        <v>0</v>
      </c>
      <c r="BL219" s="18" t="s">
        <v>221</v>
      </c>
      <c r="BM219" s="18" t="s">
        <v>428</v>
      </c>
    </row>
    <row r="220" spans="2:65" s="1" customFormat="1" ht="63.75" customHeight="1">
      <c r="B220" s="131"/>
      <c r="C220" s="167">
        <v>74</v>
      </c>
      <c r="D220" s="167" t="s">
        <v>170</v>
      </c>
      <c r="E220" s="168" t="s">
        <v>429</v>
      </c>
      <c r="F220" s="244" t="s">
        <v>518</v>
      </c>
      <c r="G220" s="244"/>
      <c r="H220" s="244"/>
      <c r="I220" s="244"/>
      <c r="J220" s="169" t="s">
        <v>162</v>
      </c>
      <c r="K220" s="170">
        <v>1</v>
      </c>
      <c r="L220" s="245">
        <v>0</v>
      </c>
      <c r="M220" s="245"/>
      <c r="N220" s="241">
        <f t="shared" si="55"/>
        <v>0</v>
      </c>
      <c r="O220" s="231"/>
      <c r="P220" s="231"/>
      <c r="Q220" s="231"/>
      <c r="R220" s="134"/>
      <c r="T220" s="164" t="s">
        <v>5</v>
      </c>
      <c r="U220" s="43" t="s">
        <v>45</v>
      </c>
      <c r="V220" s="35"/>
      <c r="W220" s="165">
        <f t="shared" si="56"/>
        <v>0</v>
      </c>
      <c r="X220" s="165">
        <v>2.1499999999999998E-2</v>
      </c>
      <c r="Y220" s="165">
        <f t="shared" si="57"/>
        <v>2.1499999999999998E-2</v>
      </c>
      <c r="Z220" s="165">
        <v>0</v>
      </c>
      <c r="AA220" s="166">
        <f t="shared" si="58"/>
        <v>0</v>
      </c>
      <c r="AR220" s="18" t="s">
        <v>284</v>
      </c>
      <c r="AT220" s="18" t="s">
        <v>170</v>
      </c>
      <c r="AU220" s="18" t="s">
        <v>84</v>
      </c>
      <c r="AY220" s="18" t="s">
        <v>158</v>
      </c>
      <c r="BE220" s="105">
        <f t="shared" si="59"/>
        <v>0</v>
      </c>
      <c r="BF220" s="105">
        <f t="shared" si="60"/>
        <v>0</v>
      </c>
      <c r="BG220" s="105">
        <f t="shared" si="61"/>
        <v>0</v>
      </c>
      <c r="BH220" s="105">
        <f t="shared" si="62"/>
        <v>0</v>
      </c>
      <c r="BI220" s="105">
        <f t="shared" si="63"/>
        <v>0</v>
      </c>
      <c r="BJ220" s="18" t="s">
        <v>93</v>
      </c>
      <c r="BK220" s="105">
        <f t="shared" si="64"/>
        <v>0</v>
      </c>
      <c r="BL220" s="18" t="s">
        <v>221</v>
      </c>
      <c r="BM220" s="18" t="s">
        <v>430</v>
      </c>
    </row>
    <row r="221" spans="2:65" s="1" customFormat="1" ht="25.5" customHeight="1">
      <c r="B221" s="131"/>
      <c r="C221" s="160">
        <v>75</v>
      </c>
      <c r="D221" s="160" t="s">
        <v>159</v>
      </c>
      <c r="E221" s="161" t="s">
        <v>431</v>
      </c>
      <c r="F221" s="229" t="s">
        <v>432</v>
      </c>
      <c r="G221" s="229"/>
      <c r="H221" s="229"/>
      <c r="I221" s="229"/>
      <c r="J221" s="162" t="s">
        <v>162</v>
      </c>
      <c r="K221" s="163">
        <v>9</v>
      </c>
      <c r="L221" s="230">
        <v>0</v>
      </c>
      <c r="M221" s="230"/>
      <c r="N221" s="231">
        <f t="shared" si="55"/>
        <v>0</v>
      </c>
      <c r="O221" s="231"/>
      <c r="P221" s="231"/>
      <c r="Q221" s="231"/>
      <c r="R221" s="134"/>
      <c r="T221" s="164" t="s">
        <v>5</v>
      </c>
      <c r="U221" s="43" t="s">
        <v>45</v>
      </c>
      <c r="V221" s="35"/>
      <c r="W221" s="165">
        <f t="shared" si="56"/>
        <v>0</v>
      </c>
      <c r="X221" s="165">
        <v>0</v>
      </c>
      <c r="Y221" s="165">
        <f t="shared" si="57"/>
        <v>0</v>
      </c>
      <c r="Z221" s="165">
        <v>2.4E-2</v>
      </c>
      <c r="AA221" s="166">
        <f t="shared" si="58"/>
        <v>0.216</v>
      </c>
      <c r="AR221" s="18" t="s">
        <v>221</v>
      </c>
      <c r="AT221" s="18" t="s">
        <v>159</v>
      </c>
      <c r="AU221" s="18" t="s">
        <v>84</v>
      </c>
      <c r="AY221" s="18" t="s">
        <v>158</v>
      </c>
      <c r="BE221" s="105">
        <f t="shared" si="59"/>
        <v>0</v>
      </c>
      <c r="BF221" s="105">
        <f t="shared" si="60"/>
        <v>0</v>
      </c>
      <c r="BG221" s="105">
        <f t="shared" si="61"/>
        <v>0</v>
      </c>
      <c r="BH221" s="105">
        <f t="shared" si="62"/>
        <v>0</v>
      </c>
      <c r="BI221" s="105">
        <f t="shared" si="63"/>
        <v>0</v>
      </c>
      <c r="BJ221" s="18" t="s">
        <v>93</v>
      </c>
      <c r="BK221" s="105">
        <f t="shared" si="64"/>
        <v>0</v>
      </c>
      <c r="BL221" s="18" t="s">
        <v>221</v>
      </c>
      <c r="BM221" s="18" t="s">
        <v>433</v>
      </c>
    </row>
    <row r="222" spans="2:65" s="1" customFormat="1" ht="25.5" customHeight="1">
      <c r="B222" s="131"/>
      <c r="C222" s="160" t="s">
        <v>434</v>
      </c>
      <c r="D222" s="160" t="s">
        <v>159</v>
      </c>
      <c r="E222" s="161" t="s">
        <v>435</v>
      </c>
      <c r="F222" s="279" t="s">
        <v>514</v>
      </c>
      <c r="G222" s="229"/>
      <c r="H222" s="229"/>
      <c r="I222" s="229"/>
      <c r="J222" s="162" t="s">
        <v>162</v>
      </c>
      <c r="K222" s="163">
        <v>1</v>
      </c>
      <c r="L222" s="230">
        <v>0</v>
      </c>
      <c r="M222" s="230"/>
      <c r="N222" s="231">
        <f t="shared" si="55"/>
        <v>0</v>
      </c>
      <c r="O222" s="231"/>
      <c r="P222" s="231"/>
      <c r="Q222" s="231"/>
      <c r="R222" s="134"/>
      <c r="T222" s="164" t="s">
        <v>5</v>
      </c>
      <c r="U222" s="43" t="s">
        <v>45</v>
      </c>
      <c r="V222" s="35"/>
      <c r="W222" s="165">
        <f t="shared" si="56"/>
        <v>0</v>
      </c>
      <c r="X222" s="165">
        <v>0</v>
      </c>
      <c r="Y222" s="165">
        <f t="shared" si="57"/>
        <v>0</v>
      </c>
      <c r="Z222" s="165">
        <v>0</v>
      </c>
      <c r="AA222" s="166">
        <f t="shared" si="58"/>
        <v>0</v>
      </c>
      <c r="AR222" s="18" t="s">
        <v>221</v>
      </c>
      <c r="AT222" s="18" t="s">
        <v>159</v>
      </c>
      <c r="AU222" s="18" t="s">
        <v>84</v>
      </c>
      <c r="AY222" s="18" t="s">
        <v>158</v>
      </c>
      <c r="BE222" s="105">
        <f t="shared" si="59"/>
        <v>0</v>
      </c>
      <c r="BF222" s="105">
        <f t="shared" si="60"/>
        <v>0</v>
      </c>
      <c r="BG222" s="105">
        <f t="shared" si="61"/>
        <v>0</v>
      </c>
      <c r="BH222" s="105">
        <f t="shared" si="62"/>
        <v>0</v>
      </c>
      <c r="BI222" s="105">
        <f t="shared" si="63"/>
        <v>0</v>
      </c>
      <c r="BJ222" s="18" t="s">
        <v>93</v>
      </c>
      <c r="BK222" s="105">
        <f t="shared" si="64"/>
        <v>0</v>
      </c>
      <c r="BL222" s="18" t="s">
        <v>221</v>
      </c>
      <c r="BM222" s="18" t="s">
        <v>436</v>
      </c>
    </row>
    <row r="223" spans="2:65" s="1" customFormat="1" ht="76.5" customHeight="1">
      <c r="B223" s="131"/>
      <c r="C223" s="160" t="s">
        <v>437</v>
      </c>
      <c r="D223" s="160" t="s">
        <v>159</v>
      </c>
      <c r="E223" s="161" t="s">
        <v>438</v>
      </c>
      <c r="F223" s="229" t="s">
        <v>439</v>
      </c>
      <c r="G223" s="229"/>
      <c r="H223" s="229"/>
      <c r="I223" s="229"/>
      <c r="J223" s="162" t="s">
        <v>182</v>
      </c>
      <c r="K223" s="163">
        <v>1</v>
      </c>
      <c r="L223" s="230">
        <v>0</v>
      </c>
      <c r="M223" s="230"/>
      <c r="N223" s="231">
        <f t="shared" si="55"/>
        <v>0</v>
      </c>
      <c r="O223" s="231"/>
      <c r="P223" s="231"/>
      <c r="Q223" s="231"/>
      <c r="R223" s="134"/>
      <c r="T223" s="164" t="s">
        <v>5</v>
      </c>
      <c r="U223" s="43" t="s">
        <v>45</v>
      </c>
      <c r="V223" s="35"/>
      <c r="W223" s="165">
        <f t="shared" si="56"/>
        <v>0</v>
      </c>
      <c r="X223" s="165">
        <v>0</v>
      </c>
      <c r="Y223" s="165">
        <f t="shared" si="57"/>
        <v>0</v>
      </c>
      <c r="Z223" s="165">
        <v>0</v>
      </c>
      <c r="AA223" s="166">
        <f t="shared" si="58"/>
        <v>0</v>
      </c>
      <c r="AR223" s="18" t="s">
        <v>221</v>
      </c>
      <c r="AT223" s="18" t="s">
        <v>159</v>
      </c>
      <c r="AU223" s="18" t="s">
        <v>84</v>
      </c>
      <c r="AY223" s="18" t="s">
        <v>158</v>
      </c>
      <c r="BE223" s="105">
        <f t="shared" si="59"/>
        <v>0</v>
      </c>
      <c r="BF223" s="105">
        <f t="shared" si="60"/>
        <v>0</v>
      </c>
      <c r="BG223" s="105">
        <f t="shared" si="61"/>
        <v>0</v>
      </c>
      <c r="BH223" s="105">
        <f t="shared" si="62"/>
        <v>0</v>
      </c>
      <c r="BI223" s="105">
        <f t="shared" si="63"/>
        <v>0</v>
      </c>
      <c r="BJ223" s="18" t="s">
        <v>93</v>
      </c>
      <c r="BK223" s="105">
        <f t="shared" si="64"/>
        <v>0</v>
      </c>
      <c r="BL223" s="18" t="s">
        <v>221</v>
      </c>
      <c r="BM223" s="18" t="s">
        <v>440</v>
      </c>
    </row>
    <row r="224" spans="2:65" s="1" customFormat="1" ht="76.5" customHeight="1">
      <c r="B224" s="131"/>
      <c r="C224" s="160" t="s">
        <v>441</v>
      </c>
      <c r="D224" s="160" t="s">
        <v>159</v>
      </c>
      <c r="E224" s="161" t="s">
        <v>442</v>
      </c>
      <c r="F224" s="229" t="s">
        <v>443</v>
      </c>
      <c r="G224" s="229"/>
      <c r="H224" s="229"/>
      <c r="I224" s="229"/>
      <c r="J224" s="162" t="s">
        <v>182</v>
      </c>
      <c r="K224" s="163">
        <v>1</v>
      </c>
      <c r="L224" s="230">
        <v>0</v>
      </c>
      <c r="M224" s="230"/>
      <c r="N224" s="231">
        <f t="shared" si="55"/>
        <v>0</v>
      </c>
      <c r="O224" s="231"/>
      <c r="P224" s="231"/>
      <c r="Q224" s="231"/>
      <c r="R224" s="134"/>
      <c r="T224" s="164" t="s">
        <v>5</v>
      </c>
      <c r="U224" s="43" t="s">
        <v>45</v>
      </c>
      <c r="V224" s="35"/>
      <c r="W224" s="165">
        <f t="shared" si="56"/>
        <v>0</v>
      </c>
      <c r="X224" s="165">
        <v>0</v>
      </c>
      <c r="Y224" s="165">
        <f t="shared" si="57"/>
        <v>0</v>
      </c>
      <c r="Z224" s="165">
        <v>0</v>
      </c>
      <c r="AA224" s="166">
        <f t="shared" si="58"/>
        <v>0</v>
      </c>
      <c r="AR224" s="18" t="s">
        <v>221</v>
      </c>
      <c r="AT224" s="18" t="s">
        <v>159</v>
      </c>
      <c r="AU224" s="18" t="s">
        <v>84</v>
      </c>
      <c r="AY224" s="18" t="s">
        <v>158</v>
      </c>
      <c r="BE224" s="105">
        <f t="shared" si="59"/>
        <v>0</v>
      </c>
      <c r="BF224" s="105">
        <f t="shared" si="60"/>
        <v>0</v>
      </c>
      <c r="BG224" s="105">
        <f t="shared" si="61"/>
        <v>0</v>
      </c>
      <c r="BH224" s="105">
        <f t="shared" si="62"/>
        <v>0</v>
      </c>
      <c r="BI224" s="105">
        <f t="shared" si="63"/>
        <v>0</v>
      </c>
      <c r="BJ224" s="18" t="s">
        <v>93</v>
      </c>
      <c r="BK224" s="105">
        <f t="shared" si="64"/>
        <v>0</v>
      </c>
      <c r="BL224" s="18" t="s">
        <v>221</v>
      </c>
      <c r="BM224" s="18" t="s">
        <v>444</v>
      </c>
    </row>
    <row r="225" spans="1:65" s="1" customFormat="1" ht="25.5" customHeight="1">
      <c r="B225" s="131"/>
      <c r="C225" s="160" t="s">
        <v>445</v>
      </c>
      <c r="D225" s="160" t="s">
        <v>159</v>
      </c>
      <c r="E225" s="161" t="s">
        <v>446</v>
      </c>
      <c r="F225" s="229" t="s">
        <v>447</v>
      </c>
      <c r="G225" s="229"/>
      <c r="H225" s="229"/>
      <c r="I225" s="229"/>
      <c r="J225" s="162" t="s">
        <v>167</v>
      </c>
      <c r="K225" s="163">
        <v>1.1140000000000001</v>
      </c>
      <c r="L225" s="230">
        <v>0</v>
      </c>
      <c r="M225" s="230"/>
      <c r="N225" s="231">
        <f t="shared" si="55"/>
        <v>0</v>
      </c>
      <c r="O225" s="231"/>
      <c r="P225" s="231"/>
      <c r="Q225" s="231"/>
      <c r="R225" s="134"/>
      <c r="T225" s="164" t="s">
        <v>5</v>
      </c>
      <c r="U225" s="43" t="s">
        <v>45</v>
      </c>
      <c r="V225" s="35"/>
      <c r="W225" s="165">
        <f t="shared" si="56"/>
        <v>0</v>
      </c>
      <c r="X225" s="165">
        <v>0</v>
      </c>
      <c r="Y225" s="165">
        <f t="shared" si="57"/>
        <v>0</v>
      </c>
      <c r="Z225" s="165">
        <v>0</v>
      </c>
      <c r="AA225" s="166">
        <f t="shared" si="58"/>
        <v>0</v>
      </c>
      <c r="AR225" s="18" t="s">
        <v>221</v>
      </c>
      <c r="AT225" s="18" t="s">
        <v>159</v>
      </c>
      <c r="AU225" s="18" t="s">
        <v>84</v>
      </c>
      <c r="AY225" s="18" t="s">
        <v>158</v>
      </c>
      <c r="BE225" s="105">
        <f t="shared" si="59"/>
        <v>0</v>
      </c>
      <c r="BF225" s="105">
        <f t="shared" si="60"/>
        <v>0</v>
      </c>
      <c r="BG225" s="105">
        <f t="shared" si="61"/>
        <v>0</v>
      </c>
      <c r="BH225" s="105">
        <f t="shared" si="62"/>
        <v>0</v>
      </c>
      <c r="BI225" s="105">
        <f t="shared" si="63"/>
        <v>0</v>
      </c>
      <c r="BJ225" s="18" t="s">
        <v>93</v>
      </c>
      <c r="BK225" s="105">
        <f t="shared" si="64"/>
        <v>0</v>
      </c>
      <c r="BL225" s="18" t="s">
        <v>221</v>
      </c>
      <c r="BM225" s="18" t="s">
        <v>448</v>
      </c>
    </row>
    <row r="226" spans="1:65" s="9" customFormat="1" ht="37.35" customHeight="1">
      <c r="B226" s="149"/>
      <c r="C226" s="150"/>
      <c r="D226" s="151" t="s">
        <v>134</v>
      </c>
      <c r="E226" s="151"/>
      <c r="F226" s="151"/>
      <c r="G226" s="151"/>
      <c r="H226" s="151"/>
      <c r="I226" s="151"/>
      <c r="J226" s="151"/>
      <c r="K226" s="151"/>
      <c r="L226" s="151"/>
      <c r="M226" s="151"/>
      <c r="N226" s="277">
        <f>BK226</f>
        <v>0</v>
      </c>
      <c r="O226" s="278"/>
      <c r="P226" s="278"/>
      <c r="Q226" s="278"/>
      <c r="R226" s="152"/>
      <c r="T226" s="153"/>
      <c r="U226" s="150"/>
      <c r="V226" s="150"/>
      <c r="W226" s="154">
        <f>SUM(W227:W232)</f>
        <v>0</v>
      </c>
      <c r="X226" s="150"/>
      <c r="Y226" s="154">
        <f>SUM(Y227:Y232)</f>
        <v>2.2800000000000001E-2</v>
      </c>
      <c r="Z226" s="150"/>
      <c r="AA226" s="155">
        <f>SUM(AA227:AA232)</f>
        <v>0.255</v>
      </c>
      <c r="AR226" s="156" t="s">
        <v>93</v>
      </c>
      <c r="AT226" s="157" t="s">
        <v>77</v>
      </c>
      <c r="AU226" s="157" t="s">
        <v>78</v>
      </c>
      <c r="AY226" s="156" t="s">
        <v>158</v>
      </c>
      <c r="BK226" s="158">
        <f>SUM(BK227:BK232)</f>
        <v>0</v>
      </c>
    </row>
    <row r="227" spans="1:65" s="1" customFormat="1" ht="16.5" customHeight="1">
      <c r="B227" s="131"/>
      <c r="C227" s="160" t="s">
        <v>449</v>
      </c>
      <c r="D227" s="160" t="s">
        <v>159</v>
      </c>
      <c r="E227" s="161" t="s">
        <v>450</v>
      </c>
      <c r="F227" s="229" t="s">
        <v>451</v>
      </c>
      <c r="G227" s="229"/>
      <c r="H227" s="229"/>
      <c r="I227" s="229"/>
      <c r="J227" s="162" t="s">
        <v>162</v>
      </c>
      <c r="K227" s="163">
        <v>4</v>
      </c>
      <c r="L227" s="230">
        <v>0</v>
      </c>
      <c r="M227" s="230"/>
      <c r="N227" s="231">
        <f t="shared" ref="N227:N232" si="65">ROUND(L227*K227,2)</f>
        <v>0</v>
      </c>
      <c r="O227" s="231"/>
      <c r="P227" s="231"/>
      <c r="Q227" s="231"/>
      <c r="R227" s="134"/>
      <c r="T227" s="164" t="s">
        <v>5</v>
      </c>
      <c r="U227" s="43" t="s">
        <v>45</v>
      </c>
      <c r="V227" s="35"/>
      <c r="W227" s="165">
        <f t="shared" ref="W227:W232" si="66">V227*K227</f>
        <v>0</v>
      </c>
      <c r="X227" s="165">
        <v>5.7000000000000002E-3</v>
      </c>
      <c r="Y227" s="165">
        <f t="shared" ref="Y227:Y232" si="67">X227*K227</f>
        <v>2.2800000000000001E-2</v>
      </c>
      <c r="Z227" s="165">
        <v>0</v>
      </c>
      <c r="AA227" s="166">
        <f t="shared" ref="AA227:AA232" si="68">Z227*K227</f>
        <v>0</v>
      </c>
      <c r="AR227" s="18" t="s">
        <v>163</v>
      </c>
      <c r="AT227" s="18" t="s">
        <v>159</v>
      </c>
      <c r="AU227" s="18" t="s">
        <v>84</v>
      </c>
      <c r="AY227" s="18" t="s">
        <v>158</v>
      </c>
      <c r="BE227" s="105">
        <f t="shared" ref="BE227:BE232" si="69">IF(U227="základní",N227,0)</f>
        <v>0</v>
      </c>
      <c r="BF227" s="105">
        <f t="shared" ref="BF227:BF232" si="70">IF(U227="snížená",N227,0)</f>
        <v>0</v>
      </c>
      <c r="BG227" s="105">
        <f t="shared" ref="BG227:BG232" si="71">IF(U227="zákl. přenesená",N227,0)</f>
        <v>0</v>
      </c>
      <c r="BH227" s="105">
        <f t="shared" ref="BH227:BH232" si="72">IF(U227="sníž. přenesená",N227,0)</f>
        <v>0</v>
      </c>
      <c r="BI227" s="105">
        <f t="shared" ref="BI227:BI232" si="73">IF(U227="nulová",N227,0)</f>
        <v>0</v>
      </c>
      <c r="BJ227" s="18" t="s">
        <v>93</v>
      </c>
      <c r="BK227" s="105">
        <f t="shared" ref="BK227:BK232" si="74">ROUND(L227*K227,2)</f>
        <v>0</v>
      </c>
      <c r="BL227" s="18" t="s">
        <v>163</v>
      </c>
      <c r="BM227" s="18" t="s">
        <v>452</v>
      </c>
    </row>
    <row r="228" spans="1:65" s="1" customFormat="1" ht="16.5" customHeight="1">
      <c r="B228" s="131"/>
      <c r="C228" s="160" t="s">
        <v>453</v>
      </c>
      <c r="D228" s="160" t="s">
        <v>159</v>
      </c>
      <c r="E228" s="161" t="s">
        <v>454</v>
      </c>
      <c r="F228" s="229" t="s">
        <v>455</v>
      </c>
      <c r="G228" s="229"/>
      <c r="H228" s="229"/>
      <c r="I228" s="229"/>
      <c r="J228" s="162" t="s">
        <v>177</v>
      </c>
      <c r="K228" s="163">
        <v>42.5</v>
      </c>
      <c r="L228" s="230">
        <v>0</v>
      </c>
      <c r="M228" s="230"/>
      <c r="N228" s="231">
        <f t="shared" si="65"/>
        <v>0</v>
      </c>
      <c r="O228" s="231"/>
      <c r="P228" s="231"/>
      <c r="Q228" s="231"/>
      <c r="R228" s="134"/>
      <c r="T228" s="164" t="s">
        <v>5</v>
      </c>
      <c r="U228" s="43" t="s">
        <v>45</v>
      </c>
      <c r="V228" s="35"/>
      <c r="W228" s="165">
        <f t="shared" si="66"/>
        <v>0</v>
      </c>
      <c r="X228" s="165">
        <v>0</v>
      </c>
      <c r="Y228" s="165">
        <f t="shared" si="67"/>
        <v>0</v>
      </c>
      <c r="Z228" s="165">
        <v>4.0000000000000001E-3</v>
      </c>
      <c r="AA228" s="166">
        <f t="shared" si="68"/>
        <v>0.17</v>
      </c>
      <c r="AR228" s="18" t="s">
        <v>221</v>
      </c>
      <c r="AT228" s="18" t="s">
        <v>159</v>
      </c>
      <c r="AU228" s="18" t="s">
        <v>84</v>
      </c>
      <c r="AY228" s="18" t="s">
        <v>158</v>
      </c>
      <c r="BE228" s="105">
        <f t="shared" si="69"/>
        <v>0</v>
      </c>
      <c r="BF228" s="105">
        <f t="shared" si="70"/>
        <v>0</v>
      </c>
      <c r="BG228" s="105">
        <f t="shared" si="71"/>
        <v>0</v>
      </c>
      <c r="BH228" s="105">
        <f t="shared" si="72"/>
        <v>0</v>
      </c>
      <c r="BI228" s="105">
        <f t="shared" si="73"/>
        <v>0</v>
      </c>
      <c r="BJ228" s="18" t="s">
        <v>93</v>
      </c>
      <c r="BK228" s="105">
        <f t="shared" si="74"/>
        <v>0</v>
      </c>
      <c r="BL228" s="18" t="s">
        <v>221</v>
      </c>
      <c r="BM228" s="18" t="s">
        <v>456</v>
      </c>
    </row>
    <row r="229" spans="1:65" s="1" customFormat="1" ht="16.5" customHeight="1">
      <c r="B229" s="131"/>
      <c r="C229" s="160" t="s">
        <v>457</v>
      </c>
      <c r="D229" s="160" t="s">
        <v>159</v>
      </c>
      <c r="E229" s="161" t="s">
        <v>458</v>
      </c>
      <c r="F229" s="229" t="s">
        <v>459</v>
      </c>
      <c r="G229" s="229"/>
      <c r="H229" s="229"/>
      <c r="I229" s="229"/>
      <c r="J229" s="162" t="s">
        <v>177</v>
      </c>
      <c r="K229" s="163">
        <v>42.5</v>
      </c>
      <c r="L229" s="230">
        <v>0</v>
      </c>
      <c r="M229" s="230"/>
      <c r="N229" s="231">
        <f t="shared" si="65"/>
        <v>0</v>
      </c>
      <c r="O229" s="231"/>
      <c r="P229" s="231"/>
      <c r="Q229" s="231"/>
      <c r="R229" s="134"/>
      <c r="T229" s="164" t="s">
        <v>5</v>
      </c>
      <c r="U229" s="43" t="s">
        <v>45</v>
      </c>
      <c r="V229" s="35"/>
      <c r="W229" s="165">
        <f t="shared" si="66"/>
        <v>0</v>
      </c>
      <c r="X229" s="165">
        <v>0</v>
      </c>
      <c r="Y229" s="165">
        <f t="shared" si="67"/>
        <v>0</v>
      </c>
      <c r="Z229" s="165">
        <v>2E-3</v>
      </c>
      <c r="AA229" s="166">
        <f t="shared" si="68"/>
        <v>8.5000000000000006E-2</v>
      </c>
      <c r="AR229" s="18" t="s">
        <v>221</v>
      </c>
      <c r="AT229" s="18" t="s">
        <v>159</v>
      </c>
      <c r="AU229" s="18" t="s">
        <v>84</v>
      </c>
      <c r="AY229" s="18" t="s">
        <v>158</v>
      </c>
      <c r="BE229" s="105">
        <f t="shared" si="69"/>
        <v>0</v>
      </c>
      <c r="BF229" s="105">
        <f t="shared" si="70"/>
        <v>0</v>
      </c>
      <c r="BG229" s="105">
        <f t="shared" si="71"/>
        <v>0</v>
      </c>
      <c r="BH229" s="105">
        <f t="shared" si="72"/>
        <v>0</v>
      </c>
      <c r="BI229" s="105">
        <f t="shared" si="73"/>
        <v>0</v>
      </c>
      <c r="BJ229" s="18" t="s">
        <v>93</v>
      </c>
      <c r="BK229" s="105">
        <f t="shared" si="74"/>
        <v>0</v>
      </c>
      <c r="BL229" s="18" t="s">
        <v>221</v>
      </c>
      <c r="BM229" s="18" t="s">
        <v>460</v>
      </c>
    </row>
    <row r="230" spans="1:65" s="1" customFormat="1" ht="136.19999999999999" customHeight="1">
      <c r="B230" s="131"/>
      <c r="C230" s="160" t="s">
        <v>461</v>
      </c>
      <c r="D230" s="160" t="s">
        <v>159</v>
      </c>
      <c r="E230" s="161" t="s">
        <v>462</v>
      </c>
      <c r="F230" s="279" t="s">
        <v>520</v>
      </c>
      <c r="G230" s="229"/>
      <c r="H230" s="229"/>
      <c r="I230" s="229"/>
      <c r="J230" s="162" t="s">
        <v>162</v>
      </c>
      <c r="K230" s="163">
        <v>5</v>
      </c>
      <c r="L230" s="230">
        <v>0</v>
      </c>
      <c r="M230" s="230"/>
      <c r="N230" s="231">
        <f t="shared" si="65"/>
        <v>0</v>
      </c>
      <c r="O230" s="231"/>
      <c r="P230" s="231"/>
      <c r="Q230" s="231"/>
      <c r="R230" s="134"/>
      <c r="T230" s="164" t="s">
        <v>5</v>
      </c>
      <c r="U230" s="43" t="s">
        <v>45</v>
      </c>
      <c r="V230" s="35"/>
      <c r="W230" s="165">
        <f t="shared" si="66"/>
        <v>0</v>
      </c>
      <c r="X230" s="165">
        <v>0</v>
      </c>
      <c r="Y230" s="165">
        <f t="shared" si="67"/>
        <v>0</v>
      </c>
      <c r="Z230" s="165">
        <v>0</v>
      </c>
      <c r="AA230" s="166">
        <f t="shared" si="68"/>
        <v>0</v>
      </c>
      <c r="AR230" s="18" t="s">
        <v>221</v>
      </c>
      <c r="AT230" s="18" t="s">
        <v>159</v>
      </c>
      <c r="AU230" s="18" t="s">
        <v>84</v>
      </c>
      <c r="AY230" s="18" t="s">
        <v>158</v>
      </c>
      <c r="BE230" s="105">
        <f t="shared" si="69"/>
        <v>0</v>
      </c>
      <c r="BF230" s="105">
        <f t="shared" si="70"/>
        <v>0</v>
      </c>
      <c r="BG230" s="105">
        <f t="shared" si="71"/>
        <v>0</v>
      </c>
      <c r="BH230" s="105">
        <f t="shared" si="72"/>
        <v>0</v>
      </c>
      <c r="BI230" s="105">
        <f t="shared" si="73"/>
        <v>0</v>
      </c>
      <c r="BJ230" s="18" t="s">
        <v>93</v>
      </c>
      <c r="BK230" s="105">
        <f t="shared" si="74"/>
        <v>0</v>
      </c>
      <c r="BL230" s="18" t="s">
        <v>221</v>
      </c>
      <c r="BM230" s="18" t="s">
        <v>463</v>
      </c>
    </row>
    <row r="231" spans="1:65" s="1" customFormat="1" ht="148.80000000000001" customHeight="1">
      <c r="B231" s="131"/>
      <c r="C231" s="160" t="s">
        <v>464</v>
      </c>
      <c r="D231" s="160" t="s">
        <v>159</v>
      </c>
      <c r="E231" s="161" t="s">
        <v>465</v>
      </c>
      <c r="F231" s="279" t="s">
        <v>519</v>
      </c>
      <c r="G231" s="229"/>
      <c r="H231" s="229"/>
      <c r="I231" s="229"/>
      <c r="J231" s="162" t="s">
        <v>162</v>
      </c>
      <c r="K231" s="163">
        <v>6</v>
      </c>
      <c r="L231" s="230">
        <v>0</v>
      </c>
      <c r="M231" s="230"/>
      <c r="N231" s="231">
        <f t="shared" si="65"/>
        <v>0</v>
      </c>
      <c r="O231" s="231"/>
      <c r="P231" s="231"/>
      <c r="Q231" s="231"/>
      <c r="R231" s="134"/>
      <c r="T231" s="164" t="s">
        <v>5</v>
      </c>
      <c r="U231" s="43" t="s">
        <v>45</v>
      </c>
      <c r="V231" s="35"/>
      <c r="W231" s="165">
        <f t="shared" si="66"/>
        <v>0</v>
      </c>
      <c r="X231" s="165">
        <v>0</v>
      </c>
      <c r="Y231" s="165">
        <f t="shared" si="67"/>
        <v>0</v>
      </c>
      <c r="Z231" s="165">
        <v>0</v>
      </c>
      <c r="AA231" s="166">
        <f t="shared" si="68"/>
        <v>0</v>
      </c>
      <c r="AR231" s="18" t="s">
        <v>221</v>
      </c>
      <c r="AT231" s="18" t="s">
        <v>159</v>
      </c>
      <c r="AU231" s="18" t="s">
        <v>84</v>
      </c>
      <c r="AY231" s="18" t="s">
        <v>158</v>
      </c>
      <c r="BE231" s="105">
        <f t="shared" si="69"/>
        <v>0</v>
      </c>
      <c r="BF231" s="105">
        <f t="shared" si="70"/>
        <v>0</v>
      </c>
      <c r="BG231" s="105">
        <f t="shared" si="71"/>
        <v>0</v>
      </c>
      <c r="BH231" s="105">
        <f t="shared" si="72"/>
        <v>0</v>
      </c>
      <c r="BI231" s="105">
        <f t="shared" si="73"/>
        <v>0</v>
      </c>
      <c r="BJ231" s="18" t="s">
        <v>93</v>
      </c>
      <c r="BK231" s="105">
        <f t="shared" si="74"/>
        <v>0</v>
      </c>
      <c r="BL231" s="18" t="s">
        <v>221</v>
      </c>
      <c r="BM231" s="18" t="s">
        <v>466</v>
      </c>
    </row>
    <row r="232" spans="1:65" s="1" customFormat="1" ht="25.5" customHeight="1">
      <c r="B232" s="131"/>
      <c r="C232" s="160" t="s">
        <v>467</v>
      </c>
      <c r="D232" s="160" t="s">
        <v>159</v>
      </c>
      <c r="E232" s="161" t="s">
        <v>468</v>
      </c>
      <c r="F232" s="229" t="s">
        <v>469</v>
      </c>
      <c r="G232" s="229"/>
      <c r="H232" s="229"/>
      <c r="I232" s="229"/>
      <c r="J232" s="162" t="s">
        <v>167</v>
      </c>
      <c r="K232" s="163">
        <v>0.3</v>
      </c>
      <c r="L232" s="230">
        <v>0</v>
      </c>
      <c r="M232" s="230"/>
      <c r="N232" s="231">
        <f t="shared" si="65"/>
        <v>0</v>
      </c>
      <c r="O232" s="231"/>
      <c r="P232" s="231"/>
      <c r="Q232" s="231"/>
      <c r="R232" s="134"/>
      <c r="T232" s="164" t="s">
        <v>5</v>
      </c>
      <c r="U232" s="43" t="s">
        <v>45</v>
      </c>
      <c r="V232" s="35"/>
      <c r="W232" s="165">
        <f t="shared" si="66"/>
        <v>0</v>
      </c>
      <c r="X232" s="165">
        <v>0</v>
      </c>
      <c r="Y232" s="165">
        <f t="shared" si="67"/>
        <v>0</v>
      </c>
      <c r="Z232" s="165">
        <v>0</v>
      </c>
      <c r="AA232" s="166">
        <f t="shared" si="68"/>
        <v>0</v>
      </c>
      <c r="AR232" s="18" t="s">
        <v>221</v>
      </c>
      <c r="AT232" s="18" t="s">
        <v>159</v>
      </c>
      <c r="AU232" s="18" t="s">
        <v>84</v>
      </c>
      <c r="AY232" s="18" t="s">
        <v>158</v>
      </c>
      <c r="BE232" s="105">
        <f t="shared" si="69"/>
        <v>0</v>
      </c>
      <c r="BF232" s="105">
        <f t="shared" si="70"/>
        <v>0</v>
      </c>
      <c r="BG232" s="105">
        <f t="shared" si="71"/>
        <v>0</v>
      </c>
      <c r="BH232" s="105">
        <f t="shared" si="72"/>
        <v>0</v>
      </c>
      <c r="BI232" s="105">
        <f t="shared" si="73"/>
        <v>0</v>
      </c>
      <c r="BJ232" s="18" t="s">
        <v>93</v>
      </c>
      <c r="BK232" s="105">
        <f t="shared" si="74"/>
        <v>0</v>
      </c>
      <c r="BL232" s="18" t="s">
        <v>221</v>
      </c>
      <c r="BM232" s="18" t="s">
        <v>470</v>
      </c>
    </row>
    <row r="233" spans="1:65" s="1" customFormat="1" ht="24" customHeight="1">
      <c r="B233" s="34"/>
      <c r="C233" s="35"/>
      <c r="D233" s="151" t="s">
        <v>471</v>
      </c>
      <c r="E233" s="35"/>
      <c r="F233" s="35"/>
      <c r="G233" s="35"/>
      <c r="H233" s="35"/>
      <c r="I233" s="35"/>
      <c r="J233" s="35"/>
      <c r="K233" s="35"/>
      <c r="L233" s="35"/>
      <c r="M233" s="35"/>
      <c r="N233" s="246">
        <f>BK233</f>
        <v>0</v>
      </c>
      <c r="O233" s="247"/>
      <c r="P233" s="247"/>
      <c r="Q233" s="247"/>
      <c r="R233" s="36"/>
      <c r="T233" s="171"/>
      <c r="U233" s="55"/>
      <c r="V233" s="55"/>
      <c r="W233" s="55"/>
      <c r="X233" s="55"/>
      <c r="Y233" s="55"/>
      <c r="Z233" s="55"/>
      <c r="AA233" s="57"/>
      <c r="AT233" s="18" t="s">
        <v>77</v>
      </c>
      <c r="AU233" s="18" t="s">
        <v>78</v>
      </c>
      <c r="AY233" s="18" t="s">
        <v>472</v>
      </c>
      <c r="BK233" s="105">
        <v>0</v>
      </c>
    </row>
    <row r="234" spans="1:65" s="1" customFormat="1" ht="6.9" customHeight="1">
      <c r="B234" s="34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6"/>
    </row>
    <row r="235" spans="1:65" ht="16.2">
      <c r="A235" s="180"/>
      <c r="B235" s="25"/>
      <c r="C235" s="25"/>
      <c r="D235" s="175" t="s">
        <v>511</v>
      </c>
      <c r="E235" s="176"/>
      <c r="F235" s="176"/>
      <c r="G235" s="174"/>
      <c r="H235" s="174"/>
      <c r="I235" s="25"/>
      <c r="J235" s="25"/>
      <c r="K235" s="25"/>
      <c r="L235" s="25"/>
      <c r="M235" s="25"/>
      <c r="N235" s="240">
        <f>N236</f>
        <v>0</v>
      </c>
      <c r="O235" s="240"/>
      <c r="P235" s="240"/>
      <c r="Q235" s="240"/>
      <c r="R235" s="180"/>
    </row>
    <row r="236" spans="1:65" ht="159.75" customHeight="1">
      <c r="A236" s="180"/>
      <c r="C236" s="177">
        <v>86</v>
      </c>
      <c r="D236" s="177" t="s">
        <v>159</v>
      </c>
      <c r="E236" s="178" t="s">
        <v>515</v>
      </c>
      <c r="F236" s="232" t="s">
        <v>516</v>
      </c>
      <c r="G236" s="233"/>
      <c r="H236" s="233"/>
      <c r="I236" s="234"/>
      <c r="J236" s="177" t="s">
        <v>177</v>
      </c>
      <c r="K236" s="179">
        <v>12.42</v>
      </c>
      <c r="L236" s="235">
        <v>0</v>
      </c>
      <c r="M236" s="236"/>
      <c r="N236" s="237">
        <f>L236*K236</f>
        <v>0</v>
      </c>
      <c r="O236" s="238"/>
      <c r="P236" s="238"/>
      <c r="Q236" s="239"/>
      <c r="R236" s="180"/>
    </row>
    <row r="237" spans="1:65">
      <c r="A237" s="180"/>
      <c r="B237" s="181"/>
      <c r="C237" s="182"/>
      <c r="D237" s="182"/>
      <c r="E237" s="182"/>
      <c r="F237" s="182"/>
      <c r="G237" s="182"/>
      <c r="H237" s="182"/>
      <c r="I237" s="182"/>
      <c r="J237" s="182"/>
      <c r="K237" s="182"/>
      <c r="L237" s="182"/>
      <c r="M237" s="182"/>
      <c r="N237" s="182"/>
      <c r="O237" s="182"/>
      <c r="P237" s="182"/>
      <c r="Q237" s="182"/>
      <c r="R237" s="183"/>
    </row>
  </sheetData>
  <mergeCells count="356">
    <mergeCell ref="F230:I230"/>
    <mergeCell ref="F229:I229"/>
    <mergeCell ref="F231:I231"/>
    <mergeCell ref="F232:I232"/>
    <mergeCell ref="L230:M230"/>
    <mergeCell ref="L229:M229"/>
    <mergeCell ref="L231:M231"/>
    <mergeCell ref="L232:M232"/>
    <mergeCell ref="N221:Q221"/>
    <mergeCell ref="N230:Q230"/>
    <mergeCell ref="N231:Q231"/>
    <mergeCell ref="N232:Q232"/>
    <mergeCell ref="F222:I222"/>
    <mergeCell ref="F223:I223"/>
    <mergeCell ref="F224:I224"/>
    <mergeCell ref="F225:I225"/>
    <mergeCell ref="F227:I227"/>
    <mergeCell ref="F228:I228"/>
    <mergeCell ref="N220:Q220"/>
    <mergeCell ref="N222:Q222"/>
    <mergeCell ref="N223:Q223"/>
    <mergeCell ref="N224:Q224"/>
    <mergeCell ref="N225:Q225"/>
    <mergeCell ref="N227:Q227"/>
    <mergeCell ref="N228:Q228"/>
    <mergeCell ref="N229:Q229"/>
    <mergeCell ref="N226:Q226"/>
    <mergeCell ref="N233:Q233"/>
    <mergeCell ref="F195:I195"/>
    <mergeCell ref="F196:I196"/>
    <mergeCell ref="F197:I197"/>
    <mergeCell ref="F198:I198"/>
    <mergeCell ref="F200:I200"/>
    <mergeCell ref="F202:I202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F212:I212"/>
    <mergeCell ref="L195:M195"/>
    <mergeCell ref="L196:M196"/>
    <mergeCell ref="L197:M197"/>
    <mergeCell ref="L198:M198"/>
    <mergeCell ref="L200:M200"/>
    <mergeCell ref="L202:M202"/>
    <mergeCell ref="L204:M204"/>
    <mergeCell ref="L205:M205"/>
    <mergeCell ref="L206:M206"/>
    <mergeCell ref="L207:M207"/>
    <mergeCell ref="L208:M208"/>
    <mergeCell ref="L209:M209"/>
    <mergeCell ref="L210:M210"/>
    <mergeCell ref="L211:M211"/>
    <mergeCell ref="L212:M212"/>
    <mergeCell ref="N219:Q219"/>
    <mergeCell ref="N217:Q217"/>
    <mergeCell ref="N218:Q218"/>
    <mergeCell ref="N216:Q216"/>
    <mergeCell ref="L213:M213"/>
    <mergeCell ref="L214:M214"/>
    <mergeCell ref="L215:M215"/>
    <mergeCell ref="L217:M217"/>
    <mergeCell ref="L218:M218"/>
    <mergeCell ref="L219:M219"/>
    <mergeCell ref="N212:Q212"/>
    <mergeCell ref="N213:Q213"/>
    <mergeCell ref="N214:Q214"/>
    <mergeCell ref="N215:Q215"/>
    <mergeCell ref="L220:M220"/>
    <mergeCell ref="L221:M221"/>
    <mergeCell ref="L222:M222"/>
    <mergeCell ref="L223:M223"/>
    <mergeCell ref="L224:M224"/>
    <mergeCell ref="L225:M225"/>
    <mergeCell ref="L227:M227"/>
    <mergeCell ref="L228:M228"/>
    <mergeCell ref="F213:I213"/>
    <mergeCell ref="F214:I214"/>
    <mergeCell ref="F215:I215"/>
    <mergeCell ref="F217:I217"/>
    <mergeCell ref="F218:I218"/>
    <mergeCell ref="F219:I219"/>
    <mergeCell ref="F220:I220"/>
    <mergeCell ref="F221:I221"/>
    <mergeCell ref="N199:Q199"/>
    <mergeCell ref="N204:Q204"/>
    <mergeCell ref="N206:Q206"/>
    <mergeCell ref="N205:Q205"/>
    <mergeCell ref="N207:Q207"/>
    <mergeCell ref="N208:Q208"/>
    <mergeCell ref="N209:Q209"/>
    <mergeCell ref="N210:Q210"/>
    <mergeCell ref="N211:Q211"/>
    <mergeCell ref="N203:Q203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E15:L15"/>
    <mergeCell ref="O15:P15"/>
    <mergeCell ref="O17:P17"/>
    <mergeCell ref="O18:P18"/>
    <mergeCell ref="O20:P20"/>
    <mergeCell ref="O21:P21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N99:Q99"/>
    <mergeCell ref="N100:Q100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7:Q97"/>
    <mergeCell ref="N98:Q98"/>
    <mergeCell ref="D110:H110"/>
    <mergeCell ref="D111:H111"/>
    <mergeCell ref="F130:I130"/>
    <mergeCell ref="L130:M130"/>
    <mergeCell ref="N130:Q130"/>
    <mergeCell ref="F134:I134"/>
    <mergeCell ref="L134:M134"/>
    <mergeCell ref="N134:Q134"/>
    <mergeCell ref="L135:M135"/>
    <mergeCell ref="N135:Q135"/>
    <mergeCell ref="F135:I135"/>
    <mergeCell ref="N111:Q111"/>
    <mergeCell ref="N112:Q112"/>
    <mergeCell ref="L114:Q114"/>
    <mergeCell ref="C120:Q120"/>
    <mergeCell ref="F122:P122"/>
    <mergeCell ref="F123:P123"/>
    <mergeCell ref="M125:P125"/>
    <mergeCell ref="M127:Q127"/>
    <mergeCell ref="M128:Q128"/>
    <mergeCell ref="N110:Q110"/>
    <mergeCell ref="D108:H108"/>
    <mergeCell ref="D107:H107"/>
    <mergeCell ref="D109:H109"/>
    <mergeCell ref="N101:Q101"/>
    <mergeCell ref="N102:Q102"/>
    <mergeCell ref="N103:Q103"/>
    <mergeCell ref="N104:Q104"/>
    <mergeCell ref="N106:Q106"/>
    <mergeCell ref="N107:Q107"/>
    <mergeCell ref="N108:Q108"/>
    <mergeCell ref="N109:Q109"/>
    <mergeCell ref="N105:Q105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F137:I137"/>
    <mergeCell ref="N131:Q131"/>
    <mergeCell ref="N132:Q132"/>
    <mergeCell ref="N133:Q133"/>
    <mergeCell ref="F138:I138"/>
    <mergeCell ref="F140:I140"/>
    <mergeCell ref="L140:M140"/>
    <mergeCell ref="N140:Q140"/>
    <mergeCell ref="N141:Q141"/>
    <mergeCell ref="L137:M137"/>
    <mergeCell ref="N137:Q137"/>
    <mergeCell ref="L138:M138"/>
    <mergeCell ref="N138:Q138"/>
    <mergeCell ref="L136:M136"/>
    <mergeCell ref="N136:Q136"/>
    <mergeCell ref="F136:I136"/>
    <mergeCell ref="N142:Q142"/>
    <mergeCell ref="N143:Q143"/>
    <mergeCell ref="N144:Q144"/>
    <mergeCell ref="N145:Q145"/>
    <mergeCell ref="N146:Q146"/>
    <mergeCell ref="N147:Q147"/>
    <mergeCell ref="N148:Q148"/>
    <mergeCell ref="N139:Q139"/>
    <mergeCell ref="F141:I141"/>
    <mergeCell ref="F145:I145"/>
    <mergeCell ref="F144:I144"/>
    <mergeCell ref="F142:I142"/>
    <mergeCell ref="F143:I143"/>
    <mergeCell ref="F146:I146"/>
    <mergeCell ref="F147:I147"/>
    <mergeCell ref="F148:I148"/>
    <mergeCell ref="F150:I150"/>
    <mergeCell ref="F151:I151"/>
    <mergeCell ref="F152:I152"/>
    <mergeCell ref="F153:I153"/>
    <mergeCell ref="F154:I154"/>
    <mergeCell ref="F155:I155"/>
    <mergeCell ref="F156:I156"/>
    <mergeCell ref="L141:M141"/>
    <mergeCell ref="L147:M147"/>
    <mergeCell ref="L142:M142"/>
    <mergeCell ref="L143:M143"/>
    <mergeCell ref="L144:M144"/>
    <mergeCell ref="L145:M145"/>
    <mergeCell ref="L146:M146"/>
    <mergeCell ref="L148:M148"/>
    <mergeCell ref="L150:M150"/>
    <mergeCell ref="L151:M151"/>
    <mergeCell ref="L152:M152"/>
    <mergeCell ref="L153:M153"/>
    <mergeCell ref="L154:M154"/>
    <mergeCell ref="L155:M155"/>
    <mergeCell ref="L156:M156"/>
    <mergeCell ref="N165:Q165"/>
    <mergeCell ref="N164:Q164"/>
    <mergeCell ref="N166:Q166"/>
    <mergeCell ref="N167:Q167"/>
    <mergeCell ref="F157:I157"/>
    <mergeCell ref="F158:I158"/>
    <mergeCell ref="F160:I160"/>
    <mergeCell ref="F161:I161"/>
    <mergeCell ref="F162:I162"/>
    <mergeCell ref="F163:I163"/>
    <mergeCell ref="F165:I165"/>
    <mergeCell ref="N158:Q158"/>
    <mergeCell ref="N160:Q160"/>
    <mergeCell ref="N161:Q161"/>
    <mergeCell ref="N162:Q162"/>
    <mergeCell ref="N163:Q163"/>
    <mergeCell ref="N159:Q159"/>
    <mergeCell ref="F168:I168"/>
    <mergeCell ref="F169:I169"/>
    <mergeCell ref="F170:I170"/>
    <mergeCell ref="F172:I172"/>
    <mergeCell ref="F173:I173"/>
    <mergeCell ref="F174:I174"/>
    <mergeCell ref="F176:I176"/>
    <mergeCell ref="F177:I177"/>
    <mergeCell ref="L157:M157"/>
    <mergeCell ref="L158:M158"/>
    <mergeCell ref="L160:M160"/>
    <mergeCell ref="L161:M161"/>
    <mergeCell ref="L162:M162"/>
    <mergeCell ref="L163:M163"/>
    <mergeCell ref="L165:M165"/>
    <mergeCell ref="L168:M168"/>
    <mergeCell ref="L169:M169"/>
    <mergeCell ref="L170:M170"/>
    <mergeCell ref="L172:M172"/>
    <mergeCell ref="L173:M173"/>
    <mergeCell ref="L174:M174"/>
    <mergeCell ref="L176:M176"/>
    <mergeCell ref="L177:M177"/>
    <mergeCell ref="F178:I178"/>
    <mergeCell ref="F179:I179"/>
    <mergeCell ref="F180:I180"/>
    <mergeCell ref="F181:I181"/>
    <mergeCell ref="F182:I182"/>
    <mergeCell ref="F183:I183"/>
    <mergeCell ref="F184:I184"/>
    <mergeCell ref="N182:Q182"/>
    <mergeCell ref="L178:M178"/>
    <mergeCell ref="L179:M179"/>
    <mergeCell ref="L180:M180"/>
    <mergeCell ref="L181:M181"/>
    <mergeCell ref="L182:M182"/>
    <mergeCell ref="L183:M183"/>
    <mergeCell ref="L184:M184"/>
    <mergeCell ref="N192:Q192"/>
    <mergeCell ref="N193:Q193"/>
    <mergeCell ref="N194:Q194"/>
    <mergeCell ref="N195:Q195"/>
    <mergeCell ref="F186:I186"/>
    <mergeCell ref="F187:I187"/>
    <mergeCell ref="F188:I188"/>
    <mergeCell ref="F189:I189"/>
    <mergeCell ref="F191:I191"/>
    <mergeCell ref="F192:I192"/>
    <mergeCell ref="F193:I193"/>
    <mergeCell ref="F194:I194"/>
    <mergeCell ref="L188:M188"/>
    <mergeCell ref="L189:M189"/>
    <mergeCell ref="L191:M191"/>
    <mergeCell ref="L192:M192"/>
    <mergeCell ref="L193:M193"/>
    <mergeCell ref="L194:M194"/>
    <mergeCell ref="N190:Q190"/>
    <mergeCell ref="N149:Q149"/>
    <mergeCell ref="N150:Q150"/>
    <mergeCell ref="N154:Q154"/>
    <mergeCell ref="N151:Q151"/>
    <mergeCell ref="N152:Q152"/>
    <mergeCell ref="N153:Q153"/>
    <mergeCell ref="N155:Q155"/>
    <mergeCell ref="N156:Q156"/>
    <mergeCell ref="N157:Q157"/>
    <mergeCell ref="N168:Q168"/>
    <mergeCell ref="N170:Q170"/>
    <mergeCell ref="N169:Q169"/>
    <mergeCell ref="N186:Q186"/>
    <mergeCell ref="N187:Q187"/>
    <mergeCell ref="N188:Q188"/>
    <mergeCell ref="N189:Q189"/>
    <mergeCell ref="N184:Q184"/>
    <mergeCell ref="N171:Q171"/>
    <mergeCell ref="N175:Q175"/>
    <mergeCell ref="N183:Q183"/>
    <mergeCell ref="N185:Q185"/>
    <mergeCell ref="F201:I201"/>
    <mergeCell ref="L201:M201"/>
    <mergeCell ref="N201:Q201"/>
    <mergeCell ref="F236:I236"/>
    <mergeCell ref="L236:M236"/>
    <mergeCell ref="N236:Q236"/>
    <mergeCell ref="N235:Q235"/>
    <mergeCell ref="N172:Q172"/>
    <mergeCell ref="N173:Q173"/>
    <mergeCell ref="N174:Q174"/>
    <mergeCell ref="N176:Q176"/>
    <mergeCell ref="N177:Q177"/>
    <mergeCell ref="N178:Q178"/>
    <mergeCell ref="N179:Q179"/>
    <mergeCell ref="N180:Q180"/>
    <mergeCell ref="N181:Q181"/>
    <mergeCell ref="N196:Q196"/>
    <mergeCell ref="N197:Q197"/>
    <mergeCell ref="N198:Q198"/>
    <mergeCell ref="N200:Q200"/>
    <mergeCell ref="N202:Q202"/>
    <mergeCell ref="L186:M186"/>
    <mergeCell ref="L187:M187"/>
    <mergeCell ref="N191:Q191"/>
  </mergeCells>
  <hyperlinks>
    <hyperlink ref="F1:G1" location="C2" display="1) Krycí list rozpočtu"/>
    <hyperlink ref="H1:K1" location="C86" display="2) Rekapitulace rozpočtu"/>
    <hyperlink ref="L1" location="C13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22"/>
  <sheetViews>
    <sheetView showGridLines="0" workbookViewId="0">
      <pane ySplit="1" topLeftCell="A2" activePane="bottomLeft" state="frozen"/>
      <selection pane="bottomLeft" activeCell="S32" sqref="S32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105</v>
      </c>
      <c r="G1" s="13"/>
      <c r="H1" s="254" t="s">
        <v>106</v>
      </c>
      <c r="I1" s="254"/>
      <c r="J1" s="254"/>
      <c r="K1" s="254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8" t="s">
        <v>89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84</v>
      </c>
    </row>
    <row r="4" spans="1:66" ht="36.9" customHeight="1">
      <c r="B4" s="22"/>
      <c r="C4" s="212" t="s">
        <v>110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3"/>
      <c r="T4" s="17" t="s">
        <v>13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55" t="str">
        <f>'Rekapitulace stavby'!K6</f>
        <v>Chrudim krytý plavecký bazén - rozšíření sauny o wellness prvky - 2. etapa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"/>
      <c r="R6" s="23"/>
    </row>
    <row r="7" spans="1:66" s="1" customFormat="1" ht="32.85" customHeight="1">
      <c r="B7" s="34"/>
      <c r="C7" s="35"/>
      <c r="D7" s="28" t="s">
        <v>111</v>
      </c>
      <c r="E7" s="35"/>
      <c r="F7" s="203" t="s">
        <v>473</v>
      </c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35"/>
      <c r="R7" s="36"/>
    </row>
    <row r="8" spans="1:66" s="1" customFormat="1" ht="14.4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58" t="str">
        <f>'Rekapitulace stavby'!AN8</f>
        <v>11. 6. 2018</v>
      </c>
      <c r="P9" s="25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Město Chrudim,Resselovo nám.77,537 16 Chrudim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60" t="str">
        <f>IF('Rekapitulace stavby'!AN13="","",'Rekapitulace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60" t="str">
        <f>IF('Rekapitulace stavby'!E14="","",'Rekapitulace stavby'!E14)</f>
        <v>Vyplň údaj</v>
      </c>
      <c r="F15" s="276"/>
      <c r="G15" s="276"/>
      <c r="H15" s="276"/>
      <c r="I15" s="276"/>
      <c r="J15" s="276"/>
      <c r="K15" s="276"/>
      <c r="L15" s="276"/>
      <c r="M15" s="29" t="s">
        <v>30</v>
      </c>
      <c r="N15" s="35"/>
      <c r="O15" s="260" t="str">
        <f>IF('Rekapitulace stavby'!AN14="","",'Rekapitulace stavby'!AN14)</f>
        <v>Vyplň údaj</v>
      </c>
      <c r="P15" s="22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>CODE,s.r.o., Na Vrtálně 84,Pardubice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>R.Janošová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113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" customHeight="1">
      <c r="B28" s="34"/>
      <c r="C28" s="35"/>
      <c r="D28" s="33" t="s">
        <v>99</v>
      </c>
      <c r="E28" s="35"/>
      <c r="F28" s="35"/>
      <c r="G28" s="35"/>
      <c r="H28" s="35"/>
      <c r="I28" s="35"/>
      <c r="J28" s="35"/>
      <c r="K28" s="35"/>
      <c r="L28" s="35"/>
      <c r="M28" s="226">
        <f>N92</f>
        <v>0</v>
      </c>
      <c r="N28" s="226"/>
      <c r="O28" s="226"/>
      <c r="P28" s="226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75">
        <f>ROUND(M27+M28,2)</f>
        <v>0</v>
      </c>
      <c r="N30" s="257"/>
      <c r="O30" s="257"/>
      <c r="P30" s="257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72">
        <f>M30</f>
        <v>0</v>
      </c>
      <c r="I32" s="257"/>
      <c r="J32" s="257"/>
      <c r="K32" s="35"/>
      <c r="L32" s="35"/>
      <c r="M32" s="272">
        <f>(H32*1.21)-SUM(M30)</f>
        <v>0</v>
      </c>
      <c r="N32" s="257"/>
      <c r="O32" s="257"/>
      <c r="P32" s="257"/>
      <c r="Q32" s="35"/>
      <c r="R32" s="36"/>
    </row>
    <row r="33" spans="2:18" s="1" customFormat="1" ht="14.4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72"/>
      <c r="I33" s="257"/>
      <c r="J33" s="257"/>
      <c r="K33" s="35"/>
      <c r="L33" s="35"/>
      <c r="M33" s="272"/>
      <c r="N33" s="257"/>
      <c r="O33" s="257"/>
      <c r="P33" s="257"/>
      <c r="Q33" s="35"/>
      <c r="R33" s="36"/>
    </row>
    <row r="34" spans="2:18" s="1" customFormat="1" ht="14.4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72">
        <f>(SUM(BG92:BG99)+SUM(BG117:BG120))</f>
        <v>0</v>
      </c>
      <c r="I34" s="257"/>
      <c r="J34" s="257"/>
      <c r="K34" s="35"/>
      <c r="L34" s="35"/>
      <c r="M34" s="272">
        <v>0</v>
      </c>
      <c r="N34" s="257"/>
      <c r="O34" s="257"/>
      <c r="P34" s="257"/>
      <c r="Q34" s="35"/>
      <c r="R34" s="36"/>
    </row>
    <row r="35" spans="2:18" s="1" customFormat="1" ht="14.4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72">
        <f>(SUM(BH92:BH99)+SUM(BH117:BH120))</f>
        <v>0</v>
      </c>
      <c r="I35" s="257"/>
      <c r="J35" s="257"/>
      <c r="K35" s="35"/>
      <c r="L35" s="35"/>
      <c r="M35" s="272">
        <v>0</v>
      </c>
      <c r="N35" s="257"/>
      <c r="O35" s="257"/>
      <c r="P35" s="257"/>
      <c r="Q35" s="35"/>
      <c r="R35" s="36"/>
    </row>
    <row r="36" spans="2:18" s="1" customFormat="1" ht="14.4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72">
        <f>(SUM(BI92:BI99)+SUM(BI117:BI120))</f>
        <v>0</v>
      </c>
      <c r="I36" s="257"/>
      <c r="J36" s="257"/>
      <c r="K36" s="35"/>
      <c r="L36" s="35"/>
      <c r="M36" s="272">
        <v>0</v>
      </c>
      <c r="N36" s="257"/>
      <c r="O36" s="257"/>
      <c r="P36" s="257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73">
        <f>SUM(M30:M36)</f>
        <v>0</v>
      </c>
      <c r="M38" s="273"/>
      <c r="N38" s="273"/>
      <c r="O38" s="273"/>
      <c r="P38" s="274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212" t="s">
        <v>114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55" t="str">
        <f>F6</f>
        <v>Chrudim krytý plavecký bazén - rozšíření sauny o wellness prvky - 2. etapa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" customHeight="1">
      <c r="B79" s="34"/>
      <c r="C79" s="68" t="s">
        <v>111</v>
      </c>
      <c r="D79" s="35"/>
      <c r="E79" s="35"/>
      <c r="F79" s="214" t="str">
        <f>F7</f>
        <v>11 - Topení</v>
      </c>
      <c r="G79" s="257"/>
      <c r="H79" s="257"/>
      <c r="I79" s="257"/>
      <c r="J79" s="257"/>
      <c r="K79" s="257"/>
      <c r="L79" s="257"/>
      <c r="M79" s="257"/>
      <c r="N79" s="257"/>
      <c r="O79" s="257"/>
      <c r="P79" s="257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59" t="str">
        <f>IF(O9="","",O9)</f>
        <v>11. 6. 2018</v>
      </c>
      <c r="N81" s="259"/>
      <c r="O81" s="259"/>
      <c r="P81" s="259"/>
      <c r="Q81" s="35"/>
      <c r="R81" s="36"/>
    </row>
    <row r="82" spans="2:65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3.2">
      <c r="B83" s="34"/>
      <c r="C83" s="29" t="s">
        <v>27</v>
      </c>
      <c r="D83" s="35"/>
      <c r="E83" s="35"/>
      <c r="F83" s="27" t="str">
        <f>E12</f>
        <v>Město Chrudim,Resselovo nám.77,537 16 Chrudim</v>
      </c>
      <c r="G83" s="35"/>
      <c r="H83" s="35"/>
      <c r="I83" s="35"/>
      <c r="J83" s="35"/>
      <c r="K83" s="29" t="s">
        <v>33</v>
      </c>
      <c r="L83" s="35"/>
      <c r="M83" s="220" t="str">
        <f>E18</f>
        <v>CODE,s.r.o., Na Vrtálně 84,Pardubice</v>
      </c>
      <c r="N83" s="220"/>
      <c r="O83" s="220"/>
      <c r="P83" s="220"/>
      <c r="Q83" s="220"/>
      <c r="R83" s="36"/>
    </row>
    <row r="84" spans="2:65" s="1" customFormat="1" ht="14.4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220" t="str">
        <f>E21</f>
        <v>R.Janošová</v>
      </c>
      <c r="N84" s="220"/>
      <c r="O84" s="220"/>
      <c r="P84" s="220"/>
      <c r="Q84" s="220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70" t="s">
        <v>115</v>
      </c>
      <c r="D86" s="271"/>
      <c r="E86" s="271"/>
      <c r="F86" s="271"/>
      <c r="G86" s="271"/>
      <c r="H86" s="113"/>
      <c r="I86" s="113"/>
      <c r="J86" s="113"/>
      <c r="K86" s="113"/>
      <c r="L86" s="113"/>
      <c r="M86" s="113"/>
      <c r="N86" s="270" t="s">
        <v>116</v>
      </c>
      <c r="O86" s="271"/>
      <c r="P86" s="271"/>
      <c r="Q86" s="271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1" t="s">
        <v>117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1">
        <f>N117</f>
        <v>0</v>
      </c>
      <c r="O88" s="264"/>
      <c r="P88" s="264"/>
      <c r="Q88" s="264"/>
      <c r="R88" s="36"/>
      <c r="AU88" s="18" t="s">
        <v>118</v>
      </c>
    </row>
    <row r="89" spans="2:65" s="6" customFormat="1" ht="24.9" customHeight="1">
      <c r="B89" s="122"/>
      <c r="C89" s="123"/>
      <c r="D89" s="124" t="s">
        <v>125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3">
        <f>N118</f>
        <v>0</v>
      </c>
      <c r="O89" s="263"/>
      <c r="P89" s="263"/>
      <c r="Q89" s="263"/>
      <c r="R89" s="125"/>
    </row>
    <row r="90" spans="2:65" s="7" customFormat="1" ht="19.95" customHeight="1">
      <c r="B90" s="126"/>
      <c r="C90" s="127"/>
      <c r="D90" s="101" t="s">
        <v>474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N119</f>
        <v>0</v>
      </c>
      <c r="O90" s="262"/>
      <c r="P90" s="262"/>
      <c r="Q90" s="262"/>
      <c r="R90" s="12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65" s="1" customFormat="1" ht="29.25" customHeight="1">
      <c r="B92" s="34"/>
      <c r="C92" s="121" t="s">
        <v>135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64">
        <f>ROUND(N93+N94+N95+N96+N97+N98,2)</f>
        <v>0</v>
      </c>
      <c r="O92" s="265"/>
      <c r="P92" s="265"/>
      <c r="Q92" s="265"/>
      <c r="R92" s="36"/>
      <c r="T92" s="129"/>
      <c r="U92" s="130" t="s">
        <v>42</v>
      </c>
    </row>
    <row r="93" spans="2:65" s="1" customFormat="1" ht="18" customHeight="1">
      <c r="B93" s="131"/>
      <c r="C93" s="132"/>
      <c r="D93" s="189" t="s">
        <v>136</v>
      </c>
      <c r="E93" s="261"/>
      <c r="F93" s="261"/>
      <c r="G93" s="261"/>
      <c r="H93" s="261"/>
      <c r="I93" s="132"/>
      <c r="J93" s="132"/>
      <c r="K93" s="132"/>
      <c r="L93" s="132"/>
      <c r="M93" s="132"/>
      <c r="N93" s="191">
        <v>0</v>
      </c>
      <c r="O93" s="266"/>
      <c r="P93" s="266"/>
      <c r="Q93" s="266"/>
      <c r="R93" s="134"/>
      <c r="S93" s="135"/>
      <c r="T93" s="136"/>
      <c r="U93" s="137" t="s">
        <v>45</v>
      </c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8" t="s">
        <v>137</v>
      </c>
      <c r="AZ93" s="135"/>
      <c r="BA93" s="135"/>
      <c r="BB93" s="135"/>
      <c r="BC93" s="135"/>
      <c r="BD93" s="135"/>
      <c r="BE93" s="139">
        <f t="shared" ref="BE93:BE98" si="0">IF(U93="základní",N93,0)</f>
        <v>0</v>
      </c>
      <c r="BF93" s="139">
        <f t="shared" ref="BF93:BF98" si="1">IF(U93="snížená",N93,0)</f>
        <v>0</v>
      </c>
      <c r="BG93" s="139">
        <f t="shared" ref="BG93:BG98" si="2">IF(U93="zákl. přenesená",N93,0)</f>
        <v>0</v>
      </c>
      <c r="BH93" s="139">
        <f t="shared" ref="BH93:BH98" si="3">IF(U93="sníž. přenesená",N93,0)</f>
        <v>0</v>
      </c>
      <c r="BI93" s="139">
        <f t="shared" ref="BI93:BI98" si="4">IF(U93="nulová",N93,0)</f>
        <v>0</v>
      </c>
      <c r="BJ93" s="138" t="s">
        <v>93</v>
      </c>
      <c r="BK93" s="135"/>
      <c r="BL93" s="135"/>
      <c r="BM93" s="135"/>
    </row>
    <row r="94" spans="2:65" s="1" customFormat="1" ht="18" customHeight="1">
      <c r="B94" s="131"/>
      <c r="C94" s="132"/>
      <c r="D94" s="189" t="s">
        <v>138</v>
      </c>
      <c r="E94" s="261"/>
      <c r="F94" s="261"/>
      <c r="G94" s="261"/>
      <c r="H94" s="261"/>
      <c r="I94" s="132"/>
      <c r="J94" s="132"/>
      <c r="K94" s="132"/>
      <c r="L94" s="132"/>
      <c r="M94" s="132"/>
      <c r="N94" s="191">
        <f>ROUND(N88*T94,2)</f>
        <v>0</v>
      </c>
      <c r="O94" s="266"/>
      <c r="P94" s="266"/>
      <c r="Q94" s="266"/>
      <c r="R94" s="134"/>
      <c r="S94" s="135"/>
      <c r="T94" s="136"/>
      <c r="U94" s="137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8" t="s">
        <v>137</v>
      </c>
      <c r="AZ94" s="135"/>
      <c r="BA94" s="135"/>
      <c r="BB94" s="135"/>
      <c r="BC94" s="135"/>
      <c r="BD94" s="135"/>
      <c r="BE94" s="139">
        <f t="shared" si="0"/>
        <v>0</v>
      </c>
      <c r="BF94" s="139">
        <f t="shared" si="1"/>
        <v>0</v>
      </c>
      <c r="BG94" s="139">
        <f t="shared" si="2"/>
        <v>0</v>
      </c>
      <c r="BH94" s="139">
        <f t="shared" si="3"/>
        <v>0</v>
      </c>
      <c r="BI94" s="139">
        <f t="shared" si="4"/>
        <v>0</v>
      </c>
      <c r="BJ94" s="138" t="s">
        <v>93</v>
      </c>
      <c r="BK94" s="135"/>
      <c r="BL94" s="135"/>
      <c r="BM94" s="135"/>
    </row>
    <row r="95" spans="2:65" s="1" customFormat="1" ht="18" customHeight="1">
      <c r="B95" s="131"/>
      <c r="C95" s="132"/>
      <c r="D95" s="189" t="s">
        <v>139</v>
      </c>
      <c r="E95" s="261"/>
      <c r="F95" s="261"/>
      <c r="G95" s="261"/>
      <c r="H95" s="261"/>
      <c r="I95" s="132"/>
      <c r="J95" s="132"/>
      <c r="K95" s="132"/>
      <c r="L95" s="132"/>
      <c r="M95" s="132"/>
      <c r="N95" s="191">
        <f>ROUND(N88*T95,2)</f>
        <v>0</v>
      </c>
      <c r="O95" s="266"/>
      <c r="P95" s="266"/>
      <c r="Q95" s="266"/>
      <c r="R95" s="134"/>
      <c r="S95" s="135"/>
      <c r="T95" s="136"/>
      <c r="U95" s="137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8" t="s">
        <v>137</v>
      </c>
      <c r="AZ95" s="135"/>
      <c r="BA95" s="135"/>
      <c r="BB95" s="135"/>
      <c r="BC95" s="135"/>
      <c r="BD95" s="135"/>
      <c r="BE95" s="139">
        <f t="shared" si="0"/>
        <v>0</v>
      </c>
      <c r="BF95" s="139">
        <f t="shared" si="1"/>
        <v>0</v>
      </c>
      <c r="BG95" s="139">
        <f t="shared" si="2"/>
        <v>0</v>
      </c>
      <c r="BH95" s="139">
        <f t="shared" si="3"/>
        <v>0</v>
      </c>
      <c r="BI95" s="139">
        <f t="shared" si="4"/>
        <v>0</v>
      </c>
      <c r="BJ95" s="138" t="s">
        <v>93</v>
      </c>
      <c r="BK95" s="135"/>
      <c r="BL95" s="135"/>
      <c r="BM95" s="135"/>
    </row>
    <row r="96" spans="2:65" s="1" customFormat="1" ht="18" customHeight="1">
      <c r="B96" s="131"/>
      <c r="C96" s="132"/>
      <c r="D96" s="189" t="s">
        <v>140</v>
      </c>
      <c r="E96" s="261"/>
      <c r="F96" s="261"/>
      <c r="G96" s="261"/>
      <c r="H96" s="261"/>
      <c r="I96" s="132"/>
      <c r="J96" s="132"/>
      <c r="K96" s="132"/>
      <c r="L96" s="132"/>
      <c r="M96" s="132"/>
      <c r="N96" s="191">
        <f>ROUND(N88*T96,2)</f>
        <v>0</v>
      </c>
      <c r="O96" s="266"/>
      <c r="P96" s="266"/>
      <c r="Q96" s="266"/>
      <c r="R96" s="134"/>
      <c r="S96" s="135"/>
      <c r="T96" s="136"/>
      <c r="U96" s="137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si="0"/>
        <v>0</v>
      </c>
      <c r="BF96" s="139">
        <f t="shared" si="1"/>
        <v>0</v>
      </c>
      <c r="BG96" s="139">
        <f t="shared" si="2"/>
        <v>0</v>
      </c>
      <c r="BH96" s="139">
        <f t="shared" si="3"/>
        <v>0</v>
      </c>
      <c r="BI96" s="139">
        <f t="shared" si="4"/>
        <v>0</v>
      </c>
      <c r="BJ96" s="138" t="s">
        <v>93</v>
      </c>
      <c r="BK96" s="135"/>
      <c r="BL96" s="135"/>
      <c r="BM96" s="135"/>
    </row>
    <row r="97" spans="2:65" s="1" customFormat="1" ht="18" customHeight="1">
      <c r="B97" s="131"/>
      <c r="C97" s="132"/>
      <c r="D97" s="189" t="s">
        <v>141</v>
      </c>
      <c r="E97" s="261"/>
      <c r="F97" s="261"/>
      <c r="G97" s="261"/>
      <c r="H97" s="261"/>
      <c r="I97" s="132"/>
      <c r="J97" s="132"/>
      <c r="K97" s="132"/>
      <c r="L97" s="132"/>
      <c r="M97" s="132"/>
      <c r="N97" s="191">
        <f>ROUND(N88*T97,2)</f>
        <v>0</v>
      </c>
      <c r="O97" s="266"/>
      <c r="P97" s="266"/>
      <c r="Q97" s="266"/>
      <c r="R97" s="134"/>
      <c r="S97" s="135"/>
      <c r="T97" s="136"/>
      <c r="U97" s="137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93</v>
      </c>
      <c r="BK97" s="135"/>
      <c r="BL97" s="135"/>
      <c r="BM97" s="135"/>
    </row>
    <row r="98" spans="2:65" s="1" customFormat="1" ht="18" customHeight="1">
      <c r="B98" s="131"/>
      <c r="C98" s="132"/>
      <c r="D98" s="133" t="s">
        <v>142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91">
        <f>ROUND(N88*T98,2)</f>
        <v>0</v>
      </c>
      <c r="O98" s="266"/>
      <c r="P98" s="266"/>
      <c r="Q98" s="266"/>
      <c r="R98" s="134"/>
      <c r="S98" s="135"/>
      <c r="T98" s="140"/>
      <c r="U98" s="141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143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93</v>
      </c>
      <c r="BK98" s="135"/>
      <c r="BL98" s="135"/>
      <c r="BM98" s="135"/>
    </row>
    <row r="99" spans="2:65" s="1" customForma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12" t="s">
        <v>104</v>
      </c>
      <c r="D100" s="113"/>
      <c r="E100" s="113"/>
      <c r="F100" s="113"/>
      <c r="G100" s="113"/>
      <c r="H100" s="113"/>
      <c r="I100" s="113"/>
      <c r="J100" s="113"/>
      <c r="K100" s="113"/>
      <c r="L100" s="184">
        <f>ROUND(SUM(N88+N92),2)</f>
        <v>0</v>
      </c>
      <c r="M100" s="184"/>
      <c r="N100" s="184"/>
      <c r="O100" s="184"/>
      <c r="P100" s="184"/>
      <c r="Q100" s="184"/>
      <c r="R100" s="36"/>
    </row>
    <row r="101" spans="2:65" s="1" customFormat="1" ht="6.9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5" spans="2:65" s="1" customFormat="1" ht="6.9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" customHeight="1">
      <c r="B106" s="34"/>
      <c r="C106" s="212" t="s">
        <v>144</v>
      </c>
      <c r="D106" s="257"/>
      <c r="E106" s="257"/>
      <c r="F106" s="257"/>
      <c r="G106" s="257"/>
      <c r="H106" s="257"/>
      <c r="I106" s="257"/>
      <c r="J106" s="257"/>
      <c r="K106" s="257"/>
      <c r="L106" s="257"/>
      <c r="M106" s="257"/>
      <c r="N106" s="257"/>
      <c r="O106" s="257"/>
      <c r="P106" s="257"/>
      <c r="Q106" s="257"/>
      <c r="R106" s="36"/>
    </row>
    <row r="107" spans="2:65" s="1" customFormat="1" ht="6.9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55" t="str">
        <f>F6</f>
        <v>Chrudim krytý plavecký bazén - rozšíření sauny o wellness prvky - 2. etapa</v>
      </c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35"/>
      <c r="R108" s="36"/>
    </row>
    <row r="109" spans="2:65" s="1" customFormat="1" ht="36.9" customHeight="1">
      <c r="B109" s="34"/>
      <c r="C109" s="68" t="s">
        <v>111</v>
      </c>
      <c r="D109" s="35"/>
      <c r="E109" s="35"/>
      <c r="F109" s="214" t="str">
        <f>F7</f>
        <v>11 - Topení</v>
      </c>
      <c r="G109" s="257"/>
      <c r="H109" s="257"/>
      <c r="I109" s="257"/>
      <c r="J109" s="257"/>
      <c r="K109" s="257"/>
      <c r="L109" s="257"/>
      <c r="M109" s="257"/>
      <c r="N109" s="257"/>
      <c r="O109" s="257"/>
      <c r="P109" s="257"/>
      <c r="Q109" s="35"/>
      <c r="R109" s="36"/>
    </row>
    <row r="110" spans="2:65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23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25</v>
      </c>
      <c r="L111" s="35"/>
      <c r="M111" s="259" t="str">
        <f>IF(O9="","",O9)</f>
        <v>11. 6. 2018</v>
      </c>
      <c r="N111" s="259"/>
      <c r="O111" s="259"/>
      <c r="P111" s="259"/>
      <c r="Q111" s="35"/>
      <c r="R111" s="36"/>
    </row>
    <row r="112" spans="2:65" s="1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3.2">
      <c r="B113" s="34"/>
      <c r="C113" s="29" t="s">
        <v>27</v>
      </c>
      <c r="D113" s="35"/>
      <c r="E113" s="35"/>
      <c r="F113" s="27" t="str">
        <f>E12</f>
        <v>Město Chrudim,Resselovo nám.77,537 16 Chrudim</v>
      </c>
      <c r="G113" s="35"/>
      <c r="H113" s="35"/>
      <c r="I113" s="35"/>
      <c r="J113" s="35"/>
      <c r="K113" s="29" t="s">
        <v>33</v>
      </c>
      <c r="L113" s="35"/>
      <c r="M113" s="220" t="str">
        <f>E18</f>
        <v>CODE,s.r.o., Na Vrtálně 84,Pardubice</v>
      </c>
      <c r="N113" s="220"/>
      <c r="O113" s="220"/>
      <c r="P113" s="220"/>
      <c r="Q113" s="220"/>
      <c r="R113" s="36"/>
    </row>
    <row r="114" spans="2:65" s="1" customFormat="1" ht="14.4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36</v>
      </c>
      <c r="L114" s="35"/>
      <c r="M114" s="220" t="str">
        <f>E21</f>
        <v>R.Janošová</v>
      </c>
      <c r="N114" s="220"/>
      <c r="O114" s="220"/>
      <c r="P114" s="220"/>
      <c r="Q114" s="220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2"/>
      <c r="C116" s="143" t="s">
        <v>145</v>
      </c>
      <c r="D116" s="144" t="s">
        <v>146</v>
      </c>
      <c r="E116" s="144" t="s">
        <v>60</v>
      </c>
      <c r="F116" s="268" t="s">
        <v>147</v>
      </c>
      <c r="G116" s="268"/>
      <c r="H116" s="268"/>
      <c r="I116" s="268"/>
      <c r="J116" s="144" t="s">
        <v>148</v>
      </c>
      <c r="K116" s="144" t="s">
        <v>149</v>
      </c>
      <c r="L116" s="268" t="s">
        <v>150</v>
      </c>
      <c r="M116" s="268"/>
      <c r="N116" s="268" t="s">
        <v>116</v>
      </c>
      <c r="O116" s="268"/>
      <c r="P116" s="268"/>
      <c r="Q116" s="269"/>
      <c r="R116" s="145"/>
      <c r="T116" s="75" t="s">
        <v>151</v>
      </c>
      <c r="U116" s="76" t="s">
        <v>42</v>
      </c>
      <c r="V116" s="76" t="s">
        <v>152</v>
      </c>
      <c r="W116" s="76" t="s">
        <v>153</v>
      </c>
      <c r="X116" s="76" t="s">
        <v>154</v>
      </c>
      <c r="Y116" s="76" t="s">
        <v>155</v>
      </c>
      <c r="Z116" s="76" t="s">
        <v>156</v>
      </c>
      <c r="AA116" s="77" t="s">
        <v>157</v>
      </c>
    </row>
    <row r="117" spans="2:65" s="1" customFormat="1" ht="29.25" customHeight="1">
      <c r="B117" s="34"/>
      <c r="C117" s="79" t="s">
        <v>113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0">
        <f>BK117</f>
        <v>0</v>
      </c>
      <c r="O117" s="251"/>
      <c r="P117" s="251"/>
      <c r="Q117" s="251"/>
      <c r="R117" s="36"/>
      <c r="T117" s="78"/>
      <c r="U117" s="50"/>
      <c r="V117" s="50"/>
      <c r="W117" s="146">
        <f>W118+W121</f>
        <v>0</v>
      </c>
      <c r="X117" s="50"/>
      <c r="Y117" s="146">
        <f>Y118+Y121</f>
        <v>0</v>
      </c>
      <c r="Z117" s="50"/>
      <c r="AA117" s="147">
        <f>AA118+AA121</f>
        <v>0</v>
      </c>
      <c r="AT117" s="18" t="s">
        <v>77</v>
      </c>
      <c r="AU117" s="18" t="s">
        <v>118</v>
      </c>
      <c r="BK117" s="148">
        <f>BK118+BK121</f>
        <v>0</v>
      </c>
    </row>
    <row r="118" spans="2:65" s="9" customFormat="1" ht="37.35" customHeight="1">
      <c r="B118" s="149"/>
      <c r="C118" s="150"/>
      <c r="D118" s="151" t="s">
        <v>125</v>
      </c>
      <c r="E118" s="151"/>
      <c r="F118" s="151"/>
      <c r="G118" s="151"/>
      <c r="H118" s="151"/>
      <c r="I118" s="151"/>
      <c r="J118" s="151"/>
      <c r="K118" s="151"/>
      <c r="L118" s="151"/>
      <c r="M118" s="151"/>
      <c r="N118" s="252">
        <f>BK118</f>
        <v>0</v>
      </c>
      <c r="O118" s="253"/>
      <c r="P118" s="253"/>
      <c r="Q118" s="253"/>
      <c r="R118" s="152"/>
      <c r="T118" s="153"/>
      <c r="U118" s="150"/>
      <c r="V118" s="150"/>
      <c r="W118" s="154">
        <f>W119</f>
        <v>0</v>
      </c>
      <c r="X118" s="150"/>
      <c r="Y118" s="154">
        <f>Y119</f>
        <v>0</v>
      </c>
      <c r="Z118" s="150"/>
      <c r="AA118" s="155">
        <f>AA119</f>
        <v>0</v>
      </c>
      <c r="AR118" s="156" t="s">
        <v>93</v>
      </c>
      <c r="AT118" s="157" t="s">
        <v>77</v>
      </c>
      <c r="AU118" s="157" t="s">
        <v>78</v>
      </c>
      <c r="AY118" s="156" t="s">
        <v>158</v>
      </c>
      <c r="BK118" s="158">
        <f>BK119</f>
        <v>0</v>
      </c>
    </row>
    <row r="119" spans="2:65" s="9" customFormat="1" ht="19.95" customHeight="1">
      <c r="B119" s="149"/>
      <c r="C119" s="150"/>
      <c r="D119" s="159" t="s">
        <v>474</v>
      </c>
      <c r="E119" s="159"/>
      <c r="F119" s="159"/>
      <c r="G119" s="159"/>
      <c r="H119" s="159"/>
      <c r="I119" s="159"/>
      <c r="J119" s="159"/>
      <c r="K119" s="159"/>
      <c r="L119" s="159"/>
      <c r="M119" s="159"/>
      <c r="N119" s="248">
        <f>BK119</f>
        <v>0</v>
      </c>
      <c r="O119" s="249"/>
      <c r="P119" s="249"/>
      <c r="Q119" s="249"/>
      <c r="R119" s="152"/>
      <c r="T119" s="153"/>
      <c r="U119" s="150"/>
      <c r="V119" s="150"/>
      <c r="W119" s="154">
        <f>W120</f>
        <v>0</v>
      </c>
      <c r="X119" s="150"/>
      <c r="Y119" s="154">
        <f>Y120</f>
        <v>0</v>
      </c>
      <c r="Z119" s="150"/>
      <c r="AA119" s="155">
        <f>AA120</f>
        <v>0</v>
      </c>
      <c r="AR119" s="156" t="s">
        <v>93</v>
      </c>
      <c r="AT119" s="157" t="s">
        <v>77</v>
      </c>
      <c r="AU119" s="157" t="s">
        <v>84</v>
      </c>
      <c r="AY119" s="156" t="s">
        <v>158</v>
      </c>
      <c r="BK119" s="158">
        <f>BK120</f>
        <v>0</v>
      </c>
    </row>
    <row r="120" spans="2:65" s="1" customFormat="1" ht="25.5" customHeight="1">
      <c r="B120" s="131"/>
      <c r="C120" s="160" t="s">
        <v>84</v>
      </c>
      <c r="D120" s="160" t="s">
        <v>159</v>
      </c>
      <c r="E120" s="161" t="s">
        <v>475</v>
      </c>
      <c r="F120" s="229" t="s">
        <v>476</v>
      </c>
      <c r="G120" s="229"/>
      <c r="H120" s="229"/>
      <c r="I120" s="229"/>
      <c r="J120" s="162" t="s">
        <v>182</v>
      </c>
      <c r="K120" s="163">
        <v>1</v>
      </c>
      <c r="L120" s="230">
        <v>0</v>
      </c>
      <c r="M120" s="230"/>
      <c r="N120" s="231">
        <f>ROUND(L120*K120,2)</f>
        <v>0</v>
      </c>
      <c r="O120" s="231"/>
      <c r="P120" s="231"/>
      <c r="Q120" s="231"/>
      <c r="R120" s="134"/>
      <c r="T120" s="164" t="s">
        <v>5</v>
      </c>
      <c r="U120" s="43" t="s">
        <v>45</v>
      </c>
      <c r="V120" s="35"/>
      <c r="W120" s="165">
        <f>V120*K120</f>
        <v>0</v>
      </c>
      <c r="X120" s="165">
        <v>0</v>
      </c>
      <c r="Y120" s="165">
        <f>X120*K120</f>
        <v>0</v>
      </c>
      <c r="Z120" s="165">
        <v>0</v>
      </c>
      <c r="AA120" s="166">
        <f>Z120*K120</f>
        <v>0</v>
      </c>
      <c r="AR120" s="18" t="s">
        <v>221</v>
      </c>
      <c r="AT120" s="18" t="s">
        <v>159</v>
      </c>
      <c r="AU120" s="18" t="s">
        <v>93</v>
      </c>
      <c r="AY120" s="18" t="s">
        <v>158</v>
      </c>
      <c r="BE120" s="105">
        <f>IF(U120="základní",N120,0)</f>
        <v>0</v>
      </c>
      <c r="BF120" s="105">
        <f>IF(U120="snížená",N120,0)</f>
        <v>0</v>
      </c>
      <c r="BG120" s="105">
        <f>IF(U120="zákl. přenesená",N120,0)</f>
        <v>0</v>
      </c>
      <c r="BH120" s="105">
        <f>IF(U120="sníž. přenesená",N120,0)</f>
        <v>0</v>
      </c>
      <c r="BI120" s="105">
        <f>IF(U120="nulová",N120,0)</f>
        <v>0</v>
      </c>
      <c r="BJ120" s="18" t="s">
        <v>93</v>
      </c>
      <c r="BK120" s="105">
        <f>ROUND(L120*K120,2)</f>
        <v>0</v>
      </c>
      <c r="BL120" s="18" t="s">
        <v>221</v>
      </c>
      <c r="BM120" s="18" t="s">
        <v>477</v>
      </c>
    </row>
    <row r="121" spans="2:65" s="1" customFormat="1" ht="49.95" customHeight="1">
      <c r="B121" s="34"/>
      <c r="C121" s="35"/>
      <c r="D121" s="151" t="s">
        <v>471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46">
        <f>BK121</f>
        <v>0</v>
      </c>
      <c r="O121" s="247"/>
      <c r="P121" s="247"/>
      <c r="Q121" s="247"/>
      <c r="R121" s="36"/>
      <c r="T121" s="171"/>
      <c r="U121" s="55"/>
      <c r="V121" s="55"/>
      <c r="W121" s="55"/>
      <c r="X121" s="55"/>
      <c r="Y121" s="55"/>
      <c r="Z121" s="55"/>
      <c r="AA121" s="57"/>
      <c r="AT121" s="18" t="s">
        <v>77</v>
      </c>
      <c r="AU121" s="18" t="s">
        <v>78</v>
      </c>
      <c r="AY121" s="18" t="s">
        <v>472</v>
      </c>
      <c r="BK121" s="105">
        <v>0</v>
      </c>
    </row>
    <row r="122" spans="2:65" s="1" customFormat="1" ht="6.9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mergeCells count="71">
    <mergeCell ref="D95:H95"/>
    <mergeCell ref="D93:H93"/>
    <mergeCell ref="D94:H94"/>
    <mergeCell ref="D96:H96"/>
    <mergeCell ref="D97:H97"/>
    <mergeCell ref="E24:L24"/>
    <mergeCell ref="S2:AC2"/>
    <mergeCell ref="M27:P27"/>
    <mergeCell ref="M28:P28"/>
    <mergeCell ref="M30:P30"/>
    <mergeCell ref="O18:P18"/>
    <mergeCell ref="O20:P20"/>
    <mergeCell ref="O21:P21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F116:I116"/>
    <mergeCell ref="C106:Q106"/>
    <mergeCell ref="F108:P108"/>
    <mergeCell ref="F109:P109"/>
    <mergeCell ref="M111:P111"/>
    <mergeCell ref="M113:Q113"/>
    <mergeCell ref="M114:Q114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N121:Q1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N97:Q97"/>
    <mergeCell ref="N93:Q93"/>
    <mergeCell ref="N94:Q94"/>
    <mergeCell ref="N95:Q95"/>
    <mergeCell ref="N96:Q96"/>
    <mergeCell ref="N98:Q98"/>
    <mergeCell ref="L100:Q10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6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22"/>
  <sheetViews>
    <sheetView showGridLines="0" workbookViewId="0">
      <pane ySplit="1" topLeftCell="A2" activePane="bottomLeft" state="frozen"/>
      <selection pane="bottomLeft" activeCell="L121" sqref="L12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105</v>
      </c>
      <c r="G1" s="13"/>
      <c r="H1" s="254" t="s">
        <v>106</v>
      </c>
      <c r="I1" s="254"/>
      <c r="J1" s="254"/>
      <c r="K1" s="254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8" t="s">
        <v>92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84</v>
      </c>
    </row>
    <row r="4" spans="1:66" ht="36.9" customHeight="1">
      <c r="B4" s="22"/>
      <c r="C4" s="212" t="s">
        <v>110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3"/>
      <c r="T4" s="17" t="s">
        <v>13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55" t="str">
        <f>'Rekapitulace stavby'!K6</f>
        <v>Chrudim krytý plavecký bazén - rozšíření sauny o wellness prvky - 2. etapa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"/>
      <c r="R6" s="23"/>
    </row>
    <row r="7" spans="1:66" s="1" customFormat="1" ht="32.85" customHeight="1">
      <c r="B7" s="34"/>
      <c r="C7" s="35"/>
      <c r="D7" s="28" t="s">
        <v>111</v>
      </c>
      <c r="E7" s="35"/>
      <c r="F7" s="203" t="s">
        <v>478</v>
      </c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35"/>
      <c r="R7" s="36"/>
    </row>
    <row r="8" spans="1:66" s="1" customFormat="1" ht="14.4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58" t="str">
        <f>'Rekapitulace stavby'!AN8</f>
        <v>11. 6. 2018</v>
      </c>
      <c r="P9" s="25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Město Chrudim,Resselovo nám.77,537 16 Chrudim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60" t="str">
        <f>IF('Rekapitulace stavby'!AN13="","",'Rekapitulace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60" t="str">
        <f>IF('Rekapitulace stavby'!E14="","",'Rekapitulace stavby'!E14)</f>
        <v>Vyplň údaj</v>
      </c>
      <c r="F15" s="276"/>
      <c r="G15" s="276"/>
      <c r="H15" s="276"/>
      <c r="I15" s="276"/>
      <c r="J15" s="276"/>
      <c r="K15" s="276"/>
      <c r="L15" s="276"/>
      <c r="M15" s="29" t="s">
        <v>30</v>
      </c>
      <c r="N15" s="35"/>
      <c r="O15" s="260" t="str">
        <f>IF('Rekapitulace stavby'!AN14="","",'Rekapitulace stavby'!AN14)</f>
        <v>Vyplň údaj</v>
      </c>
      <c r="P15" s="22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>CODE,s.r.o., Na Vrtálně 84,Pardubice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>R.Janošová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113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" customHeight="1">
      <c r="B28" s="34"/>
      <c r="C28" s="35"/>
      <c r="D28" s="33" t="s">
        <v>99</v>
      </c>
      <c r="E28" s="35"/>
      <c r="F28" s="35"/>
      <c r="G28" s="35"/>
      <c r="H28" s="35"/>
      <c r="I28" s="35"/>
      <c r="J28" s="35"/>
      <c r="K28" s="35"/>
      <c r="L28" s="35"/>
      <c r="M28" s="226">
        <f>N92</f>
        <v>0</v>
      </c>
      <c r="N28" s="226"/>
      <c r="O28" s="226"/>
      <c r="P28" s="226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75">
        <f>ROUND(M27+M28,2)</f>
        <v>0</v>
      </c>
      <c r="N30" s="257"/>
      <c r="O30" s="257"/>
      <c r="P30" s="257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72">
        <f>M30</f>
        <v>0</v>
      </c>
      <c r="I32" s="257"/>
      <c r="J32" s="257"/>
      <c r="K32" s="35"/>
      <c r="L32" s="35"/>
      <c r="M32" s="272">
        <f>(H32*1.21)-SUM(M30)</f>
        <v>0</v>
      </c>
      <c r="N32" s="257"/>
      <c r="O32" s="257"/>
      <c r="P32" s="257"/>
      <c r="Q32" s="35"/>
      <c r="R32" s="36"/>
    </row>
    <row r="33" spans="2:18" s="1" customFormat="1" ht="14.4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72"/>
      <c r="I33" s="257"/>
      <c r="J33" s="257"/>
      <c r="K33" s="35"/>
      <c r="L33" s="35"/>
      <c r="M33" s="272"/>
      <c r="N33" s="257"/>
      <c r="O33" s="257"/>
      <c r="P33" s="257"/>
      <c r="Q33" s="35"/>
      <c r="R33" s="36"/>
    </row>
    <row r="34" spans="2:18" s="1" customFormat="1" ht="14.4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72">
        <f>(SUM(BG92:BG99)+SUM(BG117:BG120))</f>
        <v>0</v>
      </c>
      <c r="I34" s="257"/>
      <c r="J34" s="257"/>
      <c r="K34" s="35"/>
      <c r="L34" s="35"/>
      <c r="M34" s="272">
        <v>0</v>
      </c>
      <c r="N34" s="257"/>
      <c r="O34" s="257"/>
      <c r="P34" s="257"/>
      <c r="Q34" s="35"/>
      <c r="R34" s="36"/>
    </row>
    <row r="35" spans="2:18" s="1" customFormat="1" ht="14.4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72">
        <f>(SUM(BH92:BH99)+SUM(BH117:BH120))</f>
        <v>0</v>
      </c>
      <c r="I35" s="257"/>
      <c r="J35" s="257"/>
      <c r="K35" s="35"/>
      <c r="L35" s="35"/>
      <c r="M35" s="272">
        <v>0</v>
      </c>
      <c r="N35" s="257"/>
      <c r="O35" s="257"/>
      <c r="P35" s="257"/>
      <c r="Q35" s="35"/>
      <c r="R35" s="36"/>
    </row>
    <row r="36" spans="2:18" s="1" customFormat="1" ht="14.4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72">
        <f>(SUM(BI92:BI99)+SUM(BI117:BI120))</f>
        <v>0</v>
      </c>
      <c r="I36" s="257"/>
      <c r="J36" s="257"/>
      <c r="K36" s="35"/>
      <c r="L36" s="35"/>
      <c r="M36" s="272">
        <v>0</v>
      </c>
      <c r="N36" s="257"/>
      <c r="O36" s="257"/>
      <c r="P36" s="257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73">
        <f>SUM(M30:M36)</f>
        <v>0</v>
      </c>
      <c r="M38" s="273"/>
      <c r="N38" s="273"/>
      <c r="O38" s="273"/>
      <c r="P38" s="274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212" t="s">
        <v>114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55" t="str">
        <f>F6</f>
        <v>Chrudim krytý plavecký bazén - rozšíření sauny o wellness prvky - 2. etapa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" customHeight="1">
      <c r="B79" s="34"/>
      <c r="C79" s="68" t="s">
        <v>111</v>
      </c>
      <c r="D79" s="35"/>
      <c r="E79" s="35"/>
      <c r="F79" s="214" t="str">
        <f>F7</f>
        <v>12 - Elektroinstalace</v>
      </c>
      <c r="G79" s="257"/>
      <c r="H79" s="257"/>
      <c r="I79" s="257"/>
      <c r="J79" s="257"/>
      <c r="K79" s="257"/>
      <c r="L79" s="257"/>
      <c r="M79" s="257"/>
      <c r="N79" s="257"/>
      <c r="O79" s="257"/>
      <c r="P79" s="257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59" t="str">
        <f>IF(O9="","",O9)</f>
        <v>11. 6. 2018</v>
      </c>
      <c r="N81" s="259"/>
      <c r="O81" s="259"/>
      <c r="P81" s="259"/>
      <c r="Q81" s="35"/>
      <c r="R81" s="36"/>
    </row>
    <row r="82" spans="2:65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3.2">
      <c r="B83" s="34"/>
      <c r="C83" s="29" t="s">
        <v>27</v>
      </c>
      <c r="D83" s="35"/>
      <c r="E83" s="35"/>
      <c r="F83" s="27" t="str">
        <f>E12</f>
        <v>Město Chrudim,Resselovo nám.77,537 16 Chrudim</v>
      </c>
      <c r="G83" s="35"/>
      <c r="H83" s="35"/>
      <c r="I83" s="35"/>
      <c r="J83" s="35"/>
      <c r="K83" s="29" t="s">
        <v>33</v>
      </c>
      <c r="L83" s="35"/>
      <c r="M83" s="220" t="str">
        <f>E18</f>
        <v>CODE,s.r.o., Na Vrtálně 84,Pardubice</v>
      </c>
      <c r="N83" s="220"/>
      <c r="O83" s="220"/>
      <c r="P83" s="220"/>
      <c r="Q83" s="220"/>
      <c r="R83" s="36"/>
    </row>
    <row r="84" spans="2:65" s="1" customFormat="1" ht="14.4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220" t="str">
        <f>E21</f>
        <v>R.Janošová</v>
      </c>
      <c r="N84" s="220"/>
      <c r="O84" s="220"/>
      <c r="P84" s="220"/>
      <c r="Q84" s="220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70" t="s">
        <v>115</v>
      </c>
      <c r="D86" s="271"/>
      <c r="E86" s="271"/>
      <c r="F86" s="271"/>
      <c r="G86" s="271"/>
      <c r="H86" s="113"/>
      <c r="I86" s="113"/>
      <c r="J86" s="113"/>
      <c r="K86" s="113"/>
      <c r="L86" s="113"/>
      <c r="M86" s="113"/>
      <c r="N86" s="270" t="s">
        <v>116</v>
      </c>
      <c r="O86" s="271"/>
      <c r="P86" s="271"/>
      <c r="Q86" s="271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1" t="s">
        <v>117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1">
        <f>N117</f>
        <v>0</v>
      </c>
      <c r="O88" s="264"/>
      <c r="P88" s="264"/>
      <c r="Q88" s="264"/>
      <c r="R88" s="36"/>
      <c r="AU88" s="18" t="s">
        <v>118</v>
      </c>
    </row>
    <row r="89" spans="2:65" s="6" customFormat="1" ht="24.9" customHeight="1">
      <c r="B89" s="122"/>
      <c r="C89" s="123"/>
      <c r="D89" s="124" t="s">
        <v>125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3">
        <f>N118</f>
        <v>0</v>
      </c>
      <c r="O89" s="263"/>
      <c r="P89" s="263"/>
      <c r="Q89" s="263"/>
      <c r="R89" s="125"/>
    </row>
    <row r="90" spans="2:65" s="7" customFormat="1" ht="19.95" customHeight="1">
      <c r="B90" s="126"/>
      <c r="C90" s="127"/>
      <c r="D90" s="101" t="s">
        <v>479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N119</f>
        <v>0</v>
      </c>
      <c r="O90" s="262"/>
      <c r="P90" s="262"/>
      <c r="Q90" s="262"/>
      <c r="R90" s="128"/>
    </row>
    <row r="91" spans="2:65" s="1" customFormat="1" ht="21.75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6"/>
    </row>
    <row r="92" spans="2:65" s="1" customFormat="1" ht="29.25" customHeight="1">
      <c r="B92" s="34"/>
      <c r="C92" s="121" t="s">
        <v>135</v>
      </c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264">
        <f>ROUND(N93+N94+N95+N96+N97+N98,2)</f>
        <v>0</v>
      </c>
      <c r="O92" s="265"/>
      <c r="P92" s="265"/>
      <c r="Q92" s="265"/>
      <c r="R92" s="36"/>
      <c r="T92" s="129"/>
      <c r="U92" s="130" t="s">
        <v>42</v>
      </c>
    </row>
    <row r="93" spans="2:65" s="1" customFormat="1" ht="18" customHeight="1">
      <c r="B93" s="131"/>
      <c r="C93" s="132"/>
      <c r="D93" s="189" t="s">
        <v>136</v>
      </c>
      <c r="E93" s="261"/>
      <c r="F93" s="261"/>
      <c r="G93" s="261"/>
      <c r="H93" s="261"/>
      <c r="I93" s="132"/>
      <c r="J93" s="132"/>
      <c r="K93" s="132"/>
      <c r="L93" s="132"/>
      <c r="M93" s="132"/>
      <c r="N93" s="191">
        <f>ROUND(N88*T93,2)</f>
        <v>0</v>
      </c>
      <c r="O93" s="266"/>
      <c r="P93" s="266"/>
      <c r="Q93" s="266"/>
      <c r="R93" s="134"/>
      <c r="S93" s="135"/>
      <c r="T93" s="136"/>
      <c r="U93" s="137" t="s">
        <v>45</v>
      </c>
      <c r="V93" s="135"/>
      <c r="W93" s="135"/>
      <c r="X93" s="135"/>
      <c r="Y93" s="135"/>
      <c r="Z93" s="135"/>
      <c r="AA93" s="135"/>
      <c r="AB93" s="135"/>
      <c r="AC93" s="135"/>
      <c r="AD93" s="135"/>
      <c r="AE93" s="135"/>
      <c r="AF93" s="135"/>
      <c r="AG93" s="135"/>
      <c r="AH93" s="135"/>
      <c r="AI93" s="135"/>
      <c r="AJ93" s="135"/>
      <c r="AK93" s="135"/>
      <c r="AL93" s="135"/>
      <c r="AM93" s="135"/>
      <c r="AN93" s="135"/>
      <c r="AO93" s="135"/>
      <c r="AP93" s="135"/>
      <c r="AQ93" s="135"/>
      <c r="AR93" s="135"/>
      <c r="AS93" s="135"/>
      <c r="AT93" s="135"/>
      <c r="AU93" s="135"/>
      <c r="AV93" s="135"/>
      <c r="AW93" s="135"/>
      <c r="AX93" s="135"/>
      <c r="AY93" s="138" t="s">
        <v>137</v>
      </c>
      <c r="AZ93" s="135"/>
      <c r="BA93" s="135"/>
      <c r="BB93" s="135"/>
      <c r="BC93" s="135"/>
      <c r="BD93" s="135"/>
      <c r="BE93" s="139">
        <f t="shared" ref="BE93:BE98" si="0">IF(U93="základní",N93,0)</f>
        <v>0</v>
      </c>
      <c r="BF93" s="139">
        <f t="shared" ref="BF93:BF98" si="1">IF(U93="snížená",N93,0)</f>
        <v>0</v>
      </c>
      <c r="BG93" s="139">
        <f t="shared" ref="BG93:BG98" si="2">IF(U93="zákl. přenesená",N93,0)</f>
        <v>0</v>
      </c>
      <c r="BH93" s="139">
        <f t="shared" ref="BH93:BH98" si="3">IF(U93="sníž. přenesená",N93,0)</f>
        <v>0</v>
      </c>
      <c r="BI93" s="139">
        <f t="shared" ref="BI93:BI98" si="4">IF(U93="nulová",N93,0)</f>
        <v>0</v>
      </c>
      <c r="BJ93" s="138" t="s">
        <v>93</v>
      </c>
      <c r="BK93" s="135"/>
      <c r="BL93" s="135"/>
      <c r="BM93" s="135"/>
    </row>
    <row r="94" spans="2:65" s="1" customFormat="1" ht="18" customHeight="1">
      <c r="B94" s="131"/>
      <c r="C94" s="132"/>
      <c r="D94" s="189" t="s">
        <v>138</v>
      </c>
      <c r="E94" s="261"/>
      <c r="F94" s="261"/>
      <c r="G94" s="261"/>
      <c r="H94" s="261"/>
      <c r="I94" s="132"/>
      <c r="J94" s="132"/>
      <c r="K94" s="132"/>
      <c r="L94" s="132"/>
      <c r="M94" s="132"/>
      <c r="N94" s="191">
        <f>ROUND(N88*T94,2)</f>
        <v>0</v>
      </c>
      <c r="O94" s="266"/>
      <c r="P94" s="266"/>
      <c r="Q94" s="266"/>
      <c r="R94" s="134"/>
      <c r="S94" s="135"/>
      <c r="T94" s="136"/>
      <c r="U94" s="137" t="s">
        <v>45</v>
      </c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135"/>
      <c r="AT94" s="135"/>
      <c r="AU94" s="135"/>
      <c r="AV94" s="135"/>
      <c r="AW94" s="135"/>
      <c r="AX94" s="135"/>
      <c r="AY94" s="138" t="s">
        <v>137</v>
      </c>
      <c r="AZ94" s="135"/>
      <c r="BA94" s="135"/>
      <c r="BB94" s="135"/>
      <c r="BC94" s="135"/>
      <c r="BD94" s="135"/>
      <c r="BE94" s="139">
        <f t="shared" si="0"/>
        <v>0</v>
      </c>
      <c r="BF94" s="139">
        <f t="shared" si="1"/>
        <v>0</v>
      </c>
      <c r="BG94" s="139">
        <f t="shared" si="2"/>
        <v>0</v>
      </c>
      <c r="BH94" s="139">
        <f t="shared" si="3"/>
        <v>0</v>
      </c>
      <c r="BI94" s="139">
        <f t="shared" si="4"/>
        <v>0</v>
      </c>
      <c r="BJ94" s="138" t="s">
        <v>93</v>
      </c>
      <c r="BK94" s="135"/>
      <c r="BL94" s="135"/>
      <c r="BM94" s="135"/>
    </row>
    <row r="95" spans="2:65" s="1" customFormat="1" ht="18" customHeight="1">
      <c r="B95" s="131"/>
      <c r="C95" s="132"/>
      <c r="D95" s="189" t="s">
        <v>139</v>
      </c>
      <c r="E95" s="261"/>
      <c r="F95" s="261"/>
      <c r="G95" s="261"/>
      <c r="H95" s="261"/>
      <c r="I95" s="132"/>
      <c r="J95" s="132"/>
      <c r="K95" s="132"/>
      <c r="L95" s="132"/>
      <c r="M95" s="132"/>
      <c r="N95" s="191">
        <f>ROUND(N88*T95,2)</f>
        <v>0</v>
      </c>
      <c r="O95" s="266"/>
      <c r="P95" s="266"/>
      <c r="Q95" s="266"/>
      <c r="R95" s="134"/>
      <c r="S95" s="135"/>
      <c r="T95" s="136"/>
      <c r="U95" s="137" t="s">
        <v>45</v>
      </c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135"/>
      <c r="AT95" s="135"/>
      <c r="AU95" s="135"/>
      <c r="AV95" s="135"/>
      <c r="AW95" s="135"/>
      <c r="AX95" s="135"/>
      <c r="AY95" s="138" t="s">
        <v>137</v>
      </c>
      <c r="AZ95" s="135"/>
      <c r="BA95" s="135"/>
      <c r="BB95" s="135"/>
      <c r="BC95" s="135"/>
      <c r="BD95" s="135"/>
      <c r="BE95" s="139">
        <f t="shared" si="0"/>
        <v>0</v>
      </c>
      <c r="BF95" s="139">
        <f t="shared" si="1"/>
        <v>0</v>
      </c>
      <c r="BG95" s="139">
        <f t="shared" si="2"/>
        <v>0</v>
      </c>
      <c r="BH95" s="139">
        <f t="shared" si="3"/>
        <v>0</v>
      </c>
      <c r="BI95" s="139">
        <f t="shared" si="4"/>
        <v>0</v>
      </c>
      <c r="BJ95" s="138" t="s">
        <v>93</v>
      </c>
      <c r="BK95" s="135"/>
      <c r="BL95" s="135"/>
      <c r="BM95" s="135"/>
    </row>
    <row r="96" spans="2:65" s="1" customFormat="1" ht="18" customHeight="1">
      <c r="B96" s="131"/>
      <c r="C96" s="132"/>
      <c r="D96" s="189" t="s">
        <v>140</v>
      </c>
      <c r="E96" s="261"/>
      <c r="F96" s="261"/>
      <c r="G96" s="261"/>
      <c r="H96" s="261"/>
      <c r="I96" s="132"/>
      <c r="J96" s="132"/>
      <c r="K96" s="132"/>
      <c r="L96" s="132"/>
      <c r="M96" s="132"/>
      <c r="N96" s="191">
        <f>ROUND(N88*T96,2)</f>
        <v>0</v>
      </c>
      <c r="O96" s="266"/>
      <c r="P96" s="266"/>
      <c r="Q96" s="266"/>
      <c r="R96" s="134"/>
      <c r="S96" s="135"/>
      <c r="T96" s="136"/>
      <c r="U96" s="137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si="0"/>
        <v>0</v>
      </c>
      <c r="BF96" s="139">
        <f t="shared" si="1"/>
        <v>0</v>
      </c>
      <c r="BG96" s="139">
        <f t="shared" si="2"/>
        <v>0</v>
      </c>
      <c r="BH96" s="139">
        <f t="shared" si="3"/>
        <v>0</v>
      </c>
      <c r="BI96" s="139">
        <f t="shared" si="4"/>
        <v>0</v>
      </c>
      <c r="BJ96" s="138" t="s">
        <v>93</v>
      </c>
      <c r="BK96" s="135"/>
      <c r="BL96" s="135"/>
      <c r="BM96" s="135"/>
    </row>
    <row r="97" spans="2:65" s="1" customFormat="1" ht="18" customHeight="1">
      <c r="B97" s="131"/>
      <c r="C97" s="132"/>
      <c r="D97" s="189" t="s">
        <v>141</v>
      </c>
      <c r="E97" s="261"/>
      <c r="F97" s="261"/>
      <c r="G97" s="261"/>
      <c r="H97" s="261"/>
      <c r="I97" s="132"/>
      <c r="J97" s="132"/>
      <c r="K97" s="132"/>
      <c r="L97" s="132"/>
      <c r="M97" s="132"/>
      <c r="N97" s="191">
        <f>ROUND(N88*T97,2)</f>
        <v>0</v>
      </c>
      <c r="O97" s="266"/>
      <c r="P97" s="266"/>
      <c r="Q97" s="266"/>
      <c r="R97" s="134"/>
      <c r="S97" s="135"/>
      <c r="T97" s="136"/>
      <c r="U97" s="137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93</v>
      </c>
      <c r="BK97" s="135"/>
      <c r="BL97" s="135"/>
      <c r="BM97" s="135"/>
    </row>
    <row r="98" spans="2:65" s="1" customFormat="1" ht="18" customHeight="1">
      <c r="B98" s="131"/>
      <c r="C98" s="132"/>
      <c r="D98" s="133" t="s">
        <v>142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91">
        <f>ROUND(N88*T98,2)</f>
        <v>0</v>
      </c>
      <c r="O98" s="266"/>
      <c r="P98" s="266"/>
      <c r="Q98" s="266"/>
      <c r="R98" s="134"/>
      <c r="S98" s="135"/>
      <c r="T98" s="140"/>
      <c r="U98" s="141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143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93</v>
      </c>
      <c r="BK98" s="135"/>
      <c r="BL98" s="135"/>
      <c r="BM98" s="135"/>
    </row>
    <row r="99" spans="2:65" s="1" customFormat="1"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6"/>
    </row>
    <row r="100" spans="2:65" s="1" customFormat="1" ht="29.25" customHeight="1">
      <c r="B100" s="34"/>
      <c r="C100" s="112" t="s">
        <v>104</v>
      </c>
      <c r="D100" s="113"/>
      <c r="E100" s="113"/>
      <c r="F100" s="113"/>
      <c r="G100" s="113"/>
      <c r="H100" s="113"/>
      <c r="I100" s="113"/>
      <c r="J100" s="113"/>
      <c r="K100" s="113"/>
      <c r="L100" s="184">
        <f>ROUND(SUM(N88+N92),2)</f>
        <v>0</v>
      </c>
      <c r="M100" s="184"/>
      <c r="N100" s="184"/>
      <c r="O100" s="184"/>
      <c r="P100" s="184"/>
      <c r="Q100" s="184"/>
      <c r="R100" s="36"/>
    </row>
    <row r="101" spans="2:65" s="1" customFormat="1" ht="6.9" customHeight="1">
      <c r="B101" s="58"/>
      <c r="C101" s="59"/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/>
      <c r="O101" s="59"/>
      <c r="P101" s="59"/>
      <c r="Q101" s="59"/>
      <c r="R101" s="60"/>
    </row>
    <row r="105" spans="2:65" s="1" customFormat="1" ht="6.9" customHeight="1">
      <c r="B105" s="61"/>
      <c r="C105" s="62"/>
      <c r="D105" s="62"/>
      <c r="E105" s="62"/>
      <c r="F105" s="62"/>
      <c r="G105" s="62"/>
      <c r="H105" s="62"/>
      <c r="I105" s="62"/>
      <c r="J105" s="62"/>
      <c r="K105" s="62"/>
      <c r="L105" s="62"/>
      <c r="M105" s="62"/>
      <c r="N105" s="62"/>
      <c r="O105" s="62"/>
      <c r="P105" s="62"/>
      <c r="Q105" s="62"/>
      <c r="R105" s="63"/>
    </row>
    <row r="106" spans="2:65" s="1" customFormat="1" ht="36.9" customHeight="1">
      <c r="B106" s="34"/>
      <c r="C106" s="212" t="s">
        <v>144</v>
      </c>
      <c r="D106" s="257"/>
      <c r="E106" s="257"/>
      <c r="F106" s="257"/>
      <c r="G106" s="257"/>
      <c r="H106" s="257"/>
      <c r="I106" s="257"/>
      <c r="J106" s="257"/>
      <c r="K106" s="257"/>
      <c r="L106" s="257"/>
      <c r="M106" s="257"/>
      <c r="N106" s="257"/>
      <c r="O106" s="257"/>
      <c r="P106" s="257"/>
      <c r="Q106" s="257"/>
      <c r="R106" s="36"/>
    </row>
    <row r="107" spans="2:65" s="1" customFormat="1" ht="6.9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5" s="1" customFormat="1" ht="30" customHeight="1">
      <c r="B108" s="34"/>
      <c r="C108" s="29" t="s">
        <v>19</v>
      </c>
      <c r="D108" s="35"/>
      <c r="E108" s="35"/>
      <c r="F108" s="255" t="str">
        <f>F6</f>
        <v>Chrudim krytý plavecký bazén - rozšíření sauny o wellness prvky - 2. etapa</v>
      </c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35"/>
      <c r="R108" s="36"/>
    </row>
    <row r="109" spans="2:65" s="1" customFormat="1" ht="36.9" customHeight="1">
      <c r="B109" s="34"/>
      <c r="C109" s="68" t="s">
        <v>111</v>
      </c>
      <c r="D109" s="35"/>
      <c r="E109" s="35"/>
      <c r="F109" s="214" t="str">
        <f>F7</f>
        <v>12 - Elektroinstalace</v>
      </c>
      <c r="G109" s="257"/>
      <c r="H109" s="257"/>
      <c r="I109" s="257"/>
      <c r="J109" s="257"/>
      <c r="K109" s="257"/>
      <c r="L109" s="257"/>
      <c r="M109" s="257"/>
      <c r="N109" s="257"/>
      <c r="O109" s="257"/>
      <c r="P109" s="257"/>
      <c r="Q109" s="35"/>
      <c r="R109" s="36"/>
    </row>
    <row r="110" spans="2:65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18" customHeight="1">
      <c r="B111" s="34"/>
      <c r="C111" s="29" t="s">
        <v>23</v>
      </c>
      <c r="D111" s="35"/>
      <c r="E111" s="35"/>
      <c r="F111" s="27" t="str">
        <f>F9</f>
        <v xml:space="preserve"> </v>
      </c>
      <c r="G111" s="35"/>
      <c r="H111" s="35"/>
      <c r="I111" s="35"/>
      <c r="J111" s="35"/>
      <c r="K111" s="29" t="s">
        <v>25</v>
      </c>
      <c r="L111" s="35"/>
      <c r="M111" s="259" t="str">
        <f>IF(O9="","",O9)</f>
        <v>11. 6. 2018</v>
      </c>
      <c r="N111" s="259"/>
      <c r="O111" s="259"/>
      <c r="P111" s="259"/>
      <c r="Q111" s="35"/>
      <c r="R111" s="36"/>
    </row>
    <row r="112" spans="2:65" s="1" customFormat="1" ht="6.9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13.2">
      <c r="B113" s="34"/>
      <c r="C113" s="29" t="s">
        <v>27</v>
      </c>
      <c r="D113" s="35"/>
      <c r="E113" s="35"/>
      <c r="F113" s="27" t="str">
        <f>E12</f>
        <v>Město Chrudim,Resselovo nám.77,537 16 Chrudim</v>
      </c>
      <c r="G113" s="35"/>
      <c r="H113" s="35"/>
      <c r="I113" s="35"/>
      <c r="J113" s="35"/>
      <c r="K113" s="29" t="s">
        <v>33</v>
      </c>
      <c r="L113" s="35"/>
      <c r="M113" s="220" t="str">
        <f>E18</f>
        <v>CODE,s.r.o., Na Vrtálně 84,Pardubice</v>
      </c>
      <c r="N113" s="220"/>
      <c r="O113" s="220"/>
      <c r="P113" s="220"/>
      <c r="Q113" s="220"/>
      <c r="R113" s="36"/>
    </row>
    <row r="114" spans="2:65" s="1" customFormat="1" ht="14.4" customHeight="1">
      <c r="B114" s="34"/>
      <c r="C114" s="29" t="s">
        <v>31</v>
      </c>
      <c r="D114" s="35"/>
      <c r="E114" s="35"/>
      <c r="F114" s="27" t="str">
        <f>IF(E15="","",E15)</f>
        <v>Vyplň údaj</v>
      </c>
      <c r="G114" s="35"/>
      <c r="H114" s="35"/>
      <c r="I114" s="35"/>
      <c r="J114" s="35"/>
      <c r="K114" s="29" t="s">
        <v>36</v>
      </c>
      <c r="L114" s="35"/>
      <c r="M114" s="220" t="str">
        <f>E21</f>
        <v>R.Janošová</v>
      </c>
      <c r="N114" s="220"/>
      <c r="O114" s="220"/>
      <c r="P114" s="220"/>
      <c r="Q114" s="220"/>
      <c r="R114" s="36"/>
    </row>
    <row r="115" spans="2:65" s="1" customFormat="1" ht="10.3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8" customFormat="1" ht="29.25" customHeight="1">
      <c r="B116" s="142"/>
      <c r="C116" s="143" t="s">
        <v>145</v>
      </c>
      <c r="D116" s="144" t="s">
        <v>146</v>
      </c>
      <c r="E116" s="144" t="s">
        <v>60</v>
      </c>
      <c r="F116" s="268" t="s">
        <v>147</v>
      </c>
      <c r="G116" s="268"/>
      <c r="H116" s="268"/>
      <c r="I116" s="268"/>
      <c r="J116" s="144" t="s">
        <v>148</v>
      </c>
      <c r="K116" s="144" t="s">
        <v>149</v>
      </c>
      <c r="L116" s="268" t="s">
        <v>150</v>
      </c>
      <c r="M116" s="268"/>
      <c r="N116" s="268" t="s">
        <v>116</v>
      </c>
      <c r="O116" s="268"/>
      <c r="P116" s="268"/>
      <c r="Q116" s="269"/>
      <c r="R116" s="145"/>
      <c r="T116" s="75" t="s">
        <v>151</v>
      </c>
      <c r="U116" s="76" t="s">
        <v>42</v>
      </c>
      <c r="V116" s="76" t="s">
        <v>152</v>
      </c>
      <c r="W116" s="76" t="s">
        <v>153</v>
      </c>
      <c r="X116" s="76" t="s">
        <v>154</v>
      </c>
      <c r="Y116" s="76" t="s">
        <v>155</v>
      </c>
      <c r="Z116" s="76" t="s">
        <v>156</v>
      </c>
      <c r="AA116" s="77" t="s">
        <v>157</v>
      </c>
    </row>
    <row r="117" spans="2:65" s="1" customFormat="1" ht="29.25" customHeight="1">
      <c r="B117" s="34"/>
      <c r="C117" s="79" t="s">
        <v>113</v>
      </c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250">
        <f>BK117</f>
        <v>0</v>
      </c>
      <c r="O117" s="251"/>
      <c r="P117" s="251"/>
      <c r="Q117" s="251"/>
      <c r="R117" s="36"/>
      <c r="T117" s="78"/>
      <c r="U117" s="50"/>
      <c r="V117" s="50"/>
      <c r="W117" s="146">
        <f>W118+W121</f>
        <v>0</v>
      </c>
      <c r="X117" s="50"/>
      <c r="Y117" s="146">
        <f>Y118+Y121</f>
        <v>0</v>
      </c>
      <c r="Z117" s="50"/>
      <c r="AA117" s="147">
        <f>AA118+AA121</f>
        <v>0</v>
      </c>
      <c r="AT117" s="18" t="s">
        <v>77</v>
      </c>
      <c r="AU117" s="18" t="s">
        <v>118</v>
      </c>
      <c r="BK117" s="148">
        <f>BK118+BK121</f>
        <v>0</v>
      </c>
    </row>
    <row r="118" spans="2:65" s="9" customFormat="1" ht="37.35" customHeight="1">
      <c r="B118" s="149"/>
      <c r="C118" s="150"/>
      <c r="D118" s="151" t="s">
        <v>125</v>
      </c>
      <c r="E118" s="151"/>
      <c r="F118" s="151"/>
      <c r="G118" s="151"/>
      <c r="H118" s="151"/>
      <c r="I118" s="151"/>
      <c r="J118" s="151"/>
      <c r="K118" s="151"/>
      <c r="L118" s="151"/>
      <c r="M118" s="151"/>
      <c r="N118" s="252">
        <f>BK118</f>
        <v>0</v>
      </c>
      <c r="O118" s="253"/>
      <c r="P118" s="253"/>
      <c r="Q118" s="253"/>
      <c r="R118" s="152"/>
      <c r="T118" s="153"/>
      <c r="U118" s="150"/>
      <c r="V118" s="150"/>
      <c r="W118" s="154">
        <f>W119</f>
        <v>0</v>
      </c>
      <c r="X118" s="150"/>
      <c r="Y118" s="154">
        <f>Y119</f>
        <v>0</v>
      </c>
      <c r="Z118" s="150"/>
      <c r="AA118" s="155">
        <f>AA119</f>
        <v>0</v>
      </c>
      <c r="AR118" s="156" t="s">
        <v>93</v>
      </c>
      <c r="AT118" s="157" t="s">
        <v>77</v>
      </c>
      <c r="AU118" s="157" t="s">
        <v>78</v>
      </c>
      <c r="AY118" s="156" t="s">
        <v>158</v>
      </c>
      <c r="BK118" s="158">
        <f>BK119</f>
        <v>0</v>
      </c>
    </row>
    <row r="119" spans="2:65" s="9" customFormat="1" ht="19.95" customHeight="1">
      <c r="B119" s="149"/>
      <c r="C119" s="150"/>
      <c r="D119" s="159" t="s">
        <v>479</v>
      </c>
      <c r="E119" s="159"/>
      <c r="F119" s="159"/>
      <c r="G119" s="159"/>
      <c r="H119" s="159"/>
      <c r="I119" s="159"/>
      <c r="J119" s="159"/>
      <c r="K119" s="159"/>
      <c r="L119" s="159"/>
      <c r="M119" s="159"/>
      <c r="N119" s="248">
        <f>BK119</f>
        <v>0</v>
      </c>
      <c r="O119" s="249"/>
      <c r="P119" s="249"/>
      <c r="Q119" s="249"/>
      <c r="R119" s="152"/>
      <c r="T119" s="153"/>
      <c r="U119" s="150"/>
      <c r="V119" s="150"/>
      <c r="W119" s="154">
        <f>W120</f>
        <v>0</v>
      </c>
      <c r="X119" s="150"/>
      <c r="Y119" s="154">
        <f>Y120</f>
        <v>0</v>
      </c>
      <c r="Z119" s="150"/>
      <c r="AA119" s="155">
        <f>AA120</f>
        <v>0</v>
      </c>
      <c r="AR119" s="156" t="s">
        <v>93</v>
      </c>
      <c r="AT119" s="157" t="s">
        <v>77</v>
      </c>
      <c r="AU119" s="157" t="s">
        <v>84</v>
      </c>
      <c r="AY119" s="156" t="s">
        <v>158</v>
      </c>
      <c r="BK119" s="158">
        <f>BK120</f>
        <v>0</v>
      </c>
    </row>
    <row r="120" spans="2:65" s="1" customFormat="1" ht="25.5" customHeight="1">
      <c r="B120" s="131"/>
      <c r="C120" s="160" t="s">
        <v>84</v>
      </c>
      <c r="D120" s="160" t="s">
        <v>159</v>
      </c>
      <c r="E120" s="161" t="s">
        <v>480</v>
      </c>
      <c r="F120" s="229" t="s">
        <v>481</v>
      </c>
      <c r="G120" s="229"/>
      <c r="H120" s="229"/>
      <c r="I120" s="229"/>
      <c r="J120" s="162" t="s">
        <v>182</v>
      </c>
      <c r="K120" s="163">
        <v>1</v>
      </c>
      <c r="L120" s="230">
        <v>0</v>
      </c>
      <c r="M120" s="230"/>
      <c r="N120" s="231">
        <f>ROUND(L120*K120,2)</f>
        <v>0</v>
      </c>
      <c r="O120" s="231"/>
      <c r="P120" s="231"/>
      <c r="Q120" s="231"/>
      <c r="R120" s="134"/>
      <c r="T120" s="164" t="s">
        <v>5</v>
      </c>
      <c r="U120" s="43" t="s">
        <v>45</v>
      </c>
      <c r="V120" s="35"/>
      <c r="W120" s="165">
        <f>V120*K120</f>
        <v>0</v>
      </c>
      <c r="X120" s="165">
        <v>0</v>
      </c>
      <c r="Y120" s="165">
        <f>X120*K120</f>
        <v>0</v>
      </c>
      <c r="Z120" s="165">
        <v>0</v>
      </c>
      <c r="AA120" s="166">
        <f>Z120*K120</f>
        <v>0</v>
      </c>
      <c r="AR120" s="18" t="s">
        <v>221</v>
      </c>
      <c r="AT120" s="18" t="s">
        <v>159</v>
      </c>
      <c r="AU120" s="18" t="s">
        <v>93</v>
      </c>
      <c r="AY120" s="18" t="s">
        <v>158</v>
      </c>
      <c r="BE120" s="105">
        <f>IF(U120="základní",N120,0)</f>
        <v>0</v>
      </c>
      <c r="BF120" s="105">
        <f>IF(U120="snížená",N120,0)</f>
        <v>0</v>
      </c>
      <c r="BG120" s="105">
        <f>IF(U120="zákl. přenesená",N120,0)</f>
        <v>0</v>
      </c>
      <c r="BH120" s="105">
        <f>IF(U120="sníž. přenesená",N120,0)</f>
        <v>0</v>
      </c>
      <c r="BI120" s="105">
        <f>IF(U120="nulová",N120,0)</f>
        <v>0</v>
      </c>
      <c r="BJ120" s="18" t="s">
        <v>93</v>
      </c>
      <c r="BK120" s="105">
        <f>ROUND(L120*K120,2)</f>
        <v>0</v>
      </c>
      <c r="BL120" s="18" t="s">
        <v>221</v>
      </c>
      <c r="BM120" s="18" t="s">
        <v>482</v>
      </c>
    </row>
    <row r="121" spans="2:65" s="1" customFormat="1" ht="49.95" customHeight="1">
      <c r="B121" s="34"/>
      <c r="C121" s="35"/>
      <c r="D121" s="151" t="s">
        <v>471</v>
      </c>
      <c r="E121" s="35"/>
      <c r="F121" s="35"/>
      <c r="G121" s="35"/>
      <c r="H121" s="35"/>
      <c r="I121" s="35"/>
      <c r="J121" s="35"/>
      <c r="K121" s="35"/>
      <c r="L121" s="35"/>
      <c r="M121" s="35"/>
      <c r="N121" s="246">
        <f>BK121</f>
        <v>0</v>
      </c>
      <c r="O121" s="247"/>
      <c r="P121" s="247"/>
      <c r="Q121" s="247"/>
      <c r="R121" s="36"/>
      <c r="T121" s="171"/>
      <c r="U121" s="55"/>
      <c r="V121" s="55"/>
      <c r="W121" s="55"/>
      <c r="X121" s="55"/>
      <c r="Y121" s="55"/>
      <c r="Z121" s="55"/>
      <c r="AA121" s="57"/>
      <c r="AT121" s="18" t="s">
        <v>77</v>
      </c>
      <c r="AU121" s="18" t="s">
        <v>78</v>
      </c>
      <c r="AY121" s="18" t="s">
        <v>472</v>
      </c>
      <c r="BK121" s="105">
        <v>0</v>
      </c>
    </row>
    <row r="122" spans="2:65" s="1" customFormat="1" ht="6.9" customHeight="1">
      <c r="B122" s="58"/>
      <c r="C122" s="59"/>
      <c r="D122" s="59"/>
      <c r="E122" s="59"/>
      <c r="F122" s="59"/>
      <c r="G122" s="59"/>
      <c r="H122" s="59"/>
      <c r="I122" s="59"/>
      <c r="J122" s="59"/>
      <c r="K122" s="59"/>
      <c r="L122" s="59"/>
      <c r="M122" s="59"/>
      <c r="N122" s="59"/>
      <c r="O122" s="59"/>
      <c r="P122" s="59"/>
      <c r="Q122" s="59"/>
      <c r="R122" s="60"/>
    </row>
  </sheetData>
  <mergeCells count="71">
    <mergeCell ref="D95:H95"/>
    <mergeCell ref="D93:H93"/>
    <mergeCell ref="D94:H94"/>
    <mergeCell ref="D96:H96"/>
    <mergeCell ref="D97:H97"/>
    <mergeCell ref="E24:L24"/>
    <mergeCell ref="S2:AC2"/>
    <mergeCell ref="M27:P27"/>
    <mergeCell ref="M28:P28"/>
    <mergeCell ref="M30:P30"/>
    <mergeCell ref="O18:P18"/>
    <mergeCell ref="O20:P20"/>
    <mergeCell ref="O21:P21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F116:I116"/>
    <mergeCell ref="C106:Q106"/>
    <mergeCell ref="F108:P108"/>
    <mergeCell ref="F109:P109"/>
    <mergeCell ref="M111:P111"/>
    <mergeCell ref="M113:Q113"/>
    <mergeCell ref="M114:Q114"/>
    <mergeCell ref="L116:M116"/>
    <mergeCell ref="N116:Q116"/>
    <mergeCell ref="F120:I120"/>
    <mergeCell ref="L120:M120"/>
    <mergeCell ref="N120:Q120"/>
    <mergeCell ref="N117:Q117"/>
    <mergeCell ref="N118:Q118"/>
    <mergeCell ref="N119:Q119"/>
    <mergeCell ref="N121:Q121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N97:Q97"/>
    <mergeCell ref="N93:Q93"/>
    <mergeCell ref="N94:Q94"/>
    <mergeCell ref="N95:Q95"/>
    <mergeCell ref="N96:Q96"/>
    <mergeCell ref="N98:Q98"/>
    <mergeCell ref="L100:Q100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34"/>
  <sheetViews>
    <sheetView showGridLines="0" tabSelected="1" workbookViewId="0">
      <pane ySplit="1" topLeftCell="A2" activePane="bottomLeft" state="frozen"/>
      <selection pane="bottomLeft" activeCell="AC133" sqref="AC13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105</v>
      </c>
      <c r="G1" s="13"/>
      <c r="H1" s="254" t="s">
        <v>106</v>
      </c>
      <c r="I1" s="254"/>
      <c r="J1" s="254"/>
      <c r="K1" s="254"/>
      <c r="L1" s="13" t="s">
        <v>107</v>
      </c>
      <c r="M1" s="11"/>
      <c r="N1" s="11"/>
      <c r="O1" s="12" t="s">
        <v>108</v>
      </c>
      <c r="P1" s="11"/>
      <c r="Q1" s="11"/>
      <c r="R1" s="11"/>
      <c r="S1" s="13" t="s">
        <v>109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>
      <c r="C2" s="216" t="s">
        <v>7</v>
      </c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S2" s="218" t="s">
        <v>8</v>
      </c>
      <c r="T2" s="219"/>
      <c r="U2" s="219"/>
      <c r="V2" s="219"/>
      <c r="W2" s="219"/>
      <c r="X2" s="219"/>
      <c r="Y2" s="219"/>
      <c r="Z2" s="219"/>
      <c r="AA2" s="219"/>
      <c r="AB2" s="219"/>
      <c r="AC2" s="219"/>
      <c r="AT2" s="18" t="s">
        <v>95</v>
      </c>
    </row>
    <row r="3" spans="1:66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84</v>
      </c>
    </row>
    <row r="4" spans="1:66" ht="36.9" customHeight="1">
      <c r="B4" s="22"/>
      <c r="C4" s="212" t="s">
        <v>110</v>
      </c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3"/>
      <c r="T4" s="17" t="s">
        <v>13</v>
      </c>
      <c r="AT4" s="18" t="s">
        <v>6</v>
      </c>
    </row>
    <row r="5" spans="1:66" ht="6.9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19</v>
      </c>
      <c r="E6" s="25"/>
      <c r="F6" s="255" t="str">
        <f>'Rekapitulace stavby'!K6</f>
        <v>Chrudim krytý plavecký bazén - rozšíření sauny o wellness prvky - 2. etapa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"/>
      <c r="R6" s="23"/>
    </row>
    <row r="7" spans="1:66" s="1" customFormat="1" ht="32.85" customHeight="1">
      <c r="B7" s="34"/>
      <c r="C7" s="35"/>
      <c r="D7" s="28" t="s">
        <v>111</v>
      </c>
      <c r="E7" s="35"/>
      <c r="F7" s="203" t="s">
        <v>483</v>
      </c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35"/>
      <c r="R7" s="36"/>
    </row>
    <row r="8" spans="1:66" s="1" customFormat="1" ht="14.4" customHeight="1">
      <c r="B8" s="34"/>
      <c r="C8" s="35"/>
      <c r="D8" s="29" t="s">
        <v>21</v>
      </c>
      <c r="E8" s="35"/>
      <c r="F8" s="27" t="s">
        <v>5</v>
      </c>
      <c r="G8" s="35"/>
      <c r="H8" s="35"/>
      <c r="I8" s="35"/>
      <c r="J8" s="35"/>
      <c r="K8" s="35"/>
      <c r="L8" s="35"/>
      <c r="M8" s="29" t="s">
        <v>22</v>
      </c>
      <c r="N8" s="35"/>
      <c r="O8" s="27" t="s">
        <v>5</v>
      </c>
      <c r="P8" s="35"/>
      <c r="Q8" s="35"/>
      <c r="R8" s="36"/>
    </row>
    <row r="9" spans="1:66" s="1" customFormat="1" ht="14.4" customHeight="1">
      <c r="B9" s="34"/>
      <c r="C9" s="35"/>
      <c r="D9" s="29" t="s">
        <v>23</v>
      </c>
      <c r="E9" s="35"/>
      <c r="F9" s="27" t="s">
        <v>24</v>
      </c>
      <c r="G9" s="35"/>
      <c r="H9" s="35"/>
      <c r="I9" s="35"/>
      <c r="J9" s="35"/>
      <c r="K9" s="35"/>
      <c r="L9" s="35"/>
      <c r="M9" s="29" t="s">
        <v>25</v>
      </c>
      <c r="N9" s="35"/>
      <c r="O9" s="258" t="str">
        <f>'Rekapitulace stavby'!AN8</f>
        <v>11. 6. 2018</v>
      </c>
      <c r="P9" s="259"/>
      <c r="Q9" s="35"/>
      <c r="R9" s="36"/>
    </row>
    <row r="10" spans="1:66" s="1" customFormat="1" ht="10.95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" customHeight="1">
      <c r="B11" s="34"/>
      <c r="C11" s="35"/>
      <c r="D11" s="29" t="s">
        <v>27</v>
      </c>
      <c r="E11" s="35"/>
      <c r="F11" s="35"/>
      <c r="G11" s="35"/>
      <c r="H11" s="35"/>
      <c r="I11" s="35"/>
      <c r="J11" s="35"/>
      <c r="K11" s="35"/>
      <c r="L11" s="35"/>
      <c r="M11" s="29" t="s">
        <v>28</v>
      </c>
      <c r="N11" s="35"/>
      <c r="O11" s="220" t="str">
        <f>IF('Rekapitulace stavby'!AN10="","",'Rekapitulace stavby'!AN10)</f>
        <v/>
      </c>
      <c r="P11" s="22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>Město Chrudim,Resselovo nám.77,537 16 Chrudim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220" t="str">
        <f>IF('Rekapitulace stavby'!AN11="","",'Rekapitulace stavby'!AN11)</f>
        <v/>
      </c>
      <c r="P12" s="220"/>
      <c r="Q12" s="35"/>
      <c r="R12" s="36"/>
    </row>
    <row r="13" spans="1:66" s="1" customFormat="1" ht="6.9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28</v>
      </c>
      <c r="N14" s="35"/>
      <c r="O14" s="260" t="str">
        <f>IF('Rekapitulace stavby'!AN13="","",'Rekapitulace stavby'!AN13)</f>
        <v>Vyplň údaj</v>
      </c>
      <c r="P14" s="220"/>
      <c r="Q14" s="35"/>
      <c r="R14" s="36"/>
    </row>
    <row r="15" spans="1:66" s="1" customFormat="1" ht="18" customHeight="1">
      <c r="B15" s="34"/>
      <c r="C15" s="35"/>
      <c r="D15" s="35"/>
      <c r="E15" s="260" t="str">
        <f>IF('Rekapitulace stavby'!E14="","",'Rekapitulace stavby'!E14)</f>
        <v>Vyplň údaj</v>
      </c>
      <c r="F15" s="276"/>
      <c r="G15" s="276"/>
      <c r="H15" s="276"/>
      <c r="I15" s="276"/>
      <c r="J15" s="276"/>
      <c r="K15" s="276"/>
      <c r="L15" s="276"/>
      <c r="M15" s="29" t="s">
        <v>30</v>
      </c>
      <c r="N15" s="35"/>
      <c r="O15" s="260" t="str">
        <f>IF('Rekapitulace stavby'!AN14="","",'Rekapitulace stavby'!AN14)</f>
        <v>Vyplň údaj</v>
      </c>
      <c r="P15" s="220"/>
      <c r="Q15" s="35"/>
      <c r="R15" s="36"/>
    </row>
    <row r="16" spans="1:66" s="1" customFormat="1" ht="6.9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28</v>
      </c>
      <c r="N17" s="35"/>
      <c r="O17" s="220" t="str">
        <f>IF('Rekapitulace stavby'!AN16="","",'Rekapitulace stavby'!AN16)</f>
        <v/>
      </c>
      <c r="P17" s="22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>CODE,s.r.o., Na Vrtálně 84,Pardubice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220" t="str">
        <f>IF('Rekapitulace stavby'!AN17="","",'Rekapitulace stavby'!AN17)</f>
        <v/>
      </c>
      <c r="P18" s="220"/>
      <c r="Q18" s="35"/>
      <c r="R18" s="36"/>
    </row>
    <row r="19" spans="2:18" s="1" customFormat="1" ht="6.9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" customHeight="1">
      <c r="B20" s="34"/>
      <c r="C20" s="35"/>
      <c r="D20" s="29" t="s">
        <v>36</v>
      </c>
      <c r="E20" s="35"/>
      <c r="F20" s="35"/>
      <c r="G20" s="35"/>
      <c r="H20" s="35"/>
      <c r="I20" s="35"/>
      <c r="J20" s="35"/>
      <c r="K20" s="35"/>
      <c r="L20" s="35"/>
      <c r="M20" s="29" t="s">
        <v>28</v>
      </c>
      <c r="N20" s="35"/>
      <c r="O20" s="220" t="str">
        <f>IF('Rekapitulace stavby'!AN19="","",'Rekapitulace stavby'!AN19)</f>
        <v/>
      </c>
      <c r="P20" s="22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>R.Janošová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220" t="str">
        <f>IF('Rekapitulace stavby'!AN20="","",'Rekapitulace stavby'!AN20)</f>
        <v/>
      </c>
      <c r="P21" s="220"/>
      <c r="Q21" s="35"/>
      <c r="R21" s="36"/>
    </row>
    <row r="22" spans="2:18" s="1" customFormat="1" ht="6.9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" customHeight="1">
      <c r="B23" s="34"/>
      <c r="C23" s="35"/>
      <c r="D23" s="29" t="s">
        <v>38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6.5" customHeight="1">
      <c r="B24" s="34"/>
      <c r="C24" s="35"/>
      <c r="D24" s="35"/>
      <c r="E24" s="225" t="s">
        <v>5</v>
      </c>
      <c r="F24" s="225"/>
      <c r="G24" s="225"/>
      <c r="H24" s="225"/>
      <c r="I24" s="225"/>
      <c r="J24" s="225"/>
      <c r="K24" s="225"/>
      <c r="L24" s="225"/>
      <c r="M24" s="35"/>
      <c r="N24" s="35"/>
      <c r="O24" s="35"/>
      <c r="P24" s="35"/>
      <c r="Q24" s="35"/>
      <c r="R24" s="36"/>
    </row>
    <row r="25" spans="2:18" s="1" customFormat="1" ht="6.9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" customHeight="1">
      <c r="B27" s="34"/>
      <c r="C27" s="35"/>
      <c r="D27" s="115" t="s">
        <v>113</v>
      </c>
      <c r="E27" s="35"/>
      <c r="F27" s="35"/>
      <c r="G27" s="35"/>
      <c r="H27" s="35"/>
      <c r="I27" s="35"/>
      <c r="J27" s="35"/>
      <c r="K27" s="35"/>
      <c r="L27" s="35"/>
      <c r="M27" s="226">
        <f>N88</f>
        <v>0</v>
      </c>
      <c r="N27" s="226"/>
      <c r="O27" s="226"/>
      <c r="P27" s="226"/>
      <c r="Q27" s="35"/>
      <c r="R27" s="36"/>
    </row>
    <row r="28" spans="2:18" s="1" customFormat="1" ht="14.4" customHeight="1">
      <c r="B28" s="34"/>
      <c r="C28" s="35"/>
      <c r="D28" s="33" t="s">
        <v>99</v>
      </c>
      <c r="E28" s="35"/>
      <c r="F28" s="35"/>
      <c r="G28" s="35"/>
      <c r="H28" s="35"/>
      <c r="I28" s="35"/>
      <c r="J28" s="35"/>
      <c r="K28" s="35"/>
      <c r="L28" s="35"/>
      <c r="M28" s="226">
        <f>N95</f>
        <v>0</v>
      </c>
      <c r="N28" s="226"/>
      <c r="O28" s="226"/>
      <c r="P28" s="226"/>
      <c r="Q28" s="35"/>
      <c r="R28" s="36"/>
    </row>
    <row r="29" spans="2:18" s="1" customFormat="1" ht="6.9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41</v>
      </c>
      <c r="E30" s="35"/>
      <c r="F30" s="35"/>
      <c r="G30" s="35"/>
      <c r="H30" s="35"/>
      <c r="I30" s="35"/>
      <c r="J30" s="35"/>
      <c r="K30" s="35"/>
      <c r="L30" s="35"/>
      <c r="M30" s="275">
        <f>ROUND(M27+M28,2)</f>
        <v>0</v>
      </c>
      <c r="N30" s="257"/>
      <c r="O30" s="257"/>
      <c r="P30" s="257"/>
      <c r="Q30" s="35"/>
      <c r="R30" s="36"/>
    </row>
    <row r="31" spans="2:18" s="1" customFormat="1" ht="6.9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" customHeight="1">
      <c r="B32" s="34"/>
      <c r="C32" s="35"/>
      <c r="D32" s="41" t="s">
        <v>42</v>
      </c>
      <c r="E32" s="41" t="s">
        <v>43</v>
      </c>
      <c r="F32" s="42">
        <v>0.21</v>
      </c>
      <c r="G32" s="117" t="s">
        <v>44</v>
      </c>
      <c r="H32" s="272">
        <f>M30</f>
        <v>0</v>
      </c>
      <c r="I32" s="257"/>
      <c r="J32" s="257"/>
      <c r="K32" s="35"/>
      <c r="L32" s="35"/>
      <c r="M32" s="272">
        <f>(H32*1.21)-SUM(M30)</f>
        <v>0</v>
      </c>
      <c r="N32" s="257"/>
      <c r="O32" s="257"/>
      <c r="P32" s="257"/>
      <c r="Q32" s="35"/>
      <c r="R32" s="36"/>
    </row>
    <row r="33" spans="2:18" s="1" customFormat="1" ht="14.4" customHeight="1">
      <c r="B33" s="34"/>
      <c r="C33" s="35"/>
      <c r="D33" s="35"/>
      <c r="E33" s="41" t="s">
        <v>45</v>
      </c>
      <c r="F33" s="42">
        <v>0.15</v>
      </c>
      <c r="G33" s="117" t="s">
        <v>44</v>
      </c>
      <c r="H33" s="272"/>
      <c r="I33" s="257"/>
      <c r="J33" s="257"/>
      <c r="K33" s="35"/>
      <c r="L33" s="35"/>
      <c r="M33" s="272"/>
      <c r="N33" s="257"/>
      <c r="O33" s="257"/>
      <c r="P33" s="257"/>
      <c r="Q33" s="35"/>
      <c r="R33" s="36"/>
    </row>
    <row r="34" spans="2:18" s="1" customFormat="1" ht="14.4" hidden="1" customHeight="1">
      <c r="B34" s="34"/>
      <c r="C34" s="35"/>
      <c r="D34" s="35"/>
      <c r="E34" s="41" t="s">
        <v>46</v>
      </c>
      <c r="F34" s="42">
        <v>0.21</v>
      </c>
      <c r="G34" s="117" t="s">
        <v>44</v>
      </c>
      <c r="H34" s="272">
        <f>(SUM(BG95:BG102)+SUM(BG120:BG132))</f>
        <v>0</v>
      </c>
      <c r="I34" s="257"/>
      <c r="J34" s="257"/>
      <c r="K34" s="35"/>
      <c r="L34" s="35"/>
      <c r="M34" s="272">
        <v>0</v>
      </c>
      <c r="N34" s="257"/>
      <c r="O34" s="257"/>
      <c r="P34" s="257"/>
      <c r="Q34" s="35"/>
      <c r="R34" s="36"/>
    </row>
    <row r="35" spans="2:18" s="1" customFormat="1" ht="14.4" hidden="1" customHeight="1">
      <c r="B35" s="34"/>
      <c r="C35" s="35"/>
      <c r="D35" s="35"/>
      <c r="E35" s="41" t="s">
        <v>47</v>
      </c>
      <c r="F35" s="42">
        <v>0.15</v>
      </c>
      <c r="G35" s="117" t="s">
        <v>44</v>
      </c>
      <c r="H35" s="272">
        <f>(SUM(BH95:BH102)+SUM(BH120:BH132))</f>
        <v>0</v>
      </c>
      <c r="I35" s="257"/>
      <c r="J35" s="257"/>
      <c r="K35" s="35"/>
      <c r="L35" s="35"/>
      <c r="M35" s="272">
        <v>0</v>
      </c>
      <c r="N35" s="257"/>
      <c r="O35" s="257"/>
      <c r="P35" s="257"/>
      <c r="Q35" s="35"/>
      <c r="R35" s="36"/>
    </row>
    <row r="36" spans="2:18" s="1" customFormat="1" ht="14.4" hidden="1" customHeight="1">
      <c r="B36" s="34"/>
      <c r="C36" s="35"/>
      <c r="D36" s="35"/>
      <c r="E36" s="41" t="s">
        <v>48</v>
      </c>
      <c r="F36" s="42">
        <v>0</v>
      </c>
      <c r="G36" s="117" t="s">
        <v>44</v>
      </c>
      <c r="H36" s="272">
        <f>(SUM(BI95:BI102)+SUM(BI120:BI132))</f>
        <v>0</v>
      </c>
      <c r="I36" s="257"/>
      <c r="J36" s="257"/>
      <c r="K36" s="35"/>
      <c r="L36" s="35"/>
      <c r="M36" s="272">
        <v>0</v>
      </c>
      <c r="N36" s="257"/>
      <c r="O36" s="257"/>
      <c r="P36" s="257"/>
      <c r="Q36" s="35"/>
      <c r="R36" s="36"/>
    </row>
    <row r="37" spans="2:18" s="1" customFormat="1" ht="6.9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49</v>
      </c>
      <c r="E38" s="74"/>
      <c r="F38" s="74"/>
      <c r="G38" s="119" t="s">
        <v>50</v>
      </c>
      <c r="H38" s="120" t="s">
        <v>51</v>
      </c>
      <c r="I38" s="74"/>
      <c r="J38" s="74"/>
      <c r="K38" s="74"/>
      <c r="L38" s="273">
        <f>SUM(M30:M36)</f>
        <v>0</v>
      </c>
      <c r="M38" s="273"/>
      <c r="N38" s="273"/>
      <c r="O38" s="273"/>
      <c r="P38" s="274"/>
      <c r="Q38" s="113"/>
      <c r="R38" s="36"/>
    </row>
    <row r="39" spans="2:18" s="1" customFormat="1" ht="14.4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4.4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 ht="14.4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4.4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18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18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18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18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18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18" s="1" customFormat="1" ht="14.4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18" s="1" customFormat="1" ht="14.4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" customHeight="1">
      <c r="B76" s="34"/>
      <c r="C76" s="212" t="s">
        <v>114</v>
      </c>
      <c r="D76" s="213"/>
      <c r="E76" s="213"/>
      <c r="F76" s="213"/>
      <c r="G76" s="213"/>
      <c r="H76" s="213"/>
      <c r="I76" s="213"/>
      <c r="J76" s="213"/>
      <c r="K76" s="213"/>
      <c r="L76" s="213"/>
      <c r="M76" s="213"/>
      <c r="N76" s="213"/>
      <c r="O76" s="213"/>
      <c r="P76" s="213"/>
      <c r="Q76" s="213"/>
      <c r="R76" s="36"/>
    </row>
    <row r="77" spans="2:18" s="1" customFormat="1" ht="6.9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29" t="s">
        <v>19</v>
      </c>
      <c r="D78" s="35"/>
      <c r="E78" s="35"/>
      <c r="F78" s="255" t="str">
        <f>F6</f>
        <v>Chrudim krytý plavecký bazén - rozšíření sauny o wellness prvky - 2. etapa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" customHeight="1">
      <c r="B79" s="34"/>
      <c r="C79" s="68" t="s">
        <v>111</v>
      </c>
      <c r="D79" s="35"/>
      <c r="E79" s="35"/>
      <c r="F79" s="214" t="str">
        <f>F7</f>
        <v>2 - Vedlejší rozpočtové náklady</v>
      </c>
      <c r="G79" s="257"/>
      <c r="H79" s="257"/>
      <c r="I79" s="257"/>
      <c r="J79" s="257"/>
      <c r="K79" s="257"/>
      <c r="L79" s="257"/>
      <c r="M79" s="257"/>
      <c r="N79" s="257"/>
      <c r="O79" s="257"/>
      <c r="P79" s="257"/>
      <c r="Q79" s="35"/>
      <c r="R79" s="36"/>
    </row>
    <row r="80" spans="2:18" s="1" customFormat="1" ht="6.9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65" s="1" customFormat="1" ht="18" customHeight="1">
      <c r="B81" s="34"/>
      <c r="C81" s="29" t="s">
        <v>23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25</v>
      </c>
      <c r="L81" s="35"/>
      <c r="M81" s="259" t="str">
        <f>IF(O9="","",O9)</f>
        <v>11. 6. 2018</v>
      </c>
      <c r="N81" s="259"/>
      <c r="O81" s="259"/>
      <c r="P81" s="259"/>
      <c r="Q81" s="35"/>
      <c r="R81" s="36"/>
    </row>
    <row r="82" spans="2:65" s="1" customFormat="1" ht="6.9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65" s="1" customFormat="1" ht="13.2">
      <c r="B83" s="34"/>
      <c r="C83" s="29" t="s">
        <v>27</v>
      </c>
      <c r="D83" s="35"/>
      <c r="E83" s="35"/>
      <c r="F83" s="27" t="str">
        <f>E12</f>
        <v>Město Chrudim,Resselovo nám.77,537 16 Chrudim</v>
      </c>
      <c r="G83" s="35"/>
      <c r="H83" s="35"/>
      <c r="I83" s="35"/>
      <c r="J83" s="35"/>
      <c r="K83" s="29" t="s">
        <v>33</v>
      </c>
      <c r="L83" s="35"/>
      <c r="M83" s="220" t="str">
        <f>E18</f>
        <v>CODE,s.r.o., Na Vrtálně 84,Pardubice</v>
      </c>
      <c r="N83" s="220"/>
      <c r="O83" s="220"/>
      <c r="P83" s="220"/>
      <c r="Q83" s="220"/>
      <c r="R83" s="36"/>
    </row>
    <row r="84" spans="2:65" s="1" customFormat="1" ht="14.4" customHeight="1">
      <c r="B84" s="34"/>
      <c r="C84" s="29" t="s">
        <v>31</v>
      </c>
      <c r="D84" s="35"/>
      <c r="E84" s="35"/>
      <c r="F84" s="27" t="str">
        <f>IF(E15="","",E15)</f>
        <v>Vyplň údaj</v>
      </c>
      <c r="G84" s="35"/>
      <c r="H84" s="35"/>
      <c r="I84" s="35"/>
      <c r="J84" s="35"/>
      <c r="K84" s="29" t="s">
        <v>36</v>
      </c>
      <c r="L84" s="35"/>
      <c r="M84" s="220" t="str">
        <f>E21</f>
        <v>R.Janošová</v>
      </c>
      <c r="N84" s="220"/>
      <c r="O84" s="220"/>
      <c r="P84" s="220"/>
      <c r="Q84" s="220"/>
      <c r="R84" s="36"/>
    </row>
    <row r="85" spans="2:65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65" s="1" customFormat="1" ht="29.25" customHeight="1">
      <c r="B86" s="34"/>
      <c r="C86" s="270" t="s">
        <v>115</v>
      </c>
      <c r="D86" s="271"/>
      <c r="E86" s="271"/>
      <c r="F86" s="271"/>
      <c r="G86" s="271"/>
      <c r="H86" s="113"/>
      <c r="I86" s="113"/>
      <c r="J86" s="113"/>
      <c r="K86" s="113"/>
      <c r="L86" s="113"/>
      <c r="M86" s="113"/>
      <c r="N86" s="270" t="s">
        <v>116</v>
      </c>
      <c r="O86" s="271"/>
      <c r="P86" s="271"/>
      <c r="Q86" s="271"/>
      <c r="R86" s="36"/>
    </row>
    <row r="87" spans="2:65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65" s="1" customFormat="1" ht="29.25" customHeight="1">
      <c r="B88" s="34"/>
      <c r="C88" s="121" t="s">
        <v>117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201">
        <f>N120</f>
        <v>0</v>
      </c>
      <c r="O88" s="264"/>
      <c r="P88" s="264"/>
      <c r="Q88" s="264"/>
      <c r="R88" s="36"/>
      <c r="AU88" s="18" t="s">
        <v>118</v>
      </c>
    </row>
    <row r="89" spans="2:65" s="6" customFormat="1" ht="24.9" customHeight="1">
      <c r="B89" s="122"/>
      <c r="C89" s="123"/>
      <c r="D89" s="124" t="s">
        <v>484</v>
      </c>
      <c r="E89" s="123"/>
      <c r="F89" s="123"/>
      <c r="G89" s="123"/>
      <c r="H89" s="123"/>
      <c r="I89" s="123"/>
      <c r="J89" s="123"/>
      <c r="K89" s="123"/>
      <c r="L89" s="123"/>
      <c r="M89" s="123"/>
      <c r="N89" s="253">
        <f>N121</f>
        <v>0</v>
      </c>
      <c r="O89" s="263"/>
      <c r="P89" s="263"/>
      <c r="Q89" s="263"/>
      <c r="R89" s="125"/>
    </row>
    <row r="90" spans="2:65" s="7" customFormat="1" ht="19.95" customHeight="1">
      <c r="B90" s="126"/>
      <c r="C90" s="127"/>
      <c r="D90" s="101" t="s">
        <v>485</v>
      </c>
      <c r="E90" s="127"/>
      <c r="F90" s="127"/>
      <c r="G90" s="127"/>
      <c r="H90" s="127"/>
      <c r="I90" s="127"/>
      <c r="J90" s="127"/>
      <c r="K90" s="127"/>
      <c r="L90" s="127"/>
      <c r="M90" s="127"/>
      <c r="N90" s="192">
        <f>N122</f>
        <v>0</v>
      </c>
      <c r="O90" s="262"/>
      <c r="P90" s="262"/>
      <c r="Q90" s="262"/>
      <c r="R90" s="128"/>
    </row>
    <row r="91" spans="2:65" s="7" customFormat="1" ht="19.95" customHeight="1">
      <c r="B91" s="126"/>
      <c r="C91" s="127"/>
      <c r="D91" s="101" t="s">
        <v>486</v>
      </c>
      <c r="E91" s="127"/>
      <c r="F91" s="127"/>
      <c r="G91" s="127"/>
      <c r="H91" s="127"/>
      <c r="I91" s="127"/>
      <c r="J91" s="127"/>
      <c r="K91" s="127"/>
      <c r="L91" s="127"/>
      <c r="M91" s="127"/>
      <c r="N91" s="192">
        <f>N124</f>
        <v>0</v>
      </c>
      <c r="O91" s="262"/>
      <c r="P91" s="262"/>
      <c r="Q91" s="262"/>
      <c r="R91" s="128"/>
    </row>
    <row r="92" spans="2:65" s="7" customFormat="1" ht="19.95" customHeight="1">
      <c r="B92" s="126"/>
      <c r="C92" s="127"/>
      <c r="D92" s="101" t="s">
        <v>487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92">
        <f>N127</f>
        <v>0</v>
      </c>
      <c r="O92" s="262"/>
      <c r="P92" s="262"/>
      <c r="Q92" s="262"/>
      <c r="R92" s="128"/>
    </row>
    <row r="93" spans="2:65" s="7" customFormat="1" ht="19.95" customHeight="1">
      <c r="B93" s="126"/>
      <c r="C93" s="127"/>
      <c r="D93" s="101" t="s">
        <v>488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92">
        <f>N131</f>
        <v>0</v>
      </c>
      <c r="O93" s="262"/>
      <c r="P93" s="262"/>
      <c r="Q93" s="262"/>
      <c r="R93" s="128"/>
    </row>
    <row r="94" spans="2:65" s="1" customFormat="1" ht="21.75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65" s="1" customFormat="1" ht="29.25" customHeight="1">
      <c r="B95" s="34"/>
      <c r="C95" s="121" t="s">
        <v>135</v>
      </c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264">
        <f>ROUND(N96+N97+N98+N99+N100+N101,2)</f>
        <v>0</v>
      </c>
      <c r="O95" s="265"/>
      <c r="P95" s="265"/>
      <c r="Q95" s="265"/>
      <c r="R95" s="36"/>
      <c r="T95" s="129"/>
      <c r="U95" s="130" t="s">
        <v>42</v>
      </c>
    </row>
    <row r="96" spans="2:65" s="1" customFormat="1" ht="18" customHeight="1">
      <c r="B96" s="131"/>
      <c r="C96" s="132"/>
      <c r="D96" s="189" t="s">
        <v>136</v>
      </c>
      <c r="E96" s="261"/>
      <c r="F96" s="261"/>
      <c r="G96" s="261"/>
      <c r="H96" s="261"/>
      <c r="I96" s="132"/>
      <c r="J96" s="132"/>
      <c r="K96" s="132"/>
      <c r="L96" s="132"/>
      <c r="M96" s="132"/>
      <c r="N96" s="191">
        <f>ROUND(N88*T96,2)</f>
        <v>0</v>
      </c>
      <c r="O96" s="266"/>
      <c r="P96" s="266"/>
      <c r="Q96" s="266"/>
      <c r="R96" s="134"/>
      <c r="S96" s="135"/>
      <c r="T96" s="136"/>
      <c r="U96" s="137" t="s">
        <v>45</v>
      </c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5"/>
      <c r="AH96" s="135"/>
      <c r="AI96" s="135"/>
      <c r="AJ96" s="135"/>
      <c r="AK96" s="135"/>
      <c r="AL96" s="135"/>
      <c r="AM96" s="135"/>
      <c r="AN96" s="135"/>
      <c r="AO96" s="135"/>
      <c r="AP96" s="135"/>
      <c r="AQ96" s="135"/>
      <c r="AR96" s="135"/>
      <c r="AS96" s="135"/>
      <c r="AT96" s="135"/>
      <c r="AU96" s="135"/>
      <c r="AV96" s="135"/>
      <c r="AW96" s="135"/>
      <c r="AX96" s="135"/>
      <c r="AY96" s="138" t="s">
        <v>137</v>
      </c>
      <c r="AZ96" s="135"/>
      <c r="BA96" s="135"/>
      <c r="BB96" s="135"/>
      <c r="BC96" s="135"/>
      <c r="BD96" s="135"/>
      <c r="BE96" s="139">
        <f t="shared" ref="BE96:BE101" si="0">IF(U96="základní",N96,0)</f>
        <v>0</v>
      </c>
      <c r="BF96" s="139">
        <f t="shared" ref="BF96:BF101" si="1">IF(U96="snížená",N96,0)</f>
        <v>0</v>
      </c>
      <c r="BG96" s="139">
        <f t="shared" ref="BG96:BG101" si="2">IF(U96="zákl. přenesená",N96,0)</f>
        <v>0</v>
      </c>
      <c r="BH96" s="139">
        <f t="shared" ref="BH96:BH101" si="3">IF(U96="sníž. přenesená",N96,0)</f>
        <v>0</v>
      </c>
      <c r="BI96" s="139">
        <f t="shared" ref="BI96:BI101" si="4">IF(U96="nulová",N96,0)</f>
        <v>0</v>
      </c>
      <c r="BJ96" s="138" t="s">
        <v>93</v>
      </c>
      <c r="BK96" s="135"/>
      <c r="BL96" s="135"/>
      <c r="BM96" s="135"/>
    </row>
    <row r="97" spans="2:65" s="1" customFormat="1" ht="18" customHeight="1">
      <c r="B97" s="131"/>
      <c r="C97" s="132"/>
      <c r="D97" s="189" t="s">
        <v>138</v>
      </c>
      <c r="E97" s="261"/>
      <c r="F97" s="261"/>
      <c r="G97" s="261"/>
      <c r="H97" s="261"/>
      <c r="I97" s="132"/>
      <c r="J97" s="132"/>
      <c r="K97" s="132"/>
      <c r="L97" s="132"/>
      <c r="M97" s="132"/>
      <c r="N97" s="191">
        <f>ROUND(N88*T97,2)</f>
        <v>0</v>
      </c>
      <c r="O97" s="266"/>
      <c r="P97" s="266"/>
      <c r="Q97" s="266"/>
      <c r="R97" s="134"/>
      <c r="S97" s="135"/>
      <c r="T97" s="136"/>
      <c r="U97" s="137" t="s">
        <v>45</v>
      </c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5"/>
      <c r="AH97" s="135"/>
      <c r="AI97" s="135"/>
      <c r="AJ97" s="135"/>
      <c r="AK97" s="135"/>
      <c r="AL97" s="135"/>
      <c r="AM97" s="135"/>
      <c r="AN97" s="135"/>
      <c r="AO97" s="135"/>
      <c r="AP97" s="135"/>
      <c r="AQ97" s="135"/>
      <c r="AR97" s="135"/>
      <c r="AS97" s="135"/>
      <c r="AT97" s="135"/>
      <c r="AU97" s="135"/>
      <c r="AV97" s="135"/>
      <c r="AW97" s="135"/>
      <c r="AX97" s="135"/>
      <c r="AY97" s="138" t="s">
        <v>137</v>
      </c>
      <c r="AZ97" s="135"/>
      <c r="BA97" s="135"/>
      <c r="BB97" s="135"/>
      <c r="BC97" s="135"/>
      <c r="BD97" s="135"/>
      <c r="BE97" s="139">
        <f t="shared" si="0"/>
        <v>0</v>
      </c>
      <c r="BF97" s="139">
        <f t="shared" si="1"/>
        <v>0</v>
      </c>
      <c r="BG97" s="139">
        <f t="shared" si="2"/>
        <v>0</v>
      </c>
      <c r="BH97" s="139">
        <f t="shared" si="3"/>
        <v>0</v>
      </c>
      <c r="BI97" s="139">
        <f t="shared" si="4"/>
        <v>0</v>
      </c>
      <c r="BJ97" s="138" t="s">
        <v>93</v>
      </c>
      <c r="BK97" s="135"/>
      <c r="BL97" s="135"/>
      <c r="BM97" s="135"/>
    </row>
    <row r="98" spans="2:65" s="1" customFormat="1" ht="18" customHeight="1">
      <c r="B98" s="131"/>
      <c r="C98" s="132"/>
      <c r="D98" s="189" t="s">
        <v>139</v>
      </c>
      <c r="E98" s="261"/>
      <c r="F98" s="261"/>
      <c r="G98" s="261"/>
      <c r="H98" s="261"/>
      <c r="I98" s="132"/>
      <c r="J98" s="132"/>
      <c r="K98" s="132"/>
      <c r="L98" s="132"/>
      <c r="M98" s="132"/>
      <c r="N98" s="191">
        <f>ROUND(N88*T98,2)</f>
        <v>0</v>
      </c>
      <c r="O98" s="266"/>
      <c r="P98" s="266"/>
      <c r="Q98" s="266"/>
      <c r="R98" s="134"/>
      <c r="S98" s="135"/>
      <c r="T98" s="136"/>
      <c r="U98" s="137" t="s">
        <v>45</v>
      </c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5"/>
      <c r="AH98" s="135"/>
      <c r="AI98" s="135"/>
      <c r="AJ98" s="135"/>
      <c r="AK98" s="135"/>
      <c r="AL98" s="135"/>
      <c r="AM98" s="135"/>
      <c r="AN98" s="135"/>
      <c r="AO98" s="135"/>
      <c r="AP98" s="135"/>
      <c r="AQ98" s="135"/>
      <c r="AR98" s="135"/>
      <c r="AS98" s="135"/>
      <c r="AT98" s="135"/>
      <c r="AU98" s="135"/>
      <c r="AV98" s="135"/>
      <c r="AW98" s="135"/>
      <c r="AX98" s="135"/>
      <c r="AY98" s="138" t="s">
        <v>137</v>
      </c>
      <c r="AZ98" s="135"/>
      <c r="BA98" s="135"/>
      <c r="BB98" s="135"/>
      <c r="BC98" s="135"/>
      <c r="BD98" s="135"/>
      <c r="BE98" s="139">
        <f t="shared" si="0"/>
        <v>0</v>
      </c>
      <c r="BF98" s="139">
        <f t="shared" si="1"/>
        <v>0</v>
      </c>
      <c r="BG98" s="139">
        <f t="shared" si="2"/>
        <v>0</v>
      </c>
      <c r="BH98" s="139">
        <f t="shared" si="3"/>
        <v>0</v>
      </c>
      <c r="BI98" s="139">
        <f t="shared" si="4"/>
        <v>0</v>
      </c>
      <c r="BJ98" s="138" t="s">
        <v>93</v>
      </c>
      <c r="BK98" s="135"/>
      <c r="BL98" s="135"/>
      <c r="BM98" s="135"/>
    </row>
    <row r="99" spans="2:65" s="1" customFormat="1" ht="18" customHeight="1">
      <c r="B99" s="131"/>
      <c r="C99" s="132"/>
      <c r="D99" s="189" t="s">
        <v>140</v>
      </c>
      <c r="E99" s="261"/>
      <c r="F99" s="261"/>
      <c r="G99" s="261"/>
      <c r="H99" s="261"/>
      <c r="I99" s="132"/>
      <c r="J99" s="132"/>
      <c r="K99" s="132"/>
      <c r="L99" s="132"/>
      <c r="M99" s="132"/>
      <c r="N99" s="191">
        <f>ROUND(N88*T99,2)</f>
        <v>0</v>
      </c>
      <c r="O99" s="266"/>
      <c r="P99" s="266"/>
      <c r="Q99" s="266"/>
      <c r="R99" s="134"/>
      <c r="S99" s="135"/>
      <c r="T99" s="136"/>
      <c r="U99" s="137" t="s">
        <v>45</v>
      </c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5"/>
      <c r="AH99" s="135"/>
      <c r="AI99" s="135"/>
      <c r="AJ99" s="135"/>
      <c r="AK99" s="135"/>
      <c r="AL99" s="135"/>
      <c r="AM99" s="135"/>
      <c r="AN99" s="135"/>
      <c r="AO99" s="135"/>
      <c r="AP99" s="135"/>
      <c r="AQ99" s="135"/>
      <c r="AR99" s="135"/>
      <c r="AS99" s="135"/>
      <c r="AT99" s="135"/>
      <c r="AU99" s="135"/>
      <c r="AV99" s="135"/>
      <c r="AW99" s="135"/>
      <c r="AX99" s="135"/>
      <c r="AY99" s="138" t="s">
        <v>137</v>
      </c>
      <c r="AZ99" s="135"/>
      <c r="BA99" s="135"/>
      <c r="BB99" s="135"/>
      <c r="BC99" s="135"/>
      <c r="BD99" s="135"/>
      <c r="BE99" s="139">
        <f t="shared" si="0"/>
        <v>0</v>
      </c>
      <c r="BF99" s="139">
        <f t="shared" si="1"/>
        <v>0</v>
      </c>
      <c r="BG99" s="139">
        <f t="shared" si="2"/>
        <v>0</v>
      </c>
      <c r="BH99" s="139">
        <f t="shared" si="3"/>
        <v>0</v>
      </c>
      <c r="BI99" s="139">
        <f t="shared" si="4"/>
        <v>0</v>
      </c>
      <c r="BJ99" s="138" t="s">
        <v>93</v>
      </c>
      <c r="BK99" s="135"/>
      <c r="BL99" s="135"/>
      <c r="BM99" s="135"/>
    </row>
    <row r="100" spans="2:65" s="1" customFormat="1" ht="18" customHeight="1">
      <c r="B100" s="131"/>
      <c r="C100" s="132"/>
      <c r="D100" s="189" t="s">
        <v>141</v>
      </c>
      <c r="E100" s="261"/>
      <c r="F100" s="261"/>
      <c r="G100" s="261"/>
      <c r="H100" s="261"/>
      <c r="I100" s="132"/>
      <c r="J100" s="132"/>
      <c r="K100" s="132"/>
      <c r="L100" s="132"/>
      <c r="M100" s="132"/>
      <c r="N100" s="191">
        <f>ROUND(N88*T100,2)</f>
        <v>0</v>
      </c>
      <c r="O100" s="266"/>
      <c r="P100" s="266"/>
      <c r="Q100" s="266"/>
      <c r="R100" s="134"/>
      <c r="S100" s="135"/>
      <c r="T100" s="136"/>
      <c r="U100" s="137" t="s">
        <v>45</v>
      </c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5"/>
      <c r="AH100" s="135"/>
      <c r="AI100" s="135"/>
      <c r="AJ100" s="135"/>
      <c r="AK100" s="135"/>
      <c r="AL100" s="135"/>
      <c r="AM100" s="135"/>
      <c r="AN100" s="135"/>
      <c r="AO100" s="135"/>
      <c r="AP100" s="135"/>
      <c r="AQ100" s="135"/>
      <c r="AR100" s="135"/>
      <c r="AS100" s="135"/>
      <c r="AT100" s="135"/>
      <c r="AU100" s="135"/>
      <c r="AV100" s="135"/>
      <c r="AW100" s="135"/>
      <c r="AX100" s="135"/>
      <c r="AY100" s="138" t="s">
        <v>137</v>
      </c>
      <c r="AZ100" s="135"/>
      <c r="BA100" s="135"/>
      <c r="BB100" s="135"/>
      <c r="BC100" s="135"/>
      <c r="BD100" s="135"/>
      <c r="BE100" s="139">
        <f t="shared" si="0"/>
        <v>0</v>
      </c>
      <c r="BF100" s="139">
        <f t="shared" si="1"/>
        <v>0</v>
      </c>
      <c r="BG100" s="139">
        <f t="shared" si="2"/>
        <v>0</v>
      </c>
      <c r="BH100" s="139">
        <f t="shared" si="3"/>
        <v>0</v>
      </c>
      <c r="BI100" s="139">
        <f t="shared" si="4"/>
        <v>0</v>
      </c>
      <c r="BJ100" s="138" t="s">
        <v>93</v>
      </c>
      <c r="BK100" s="135"/>
      <c r="BL100" s="135"/>
      <c r="BM100" s="135"/>
    </row>
    <row r="101" spans="2:65" s="1" customFormat="1" ht="18" customHeight="1">
      <c r="B101" s="131"/>
      <c r="C101" s="132"/>
      <c r="D101" s="133" t="s">
        <v>142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91">
        <f>ROUND(N88*T101,2)</f>
        <v>0</v>
      </c>
      <c r="O101" s="266"/>
      <c r="P101" s="266"/>
      <c r="Q101" s="266"/>
      <c r="R101" s="134"/>
      <c r="S101" s="135"/>
      <c r="T101" s="140"/>
      <c r="U101" s="141" t="s">
        <v>45</v>
      </c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5"/>
      <c r="AH101" s="135"/>
      <c r="AI101" s="135"/>
      <c r="AJ101" s="135"/>
      <c r="AK101" s="135"/>
      <c r="AL101" s="135"/>
      <c r="AM101" s="135"/>
      <c r="AN101" s="135"/>
      <c r="AO101" s="135"/>
      <c r="AP101" s="135"/>
      <c r="AQ101" s="135"/>
      <c r="AR101" s="135"/>
      <c r="AS101" s="135"/>
      <c r="AT101" s="135"/>
      <c r="AU101" s="135"/>
      <c r="AV101" s="135"/>
      <c r="AW101" s="135"/>
      <c r="AX101" s="135"/>
      <c r="AY101" s="138" t="s">
        <v>143</v>
      </c>
      <c r="AZ101" s="135"/>
      <c r="BA101" s="135"/>
      <c r="BB101" s="135"/>
      <c r="BC101" s="135"/>
      <c r="BD101" s="135"/>
      <c r="BE101" s="139">
        <f t="shared" si="0"/>
        <v>0</v>
      </c>
      <c r="BF101" s="139">
        <f t="shared" si="1"/>
        <v>0</v>
      </c>
      <c r="BG101" s="139">
        <f t="shared" si="2"/>
        <v>0</v>
      </c>
      <c r="BH101" s="139">
        <f t="shared" si="3"/>
        <v>0</v>
      </c>
      <c r="BI101" s="139">
        <f t="shared" si="4"/>
        <v>0</v>
      </c>
      <c r="BJ101" s="138" t="s">
        <v>93</v>
      </c>
      <c r="BK101" s="135"/>
      <c r="BL101" s="135"/>
      <c r="BM101" s="135"/>
    </row>
    <row r="102" spans="2:65" s="1" customForma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5" s="1" customFormat="1" ht="29.25" customHeight="1">
      <c r="B103" s="34"/>
      <c r="C103" s="112" t="s">
        <v>104</v>
      </c>
      <c r="D103" s="113"/>
      <c r="E103" s="113"/>
      <c r="F103" s="113"/>
      <c r="G103" s="113"/>
      <c r="H103" s="113"/>
      <c r="I103" s="113"/>
      <c r="J103" s="113"/>
      <c r="K103" s="113"/>
      <c r="L103" s="184">
        <f>ROUND(SUM(N88+N95),2)</f>
        <v>0</v>
      </c>
      <c r="M103" s="184"/>
      <c r="N103" s="184"/>
      <c r="O103" s="184"/>
      <c r="P103" s="184"/>
      <c r="Q103" s="184"/>
      <c r="R103" s="36"/>
    </row>
    <row r="104" spans="2:65" s="1" customFormat="1" ht="6.9" customHeight="1"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9"/>
      <c r="M104" s="59"/>
      <c r="N104" s="59"/>
      <c r="O104" s="59"/>
      <c r="P104" s="59"/>
      <c r="Q104" s="59"/>
      <c r="R104" s="60"/>
    </row>
    <row r="108" spans="2:65" s="1" customFormat="1" ht="6.9" customHeight="1"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3"/>
    </row>
    <row r="109" spans="2:65" s="1" customFormat="1" ht="36.9" customHeight="1">
      <c r="B109" s="34"/>
      <c r="C109" s="212" t="s">
        <v>144</v>
      </c>
      <c r="D109" s="257"/>
      <c r="E109" s="257"/>
      <c r="F109" s="257"/>
      <c r="G109" s="257"/>
      <c r="H109" s="257"/>
      <c r="I109" s="257"/>
      <c r="J109" s="257"/>
      <c r="K109" s="257"/>
      <c r="L109" s="257"/>
      <c r="M109" s="257"/>
      <c r="N109" s="257"/>
      <c r="O109" s="257"/>
      <c r="P109" s="257"/>
      <c r="Q109" s="257"/>
      <c r="R109" s="36"/>
    </row>
    <row r="110" spans="2:65" s="1" customFormat="1" ht="6.9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5" s="1" customFormat="1" ht="30" customHeight="1">
      <c r="B111" s="34"/>
      <c r="C111" s="29" t="s">
        <v>19</v>
      </c>
      <c r="D111" s="35"/>
      <c r="E111" s="35"/>
      <c r="F111" s="255" t="str">
        <f>F6</f>
        <v>Chrudim krytý plavecký bazén - rozšíření sauny o wellness prvky - 2. etapa</v>
      </c>
      <c r="G111" s="256"/>
      <c r="H111" s="256"/>
      <c r="I111" s="256"/>
      <c r="J111" s="256"/>
      <c r="K111" s="256"/>
      <c r="L111" s="256"/>
      <c r="M111" s="256"/>
      <c r="N111" s="256"/>
      <c r="O111" s="256"/>
      <c r="P111" s="256"/>
      <c r="Q111" s="35"/>
      <c r="R111" s="36"/>
    </row>
    <row r="112" spans="2:65" s="1" customFormat="1" ht="36.9" customHeight="1">
      <c r="B112" s="34"/>
      <c r="C112" s="68" t="s">
        <v>111</v>
      </c>
      <c r="D112" s="35"/>
      <c r="E112" s="35"/>
      <c r="F112" s="214" t="str">
        <f>F7</f>
        <v>2 - Vedlejší rozpočtové náklady</v>
      </c>
      <c r="G112" s="257"/>
      <c r="H112" s="257"/>
      <c r="I112" s="257"/>
      <c r="J112" s="257"/>
      <c r="K112" s="257"/>
      <c r="L112" s="257"/>
      <c r="M112" s="257"/>
      <c r="N112" s="257"/>
      <c r="O112" s="257"/>
      <c r="P112" s="257"/>
      <c r="Q112" s="35"/>
      <c r="R112" s="36"/>
    </row>
    <row r="113" spans="2:65" s="1" customFormat="1" ht="6.9" customHeight="1"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6"/>
    </row>
    <row r="114" spans="2:65" s="1" customFormat="1" ht="18" customHeight="1">
      <c r="B114" s="34"/>
      <c r="C114" s="29" t="s">
        <v>23</v>
      </c>
      <c r="D114" s="35"/>
      <c r="E114" s="35"/>
      <c r="F114" s="27" t="str">
        <f>F9</f>
        <v xml:space="preserve"> </v>
      </c>
      <c r="G114" s="35"/>
      <c r="H114" s="35"/>
      <c r="I114" s="35"/>
      <c r="J114" s="35"/>
      <c r="K114" s="29" t="s">
        <v>25</v>
      </c>
      <c r="L114" s="35"/>
      <c r="M114" s="259" t="str">
        <f>IF(O9="","",O9)</f>
        <v>11. 6. 2018</v>
      </c>
      <c r="N114" s="259"/>
      <c r="O114" s="259"/>
      <c r="P114" s="259"/>
      <c r="Q114" s="35"/>
      <c r="R114" s="36"/>
    </row>
    <row r="115" spans="2:65" s="1" customFormat="1" ht="6.9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3.2">
      <c r="B116" s="34"/>
      <c r="C116" s="29" t="s">
        <v>27</v>
      </c>
      <c r="D116" s="35"/>
      <c r="E116" s="35"/>
      <c r="F116" s="27" t="str">
        <f>E12</f>
        <v>Město Chrudim,Resselovo nám.77,537 16 Chrudim</v>
      </c>
      <c r="G116" s="35"/>
      <c r="H116" s="35"/>
      <c r="I116" s="35"/>
      <c r="J116" s="35"/>
      <c r="K116" s="29" t="s">
        <v>33</v>
      </c>
      <c r="L116" s="35"/>
      <c r="M116" s="220" t="str">
        <f>E18</f>
        <v>CODE,s.r.o., Na Vrtálně 84,Pardubice</v>
      </c>
      <c r="N116" s="220"/>
      <c r="O116" s="220"/>
      <c r="P116" s="220"/>
      <c r="Q116" s="220"/>
      <c r="R116" s="36"/>
    </row>
    <row r="117" spans="2:65" s="1" customFormat="1" ht="14.4" customHeight="1">
      <c r="B117" s="34"/>
      <c r="C117" s="29" t="s">
        <v>31</v>
      </c>
      <c r="D117" s="35"/>
      <c r="E117" s="35"/>
      <c r="F117" s="27" t="str">
        <f>IF(E15="","",E15)</f>
        <v>Vyplň údaj</v>
      </c>
      <c r="G117" s="35"/>
      <c r="H117" s="35"/>
      <c r="I117" s="35"/>
      <c r="J117" s="35"/>
      <c r="K117" s="29" t="s">
        <v>36</v>
      </c>
      <c r="L117" s="35"/>
      <c r="M117" s="220" t="str">
        <f>E21</f>
        <v>R.Janošová</v>
      </c>
      <c r="N117" s="220"/>
      <c r="O117" s="220"/>
      <c r="P117" s="220"/>
      <c r="Q117" s="220"/>
      <c r="R117" s="36"/>
    </row>
    <row r="118" spans="2:65" s="1" customFormat="1" ht="10.35" customHeight="1"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6"/>
    </row>
    <row r="119" spans="2:65" s="8" customFormat="1" ht="29.25" customHeight="1">
      <c r="B119" s="142"/>
      <c r="C119" s="143" t="s">
        <v>145</v>
      </c>
      <c r="D119" s="144" t="s">
        <v>146</v>
      </c>
      <c r="E119" s="144" t="s">
        <v>60</v>
      </c>
      <c r="F119" s="268" t="s">
        <v>147</v>
      </c>
      <c r="G119" s="268"/>
      <c r="H119" s="268"/>
      <c r="I119" s="268"/>
      <c r="J119" s="144" t="s">
        <v>148</v>
      </c>
      <c r="K119" s="144" t="s">
        <v>149</v>
      </c>
      <c r="L119" s="268" t="s">
        <v>150</v>
      </c>
      <c r="M119" s="268"/>
      <c r="N119" s="268" t="s">
        <v>116</v>
      </c>
      <c r="O119" s="268"/>
      <c r="P119" s="268"/>
      <c r="Q119" s="269"/>
      <c r="R119" s="145"/>
      <c r="T119" s="75" t="s">
        <v>151</v>
      </c>
      <c r="U119" s="76" t="s">
        <v>42</v>
      </c>
      <c r="V119" s="76" t="s">
        <v>152</v>
      </c>
      <c r="W119" s="76" t="s">
        <v>153</v>
      </c>
      <c r="X119" s="76" t="s">
        <v>154</v>
      </c>
      <c r="Y119" s="76" t="s">
        <v>155</v>
      </c>
      <c r="Z119" s="76" t="s">
        <v>156</v>
      </c>
      <c r="AA119" s="77" t="s">
        <v>157</v>
      </c>
    </row>
    <row r="120" spans="2:65" s="1" customFormat="1" ht="29.25" customHeight="1">
      <c r="B120" s="34"/>
      <c r="C120" s="79" t="s">
        <v>113</v>
      </c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250">
        <f>BK120</f>
        <v>0</v>
      </c>
      <c r="O120" s="251"/>
      <c r="P120" s="251"/>
      <c r="Q120" s="251"/>
      <c r="R120" s="36"/>
      <c r="T120" s="78"/>
      <c r="U120" s="50"/>
      <c r="V120" s="50"/>
      <c r="W120" s="146">
        <f>W121+W133</f>
        <v>0</v>
      </c>
      <c r="X120" s="50"/>
      <c r="Y120" s="146">
        <f>Y121+Y133</f>
        <v>0</v>
      </c>
      <c r="Z120" s="50"/>
      <c r="AA120" s="147">
        <f>AA121+AA133</f>
        <v>0</v>
      </c>
      <c r="AT120" s="18" t="s">
        <v>77</v>
      </c>
      <c r="AU120" s="18" t="s">
        <v>118</v>
      </c>
      <c r="BK120" s="148">
        <f>BK121+BK133</f>
        <v>0</v>
      </c>
    </row>
    <row r="121" spans="2:65" s="9" customFormat="1" ht="37.35" customHeight="1">
      <c r="B121" s="149"/>
      <c r="C121" s="150"/>
      <c r="D121" s="151" t="s">
        <v>484</v>
      </c>
      <c r="E121" s="151"/>
      <c r="F121" s="151"/>
      <c r="G121" s="151"/>
      <c r="H121" s="151"/>
      <c r="I121" s="151"/>
      <c r="J121" s="151"/>
      <c r="K121" s="151"/>
      <c r="L121" s="151"/>
      <c r="M121" s="151"/>
      <c r="N121" s="252">
        <f>BK121</f>
        <v>0</v>
      </c>
      <c r="O121" s="253"/>
      <c r="P121" s="253"/>
      <c r="Q121" s="253"/>
      <c r="R121" s="152"/>
      <c r="T121" s="153"/>
      <c r="U121" s="150"/>
      <c r="V121" s="150"/>
      <c r="W121" s="154">
        <f>W122+W124+W127+W131</f>
        <v>0</v>
      </c>
      <c r="X121" s="150"/>
      <c r="Y121" s="154">
        <f>Y122+Y124+Y127+Y131</f>
        <v>0</v>
      </c>
      <c r="Z121" s="150"/>
      <c r="AA121" s="155">
        <f>AA122+AA124+AA127+AA131</f>
        <v>0</v>
      </c>
      <c r="AR121" s="156" t="s">
        <v>179</v>
      </c>
      <c r="AT121" s="157" t="s">
        <v>77</v>
      </c>
      <c r="AU121" s="157" t="s">
        <v>78</v>
      </c>
      <c r="AY121" s="156" t="s">
        <v>158</v>
      </c>
      <c r="BK121" s="158">
        <f>BK122+BK124+BK127+BK131</f>
        <v>0</v>
      </c>
    </row>
    <row r="122" spans="2:65" s="9" customFormat="1" ht="19.95" customHeight="1">
      <c r="B122" s="149"/>
      <c r="C122" s="150"/>
      <c r="D122" s="159" t="s">
        <v>485</v>
      </c>
      <c r="E122" s="159"/>
      <c r="F122" s="159"/>
      <c r="G122" s="159"/>
      <c r="H122" s="159"/>
      <c r="I122" s="159"/>
      <c r="J122" s="159"/>
      <c r="K122" s="159"/>
      <c r="L122" s="159"/>
      <c r="M122" s="159"/>
      <c r="N122" s="248">
        <f>BK122</f>
        <v>0</v>
      </c>
      <c r="O122" s="249"/>
      <c r="P122" s="249"/>
      <c r="Q122" s="249"/>
      <c r="R122" s="152"/>
      <c r="T122" s="153"/>
      <c r="U122" s="150"/>
      <c r="V122" s="150"/>
      <c r="W122" s="154">
        <f>W123</f>
        <v>0</v>
      </c>
      <c r="X122" s="150"/>
      <c r="Y122" s="154">
        <f>Y123</f>
        <v>0</v>
      </c>
      <c r="Z122" s="150"/>
      <c r="AA122" s="155">
        <f>AA123</f>
        <v>0</v>
      </c>
      <c r="AR122" s="156" t="s">
        <v>179</v>
      </c>
      <c r="AT122" s="157" t="s">
        <v>77</v>
      </c>
      <c r="AU122" s="157" t="s">
        <v>84</v>
      </c>
      <c r="AY122" s="156" t="s">
        <v>158</v>
      </c>
      <c r="BK122" s="158">
        <f>BK123</f>
        <v>0</v>
      </c>
    </row>
    <row r="123" spans="2:65" s="1" customFormat="1" ht="16.5" customHeight="1">
      <c r="B123" s="131"/>
      <c r="C123" s="160" t="s">
        <v>84</v>
      </c>
      <c r="D123" s="160" t="s">
        <v>159</v>
      </c>
      <c r="E123" s="161" t="s">
        <v>489</v>
      </c>
      <c r="F123" s="229" t="s">
        <v>490</v>
      </c>
      <c r="G123" s="229"/>
      <c r="H123" s="229"/>
      <c r="I123" s="229"/>
      <c r="J123" s="162" t="s">
        <v>182</v>
      </c>
      <c r="K123" s="163">
        <v>1</v>
      </c>
      <c r="L123" s="230">
        <v>0</v>
      </c>
      <c r="M123" s="230"/>
      <c r="N123" s="231">
        <f>ROUND(L123*K123,2)</f>
        <v>0</v>
      </c>
      <c r="O123" s="231"/>
      <c r="P123" s="231"/>
      <c r="Q123" s="231"/>
      <c r="R123" s="134"/>
      <c r="T123" s="164" t="s">
        <v>5</v>
      </c>
      <c r="U123" s="43" t="s">
        <v>45</v>
      </c>
      <c r="V123" s="35"/>
      <c r="W123" s="165">
        <f>V123*K123</f>
        <v>0</v>
      </c>
      <c r="X123" s="165">
        <v>0</v>
      </c>
      <c r="Y123" s="165">
        <f>X123*K123</f>
        <v>0</v>
      </c>
      <c r="Z123" s="165">
        <v>0</v>
      </c>
      <c r="AA123" s="166">
        <f>Z123*K123</f>
        <v>0</v>
      </c>
      <c r="AR123" s="18" t="s">
        <v>491</v>
      </c>
      <c r="AT123" s="18" t="s">
        <v>159</v>
      </c>
      <c r="AU123" s="18" t="s">
        <v>93</v>
      </c>
      <c r="AY123" s="18" t="s">
        <v>158</v>
      </c>
      <c r="BE123" s="105">
        <f>IF(U123="základní",N123,0)</f>
        <v>0</v>
      </c>
      <c r="BF123" s="105">
        <f>IF(U123="snížená",N123,0)</f>
        <v>0</v>
      </c>
      <c r="BG123" s="105">
        <f>IF(U123="zákl. přenesená",N123,0)</f>
        <v>0</v>
      </c>
      <c r="BH123" s="105">
        <f>IF(U123="sníž. přenesená",N123,0)</f>
        <v>0</v>
      </c>
      <c r="BI123" s="105">
        <f>IF(U123="nulová",N123,0)</f>
        <v>0</v>
      </c>
      <c r="BJ123" s="18" t="s">
        <v>93</v>
      </c>
      <c r="BK123" s="105">
        <f>ROUND(L123*K123,2)</f>
        <v>0</v>
      </c>
      <c r="BL123" s="18" t="s">
        <v>491</v>
      </c>
      <c r="BM123" s="18" t="s">
        <v>492</v>
      </c>
    </row>
    <row r="124" spans="2:65" s="9" customFormat="1" ht="29.85" customHeight="1">
      <c r="B124" s="149"/>
      <c r="C124" s="150"/>
      <c r="D124" s="159" t="s">
        <v>486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42">
        <f>BK124</f>
        <v>0</v>
      </c>
      <c r="O124" s="243"/>
      <c r="P124" s="243"/>
      <c r="Q124" s="243"/>
      <c r="R124" s="152"/>
      <c r="T124" s="153"/>
      <c r="U124" s="150"/>
      <c r="V124" s="150"/>
      <c r="W124" s="154">
        <f>SUM(W125:W126)</f>
        <v>0</v>
      </c>
      <c r="X124" s="150"/>
      <c r="Y124" s="154">
        <f>SUM(Y125:Y126)</f>
        <v>0</v>
      </c>
      <c r="Z124" s="150"/>
      <c r="AA124" s="155">
        <f>SUM(AA125:AA126)</f>
        <v>0</v>
      </c>
      <c r="AR124" s="156" t="s">
        <v>179</v>
      </c>
      <c r="AT124" s="157" t="s">
        <v>77</v>
      </c>
      <c r="AU124" s="157" t="s">
        <v>84</v>
      </c>
      <c r="AY124" s="156" t="s">
        <v>158</v>
      </c>
      <c r="BK124" s="158">
        <f>SUM(BK125:BK126)</f>
        <v>0</v>
      </c>
    </row>
    <row r="125" spans="2:65" s="1" customFormat="1" ht="25.5" customHeight="1">
      <c r="B125" s="131"/>
      <c r="C125" s="160" t="s">
        <v>93</v>
      </c>
      <c r="D125" s="160" t="s">
        <v>159</v>
      </c>
      <c r="E125" s="161" t="s">
        <v>493</v>
      </c>
      <c r="F125" s="229" t="s">
        <v>494</v>
      </c>
      <c r="G125" s="229"/>
      <c r="H125" s="229"/>
      <c r="I125" s="229"/>
      <c r="J125" s="162" t="s">
        <v>495</v>
      </c>
      <c r="K125" s="163">
        <v>1</v>
      </c>
      <c r="L125" s="230">
        <v>0</v>
      </c>
      <c r="M125" s="230"/>
      <c r="N125" s="231">
        <f>ROUND(L125*K125,2)</f>
        <v>0</v>
      </c>
      <c r="O125" s="231"/>
      <c r="P125" s="231"/>
      <c r="Q125" s="231"/>
      <c r="R125" s="134"/>
      <c r="T125" s="164" t="s">
        <v>5</v>
      </c>
      <c r="U125" s="43" t="s">
        <v>45</v>
      </c>
      <c r="V125" s="35"/>
      <c r="W125" s="165">
        <f>V125*K125</f>
        <v>0</v>
      </c>
      <c r="X125" s="165">
        <v>0</v>
      </c>
      <c r="Y125" s="165">
        <f>X125*K125</f>
        <v>0</v>
      </c>
      <c r="Z125" s="165">
        <v>0</v>
      </c>
      <c r="AA125" s="166">
        <f>Z125*K125</f>
        <v>0</v>
      </c>
      <c r="AR125" s="18" t="s">
        <v>491</v>
      </c>
      <c r="AT125" s="18" t="s">
        <v>159</v>
      </c>
      <c r="AU125" s="18" t="s">
        <v>93</v>
      </c>
      <c r="AY125" s="18" t="s">
        <v>158</v>
      </c>
      <c r="BE125" s="105">
        <f>IF(U125="základní",N125,0)</f>
        <v>0</v>
      </c>
      <c r="BF125" s="105">
        <f>IF(U125="snížená",N125,0)</f>
        <v>0</v>
      </c>
      <c r="BG125" s="105">
        <f>IF(U125="zákl. přenesená",N125,0)</f>
        <v>0</v>
      </c>
      <c r="BH125" s="105">
        <f>IF(U125="sníž. přenesená",N125,0)</f>
        <v>0</v>
      </c>
      <c r="BI125" s="105">
        <f>IF(U125="nulová",N125,0)</f>
        <v>0</v>
      </c>
      <c r="BJ125" s="18" t="s">
        <v>93</v>
      </c>
      <c r="BK125" s="105">
        <f>ROUND(L125*K125,2)</f>
        <v>0</v>
      </c>
      <c r="BL125" s="18" t="s">
        <v>491</v>
      </c>
      <c r="BM125" s="18" t="s">
        <v>496</v>
      </c>
    </row>
    <row r="126" spans="2:65" s="1" customFormat="1" ht="25.5" customHeight="1">
      <c r="B126" s="131"/>
      <c r="C126" s="160" t="s">
        <v>169</v>
      </c>
      <c r="D126" s="160" t="s">
        <v>159</v>
      </c>
      <c r="E126" s="161" t="s">
        <v>497</v>
      </c>
      <c r="F126" s="229" t="s">
        <v>498</v>
      </c>
      <c r="G126" s="229"/>
      <c r="H126" s="229"/>
      <c r="I126" s="229"/>
      <c r="J126" s="162" t="s">
        <v>182</v>
      </c>
      <c r="K126" s="163">
        <v>1</v>
      </c>
      <c r="L126" s="230">
        <v>0</v>
      </c>
      <c r="M126" s="230"/>
      <c r="N126" s="231">
        <f>ROUND(L126*K126,2)</f>
        <v>0</v>
      </c>
      <c r="O126" s="231"/>
      <c r="P126" s="231"/>
      <c r="Q126" s="231"/>
      <c r="R126" s="134"/>
      <c r="T126" s="164" t="s">
        <v>5</v>
      </c>
      <c r="U126" s="43" t="s">
        <v>45</v>
      </c>
      <c r="V126" s="35"/>
      <c r="W126" s="165">
        <f>V126*K126</f>
        <v>0</v>
      </c>
      <c r="X126" s="165">
        <v>0</v>
      </c>
      <c r="Y126" s="165">
        <f>X126*K126</f>
        <v>0</v>
      </c>
      <c r="Z126" s="165">
        <v>0</v>
      </c>
      <c r="AA126" s="166">
        <f>Z126*K126</f>
        <v>0</v>
      </c>
      <c r="AR126" s="18" t="s">
        <v>491</v>
      </c>
      <c r="AT126" s="18" t="s">
        <v>159</v>
      </c>
      <c r="AU126" s="18" t="s">
        <v>93</v>
      </c>
      <c r="AY126" s="18" t="s">
        <v>158</v>
      </c>
      <c r="BE126" s="105">
        <f>IF(U126="základní",N126,0)</f>
        <v>0</v>
      </c>
      <c r="BF126" s="105">
        <f>IF(U126="snížená",N126,0)</f>
        <v>0</v>
      </c>
      <c r="BG126" s="105">
        <f>IF(U126="zákl. přenesená",N126,0)</f>
        <v>0</v>
      </c>
      <c r="BH126" s="105">
        <f>IF(U126="sníž. přenesená",N126,0)</f>
        <v>0</v>
      </c>
      <c r="BI126" s="105">
        <f>IF(U126="nulová",N126,0)</f>
        <v>0</v>
      </c>
      <c r="BJ126" s="18" t="s">
        <v>93</v>
      </c>
      <c r="BK126" s="105">
        <f>ROUND(L126*K126,2)</f>
        <v>0</v>
      </c>
      <c r="BL126" s="18" t="s">
        <v>491</v>
      </c>
      <c r="BM126" s="18" t="s">
        <v>499</v>
      </c>
    </row>
    <row r="127" spans="2:65" s="9" customFormat="1" ht="29.85" customHeight="1">
      <c r="B127" s="149"/>
      <c r="C127" s="150"/>
      <c r="D127" s="159" t="s">
        <v>487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42">
        <f>BK127</f>
        <v>0</v>
      </c>
      <c r="O127" s="243"/>
      <c r="P127" s="243"/>
      <c r="Q127" s="243"/>
      <c r="R127" s="152"/>
      <c r="T127" s="153"/>
      <c r="U127" s="150"/>
      <c r="V127" s="150"/>
      <c r="W127" s="154">
        <f>SUM(W128:W130)</f>
        <v>0</v>
      </c>
      <c r="X127" s="150"/>
      <c r="Y127" s="154">
        <f>SUM(Y128:Y130)</f>
        <v>0</v>
      </c>
      <c r="Z127" s="150"/>
      <c r="AA127" s="155">
        <f>SUM(AA128:AA130)</f>
        <v>0</v>
      </c>
      <c r="AR127" s="156" t="s">
        <v>179</v>
      </c>
      <c r="AT127" s="157" t="s">
        <v>77</v>
      </c>
      <c r="AU127" s="157" t="s">
        <v>84</v>
      </c>
      <c r="AY127" s="156" t="s">
        <v>158</v>
      </c>
      <c r="BK127" s="158">
        <f>SUM(BK128:BK130)</f>
        <v>0</v>
      </c>
    </row>
    <row r="128" spans="2:65" s="1" customFormat="1" ht="25.5" customHeight="1">
      <c r="B128" s="131"/>
      <c r="C128" s="160" t="s">
        <v>163</v>
      </c>
      <c r="D128" s="160" t="s">
        <v>159</v>
      </c>
      <c r="E128" s="161" t="s">
        <v>500</v>
      </c>
      <c r="F128" s="229" t="s">
        <v>501</v>
      </c>
      <c r="G128" s="229"/>
      <c r="H128" s="229"/>
      <c r="I128" s="229"/>
      <c r="J128" s="162" t="s">
        <v>495</v>
      </c>
      <c r="K128" s="163">
        <v>1</v>
      </c>
      <c r="L128" s="230">
        <v>0</v>
      </c>
      <c r="M128" s="230"/>
      <c r="N128" s="231">
        <f>ROUND(L128*K128,2)</f>
        <v>0</v>
      </c>
      <c r="O128" s="231"/>
      <c r="P128" s="231"/>
      <c r="Q128" s="231"/>
      <c r="R128" s="134"/>
      <c r="T128" s="164" t="s">
        <v>5</v>
      </c>
      <c r="U128" s="43" t="s">
        <v>45</v>
      </c>
      <c r="V128" s="35"/>
      <c r="W128" s="165">
        <f>V128*K128</f>
        <v>0</v>
      </c>
      <c r="X128" s="165">
        <v>0</v>
      </c>
      <c r="Y128" s="165">
        <f>X128*K128</f>
        <v>0</v>
      </c>
      <c r="Z128" s="165">
        <v>0</v>
      </c>
      <c r="AA128" s="166">
        <f>Z128*K128</f>
        <v>0</v>
      </c>
      <c r="AR128" s="18" t="s">
        <v>491</v>
      </c>
      <c r="AT128" s="18" t="s">
        <v>159</v>
      </c>
      <c r="AU128" s="18" t="s">
        <v>93</v>
      </c>
      <c r="AY128" s="18" t="s">
        <v>158</v>
      </c>
      <c r="BE128" s="105">
        <f>IF(U128="základní",N128,0)</f>
        <v>0</v>
      </c>
      <c r="BF128" s="105">
        <f>IF(U128="snížená",N128,0)</f>
        <v>0</v>
      </c>
      <c r="BG128" s="105">
        <f>IF(U128="zákl. přenesená",N128,0)</f>
        <v>0</v>
      </c>
      <c r="BH128" s="105">
        <f>IF(U128="sníž. přenesená",N128,0)</f>
        <v>0</v>
      </c>
      <c r="BI128" s="105">
        <f>IF(U128="nulová",N128,0)</f>
        <v>0</v>
      </c>
      <c r="BJ128" s="18" t="s">
        <v>93</v>
      </c>
      <c r="BK128" s="105">
        <f>ROUND(L128*K128,2)</f>
        <v>0</v>
      </c>
      <c r="BL128" s="18" t="s">
        <v>491</v>
      </c>
      <c r="BM128" s="18" t="s">
        <v>502</v>
      </c>
    </row>
    <row r="129" spans="2:65" s="1" customFormat="1" ht="16.5" customHeight="1">
      <c r="B129" s="131"/>
      <c r="C129" s="160" t="s">
        <v>179</v>
      </c>
      <c r="D129" s="160" t="s">
        <v>159</v>
      </c>
      <c r="E129" s="161" t="s">
        <v>503</v>
      </c>
      <c r="F129" s="229" t="s">
        <v>504</v>
      </c>
      <c r="G129" s="229"/>
      <c r="H129" s="229"/>
      <c r="I129" s="229"/>
      <c r="J129" s="162" t="s">
        <v>495</v>
      </c>
      <c r="K129" s="163">
        <v>1</v>
      </c>
      <c r="L129" s="230">
        <v>0</v>
      </c>
      <c r="M129" s="230"/>
      <c r="N129" s="231">
        <f>ROUND(L129*K129,2)</f>
        <v>0</v>
      </c>
      <c r="O129" s="231"/>
      <c r="P129" s="231"/>
      <c r="Q129" s="231"/>
      <c r="R129" s="134"/>
      <c r="T129" s="164" t="s">
        <v>5</v>
      </c>
      <c r="U129" s="43" t="s">
        <v>45</v>
      </c>
      <c r="V129" s="35"/>
      <c r="W129" s="165">
        <f>V129*K129</f>
        <v>0</v>
      </c>
      <c r="X129" s="165">
        <v>0</v>
      </c>
      <c r="Y129" s="165">
        <f>X129*K129</f>
        <v>0</v>
      </c>
      <c r="Z129" s="165">
        <v>0</v>
      </c>
      <c r="AA129" s="166">
        <f>Z129*K129</f>
        <v>0</v>
      </c>
      <c r="AR129" s="18" t="s">
        <v>491</v>
      </c>
      <c r="AT129" s="18" t="s">
        <v>159</v>
      </c>
      <c r="AU129" s="18" t="s">
        <v>93</v>
      </c>
      <c r="AY129" s="18" t="s">
        <v>158</v>
      </c>
      <c r="BE129" s="105">
        <f>IF(U129="základní",N129,0)</f>
        <v>0</v>
      </c>
      <c r="BF129" s="105">
        <f>IF(U129="snížená",N129,0)</f>
        <v>0</v>
      </c>
      <c r="BG129" s="105">
        <f>IF(U129="zákl. přenesená",N129,0)</f>
        <v>0</v>
      </c>
      <c r="BH129" s="105">
        <f>IF(U129="sníž. přenesená",N129,0)</f>
        <v>0</v>
      </c>
      <c r="BI129" s="105">
        <f>IF(U129="nulová",N129,0)</f>
        <v>0</v>
      </c>
      <c r="BJ129" s="18" t="s">
        <v>93</v>
      </c>
      <c r="BK129" s="105">
        <f>ROUND(L129*K129,2)</f>
        <v>0</v>
      </c>
      <c r="BL129" s="18" t="s">
        <v>491</v>
      </c>
      <c r="BM129" s="18" t="s">
        <v>505</v>
      </c>
    </row>
    <row r="130" spans="2:65" s="1" customFormat="1" ht="25.5" customHeight="1">
      <c r="B130" s="131"/>
      <c r="C130" s="160" t="s">
        <v>184</v>
      </c>
      <c r="D130" s="160" t="s">
        <v>159</v>
      </c>
      <c r="E130" s="161" t="s">
        <v>506</v>
      </c>
      <c r="F130" s="229" t="s">
        <v>507</v>
      </c>
      <c r="G130" s="229"/>
      <c r="H130" s="229"/>
      <c r="I130" s="229"/>
      <c r="J130" s="162" t="s">
        <v>495</v>
      </c>
      <c r="K130" s="163">
        <v>1</v>
      </c>
      <c r="L130" s="230">
        <v>0</v>
      </c>
      <c r="M130" s="230"/>
      <c r="N130" s="231">
        <f>ROUND(L130*K130,2)</f>
        <v>0</v>
      </c>
      <c r="O130" s="231"/>
      <c r="P130" s="231"/>
      <c r="Q130" s="231"/>
      <c r="R130" s="134"/>
      <c r="T130" s="164" t="s">
        <v>5</v>
      </c>
      <c r="U130" s="43" t="s">
        <v>45</v>
      </c>
      <c r="V130" s="35"/>
      <c r="W130" s="165">
        <f>V130*K130</f>
        <v>0</v>
      </c>
      <c r="X130" s="165">
        <v>0</v>
      </c>
      <c r="Y130" s="165">
        <f>X130*K130</f>
        <v>0</v>
      </c>
      <c r="Z130" s="165">
        <v>0</v>
      </c>
      <c r="AA130" s="166">
        <f>Z130*K130</f>
        <v>0</v>
      </c>
      <c r="AR130" s="18" t="s">
        <v>491</v>
      </c>
      <c r="AT130" s="18" t="s">
        <v>159</v>
      </c>
      <c r="AU130" s="18" t="s">
        <v>93</v>
      </c>
      <c r="AY130" s="18" t="s">
        <v>158</v>
      </c>
      <c r="BE130" s="105">
        <f>IF(U130="základní",N130,0)</f>
        <v>0</v>
      </c>
      <c r="BF130" s="105">
        <f>IF(U130="snížená",N130,0)</f>
        <v>0</v>
      </c>
      <c r="BG130" s="105">
        <f>IF(U130="zákl. přenesená",N130,0)</f>
        <v>0</v>
      </c>
      <c r="BH130" s="105">
        <f>IF(U130="sníž. přenesená",N130,0)</f>
        <v>0</v>
      </c>
      <c r="BI130" s="105">
        <f>IF(U130="nulová",N130,0)</f>
        <v>0</v>
      </c>
      <c r="BJ130" s="18" t="s">
        <v>93</v>
      </c>
      <c r="BK130" s="105">
        <f>ROUND(L130*K130,2)</f>
        <v>0</v>
      </c>
      <c r="BL130" s="18" t="s">
        <v>491</v>
      </c>
      <c r="BM130" s="18" t="s">
        <v>508</v>
      </c>
    </row>
    <row r="131" spans="2:65" s="9" customFormat="1" ht="29.85" customHeight="1">
      <c r="B131" s="149"/>
      <c r="C131" s="150"/>
      <c r="D131" s="159" t="s">
        <v>488</v>
      </c>
      <c r="E131" s="159"/>
      <c r="F131" s="159"/>
      <c r="G131" s="159"/>
      <c r="H131" s="159"/>
      <c r="I131" s="159"/>
      <c r="J131" s="159"/>
      <c r="K131" s="159"/>
      <c r="L131" s="159"/>
      <c r="M131" s="159"/>
      <c r="N131" s="242">
        <f>BK131</f>
        <v>0</v>
      </c>
      <c r="O131" s="243"/>
      <c r="P131" s="243"/>
      <c r="Q131" s="243"/>
      <c r="R131" s="152"/>
      <c r="T131" s="153"/>
      <c r="U131" s="150"/>
      <c r="V131" s="150"/>
      <c r="W131" s="154">
        <f>W132</f>
        <v>0</v>
      </c>
      <c r="X131" s="150"/>
      <c r="Y131" s="154">
        <f>Y132</f>
        <v>0</v>
      </c>
      <c r="Z131" s="150"/>
      <c r="AA131" s="155">
        <f>AA132</f>
        <v>0</v>
      </c>
      <c r="AR131" s="156" t="s">
        <v>179</v>
      </c>
      <c r="AT131" s="157" t="s">
        <v>77</v>
      </c>
      <c r="AU131" s="157" t="s">
        <v>84</v>
      </c>
      <c r="AY131" s="156" t="s">
        <v>158</v>
      </c>
      <c r="BK131" s="158">
        <f>BK132</f>
        <v>0</v>
      </c>
    </row>
    <row r="132" spans="2:65" s="1" customFormat="1" ht="16.5" customHeight="1">
      <c r="B132" s="131"/>
      <c r="C132" s="160" t="s">
        <v>188</v>
      </c>
      <c r="D132" s="160" t="s">
        <v>159</v>
      </c>
      <c r="E132" s="161" t="s">
        <v>509</v>
      </c>
      <c r="F132" s="229" t="s">
        <v>142</v>
      </c>
      <c r="G132" s="229"/>
      <c r="H132" s="229"/>
      <c r="I132" s="229"/>
      <c r="J132" s="162" t="s">
        <v>182</v>
      </c>
      <c r="K132" s="163">
        <v>1</v>
      </c>
      <c r="L132" s="230">
        <v>0</v>
      </c>
      <c r="M132" s="230"/>
      <c r="N132" s="231">
        <f>ROUND(L132*K132,2)</f>
        <v>0</v>
      </c>
      <c r="O132" s="231"/>
      <c r="P132" s="231"/>
      <c r="Q132" s="231"/>
      <c r="R132" s="134"/>
      <c r="T132" s="164" t="s">
        <v>5</v>
      </c>
      <c r="U132" s="43" t="s">
        <v>45</v>
      </c>
      <c r="V132" s="35"/>
      <c r="W132" s="165">
        <f>V132*K132</f>
        <v>0</v>
      </c>
      <c r="X132" s="165">
        <v>0</v>
      </c>
      <c r="Y132" s="165">
        <f>X132*K132</f>
        <v>0</v>
      </c>
      <c r="Z132" s="165">
        <v>0</v>
      </c>
      <c r="AA132" s="166">
        <f>Z132*K132</f>
        <v>0</v>
      </c>
      <c r="AR132" s="18" t="s">
        <v>491</v>
      </c>
      <c r="AT132" s="18" t="s">
        <v>159</v>
      </c>
      <c r="AU132" s="18" t="s">
        <v>93</v>
      </c>
      <c r="AY132" s="18" t="s">
        <v>158</v>
      </c>
      <c r="BE132" s="105">
        <f>IF(U132="základní",N132,0)</f>
        <v>0</v>
      </c>
      <c r="BF132" s="105">
        <f>IF(U132="snížená",N132,0)</f>
        <v>0</v>
      </c>
      <c r="BG132" s="105">
        <f>IF(U132="zákl. přenesená",N132,0)</f>
        <v>0</v>
      </c>
      <c r="BH132" s="105">
        <f>IF(U132="sníž. přenesená",N132,0)</f>
        <v>0</v>
      </c>
      <c r="BI132" s="105">
        <f>IF(U132="nulová",N132,0)</f>
        <v>0</v>
      </c>
      <c r="BJ132" s="18" t="s">
        <v>93</v>
      </c>
      <c r="BK132" s="105">
        <f>ROUND(L132*K132,2)</f>
        <v>0</v>
      </c>
      <c r="BL132" s="18" t="s">
        <v>491</v>
      </c>
      <c r="BM132" s="18" t="s">
        <v>510</v>
      </c>
    </row>
    <row r="133" spans="2:65" s="1" customFormat="1" ht="49.95" customHeight="1">
      <c r="B133" s="34"/>
      <c r="C133" s="35"/>
      <c r="D133" s="151" t="s">
        <v>471</v>
      </c>
      <c r="E133" s="35"/>
      <c r="F133" s="35"/>
      <c r="G133" s="35"/>
      <c r="H133" s="35"/>
      <c r="I133" s="35"/>
      <c r="J133" s="35"/>
      <c r="K133" s="35"/>
      <c r="L133" s="35"/>
      <c r="M133" s="35"/>
      <c r="N133" s="246">
        <f>BK133</f>
        <v>0</v>
      </c>
      <c r="O133" s="247"/>
      <c r="P133" s="247"/>
      <c r="Q133" s="247"/>
      <c r="R133" s="36"/>
      <c r="T133" s="171"/>
      <c r="U133" s="55"/>
      <c r="V133" s="55"/>
      <c r="W133" s="55"/>
      <c r="X133" s="55"/>
      <c r="Y133" s="55"/>
      <c r="Z133" s="55"/>
      <c r="AA133" s="57"/>
      <c r="AT133" s="18" t="s">
        <v>77</v>
      </c>
      <c r="AU133" s="18" t="s">
        <v>78</v>
      </c>
      <c r="AY133" s="18" t="s">
        <v>472</v>
      </c>
      <c r="BK133" s="105">
        <v>0</v>
      </c>
    </row>
    <row r="134" spans="2:65" s="1" customFormat="1" ht="6.9" customHeight="1">
      <c r="B134" s="58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60"/>
    </row>
  </sheetData>
  <mergeCells count="95">
    <mergeCell ref="F130:I130"/>
    <mergeCell ref="F128:I128"/>
    <mergeCell ref="L128:M128"/>
    <mergeCell ref="N128:Q128"/>
    <mergeCell ref="F129:I129"/>
    <mergeCell ref="L129:M129"/>
    <mergeCell ref="L130:M130"/>
    <mergeCell ref="N130:Q130"/>
    <mergeCell ref="N129:Q129"/>
    <mergeCell ref="F132:I132"/>
    <mergeCell ref="L132:M132"/>
    <mergeCell ref="N132:Q132"/>
    <mergeCell ref="N131:Q131"/>
    <mergeCell ref="N133:Q133"/>
    <mergeCell ref="E24:L24"/>
    <mergeCell ref="S2:AC2"/>
    <mergeCell ref="M27:P27"/>
    <mergeCell ref="M28:P28"/>
    <mergeCell ref="M30:P30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M114:P114"/>
    <mergeCell ref="F111:P111"/>
    <mergeCell ref="F112:P112"/>
    <mergeCell ref="M116:Q116"/>
    <mergeCell ref="M117:Q117"/>
    <mergeCell ref="L119:M119"/>
    <mergeCell ref="N119:Q119"/>
    <mergeCell ref="F119:I119"/>
    <mergeCell ref="N120:Q120"/>
    <mergeCell ref="N121:Q121"/>
    <mergeCell ref="N122:Q122"/>
    <mergeCell ref="N127:Q127"/>
    <mergeCell ref="F123:I123"/>
    <mergeCell ref="F126:I126"/>
    <mergeCell ref="L123:M123"/>
    <mergeCell ref="N123:Q123"/>
    <mergeCell ref="F125:I125"/>
    <mergeCell ref="L125:M125"/>
    <mergeCell ref="N125:Q125"/>
    <mergeCell ref="L126:M126"/>
    <mergeCell ref="N126:Q126"/>
    <mergeCell ref="N124:Q124"/>
    <mergeCell ref="H1:K1"/>
    <mergeCell ref="C2:Q2"/>
    <mergeCell ref="C4:Q4"/>
    <mergeCell ref="F6:P6"/>
    <mergeCell ref="F7:P7"/>
  </mergeCell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Stavební část </vt:lpstr>
      <vt:lpstr>11 - Topení</vt:lpstr>
      <vt:lpstr>12 - Elektroinstalace</vt:lpstr>
      <vt:lpstr>2 - Vedlejší rozpočtové n...</vt:lpstr>
      <vt:lpstr>'1 - Stavební část '!Názvy_tisku</vt:lpstr>
      <vt:lpstr>'11 - Topení'!Názvy_tisku</vt:lpstr>
      <vt:lpstr>'12 - Elektroinstalace'!Názvy_tisku</vt:lpstr>
      <vt:lpstr>'2 - Vedlejší rozpočtové n...'!Názvy_tisku</vt:lpstr>
      <vt:lpstr>'Rekapitulace stavby'!Názvy_tisku</vt:lpstr>
      <vt:lpstr>'1 - Stavební část '!Oblast_tisku</vt:lpstr>
      <vt:lpstr>'11 - Topení'!Oblast_tisku</vt:lpstr>
      <vt:lpstr>'12 - Elektroinstalace'!Oblast_tisku</vt:lpstr>
      <vt:lpstr>'2 - Vedlejší rozpočtové n...'!Oblast_tisku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Karas Zdeněk</cp:lastModifiedBy>
  <cp:lastPrinted>2019-04-17T06:06:06Z</cp:lastPrinted>
  <dcterms:created xsi:type="dcterms:W3CDTF">2019-03-14T10:29:43Z</dcterms:created>
  <dcterms:modified xsi:type="dcterms:W3CDTF">2019-04-17T06:11:33Z</dcterms:modified>
</cp:coreProperties>
</file>