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6440" activeTab="1"/>
  </bookViews>
  <sheets>
    <sheet name="Rekapitulace stavby" sheetId="1" r:id="rId1"/>
    <sheet name="0100 - Údržba asfaltové p..." sheetId="2" r:id="rId2"/>
  </sheets>
  <definedNames>
    <definedName name="_xlnm.Print_Area" localSheetId="1">'0100 - Údržba asfaltové p...'!$C$3:$Q$69,'0100 - Údržba asfaltové p...'!$C$75:$Q$96,'0100 - Údržba asfaltové p...'!$C$102:$Q$155</definedName>
    <definedName name="_xlnm.Print_Area" localSheetId="0">'Rekapitulace stavby'!$C$3:$AP$68,'Rekapitulace stavby'!$C$75:$AP$91</definedName>
  </definedNames>
  <calcPr fullCalcOnLoad="1"/>
</workbook>
</file>

<file path=xl/sharedStrings.xml><?xml version="1.0" encoding="utf-8"?>
<sst xmlns="http://schemas.openxmlformats.org/spreadsheetml/2006/main" count="296" uniqueCount="136">
  <si>
    <t>False</t>
  </si>
  <si>
    <t>0,01</t>
  </si>
  <si>
    <t>15</t>
  </si>
  <si>
    <t>SOUHRNNÝ LIST STAVBY</t>
  </si>
  <si>
    <t>0,001</t>
  </si>
  <si>
    <t>Kód:</t>
  </si>
  <si>
    <t>0100</t>
  </si>
  <si>
    <t>Stavba:</t>
  </si>
  <si>
    <t>Údržba asfaltové povrchu v části ulice Na Větrníku, Chrudim</t>
  </si>
  <si>
    <t>0,1</t>
  </si>
  <si>
    <t>JKSO:</t>
  </si>
  <si>
    <t/>
  </si>
  <si>
    <t>CC-CZ:</t>
  </si>
  <si>
    <t>1</t>
  </si>
  <si>
    <t>Místo:</t>
  </si>
  <si>
    <t>Chrudim</t>
  </si>
  <si>
    <t>Datum:</t>
  </si>
  <si>
    <t>10</t>
  </si>
  <si>
    <t>100</t>
  </si>
  <si>
    <t>Objednatel:</t>
  </si>
  <si>
    <t>IČ:</t>
  </si>
  <si>
    <t xml:space="preserve"> 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</si>
  <si>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</si>
  <si>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</si>
  <si>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</si>
  <si>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</si>
  <si>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</si>
  <si>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</si>
  <si>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</si>
  <si>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</si>
  <si>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</si>
  <si>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</si>
  <si>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</si>
  <si>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</si>
  <si>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</si>
  <si>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</si>
  <si>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</si>
  <si>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</si>
  <si>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</si>
  <si>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</si>
  <si>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</si>
  <si>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</si>
  <si>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</si>
  <si>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</si>
  <si>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</si>
  <si>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</si>
  <si>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</si>
  <si>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</si>
  <si>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Kód</t>
  </si>
  <si>
    <t>Objekt</t>
  </si>
  <si>
    <t>Cena bez DPH [CZK]</t>
  </si>
  <si>
    <t>Cena s DPH [CZK]</t>
  </si>
  <si>
    <t>1) Náklady z rozpočtů</t>
  </si>
  <si>
    <t>D</t>
  </si>
  <si>
    <t>0</t>
  </si>
  <si>
    <t>IMPORT</t>
  </si>
  <si>
    <t>{f0fa886d-ca0f-4278-b478-77d57021ecba}</t>
  </si>
  <si>
    <t>{00000000-0000-0000-0000-000000000000}</t>
  </si>
  <si>
    <t>###NOINSERT###</t>
  </si>
  <si>
    <t>2) Ostatní náklady ze souhrnného listu</t>
  </si>
  <si>
    <t>Celkové náklady za stavbu 1) + 2)</t>
  </si>
  <si>
    <t>KRYCÍ LIST ROZPOČTU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</si>
  <si>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</si>
  <si>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</si>
  <si>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</si>
  <si>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</si>
  <si>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</si>
  <si>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</si>
  <si>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</si>
  <si>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</si>
  <si>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</si>
  <si>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</si>
  <si>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>2) Ostatní náklady</t>
  </si>
  <si>
    <t>ROZPOČET</t>
  </si>
  <si>
    <t>PČ</t>
  </si>
  <si>
    <t>Typ</t>
  </si>
  <si>
    <t>Popis</t>
  </si>
  <si>
    <t>MJ</t>
  </si>
  <si>
    <t>Množství</t>
  </si>
  <si>
    <t>K</t>
  </si>
  <si>
    <t>113107141</t>
  </si>
  <si>
    <t>m2</t>
  </si>
  <si>
    <t>573231111</t>
  </si>
  <si>
    <t>Postřik živičný spojovací ze silniční emulze v množství do 0,7 kg/m2</t>
  </si>
  <si>
    <t>577134111</t>
  </si>
  <si>
    <t>Asfaltový beton vrstva obrusná ACO 11 (ABS) tř. I tl 40 mm š do 3 m z nemodifikovaného asfaltu</t>
  </si>
  <si>
    <t>919112222</t>
  </si>
  <si>
    <t>Řezání spár pro vytvoření komůrky š 15 mm hl 25 mm pro těsnící zálivku v živičném krytu</t>
  </si>
  <si>
    <t>m</t>
  </si>
  <si>
    <t>919731121</t>
  </si>
  <si>
    <t>Zarovnání styčné plochy podkladu nebo krytu živičného tl do 50 mm</t>
  </si>
  <si>
    <t>919794441</t>
  </si>
  <si>
    <t>Úprava ploch kolem hydrantů, šoupat, poklopů a mříží nebo sloupů v živičných krytech pl do 2 m2</t>
  </si>
  <si>
    <t>kus</t>
  </si>
  <si>
    <t>938908411</t>
  </si>
  <si>
    <t>Čištění vozovek splachováním vodou</t>
  </si>
  <si>
    <t>938909331</t>
  </si>
  <si>
    <t>Čištění vozovek metením ručně podkladu nebo krytu betonového nebo živičného</t>
  </si>
  <si>
    <t>997221561</t>
  </si>
  <si>
    <t>Vodorovná doprava suti z kusových materiálů do 1 km</t>
  </si>
  <si>
    <t>t</t>
  </si>
  <si>
    <t>997221569</t>
  </si>
  <si>
    <t>Příplatek ZKD 1 km u vodorovné dopravy suti z kusových materiálů</t>
  </si>
  <si>
    <t>997221611</t>
  </si>
  <si>
    <t>Nakládání suti na dopravní prostředky pro vodorovnou dopravu</t>
  </si>
  <si>
    <t>997221845</t>
  </si>
  <si>
    <t>Poplatek za uložení odpadu z asfaltových povrchů na skládce (skládkovné)</t>
  </si>
  <si>
    <t>Jedn.</t>
  </si>
  <si>
    <t>Celkem</t>
  </si>
  <si>
    <t>Cena [CZK]</t>
  </si>
  <si>
    <t>Hmotnost
 [t]</t>
  </si>
  <si>
    <t>Suť [t]</t>
  </si>
  <si>
    <t xml:space="preserve">    998 - Přesun hmot</t>
  </si>
  <si>
    <t>998225111</t>
  </si>
  <si>
    <t>Přesun hmot pro pozemní komunikace s krytem z kamene, monolitickým betonovým nebo živičným</t>
  </si>
  <si>
    <t>998225191</t>
  </si>
  <si>
    <t>Příplatek k přesunu hmot pro pozemní komunikace s krytem z kamene, živičným, betonovým do 1000 m</t>
  </si>
  <si>
    <t xml:space="preserve">    9 - Ostatní konstrukce a práce</t>
  </si>
  <si>
    <t>Dopravně inženýrské opatření DIO</t>
  </si>
  <si>
    <t>kpl</t>
  </si>
  <si>
    <t>Nh [h]</t>
  </si>
  <si>
    <t>Oprava asfaltové povrchu v části od ul. Škroupova po hřbitov, Chrudim</t>
  </si>
  <si>
    <t>3,9+4,0+20</t>
  </si>
  <si>
    <t>113154113</t>
  </si>
  <si>
    <t>Frézování živičného krytu tl 50 mm pruh š 0,5 m pl do 500 m2 bez překážek v trase</t>
  </si>
  <si>
    <t>((20+6,25)/2)*13,2+((6,25+5,8)/2)*6+71*5,8+((5,8+8,78)/2)*10,5+((3,35+4,85)/2)*30+28,5*4,5+16,5*5,3+2,5*4,0+3,9*1,0</t>
  </si>
  <si>
    <t>Odstranění podkladu pl do 50 m2 živičných tl 50 mm - ručně okolo obrubníku</t>
  </si>
  <si>
    <t>919122121</t>
  </si>
  <si>
    <t>Těsnění spár zálivkou za tepla pro komůrky š 15 mm hl 25 mm s těsnicím profilem</t>
  </si>
  <si>
    <t>pol č.1 + pol č.2</t>
  </si>
  <si>
    <t>((13,2+6,0+71+10,5)*2+28,5+30+2*5,3+2,5+4,0+1,0+8,6+1,0+3,9+1,0+28,5+30+2,5)*0,15+20*0,1</t>
  </si>
  <si>
    <t>pol č.2 + pol č.3</t>
  </si>
  <si>
    <t xml:space="preserve">    997 - Přesun hmot</t>
  </si>
  <si>
    <t>915131115</t>
  </si>
  <si>
    <t>Vodorovné dopravní značení žlutou barvou přechody pro chodce, šipky, symboly - ŽLUTÁ KLIKATÁ ČÁRA + 2xnápis ZÁS</t>
  </si>
  <si>
    <t>2,5*10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</si>
</sst>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(\$#,##0_);\(\$#,##0\)"/>
    <numFmt numFmtId="167" formatCode="_(\$#,##0_);[Red]\(\$#,##0\)"/>
    <numFmt numFmtId="168" formatCode="_(\$#,##0.00_);\(\$#,##0.00\)"/>
    <numFmt numFmtId="169" formatCode="_(\$#,##0.00_);[Red]\(\$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  <numFmt numFmtId="174" formatCode="#,##0.00%"/>
    <numFmt numFmtId="175" formatCode="dd\.mm\.yyyy"/>
    <numFmt numFmtId="176" formatCode="#,##0.00000"/>
    <numFmt numFmtId="177" formatCode="#,##0.000"/>
    <numFmt numFmtId="178" formatCode="[$-405]dddd\ d\.\ mmmm\ yyyy"/>
  </numFmts>
  <fonts count="8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8"/>
      <color indexed="12"/>
      <name val="Trebuchet MS"/>
      <family val="2"/>
    </font>
    <font>
      <b/>
      <sz val="8"/>
      <color indexed="12"/>
      <name val="Trebuchet MS"/>
      <family val="2"/>
    </font>
    <font>
      <sz val="2"/>
      <name val="Trebuchet MS"/>
      <family val="2"/>
    </font>
    <font>
      <b/>
      <sz val="2"/>
      <color indexed="12"/>
      <name val="Trebuchet MS"/>
      <family val="2"/>
    </font>
    <font>
      <sz val="5"/>
      <name val="Trebuchet MS"/>
      <family val="2"/>
    </font>
    <font>
      <sz val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0"/>
      <color indexed="56"/>
      <name val="Trebuchet MS"/>
      <family val="2"/>
    </font>
    <font>
      <sz val="9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2"/>
      <color indexed="55"/>
      <name val="Trebuchet MS"/>
      <family val="2"/>
    </font>
    <font>
      <b/>
      <sz val="10"/>
      <color indexed="56"/>
      <name val="Trebuchet MS"/>
      <family val="2"/>
    </font>
    <font>
      <b/>
      <sz val="10"/>
      <color indexed="12"/>
      <name val="Trebuchet MS"/>
      <family val="2"/>
    </font>
    <font>
      <b/>
      <sz val="8"/>
      <color indexed="55"/>
      <name val="Trebuchet MS"/>
      <family val="2"/>
    </font>
    <font>
      <sz val="8"/>
      <color indexed="4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0"/>
      <color rgb="FF00336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2"/>
      <color rgb="FF969696"/>
      <name val="Trebuchet MS"/>
      <family val="2"/>
    </font>
    <font>
      <b/>
      <sz val="10"/>
      <color rgb="FF003366"/>
      <name val="Trebuchet MS"/>
      <family val="2"/>
    </font>
    <font>
      <b/>
      <sz val="12"/>
      <color rgb="FF800000"/>
      <name val="Trebuchet MS"/>
      <family val="2"/>
    </font>
    <font>
      <sz val="8"/>
      <color rgb="FF0000FF"/>
      <name val="Trebuchet MS"/>
      <family val="2"/>
    </font>
    <font>
      <b/>
      <sz val="10"/>
      <color rgb="FF0000FF"/>
      <name val="Trebuchet MS"/>
      <family val="2"/>
    </font>
    <font>
      <b/>
      <sz val="8"/>
      <color rgb="FF969696"/>
      <name val="Trebuchet MS"/>
      <family val="2"/>
    </font>
    <font>
      <sz val="8"/>
      <color rgb="FF3366FF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/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 style="thin">
        <color rgb="FF0000FF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rgb="FF0000FF"/>
      </bottom>
    </border>
    <border>
      <left>
        <color indexed="63"/>
      </left>
      <right>
        <color indexed="63"/>
      </right>
      <top>
        <color indexed="63"/>
      </top>
      <bottom style="thin">
        <color rgb="FF0000F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172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173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62" fillId="0" borderId="0" applyNumberFormat="0" applyFill="0" applyBorder="0" applyAlignment="0" applyProtection="0"/>
    <xf numFmtId="0" fontId="51" fillId="23" borderId="6" applyNumberFormat="0" applyFont="0" applyAlignment="0" applyProtection="0"/>
    <xf numFmtId="9" fontId="51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304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72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2" fillId="0" borderId="0" xfId="0" applyFont="1" applyAlignment="1">
      <alignment horizontal="left" vertical="center"/>
    </xf>
    <xf numFmtId="0" fontId="4" fillId="0" borderId="15" xfId="0" applyFont="1" applyBorder="1" applyAlignment="1">
      <alignment/>
    </xf>
    <xf numFmtId="0" fontId="73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0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70" fillId="0" borderId="13" xfId="0" applyFont="1" applyBorder="1" applyAlignment="1">
      <alignment vertical="center"/>
    </xf>
    <xf numFmtId="0" fontId="70" fillId="0" borderId="0" xfId="0" applyFont="1" applyAlignment="1">
      <alignment vertical="center"/>
    </xf>
    <xf numFmtId="0" fontId="70" fillId="0" borderId="0" xfId="0" applyFont="1" applyAlignment="1">
      <alignment horizontal="left" vertical="center"/>
    </xf>
    <xf numFmtId="0" fontId="70" fillId="0" borderId="0" xfId="0" applyFont="1" applyAlignment="1">
      <alignment horizontal="center" vertical="center"/>
    </xf>
    <xf numFmtId="0" fontId="70" fillId="0" borderId="14" xfId="0" applyFont="1" applyBorder="1" applyAlignment="1">
      <alignment vertical="center"/>
    </xf>
    <xf numFmtId="0" fontId="6" fillId="33" borderId="17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vertical="center"/>
    </xf>
    <xf numFmtId="0" fontId="6" fillId="33" borderId="18" xfId="0" applyFont="1" applyFill="1" applyBorder="1" applyAlignment="1">
      <alignment horizontal="center" vertical="center"/>
    </xf>
    <xf numFmtId="0" fontId="7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75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75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34" borderId="18" xfId="0" applyFont="1" applyFill="1" applyBorder="1" applyAlignment="1">
      <alignment vertical="center"/>
    </xf>
    <xf numFmtId="0" fontId="76" fillId="0" borderId="0" xfId="0" applyFont="1" applyAlignment="1">
      <alignment horizontal="left" vertical="center"/>
    </xf>
    <xf numFmtId="0" fontId="76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77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6" fillId="34" borderId="0" xfId="0" applyFont="1" applyFill="1" applyAlignment="1">
      <alignment horizontal="left" vertical="center"/>
    </xf>
    <xf numFmtId="0" fontId="4" fillId="34" borderId="0" xfId="0" applyFont="1" applyFill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6" fillId="34" borderId="18" xfId="0" applyFont="1" applyFill="1" applyBorder="1" applyAlignment="1">
      <alignment horizontal="right" vertical="center"/>
    </xf>
    <xf numFmtId="0" fontId="6" fillId="34" borderId="18" xfId="0" applyFont="1" applyFill="1" applyBorder="1" applyAlignment="1">
      <alignment horizontal="center" vertical="center"/>
    </xf>
    <xf numFmtId="0" fontId="71" fillId="0" borderId="13" xfId="0" applyFont="1" applyBorder="1" applyAlignment="1">
      <alignment vertical="center"/>
    </xf>
    <xf numFmtId="0" fontId="71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6" fontId="70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20" xfId="0" applyFont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4" fillId="0" borderId="13" xfId="0" applyFont="1" applyBorder="1" applyAlignment="1" applyProtection="1">
      <alignment vertical="center"/>
      <protection locked="0"/>
    </xf>
    <xf numFmtId="4" fontId="4" fillId="0" borderId="0" xfId="0" applyNumberFormat="1" applyFont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177" fontId="70" fillId="0" borderId="0" xfId="0" applyNumberFormat="1" applyFont="1" applyAlignment="1">
      <alignment vertical="center"/>
    </xf>
    <xf numFmtId="49" fontId="4" fillId="0" borderId="30" xfId="0" applyNumberFormat="1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77" fontId="13" fillId="0" borderId="30" xfId="0" applyNumberFormat="1" applyFont="1" applyBorder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14" fillId="0" borderId="13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49" fontId="14" fillId="0" borderId="0" xfId="0" applyNumberFormat="1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177" fontId="15" fillId="0" borderId="0" xfId="0" applyNumberFormat="1" applyFont="1" applyAlignment="1" applyProtection="1">
      <alignment vertical="center"/>
      <protection locked="0"/>
    </xf>
    <xf numFmtId="4" fontId="14" fillId="0" borderId="0" xfId="0" applyNumberFormat="1" applyFont="1" applyAlignment="1" applyProtection="1">
      <alignment vertical="center"/>
      <protection locked="0"/>
    </xf>
    <xf numFmtId="3" fontId="14" fillId="0" borderId="0" xfId="0" applyNumberFormat="1" applyFont="1" applyAlignment="1" applyProtection="1">
      <alignment vertical="center"/>
      <protection locked="0"/>
    </xf>
    <xf numFmtId="176" fontId="79" fillId="0" borderId="0" xfId="0" applyNumberFormat="1" applyFont="1" applyAlignment="1">
      <alignment vertical="center"/>
    </xf>
    <xf numFmtId="177" fontId="7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31" xfId="0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7" fontId="4" fillId="0" borderId="33" xfId="0" applyNumberFormat="1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177" fontId="4" fillId="0" borderId="34" xfId="0" applyNumberFormat="1" applyFont="1" applyBorder="1" applyAlignment="1">
      <alignment vertical="center"/>
    </xf>
    <xf numFmtId="0" fontId="5" fillId="35" borderId="31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13" xfId="0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4" fontId="4" fillId="0" borderId="32" xfId="0" applyNumberFormat="1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4" fontId="4" fillId="0" borderId="35" xfId="0" applyNumberFormat="1" applyFont="1" applyBorder="1" applyAlignment="1">
      <alignment vertical="center"/>
    </xf>
    <xf numFmtId="176" fontId="70" fillId="0" borderId="35" xfId="0" applyNumberFormat="1" applyFont="1" applyBorder="1" applyAlignment="1">
      <alignment vertical="center"/>
    </xf>
    <xf numFmtId="0" fontId="80" fillId="0" borderId="0" xfId="0" applyFont="1" applyAlignment="1">
      <alignment horizontal="left"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/>
    </xf>
    <xf numFmtId="3" fontId="4" fillId="0" borderId="26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16" fillId="0" borderId="0" xfId="0" applyNumberFormat="1" applyFont="1" applyAlignment="1">
      <alignment vertical="center"/>
    </xf>
    <xf numFmtId="3" fontId="4" fillId="0" borderId="35" xfId="0" applyNumberFormat="1" applyFont="1" applyBorder="1" applyAlignment="1">
      <alignment vertical="center"/>
    </xf>
    <xf numFmtId="3" fontId="75" fillId="0" borderId="25" xfId="0" applyNumberFormat="1" applyFont="1" applyBorder="1" applyAlignment="1">
      <alignment horizontal="left" vertical="center"/>
    </xf>
    <xf numFmtId="3" fontId="4" fillId="0" borderId="25" xfId="0" applyNumberFormat="1" applyFont="1" applyBorder="1" applyAlignment="1">
      <alignment vertical="center"/>
    </xf>
    <xf numFmtId="177" fontId="4" fillId="0" borderId="0" xfId="0" applyNumberFormat="1" applyFont="1" applyAlignment="1">
      <alignment/>
    </xf>
    <xf numFmtId="177" fontId="71" fillId="0" borderId="0" xfId="0" applyNumberFormat="1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5" fillId="35" borderId="31" xfId="0" applyNumberFormat="1" applyFont="1" applyFill="1" applyBorder="1" applyAlignment="1">
      <alignment horizontal="center" vertical="center" wrapText="1"/>
    </xf>
    <xf numFmtId="177" fontId="70" fillId="0" borderId="35" xfId="0" applyNumberFormat="1" applyFont="1" applyBorder="1" applyAlignment="1">
      <alignment vertical="center"/>
    </xf>
    <xf numFmtId="0" fontId="80" fillId="0" borderId="13" xfId="0" applyFont="1" applyBorder="1" applyAlignment="1">
      <alignment/>
    </xf>
    <xf numFmtId="0" fontId="80" fillId="0" borderId="0" xfId="0" applyFont="1" applyAlignment="1">
      <alignment/>
    </xf>
    <xf numFmtId="177" fontId="80" fillId="0" borderId="0" xfId="0" applyNumberFormat="1" applyFont="1" applyAlignment="1">
      <alignment/>
    </xf>
    <xf numFmtId="0" fontId="4" fillId="0" borderId="36" xfId="0" applyFont="1" applyBorder="1" applyAlignment="1">
      <alignment vertical="center"/>
    </xf>
    <xf numFmtId="0" fontId="4" fillId="36" borderId="32" xfId="0" applyFont="1" applyFill="1" applyBorder="1" applyAlignment="1">
      <alignment vertical="center"/>
    </xf>
    <xf numFmtId="0" fontId="4" fillId="36" borderId="33" xfId="0" applyFont="1" applyFill="1" applyBorder="1" applyAlignment="1">
      <alignment vertical="center"/>
    </xf>
    <xf numFmtId="0" fontId="4" fillId="36" borderId="37" xfId="0" applyFont="1" applyFill="1" applyBorder="1" applyAlignment="1">
      <alignment vertical="center"/>
    </xf>
    <xf numFmtId="0" fontId="4" fillId="36" borderId="3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4" fontId="4" fillId="0" borderId="33" xfId="0" applyNumberFormat="1" applyFont="1" applyBorder="1" applyAlignment="1">
      <alignment vertical="center"/>
    </xf>
    <xf numFmtId="3" fontId="4" fillId="0" borderId="33" xfId="0" applyNumberFormat="1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80" fillId="0" borderId="14" xfId="0" applyFont="1" applyBorder="1" applyAlignment="1">
      <alignment/>
    </xf>
    <xf numFmtId="0" fontId="4" fillId="0" borderId="38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177" fontId="76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3" fontId="5" fillId="35" borderId="31" xfId="0" applyNumberFormat="1" applyFont="1" applyFill="1" applyBorder="1" applyAlignment="1">
      <alignment horizontal="center" vertical="center" wrapText="1"/>
    </xf>
    <xf numFmtId="3" fontId="76" fillId="0" borderId="0" xfId="0" applyNumberFormat="1" applyFont="1" applyAlignment="1">
      <alignment/>
    </xf>
    <xf numFmtId="3" fontId="80" fillId="0" borderId="0" xfId="0" applyNumberFormat="1" applyFont="1" applyAlignment="1">
      <alignment/>
    </xf>
    <xf numFmtId="4" fontId="4" fillId="0" borderId="31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4" fontId="4" fillId="0" borderId="34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34" borderId="0" xfId="0" applyFont="1" applyFill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81" fillId="0" borderId="0" xfId="0" applyFont="1" applyBorder="1" applyAlignment="1">
      <alignment horizontal="left" vertical="center"/>
    </xf>
    <xf numFmtId="0" fontId="71" fillId="0" borderId="0" xfId="0" applyFont="1" applyBorder="1" applyAlignment="1">
      <alignment vertical="center"/>
    </xf>
    <xf numFmtId="0" fontId="71" fillId="0" borderId="0" xfId="0" applyFont="1" applyBorder="1" applyAlignment="1">
      <alignment horizontal="left" vertical="center"/>
    </xf>
    <xf numFmtId="0" fontId="71" fillId="0" borderId="14" xfId="0" applyFont="1" applyBorder="1" applyAlignment="1">
      <alignment vertical="center"/>
    </xf>
    <xf numFmtId="0" fontId="76" fillId="34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 vertical="top"/>
    </xf>
    <xf numFmtId="3" fontId="5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174" fontId="70" fillId="0" borderId="0" xfId="0" applyNumberFormat="1" applyFont="1" applyBorder="1" applyAlignment="1">
      <alignment vertical="center"/>
    </xf>
    <xf numFmtId="0" fontId="70" fillId="0" borderId="0" xfId="0" applyFont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7" fontId="12" fillId="0" borderId="35" xfId="0" applyNumberFormat="1" applyFont="1" applyBorder="1" applyAlignment="1" applyProtection="1">
      <alignment horizontal="right" vertical="center"/>
      <protection locked="0"/>
    </xf>
    <xf numFmtId="0" fontId="4" fillId="0" borderId="31" xfId="0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center" vertical="center" wrapText="1"/>
    </xf>
    <xf numFmtId="177" fontId="4" fillId="0" borderId="31" xfId="0" applyNumberFormat="1" applyFont="1" applyFill="1" applyBorder="1" applyAlignment="1">
      <alignment vertical="center"/>
    </xf>
    <xf numFmtId="0" fontId="4" fillId="0" borderId="35" xfId="0" applyFont="1" applyFill="1" applyBorder="1" applyAlignment="1">
      <alignment horizontal="center" vertical="center"/>
    </xf>
    <xf numFmtId="177" fontId="12" fillId="0" borderId="35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 horizontal="center" vertical="center"/>
    </xf>
    <xf numFmtId="49" fontId="4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0" xfId="0" applyFont="1" applyFill="1" applyBorder="1" applyAlignment="1" applyProtection="1">
      <alignment horizontal="left" vertical="center" wrapText="1"/>
      <protection locked="0"/>
    </xf>
    <xf numFmtId="0" fontId="4" fillId="0" borderId="30" xfId="0" applyFont="1" applyFill="1" applyBorder="1" applyAlignment="1" applyProtection="1">
      <alignment vertical="center"/>
      <protection locked="0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177" fontId="13" fillId="0" borderId="30" xfId="0" applyNumberFormat="1" applyFont="1" applyFill="1" applyBorder="1" applyAlignment="1" applyProtection="1">
      <alignment vertical="center"/>
      <protection locked="0"/>
    </xf>
    <xf numFmtId="0" fontId="4" fillId="0" borderId="32" xfId="0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 wrapText="1"/>
    </xf>
    <xf numFmtId="177" fontId="4" fillId="0" borderId="32" xfId="0" applyNumberFormat="1" applyFont="1" applyFill="1" applyBorder="1" applyAlignment="1">
      <alignment vertical="center"/>
    </xf>
    <xf numFmtId="0" fontId="4" fillId="0" borderId="34" xfId="0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center" vertical="center" wrapText="1"/>
    </xf>
    <xf numFmtId="177" fontId="4" fillId="0" borderId="34" xfId="0" applyNumberFormat="1" applyFont="1" applyFill="1" applyBorder="1" applyAlignment="1">
      <alignment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49" fontId="12" fillId="0" borderId="0" xfId="0" applyNumberFormat="1" applyFont="1" applyFill="1" applyAlignment="1" applyProtection="1">
      <alignment vertical="center"/>
      <protection locked="0"/>
    </xf>
    <xf numFmtId="49" fontId="12" fillId="0" borderId="0" xfId="0" applyNumberFormat="1" applyFont="1" applyFill="1" applyAlignment="1" applyProtection="1">
      <alignment vertical="center" wrapText="1"/>
      <protection locked="0"/>
    </xf>
    <xf numFmtId="177" fontId="12" fillId="0" borderId="0" xfId="0" applyNumberFormat="1" applyFont="1" applyFill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49" fontId="14" fillId="0" borderId="0" xfId="0" applyNumberFormat="1" applyFont="1" applyFill="1" applyAlignment="1" applyProtection="1">
      <alignment horizontal="left" vertical="center" wrapText="1"/>
      <protection locked="0"/>
    </xf>
    <xf numFmtId="0" fontId="14" fillId="0" borderId="0" xfId="0" applyFont="1" applyFill="1" applyAlignment="1" applyProtection="1">
      <alignment horizontal="left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177" fontId="15" fillId="0" borderId="0" xfId="0" applyNumberFormat="1" applyFont="1" applyFill="1" applyAlignment="1" applyProtection="1">
      <alignment vertical="center"/>
      <protection locked="0"/>
    </xf>
    <xf numFmtId="0" fontId="80" fillId="0" borderId="0" xfId="0" applyFont="1" applyFill="1" applyAlignment="1">
      <alignment/>
    </xf>
    <xf numFmtId="0" fontId="80" fillId="0" borderId="0" xfId="0" applyFont="1" applyFill="1" applyAlignment="1">
      <alignment horizontal="left"/>
    </xf>
    <xf numFmtId="0" fontId="4" fillId="0" borderId="33" xfId="0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center" vertical="center" wrapText="1"/>
    </xf>
    <xf numFmtId="177" fontId="4" fillId="0" borderId="33" xfId="0" applyNumberFormat="1" applyFont="1" applyFill="1" applyBorder="1" applyAlignment="1">
      <alignment vertical="center"/>
    </xf>
    <xf numFmtId="0" fontId="82" fillId="0" borderId="0" xfId="0" applyFont="1" applyFill="1" applyAlignment="1">
      <alignment vertical="center"/>
    </xf>
    <xf numFmtId="14" fontId="5" fillId="0" borderId="0" xfId="0" applyNumberFormat="1" applyFont="1" applyAlignment="1">
      <alignment horizontal="center" vertical="center"/>
    </xf>
    <xf numFmtId="4" fontId="83" fillId="0" borderId="0" xfId="0" applyNumberFormat="1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177" fontId="16" fillId="0" borderId="0" xfId="0" applyNumberFormat="1" applyFont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4" fontId="4" fillId="0" borderId="31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176" fontId="4" fillId="0" borderId="31" xfId="0" applyNumberFormat="1" applyFont="1" applyFill="1" applyBorder="1" applyAlignment="1">
      <alignment vertical="center"/>
    </xf>
    <xf numFmtId="4" fontId="9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5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4" fontId="76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" fontId="7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76" fillId="34" borderId="0" xfId="0" applyNumberFormat="1" applyFont="1" applyFill="1" applyAlignment="1">
      <alignment vertical="center"/>
    </xf>
    <xf numFmtId="4" fontId="78" fillId="0" borderId="0" xfId="0" applyNumberFormat="1" applyFont="1" applyAlignment="1">
      <alignment vertical="center"/>
    </xf>
    <xf numFmtId="0" fontId="78" fillId="0" borderId="0" xfId="0" applyFont="1" applyAlignment="1">
      <alignment vertical="center"/>
    </xf>
    <xf numFmtId="0" fontId="4" fillId="34" borderId="39" xfId="0" applyFont="1" applyFill="1" applyBorder="1" applyAlignment="1">
      <alignment vertical="center"/>
    </xf>
    <xf numFmtId="0" fontId="6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vertical="center"/>
    </xf>
    <xf numFmtId="4" fontId="6" fillId="33" borderId="18" xfId="0" applyNumberFormat="1" applyFont="1" applyFill="1" applyBorder="1" applyAlignment="1">
      <alignment vertical="center"/>
    </xf>
    <xf numFmtId="0" fontId="4" fillId="33" borderId="39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7" fillId="0" borderId="0" xfId="0" applyFont="1" applyAlignment="1">
      <alignment horizontal="left" vertical="center" wrapText="1"/>
    </xf>
    <xf numFmtId="174" fontId="70" fillId="0" borderId="0" xfId="0" applyNumberFormat="1" applyFont="1" applyAlignment="1">
      <alignment vertical="center"/>
    </xf>
    <xf numFmtId="0" fontId="70" fillId="0" borderId="0" xfId="0" applyFont="1" applyAlignment="1">
      <alignment vertical="center"/>
    </xf>
    <xf numFmtId="4" fontId="84" fillId="0" borderId="0" xfId="0" applyNumberFormat="1" applyFont="1" applyAlignment="1">
      <alignment vertical="center"/>
    </xf>
    <xf numFmtId="175" fontId="5" fillId="0" borderId="0" xfId="0" applyNumberFormat="1" applyFont="1" applyAlignment="1">
      <alignment horizontal="center" vertical="center"/>
    </xf>
    <xf numFmtId="4" fontId="10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8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vertical="center"/>
    </xf>
    <xf numFmtId="0" fontId="5" fillId="35" borderId="40" xfId="0" applyFont="1" applyFill="1" applyBorder="1" applyAlignment="1">
      <alignment horizontal="center" vertical="center" wrapText="1"/>
    </xf>
    <xf numFmtId="0" fontId="5" fillId="35" borderId="4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vertical="center"/>
    </xf>
    <xf numFmtId="177" fontId="5" fillId="35" borderId="40" xfId="0" applyNumberFormat="1" applyFont="1" applyFill="1" applyBorder="1" applyAlignment="1">
      <alignment horizontal="center" vertical="center" wrapText="1"/>
    </xf>
    <xf numFmtId="177" fontId="5" fillId="35" borderId="41" xfId="0" applyNumberFormat="1" applyFont="1" applyFill="1" applyBorder="1" applyAlignment="1">
      <alignment horizontal="center" vertical="center" wrapText="1"/>
    </xf>
    <xf numFmtId="49" fontId="12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5" fillId="35" borderId="31" xfId="0" applyFont="1" applyFill="1" applyBorder="1" applyAlignment="1">
      <alignment horizontal="center" vertical="center" wrapText="1"/>
    </xf>
    <xf numFmtId="175" fontId="5" fillId="0" borderId="0" xfId="0" applyNumberFormat="1" applyFont="1" applyAlignment="1">
      <alignment horizontal="left" vertical="center"/>
    </xf>
    <xf numFmtId="49" fontId="12" fillId="0" borderId="42" xfId="0" applyNumberFormat="1" applyFont="1" applyFill="1" applyBorder="1" applyAlignment="1" applyProtection="1">
      <alignment horizontal="left" vertical="center" wrapText="1"/>
      <protection locked="0"/>
    </xf>
    <xf numFmtId="49" fontId="82" fillId="0" borderId="43" xfId="0" applyNumberFormat="1" applyFont="1" applyFill="1" applyBorder="1" applyAlignment="1" applyProtection="1">
      <alignment horizontal="left" vertical="center" wrapText="1"/>
      <protection locked="0"/>
    </xf>
    <xf numFmtId="4" fontId="76" fillId="34" borderId="0" xfId="0" applyNumberFormat="1" applyFont="1" applyFill="1" applyBorder="1" applyAlignment="1">
      <alignment horizontal="right" vertical="center"/>
    </xf>
    <xf numFmtId="3" fontId="81" fillId="0" borderId="0" xfId="0" applyNumberFormat="1" applyFont="1" applyBorder="1" applyAlignment="1">
      <alignment horizontal="right" vertical="center"/>
    </xf>
    <xf numFmtId="0" fontId="5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3" fontId="71" fillId="0" borderId="0" xfId="0" applyNumberFormat="1" applyFont="1" applyBorder="1" applyAlignment="1">
      <alignment horizontal="right" vertical="center"/>
    </xf>
    <xf numFmtId="3" fontId="76" fillId="0" borderId="0" xfId="0" applyNumberFormat="1" applyFont="1" applyBorder="1" applyAlignment="1">
      <alignment horizontal="right" vertical="center"/>
    </xf>
    <xf numFmtId="3" fontId="5" fillId="34" borderId="0" xfId="0" applyNumberFormat="1" applyFont="1" applyFill="1" applyBorder="1" applyAlignment="1">
      <alignment horizontal="right" vertical="center"/>
    </xf>
    <xf numFmtId="4" fontId="70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49" fontId="12" fillId="0" borderId="35" xfId="0" applyNumberFormat="1" applyFont="1" applyBorder="1" applyAlignment="1" applyProtection="1">
      <alignment horizontal="left" vertical="center" wrapText="1"/>
      <protection locked="0"/>
    </xf>
    <xf numFmtId="175" fontId="5" fillId="0" borderId="0" xfId="0" applyNumberFormat="1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J92"/>
  <sheetViews>
    <sheetView showGridLines="0" zoomScalePageLayoutView="0" workbookViewId="0" topLeftCell="A1">
      <selection activeCell="M44" sqref="M44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421875" style="0" customWidth="1"/>
    <col min="34" max="34" width="3.28125" style="0" customWidth="1"/>
    <col min="35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.7109375" style="0" customWidth="1"/>
    <col min="44" max="56" width="9.28125" style="0" customWidth="1"/>
    <col min="57" max="75" width="0" style="0" hidden="1" customWidth="1"/>
  </cols>
  <sheetData>
    <row r="1" spans="3:58" ht="36.75" customHeight="1">
      <c r="C1" s="259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BE1" s="8"/>
      <c r="BF1" s="8"/>
    </row>
    <row r="2" spans="2:58" ht="6.75" customHeight="1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BE2" s="8" t="s">
        <v>1</v>
      </c>
      <c r="BF2" s="8" t="s">
        <v>2</v>
      </c>
    </row>
    <row r="3" spans="2:57" ht="36.75" customHeight="1">
      <c r="B3" s="12"/>
      <c r="C3" s="251" t="s">
        <v>3</v>
      </c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13"/>
      <c r="BE3" s="8" t="s">
        <v>4</v>
      </c>
    </row>
    <row r="4" spans="2:57" ht="14.25" customHeight="1">
      <c r="B4" s="12"/>
      <c r="D4" s="14" t="s">
        <v>5</v>
      </c>
      <c r="K4" s="260" t="s">
        <v>6</v>
      </c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Q4" s="13"/>
      <c r="BE4" s="8" t="s">
        <v>1</v>
      </c>
    </row>
    <row r="5" spans="2:57" ht="36.75" customHeight="1">
      <c r="B5" s="12"/>
      <c r="D5" s="16" t="s">
        <v>7</v>
      </c>
      <c r="K5" s="261" t="s">
        <v>121</v>
      </c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Q5" s="13"/>
      <c r="BE5" s="8" t="s">
        <v>9</v>
      </c>
    </row>
    <row r="6" spans="2:57" ht="14.25" customHeight="1">
      <c r="B6" s="12"/>
      <c r="D6" s="17" t="s">
        <v>10</v>
      </c>
      <c r="K6" s="15" t="s">
        <v>11</v>
      </c>
      <c r="AK6" s="17" t="s">
        <v>12</v>
      </c>
      <c r="AN6" s="15" t="s">
        <v>11</v>
      </c>
      <c r="AQ6" s="13"/>
      <c r="BE6" s="8" t="s">
        <v>13</v>
      </c>
    </row>
    <row r="7" spans="2:57" ht="14.25" customHeight="1">
      <c r="B7" s="12"/>
      <c r="D7" s="17" t="s">
        <v>14</v>
      </c>
      <c r="K7" s="15" t="s">
        <v>15</v>
      </c>
      <c r="AK7" s="17" t="s">
        <v>16</v>
      </c>
      <c r="AN7" s="224">
        <v>43886</v>
      </c>
      <c r="AQ7" s="13"/>
      <c r="BE7" s="8" t="s">
        <v>17</v>
      </c>
    </row>
    <row r="8" spans="2:57" ht="14.25" customHeight="1">
      <c r="B8" s="12"/>
      <c r="AQ8" s="13"/>
      <c r="BE8" s="8" t="s">
        <v>18</v>
      </c>
    </row>
    <row r="9" spans="2:57" ht="14.25" customHeight="1">
      <c r="B9" s="12"/>
      <c r="D9" s="17" t="s">
        <v>19</v>
      </c>
      <c r="AK9" s="17" t="s">
        <v>20</v>
      </c>
      <c r="AN9" s="15" t="s">
        <v>11</v>
      </c>
      <c r="AQ9" s="13"/>
      <c r="BE9" s="8" t="s">
        <v>9</v>
      </c>
    </row>
    <row r="10" spans="2:57" ht="18" customHeight="1">
      <c r="B10" s="12"/>
      <c r="E10" s="15" t="s">
        <v>21</v>
      </c>
      <c r="AK10" s="17" t="s">
        <v>22</v>
      </c>
      <c r="AN10" s="15" t="s">
        <v>11</v>
      </c>
      <c r="AQ10" s="13"/>
      <c r="BE10" s="8" t="s">
        <v>9</v>
      </c>
    </row>
    <row r="11" spans="2:57" ht="6.75" customHeight="1">
      <c r="B11" s="12"/>
      <c r="AQ11" s="13"/>
      <c r="BE11" s="8" t="s">
        <v>9</v>
      </c>
    </row>
    <row r="12" spans="2:57" ht="14.25" customHeight="1">
      <c r="B12" s="12"/>
      <c r="D12" s="17" t="s">
        <v>23</v>
      </c>
      <c r="AK12" s="17" t="s">
        <v>20</v>
      </c>
      <c r="AN12" s="15" t="s">
        <v>11</v>
      </c>
      <c r="AQ12" s="13"/>
      <c r="BE12" s="8" t="s">
        <v>9</v>
      </c>
    </row>
    <row r="13" spans="2:57" ht="15">
      <c r="B13" s="12"/>
      <c r="E13" s="15" t="s">
        <v>21</v>
      </c>
      <c r="AK13" s="17" t="s">
        <v>22</v>
      </c>
      <c r="AN13" s="15" t="s">
        <v>11</v>
      </c>
      <c r="AQ13" s="13"/>
      <c r="BE13" s="8" t="s">
        <v>9</v>
      </c>
    </row>
    <row r="14" spans="2:57" ht="6.75" customHeight="1">
      <c r="B14" s="12"/>
      <c r="AQ14" s="13"/>
      <c r="BE14" s="8" t="s">
        <v>0</v>
      </c>
    </row>
    <row r="15" spans="2:57" ht="14.25" customHeight="1">
      <c r="B15" s="12"/>
      <c r="D15" s="17" t="s">
        <v>24</v>
      </c>
      <c r="AK15" s="17" t="s">
        <v>20</v>
      </c>
      <c r="AN15" s="15" t="s">
        <v>11</v>
      </c>
      <c r="AQ15" s="13"/>
      <c r="BE15" s="8" t="s">
        <v>0</v>
      </c>
    </row>
    <row r="16" spans="2:57" ht="18" customHeight="1">
      <c r="B16" s="12"/>
      <c r="E16" s="15" t="s">
        <v>21</v>
      </c>
      <c r="AK16" s="17" t="s">
        <v>22</v>
      </c>
      <c r="AN16" s="15" t="s">
        <v>11</v>
      </c>
      <c r="AQ16" s="13"/>
      <c r="BE16" s="8" t="s">
        <v>25</v>
      </c>
    </row>
    <row r="17" spans="2:57" ht="6.75" customHeight="1">
      <c r="B17" s="12"/>
      <c r="AQ17" s="13"/>
      <c r="BE17" s="8" t="s">
        <v>1</v>
      </c>
    </row>
    <row r="18" spans="2:57" ht="14.25" customHeight="1">
      <c r="B18" s="12"/>
      <c r="D18" s="17" t="s">
        <v>26</v>
      </c>
      <c r="AK18" s="17" t="s">
        <v>20</v>
      </c>
      <c r="AN18" s="15" t="s">
        <v>11</v>
      </c>
      <c r="AQ18" s="13"/>
      <c r="BE18" s="8" t="s">
        <v>1</v>
      </c>
    </row>
    <row r="19" spans="2:43" ht="18" customHeight="1">
      <c r="B19" s="12"/>
      <c r="E19" s="15" t="s">
        <v>21</v>
      </c>
      <c r="AK19" s="17" t="s">
        <v>22</v>
      </c>
      <c r="AN19" s="15" t="s">
        <v>11</v>
      </c>
      <c r="AQ19" s="13"/>
    </row>
    <row r="20" spans="2:43" ht="6.75" customHeight="1">
      <c r="B20" s="12"/>
      <c r="AQ20" s="13"/>
    </row>
    <row r="21" spans="2:43" ht="15">
      <c r="B21" s="12"/>
      <c r="D21" s="17" t="s">
        <v>27</v>
      </c>
      <c r="AQ21" s="13"/>
    </row>
    <row r="22" spans="2:43" ht="22.5" customHeight="1">
      <c r="B22" s="12"/>
      <c r="E22" s="262" t="s">
        <v>11</v>
      </c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Q22" s="13"/>
    </row>
    <row r="23" spans="2:43" ht="6.75" customHeight="1">
      <c r="B23" s="12"/>
      <c r="AQ23" s="13"/>
    </row>
    <row r="24" spans="2:43" ht="6.75" customHeight="1">
      <c r="B24" s="12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Q24" s="13"/>
    </row>
    <row r="25" spans="2:43" ht="14.25" customHeight="1">
      <c r="B25" s="12"/>
      <c r="D25" s="19" t="s">
        <v>28</v>
      </c>
      <c r="AK25" s="232">
        <f>ROUND(AG86,2)</f>
        <v>0</v>
      </c>
      <c r="AL25" s="233"/>
      <c r="AM25" s="233"/>
      <c r="AN25" s="233"/>
      <c r="AO25" s="233"/>
      <c r="AQ25" s="13"/>
    </row>
    <row r="26" spans="2:43" ht="14.25" customHeight="1">
      <c r="B26" s="12"/>
      <c r="D26" s="19" t="s">
        <v>29</v>
      </c>
      <c r="AK26" s="232">
        <f>ROUND(AG89,2)</f>
        <v>0</v>
      </c>
      <c r="AL26" s="233"/>
      <c r="AM26" s="233"/>
      <c r="AN26" s="233"/>
      <c r="AO26" s="233"/>
      <c r="AQ26" s="13"/>
    </row>
    <row r="27" spans="2:43" s="1" customFormat="1" ht="6.75" customHeight="1">
      <c r="B27" s="20"/>
      <c r="AQ27" s="21"/>
    </row>
    <row r="28" spans="2:43" s="1" customFormat="1" ht="25.5" customHeight="1">
      <c r="B28" s="20"/>
      <c r="D28" s="22" t="s">
        <v>30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57">
        <f>ROUND(AK25+AK26,2)</f>
        <v>0</v>
      </c>
      <c r="AL28" s="258"/>
      <c r="AM28" s="258"/>
      <c r="AN28" s="258"/>
      <c r="AO28" s="258"/>
      <c r="AQ28" s="21"/>
    </row>
    <row r="29" spans="2:43" s="1" customFormat="1" ht="6.75" customHeight="1">
      <c r="B29" s="20"/>
      <c r="AQ29" s="21"/>
    </row>
    <row r="30" spans="2:43" s="2" customFormat="1" ht="14.25" customHeight="1">
      <c r="B30" s="24"/>
      <c r="C30" s="25"/>
      <c r="D30" s="26" t="s">
        <v>31</v>
      </c>
      <c r="E30" s="25"/>
      <c r="F30" s="26" t="s">
        <v>32</v>
      </c>
      <c r="G30" s="25"/>
      <c r="H30" s="25"/>
      <c r="I30" s="25"/>
      <c r="J30" s="25"/>
      <c r="K30" s="25"/>
      <c r="L30" s="253">
        <v>0.21</v>
      </c>
      <c r="M30" s="254"/>
      <c r="N30" s="254"/>
      <c r="O30" s="254"/>
      <c r="P30" s="25"/>
      <c r="Q30" s="25"/>
      <c r="R30" s="25"/>
      <c r="S30" s="25"/>
      <c r="T30" s="27" t="s">
        <v>33</v>
      </c>
      <c r="U30" s="25"/>
      <c r="V30" s="25"/>
      <c r="W30" s="255">
        <f>AK28</f>
        <v>0</v>
      </c>
      <c r="X30" s="254"/>
      <c r="Y30" s="254"/>
      <c r="Z30" s="254"/>
      <c r="AA30" s="254"/>
      <c r="AB30" s="254"/>
      <c r="AC30" s="254"/>
      <c r="AD30" s="254"/>
      <c r="AE30" s="254"/>
      <c r="AF30" s="25"/>
      <c r="AG30" s="25"/>
      <c r="AH30" s="25"/>
      <c r="AI30" s="25"/>
      <c r="AJ30" s="25"/>
      <c r="AK30" s="255">
        <f>W30*L30</f>
        <v>0</v>
      </c>
      <c r="AL30" s="254"/>
      <c r="AM30" s="254"/>
      <c r="AN30" s="254"/>
      <c r="AO30" s="254"/>
      <c r="AP30" s="25"/>
      <c r="AQ30" s="28"/>
    </row>
    <row r="31" spans="2:43" s="2" customFormat="1" ht="14.25" customHeight="1">
      <c r="B31" s="24"/>
      <c r="C31" s="25"/>
      <c r="D31" s="25"/>
      <c r="E31" s="25"/>
      <c r="F31" s="26" t="s">
        <v>34</v>
      </c>
      <c r="G31" s="25"/>
      <c r="H31" s="25"/>
      <c r="I31" s="25"/>
      <c r="J31" s="25"/>
      <c r="K31" s="25"/>
      <c r="L31" s="253">
        <v>0.15</v>
      </c>
      <c r="M31" s="254"/>
      <c r="N31" s="254"/>
      <c r="O31" s="254"/>
      <c r="P31" s="25"/>
      <c r="Q31" s="25"/>
      <c r="R31" s="25"/>
      <c r="S31" s="25"/>
      <c r="T31" s="27" t="s">
        <v>33</v>
      </c>
      <c r="U31" s="25"/>
      <c r="V31" s="25"/>
      <c r="W31" s="255"/>
      <c r="X31" s="254"/>
      <c r="Y31" s="254"/>
      <c r="Z31" s="254"/>
      <c r="AA31" s="254"/>
      <c r="AB31" s="254"/>
      <c r="AC31" s="254"/>
      <c r="AD31" s="254"/>
      <c r="AE31" s="254"/>
      <c r="AF31" s="25"/>
      <c r="AG31" s="25"/>
      <c r="AH31" s="25"/>
      <c r="AI31" s="25"/>
      <c r="AJ31" s="25"/>
      <c r="AK31" s="255"/>
      <c r="AL31" s="254"/>
      <c r="AM31" s="254"/>
      <c r="AN31" s="254"/>
      <c r="AO31" s="254"/>
      <c r="AP31" s="25"/>
      <c r="AQ31" s="28"/>
    </row>
    <row r="32" spans="2:43" s="2" customFormat="1" ht="14.25" customHeight="1" hidden="1">
      <c r="B32" s="24"/>
      <c r="C32" s="25"/>
      <c r="D32" s="25"/>
      <c r="E32" s="25"/>
      <c r="F32" s="26" t="s">
        <v>35</v>
      </c>
      <c r="G32" s="25"/>
      <c r="H32" s="25"/>
      <c r="I32" s="25"/>
      <c r="J32" s="25"/>
      <c r="K32" s="25"/>
      <c r="L32" s="253">
        <v>0.21</v>
      </c>
      <c r="M32" s="254"/>
      <c r="N32" s="254"/>
      <c r="O32" s="254"/>
      <c r="P32" s="25"/>
      <c r="Q32" s="25"/>
      <c r="R32" s="25"/>
      <c r="S32" s="25"/>
      <c r="T32" s="27" t="s">
        <v>33</v>
      </c>
      <c r="U32" s="25"/>
      <c r="V32" s="25"/>
      <c r="W32" s="255" t="e">
        <f>ROUND(#REF!+SUM(BR90:BR90),2)</f>
        <v>#REF!</v>
      </c>
      <c r="X32" s="254"/>
      <c r="Y32" s="254"/>
      <c r="Z32" s="254"/>
      <c r="AA32" s="254"/>
      <c r="AB32" s="254"/>
      <c r="AC32" s="254"/>
      <c r="AD32" s="254"/>
      <c r="AE32" s="254"/>
      <c r="AF32" s="25"/>
      <c r="AG32" s="25"/>
      <c r="AH32" s="25"/>
      <c r="AI32" s="25"/>
      <c r="AJ32" s="25"/>
      <c r="AK32" s="255">
        <v>0</v>
      </c>
      <c r="AL32" s="254"/>
      <c r="AM32" s="254"/>
      <c r="AN32" s="254"/>
      <c r="AO32" s="254"/>
      <c r="AP32" s="25"/>
      <c r="AQ32" s="28"/>
    </row>
    <row r="33" spans="2:43" s="2" customFormat="1" ht="14.25" customHeight="1" hidden="1">
      <c r="B33" s="24"/>
      <c r="C33" s="25"/>
      <c r="D33" s="25"/>
      <c r="E33" s="25"/>
      <c r="F33" s="26" t="s">
        <v>36</v>
      </c>
      <c r="G33" s="25"/>
      <c r="H33" s="25"/>
      <c r="I33" s="25"/>
      <c r="J33" s="25"/>
      <c r="K33" s="25"/>
      <c r="L33" s="253">
        <v>0.15</v>
      </c>
      <c r="M33" s="254"/>
      <c r="N33" s="254"/>
      <c r="O33" s="254"/>
      <c r="P33" s="25"/>
      <c r="Q33" s="25"/>
      <c r="R33" s="25"/>
      <c r="S33" s="25"/>
      <c r="T33" s="27" t="s">
        <v>33</v>
      </c>
      <c r="U33" s="25"/>
      <c r="V33" s="25"/>
      <c r="W33" s="255" t="e">
        <f>ROUND(#REF!+SUM(BS90:BS90),2)</f>
        <v>#REF!</v>
      </c>
      <c r="X33" s="254"/>
      <c r="Y33" s="254"/>
      <c r="Z33" s="254"/>
      <c r="AA33" s="254"/>
      <c r="AB33" s="254"/>
      <c r="AC33" s="254"/>
      <c r="AD33" s="254"/>
      <c r="AE33" s="254"/>
      <c r="AF33" s="25"/>
      <c r="AG33" s="25"/>
      <c r="AH33" s="25"/>
      <c r="AI33" s="25"/>
      <c r="AJ33" s="25"/>
      <c r="AK33" s="255">
        <v>0</v>
      </c>
      <c r="AL33" s="254"/>
      <c r="AM33" s="254"/>
      <c r="AN33" s="254"/>
      <c r="AO33" s="254"/>
      <c r="AP33" s="25"/>
      <c r="AQ33" s="28"/>
    </row>
    <row r="34" spans="2:43" s="2" customFormat="1" ht="14.25" customHeight="1" hidden="1">
      <c r="B34" s="24"/>
      <c r="C34" s="25"/>
      <c r="D34" s="25"/>
      <c r="E34" s="25"/>
      <c r="F34" s="26" t="s">
        <v>37</v>
      </c>
      <c r="G34" s="25"/>
      <c r="H34" s="25"/>
      <c r="I34" s="25"/>
      <c r="J34" s="25"/>
      <c r="K34" s="25"/>
      <c r="L34" s="253">
        <v>0</v>
      </c>
      <c r="M34" s="254"/>
      <c r="N34" s="254"/>
      <c r="O34" s="254"/>
      <c r="P34" s="25"/>
      <c r="Q34" s="25"/>
      <c r="R34" s="25"/>
      <c r="S34" s="25"/>
      <c r="T34" s="27" t="s">
        <v>33</v>
      </c>
      <c r="U34" s="25"/>
      <c r="V34" s="25"/>
      <c r="W34" s="255" t="e">
        <f>ROUND(#REF!+SUM(BT90:BT90),2)</f>
        <v>#REF!</v>
      </c>
      <c r="X34" s="254"/>
      <c r="Y34" s="254"/>
      <c r="Z34" s="254"/>
      <c r="AA34" s="254"/>
      <c r="AB34" s="254"/>
      <c r="AC34" s="254"/>
      <c r="AD34" s="254"/>
      <c r="AE34" s="254"/>
      <c r="AF34" s="25"/>
      <c r="AG34" s="25"/>
      <c r="AH34" s="25"/>
      <c r="AI34" s="25"/>
      <c r="AJ34" s="25"/>
      <c r="AK34" s="255">
        <v>0</v>
      </c>
      <c r="AL34" s="254"/>
      <c r="AM34" s="254"/>
      <c r="AN34" s="254"/>
      <c r="AO34" s="254"/>
      <c r="AP34" s="25"/>
      <c r="AQ34" s="28"/>
    </row>
    <row r="35" spans="2:43" s="1" customFormat="1" ht="6.75" customHeight="1">
      <c r="B35" s="20"/>
      <c r="AQ35" s="21"/>
    </row>
    <row r="36" spans="2:43" s="1" customFormat="1" ht="25.5" customHeight="1">
      <c r="B36" s="20"/>
      <c r="C36" s="185"/>
      <c r="D36" s="29" t="s">
        <v>38</v>
      </c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1" t="s">
        <v>39</v>
      </c>
      <c r="U36" s="30"/>
      <c r="V36" s="30"/>
      <c r="W36" s="30"/>
      <c r="X36" s="247" t="s">
        <v>40</v>
      </c>
      <c r="Y36" s="248"/>
      <c r="Z36" s="248"/>
      <c r="AA36" s="248"/>
      <c r="AB36" s="248"/>
      <c r="AC36" s="30"/>
      <c r="AD36" s="30"/>
      <c r="AE36" s="30"/>
      <c r="AF36" s="30"/>
      <c r="AG36" s="30"/>
      <c r="AH36" s="30"/>
      <c r="AI36" s="30"/>
      <c r="AJ36" s="30"/>
      <c r="AK36" s="249">
        <f>SUM(AK28:AK34)</f>
        <v>0</v>
      </c>
      <c r="AL36" s="248"/>
      <c r="AM36" s="248"/>
      <c r="AN36" s="248"/>
      <c r="AO36" s="250"/>
      <c r="AP36" s="185"/>
      <c r="AQ36" s="21"/>
    </row>
    <row r="37" spans="2:43" s="1" customFormat="1" ht="14.25" customHeight="1">
      <c r="B37" s="20"/>
      <c r="AQ37" s="21"/>
    </row>
    <row r="38" spans="2:43" ht="13.5">
      <c r="B38" s="12"/>
      <c r="AQ38" s="13"/>
    </row>
    <row r="39" spans="2:43" ht="13.5">
      <c r="B39" s="12"/>
      <c r="AQ39" s="13"/>
    </row>
    <row r="40" spans="2:43" ht="13.5">
      <c r="B40" s="12"/>
      <c r="AQ40" s="13"/>
    </row>
    <row r="41" spans="2:43" ht="13.5">
      <c r="B41" s="12"/>
      <c r="AQ41" s="13"/>
    </row>
    <row r="42" spans="2:43" ht="13.5">
      <c r="B42" s="12"/>
      <c r="AQ42" s="13"/>
    </row>
    <row r="43" spans="2:43" ht="13.5">
      <c r="B43" s="12"/>
      <c r="AQ43" s="13"/>
    </row>
    <row r="44" spans="2:43" ht="13.5">
      <c r="B44" s="12"/>
      <c r="AQ44" s="13"/>
    </row>
    <row r="45" spans="2:43" ht="13.5">
      <c r="B45" s="12"/>
      <c r="AQ45" s="13"/>
    </row>
    <row r="46" spans="2:43" ht="13.5">
      <c r="B46" s="12"/>
      <c r="AQ46" s="13"/>
    </row>
    <row r="47" spans="2:43" ht="13.5">
      <c r="B47" s="12"/>
      <c r="AQ47" s="13"/>
    </row>
    <row r="48" spans="2:43" s="1" customFormat="1" ht="15">
      <c r="B48" s="20"/>
      <c r="D48" s="32" t="s">
        <v>41</v>
      </c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4"/>
      <c r="AC48" s="32" t="s">
        <v>42</v>
      </c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4"/>
      <c r="AQ48" s="21"/>
    </row>
    <row r="49" spans="2:43" ht="13.5">
      <c r="B49" s="12"/>
      <c r="D49" s="35"/>
      <c r="Z49" s="36"/>
      <c r="AC49" s="35"/>
      <c r="AO49" s="36"/>
      <c r="AQ49" s="13"/>
    </row>
    <row r="50" spans="2:43" ht="13.5">
      <c r="B50" s="12"/>
      <c r="D50" s="35"/>
      <c r="Z50" s="36"/>
      <c r="AC50" s="35"/>
      <c r="AO50" s="36"/>
      <c r="AQ50" s="13"/>
    </row>
    <row r="51" spans="2:43" ht="13.5">
      <c r="B51" s="12"/>
      <c r="D51" s="35"/>
      <c r="Z51" s="36"/>
      <c r="AC51" s="35"/>
      <c r="AO51" s="36"/>
      <c r="AQ51" s="13"/>
    </row>
    <row r="52" spans="2:43" ht="13.5">
      <c r="B52" s="12"/>
      <c r="D52" s="35"/>
      <c r="Z52" s="36"/>
      <c r="AC52" s="35"/>
      <c r="AO52" s="36"/>
      <c r="AQ52" s="13"/>
    </row>
    <row r="53" spans="2:43" ht="13.5">
      <c r="B53" s="12"/>
      <c r="D53" s="35"/>
      <c r="Z53" s="36"/>
      <c r="AC53" s="35"/>
      <c r="AO53" s="36"/>
      <c r="AQ53" s="13"/>
    </row>
    <row r="54" spans="2:43" ht="13.5">
      <c r="B54" s="12"/>
      <c r="D54" s="35"/>
      <c r="Z54" s="36"/>
      <c r="AC54" s="35"/>
      <c r="AO54" s="36"/>
      <c r="AQ54" s="13"/>
    </row>
    <row r="55" spans="2:43" ht="13.5">
      <c r="B55" s="12"/>
      <c r="D55" s="35"/>
      <c r="Z55" s="36"/>
      <c r="AC55" s="35"/>
      <c r="AO55" s="36"/>
      <c r="AQ55" s="13"/>
    </row>
    <row r="56" spans="2:43" ht="13.5">
      <c r="B56" s="12"/>
      <c r="D56" s="35"/>
      <c r="Z56" s="36"/>
      <c r="AC56" s="35"/>
      <c r="AO56" s="36"/>
      <c r="AQ56" s="13"/>
    </row>
    <row r="57" spans="2:43" s="1" customFormat="1" ht="15">
      <c r="B57" s="20"/>
      <c r="D57" s="37" t="s">
        <v>43</v>
      </c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9" t="s">
        <v>44</v>
      </c>
      <c r="S57" s="38"/>
      <c r="T57" s="38"/>
      <c r="U57" s="38"/>
      <c r="V57" s="38"/>
      <c r="W57" s="38"/>
      <c r="X57" s="38"/>
      <c r="Y57" s="38"/>
      <c r="Z57" s="40"/>
      <c r="AC57" s="37" t="s">
        <v>43</v>
      </c>
      <c r="AD57" s="38"/>
      <c r="AE57" s="38"/>
      <c r="AF57" s="38"/>
      <c r="AG57" s="38"/>
      <c r="AH57" s="38"/>
      <c r="AI57" s="38"/>
      <c r="AJ57" s="38"/>
      <c r="AK57" s="38"/>
      <c r="AL57" s="38"/>
      <c r="AM57" s="39" t="s">
        <v>44</v>
      </c>
      <c r="AN57" s="38"/>
      <c r="AO57" s="40"/>
      <c r="AQ57" s="21"/>
    </row>
    <row r="58" spans="2:43" ht="13.5">
      <c r="B58" s="12"/>
      <c r="AQ58" s="13"/>
    </row>
    <row r="59" spans="2:43" s="1" customFormat="1" ht="15">
      <c r="B59" s="20"/>
      <c r="D59" s="32" t="s">
        <v>45</v>
      </c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4"/>
      <c r="AC59" s="32" t="s">
        <v>46</v>
      </c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4"/>
      <c r="AQ59" s="21"/>
    </row>
    <row r="60" spans="2:43" ht="13.5">
      <c r="B60" s="12"/>
      <c r="D60" s="35"/>
      <c r="Z60" s="36"/>
      <c r="AC60" s="35"/>
      <c r="AO60" s="36"/>
      <c r="AQ60" s="13"/>
    </row>
    <row r="61" spans="2:43" ht="13.5">
      <c r="B61" s="12"/>
      <c r="D61" s="35"/>
      <c r="Z61" s="36"/>
      <c r="AC61" s="35"/>
      <c r="AO61" s="36"/>
      <c r="AQ61" s="13"/>
    </row>
    <row r="62" spans="2:43" ht="13.5">
      <c r="B62" s="12"/>
      <c r="D62" s="35"/>
      <c r="Z62" s="36"/>
      <c r="AC62" s="35"/>
      <c r="AO62" s="36"/>
      <c r="AQ62" s="13"/>
    </row>
    <row r="63" spans="2:43" ht="13.5">
      <c r="B63" s="12"/>
      <c r="D63" s="35"/>
      <c r="Z63" s="36"/>
      <c r="AC63" s="35"/>
      <c r="AO63" s="36"/>
      <c r="AQ63" s="13"/>
    </row>
    <row r="64" spans="2:43" ht="13.5">
      <c r="B64" s="12"/>
      <c r="D64" s="35"/>
      <c r="Z64" s="36"/>
      <c r="AC64" s="35"/>
      <c r="AO64" s="36"/>
      <c r="AQ64" s="13"/>
    </row>
    <row r="65" spans="2:43" ht="13.5">
      <c r="B65" s="12"/>
      <c r="D65" s="35"/>
      <c r="Z65" s="36"/>
      <c r="AC65" s="35"/>
      <c r="AO65" s="36"/>
      <c r="AQ65" s="13"/>
    </row>
    <row r="66" spans="2:43" ht="13.5">
      <c r="B66" s="12"/>
      <c r="D66" s="35"/>
      <c r="Z66" s="36"/>
      <c r="AC66" s="35"/>
      <c r="AO66" s="36"/>
      <c r="AQ66" s="13"/>
    </row>
    <row r="67" spans="2:43" ht="13.5">
      <c r="B67" s="12"/>
      <c r="D67" s="35"/>
      <c r="Z67" s="36"/>
      <c r="AC67" s="35"/>
      <c r="AO67" s="36"/>
      <c r="AQ67" s="13"/>
    </row>
    <row r="68" spans="2:43" s="1" customFormat="1" ht="15">
      <c r="B68" s="20"/>
      <c r="D68" s="37" t="s">
        <v>43</v>
      </c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9" t="s">
        <v>44</v>
      </c>
      <c r="S68" s="38"/>
      <c r="T68" s="38"/>
      <c r="U68" s="38"/>
      <c r="V68" s="38"/>
      <c r="W68" s="38"/>
      <c r="X68" s="38"/>
      <c r="Y68" s="38"/>
      <c r="Z68" s="40"/>
      <c r="AC68" s="37" t="s">
        <v>43</v>
      </c>
      <c r="AD68" s="38"/>
      <c r="AE68" s="38"/>
      <c r="AF68" s="38"/>
      <c r="AG68" s="38"/>
      <c r="AH68" s="38"/>
      <c r="AI68" s="38"/>
      <c r="AJ68" s="38"/>
      <c r="AK68" s="38"/>
      <c r="AL68" s="38"/>
      <c r="AM68" s="39" t="s">
        <v>44</v>
      </c>
      <c r="AN68" s="38"/>
      <c r="AO68" s="40"/>
      <c r="AQ68" s="21"/>
    </row>
    <row r="69" spans="2:43" s="1" customFormat="1" ht="6.75" customHeight="1">
      <c r="B69" s="20"/>
      <c r="AQ69" s="21"/>
    </row>
    <row r="70" spans="2:43" s="1" customFormat="1" ht="6.75" customHeight="1"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3"/>
    </row>
    <row r="74" spans="2:43" s="1" customFormat="1" ht="6.75" customHeight="1">
      <c r="B74" s="44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6"/>
    </row>
    <row r="75" spans="2:43" s="1" customFormat="1" ht="36.75" customHeight="1">
      <c r="B75" s="20"/>
      <c r="C75" s="251" t="s">
        <v>47</v>
      </c>
      <c r="D75" s="238"/>
      <c r="E75" s="238"/>
      <c r="F75" s="238"/>
      <c r="G75" s="238"/>
      <c r="H75" s="238"/>
      <c r="I75" s="238"/>
      <c r="J75" s="238"/>
      <c r="K75" s="238"/>
      <c r="L75" s="238"/>
      <c r="M75" s="238"/>
      <c r="N75" s="238"/>
      <c r="O75" s="238"/>
      <c r="P75" s="238"/>
      <c r="Q75" s="238"/>
      <c r="R75" s="238"/>
      <c r="S75" s="238"/>
      <c r="T75" s="238"/>
      <c r="U75" s="238"/>
      <c r="V75" s="238"/>
      <c r="W75" s="238"/>
      <c r="X75" s="238"/>
      <c r="Y75" s="238"/>
      <c r="Z75" s="238"/>
      <c r="AA75" s="238"/>
      <c r="AB75" s="238"/>
      <c r="AC75" s="238"/>
      <c r="AD75" s="238"/>
      <c r="AE75" s="238"/>
      <c r="AF75" s="238"/>
      <c r="AG75" s="238"/>
      <c r="AH75" s="238"/>
      <c r="AI75" s="238"/>
      <c r="AJ75" s="238"/>
      <c r="AK75" s="238"/>
      <c r="AL75" s="238"/>
      <c r="AM75" s="238"/>
      <c r="AN75" s="238"/>
      <c r="AO75" s="238"/>
      <c r="AP75" s="238"/>
      <c r="AQ75" s="21"/>
    </row>
    <row r="76" spans="2:43" s="3" customFormat="1" ht="14.25" customHeight="1">
      <c r="B76" s="47"/>
      <c r="C76" s="17" t="s">
        <v>5</v>
      </c>
      <c r="L76" s="3" t="str">
        <f>K4</f>
        <v>0100</v>
      </c>
      <c r="AQ76" s="48"/>
    </row>
    <row r="77" spans="2:43" s="4" customFormat="1" ht="36.75" customHeight="1">
      <c r="B77" s="49"/>
      <c r="C77" s="50" t="s">
        <v>7</v>
      </c>
      <c r="L77" s="240" t="str">
        <f>K5</f>
        <v>Oprava asfaltové povrchu v části od ul. Škroupova po hřbitov, Chrudim</v>
      </c>
      <c r="M77" s="241"/>
      <c r="N77" s="241"/>
      <c r="O77" s="241"/>
      <c r="P77" s="241"/>
      <c r="Q77" s="241"/>
      <c r="R77" s="241"/>
      <c r="S77" s="241"/>
      <c r="T77" s="241"/>
      <c r="U77" s="241"/>
      <c r="V77" s="241"/>
      <c r="W77" s="241"/>
      <c r="X77" s="241"/>
      <c r="Y77" s="241"/>
      <c r="Z77" s="241"/>
      <c r="AA77" s="241"/>
      <c r="AB77" s="241"/>
      <c r="AC77" s="241"/>
      <c r="AD77" s="241"/>
      <c r="AE77" s="241"/>
      <c r="AF77" s="241"/>
      <c r="AG77" s="241"/>
      <c r="AH77" s="241"/>
      <c r="AI77" s="241"/>
      <c r="AJ77" s="241"/>
      <c r="AK77" s="241"/>
      <c r="AL77" s="241"/>
      <c r="AM77" s="241"/>
      <c r="AN77" s="241"/>
      <c r="AO77" s="241"/>
      <c r="AQ77" s="51"/>
    </row>
    <row r="78" spans="2:43" s="1" customFormat="1" ht="6.75" customHeight="1">
      <c r="B78" s="20"/>
      <c r="AQ78" s="21"/>
    </row>
    <row r="79" spans="2:43" s="1" customFormat="1" ht="15">
      <c r="B79" s="20"/>
      <c r="C79" s="17" t="s">
        <v>14</v>
      </c>
      <c r="L79" s="52" t="str">
        <f>IF(K7="","",K7)</f>
        <v>Chrudim</v>
      </c>
      <c r="AI79" s="17" t="s">
        <v>16</v>
      </c>
      <c r="AM79" s="256">
        <f>IF(AN7="","",AN7)</f>
        <v>43886</v>
      </c>
      <c r="AN79" s="256"/>
      <c r="AQ79" s="21"/>
    </row>
    <row r="80" spans="2:43" s="1" customFormat="1" ht="6.75" customHeight="1">
      <c r="B80" s="20"/>
      <c r="AQ80" s="21"/>
    </row>
    <row r="81" spans="2:43" s="1" customFormat="1" ht="15">
      <c r="B81" s="20"/>
      <c r="C81" s="17" t="s">
        <v>19</v>
      </c>
      <c r="L81" s="3" t="str">
        <f>IF(E10="","",E10)</f>
        <v> </v>
      </c>
      <c r="AI81" s="17" t="s">
        <v>24</v>
      </c>
      <c r="AM81" s="242" t="str">
        <f>IF(E16="","",E16)</f>
        <v> </v>
      </c>
      <c r="AN81" s="238"/>
      <c r="AO81" s="238"/>
      <c r="AP81" s="238"/>
      <c r="AQ81" s="21"/>
    </row>
    <row r="82" spans="2:43" s="1" customFormat="1" ht="15">
      <c r="B82" s="20"/>
      <c r="C82" s="17" t="s">
        <v>23</v>
      </c>
      <c r="L82" s="3" t="str">
        <f>IF(E13="","",E13)</f>
        <v> </v>
      </c>
      <c r="AI82" s="17" t="s">
        <v>26</v>
      </c>
      <c r="AM82" s="242" t="str">
        <f>IF(E19="","",E19)</f>
        <v> </v>
      </c>
      <c r="AN82" s="238"/>
      <c r="AO82" s="238"/>
      <c r="AP82" s="238"/>
      <c r="AQ82" s="21"/>
    </row>
    <row r="83" spans="2:43" s="1" customFormat="1" ht="10.5" customHeight="1">
      <c r="B83" s="20"/>
      <c r="AQ83" s="21"/>
    </row>
    <row r="84" spans="2:43" s="1" customFormat="1" ht="29.25" customHeight="1">
      <c r="B84" s="20"/>
      <c r="C84" s="234" t="s">
        <v>48</v>
      </c>
      <c r="D84" s="235"/>
      <c r="E84" s="235"/>
      <c r="F84" s="235"/>
      <c r="G84" s="235"/>
      <c r="H84" s="53"/>
      <c r="I84" s="236" t="s">
        <v>49</v>
      </c>
      <c r="J84" s="235"/>
      <c r="K84" s="235"/>
      <c r="L84" s="235"/>
      <c r="M84" s="235"/>
      <c r="N84" s="235"/>
      <c r="O84" s="235"/>
      <c r="P84" s="235"/>
      <c r="Q84" s="235"/>
      <c r="R84" s="235"/>
      <c r="S84" s="235"/>
      <c r="T84" s="235"/>
      <c r="U84" s="235"/>
      <c r="V84" s="235"/>
      <c r="W84" s="235"/>
      <c r="X84" s="235"/>
      <c r="Y84" s="235"/>
      <c r="Z84" s="235"/>
      <c r="AA84" s="235"/>
      <c r="AB84" s="235"/>
      <c r="AC84" s="235"/>
      <c r="AD84" s="235"/>
      <c r="AE84" s="235"/>
      <c r="AF84" s="235"/>
      <c r="AG84" s="236" t="s">
        <v>50</v>
      </c>
      <c r="AH84" s="235"/>
      <c r="AI84" s="235"/>
      <c r="AJ84" s="235"/>
      <c r="AK84" s="235"/>
      <c r="AL84" s="235"/>
      <c r="AM84" s="235"/>
      <c r="AN84" s="236" t="s">
        <v>51</v>
      </c>
      <c r="AO84" s="235"/>
      <c r="AP84" s="246"/>
      <c r="AQ84" s="21"/>
    </row>
    <row r="85" spans="2:43" s="1" customFormat="1" ht="10.5" customHeight="1">
      <c r="B85" s="20"/>
      <c r="AQ85" s="21"/>
    </row>
    <row r="86" spans="2:62" s="4" customFormat="1" ht="32.25" customHeight="1">
      <c r="B86" s="49"/>
      <c r="C86" s="54" t="s">
        <v>52</v>
      </c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239">
        <f>ROUND(AG87,2)</f>
        <v>0</v>
      </c>
      <c r="AH86" s="239"/>
      <c r="AI86" s="239"/>
      <c r="AJ86" s="239"/>
      <c r="AK86" s="239"/>
      <c r="AL86" s="239"/>
      <c r="AM86" s="239"/>
      <c r="AN86" s="237">
        <f>AG86*1.21</f>
        <v>0</v>
      </c>
      <c r="AO86" s="237"/>
      <c r="AP86" s="237"/>
      <c r="AQ86" s="51"/>
      <c r="BE86" s="50" t="s">
        <v>53</v>
      </c>
      <c r="BF86" s="50" t="s">
        <v>54</v>
      </c>
      <c r="BH86" s="50" t="s">
        <v>55</v>
      </c>
      <c r="BI86" s="50" t="s">
        <v>56</v>
      </c>
      <c r="BJ86" s="50" t="s">
        <v>57</v>
      </c>
    </row>
    <row r="87" spans="2:62" s="5" customFormat="1" ht="27" customHeight="1">
      <c r="B87" s="56"/>
      <c r="C87" s="57"/>
      <c r="D87" s="252" t="s">
        <v>6</v>
      </c>
      <c r="E87" s="245"/>
      <c r="F87" s="245"/>
      <c r="G87" s="245"/>
      <c r="H87" s="245"/>
      <c r="I87" s="58"/>
      <c r="J87" s="252" t="s">
        <v>8</v>
      </c>
      <c r="K87" s="245"/>
      <c r="L87" s="245"/>
      <c r="M87" s="245"/>
      <c r="N87" s="245"/>
      <c r="O87" s="245"/>
      <c r="P87" s="245"/>
      <c r="Q87" s="245"/>
      <c r="R87" s="245"/>
      <c r="S87" s="245"/>
      <c r="T87" s="245"/>
      <c r="U87" s="245"/>
      <c r="V87" s="245"/>
      <c r="W87" s="245"/>
      <c r="X87" s="245"/>
      <c r="Y87" s="245"/>
      <c r="Z87" s="245"/>
      <c r="AA87" s="245"/>
      <c r="AB87" s="245"/>
      <c r="AC87" s="245"/>
      <c r="AD87" s="245"/>
      <c r="AE87" s="245"/>
      <c r="AF87" s="245"/>
      <c r="AG87" s="244">
        <f>'0100 - Údržba asfaltové p...'!M28</f>
        <v>0</v>
      </c>
      <c r="AH87" s="245"/>
      <c r="AI87" s="245"/>
      <c r="AJ87" s="245"/>
      <c r="AK87" s="245"/>
      <c r="AL87" s="245"/>
      <c r="AM87" s="245"/>
      <c r="AN87" s="244">
        <f>AG87*1.21</f>
        <v>0</v>
      </c>
      <c r="AO87" s="245"/>
      <c r="AP87" s="245"/>
      <c r="AQ87" s="59"/>
      <c r="BF87" s="60" t="s">
        <v>13</v>
      </c>
      <c r="BG87" s="60" t="s">
        <v>58</v>
      </c>
      <c r="BH87" s="60" t="s">
        <v>55</v>
      </c>
      <c r="BI87" s="60" t="s">
        <v>56</v>
      </c>
      <c r="BJ87" s="60" t="s">
        <v>57</v>
      </c>
    </row>
    <row r="88" spans="2:43" ht="13.5">
      <c r="B88" s="12"/>
      <c r="AQ88" s="13"/>
    </row>
    <row r="89" spans="2:43" s="1" customFormat="1" ht="30" customHeight="1">
      <c r="B89" s="20"/>
      <c r="C89" s="54" t="s">
        <v>59</v>
      </c>
      <c r="AG89" s="237">
        <v>0</v>
      </c>
      <c r="AH89" s="238"/>
      <c r="AI89" s="238"/>
      <c r="AJ89" s="238"/>
      <c r="AK89" s="238"/>
      <c r="AL89" s="238"/>
      <c r="AM89" s="238"/>
      <c r="AN89" s="237">
        <v>0</v>
      </c>
      <c r="AO89" s="238"/>
      <c r="AP89" s="238"/>
      <c r="AQ89" s="21"/>
    </row>
    <row r="90" spans="2:43" s="1" customFormat="1" ht="10.5" customHeight="1">
      <c r="B90" s="20"/>
      <c r="AQ90" s="21"/>
    </row>
    <row r="91" spans="2:43" s="1" customFormat="1" ht="30" customHeight="1">
      <c r="B91" s="20"/>
      <c r="C91" s="61" t="s">
        <v>60</v>
      </c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243">
        <f>ROUND(AG86+AG89,2)</f>
        <v>0</v>
      </c>
      <c r="AH91" s="243"/>
      <c r="AI91" s="243"/>
      <c r="AJ91" s="243"/>
      <c r="AK91" s="243"/>
      <c r="AL91" s="243"/>
      <c r="AM91" s="243"/>
      <c r="AN91" s="243">
        <f>AN86+AN89</f>
        <v>0</v>
      </c>
      <c r="AO91" s="243"/>
      <c r="AP91" s="243"/>
      <c r="AQ91" s="21"/>
    </row>
    <row r="92" spans="2:43" s="1" customFormat="1" ht="6.75" customHeight="1"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3"/>
    </row>
  </sheetData>
  <sheetProtection/>
  <mergeCells count="44">
    <mergeCell ref="AK28:AO28"/>
    <mergeCell ref="L30:O30"/>
    <mergeCell ref="W30:AE30"/>
    <mergeCell ref="C1:AP1"/>
    <mergeCell ref="C3:AP3"/>
    <mergeCell ref="K4:AO4"/>
    <mergeCell ref="K5:AO5"/>
    <mergeCell ref="E22:AN22"/>
    <mergeCell ref="AK25:AO25"/>
    <mergeCell ref="AK30:AO30"/>
    <mergeCell ref="L31:O31"/>
    <mergeCell ref="W31:AE31"/>
    <mergeCell ref="AK31:AO31"/>
    <mergeCell ref="L32:O32"/>
    <mergeCell ref="W32:AE32"/>
    <mergeCell ref="AK32:AO32"/>
    <mergeCell ref="AM82:AP82"/>
    <mergeCell ref="L33:O33"/>
    <mergeCell ref="W33:AE33"/>
    <mergeCell ref="AK33:AO33"/>
    <mergeCell ref="L34:O34"/>
    <mergeCell ref="W34:AE34"/>
    <mergeCell ref="AK34:AO34"/>
    <mergeCell ref="AM79:AN79"/>
    <mergeCell ref="AG91:AM91"/>
    <mergeCell ref="AN91:AP91"/>
    <mergeCell ref="AN87:AP87"/>
    <mergeCell ref="AG87:AM87"/>
    <mergeCell ref="AN84:AP84"/>
    <mergeCell ref="X36:AB36"/>
    <mergeCell ref="AK36:AO36"/>
    <mergeCell ref="C75:AP75"/>
    <mergeCell ref="D87:H87"/>
    <mergeCell ref="J87:AF87"/>
    <mergeCell ref="AK26:AO26"/>
    <mergeCell ref="C84:G84"/>
    <mergeCell ref="I84:AF84"/>
    <mergeCell ref="AG84:AM84"/>
    <mergeCell ref="AG89:AM89"/>
    <mergeCell ref="AN89:AP89"/>
    <mergeCell ref="AG86:AM86"/>
    <mergeCell ref="AN86:AP86"/>
    <mergeCell ref="L77:AO77"/>
    <mergeCell ref="AM81:AP81"/>
  </mergeCells>
  <printOptions/>
  <pageMargins left="0.5905511811023623" right="0.5905511811023623" top="0.5118110236220472" bottom="0.4724409448818898" header="0" footer="0"/>
  <pageSetup errors="blank"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156"/>
  <sheetViews>
    <sheetView showGridLines="0" tabSelected="1" zoomScalePageLayoutView="0" workbookViewId="0" topLeftCell="A1">
      <selection activeCell="Z22" sqref="Z22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9.140625" style="0" customWidth="1"/>
    <col min="6" max="7" width="11.140625" style="0" customWidth="1"/>
    <col min="8" max="8" width="12.421875" style="0" customWidth="1"/>
    <col min="9" max="9" width="7.00390625" style="0" customWidth="1"/>
    <col min="10" max="10" width="5.421875" style="0" customWidth="1"/>
    <col min="11" max="11" width="10.8515625" style="0" bestFit="1" customWidth="1"/>
    <col min="12" max="12" width="8.00390625" style="0" bestFit="1" customWidth="1"/>
    <col min="13" max="13" width="9.7109375" style="0" bestFit="1" customWidth="1"/>
    <col min="14" max="14" width="7.28125" style="119" bestFit="1" customWidth="1"/>
    <col min="15" max="15" width="9.8515625" style="119" bestFit="1" customWidth="1"/>
    <col min="16" max="16" width="6.7109375" style="119" bestFit="1" customWidth="1"/>
    <col min="17" max="17" width="9.8515625" style="119" bestFit="1" customWidth="1"/>
    <col min="18" max="20" width="3.421875" style="0" customWidth="1"/>
    <col min="21" max="21" width="3.421875" style="0" hidden="1" customWidth="1"/>
    <col min="22" max="22" width="7.8515625" style="0" hidden="1" customWidth="1"/>
    <col min="23" max="23" width="12.00390625" style="131" hidden="1" customWidth="1"/>
    <col min="24" max="24" width="9.28125" style="0" hidden="1" customWidth="1"/>
  </cols>
  <sheetData>
    <row r="1" spans="3:17" ht="17.25" customHeight="1">
      <c r="C1" s="259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</row>
    <row r="2" spans="2:18" ht="6.75" customHeight="1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18"/>
      <c r="O2" s="118"/>
      <c r="P2" s="118"/>
      <c r="Q2" s="118"/>
      <c r="R2" s="11"/>
    </row>
    <row r="3" spans="2:18" ht="36.75" customHeight="1">
      <c r="B3" s="12"/>
      <c r="C3" s="290" t="s">
        <v>61</v>
      </c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13"/>
    </row>
    <row r="4" spans="2:18" ht="6.75" customHeight="1">
      <c r="B4" s="12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4"/>
      <c r="O4" s="174"/>
      <c r="P4" s="174"/>
      <c r="Q4" s="174"/>
      <c r="R4" s="13"/>
    </row>
    <row r="5" spans="2:23" s="1" customFormat="1" ht="32.25" customHeight="1">
      <c r="B5" s="70"/>
      <c r="C5" s="161"/>
      <c r="D5" s="175" t="s">
        <v>7</v>
      </c>
      <c r="E5" s="161"/>
      <c r="F5" s="299" t="str">
        <f>'Rekapitulace stavby'!K5</f>
        <v>Oprava asfaltové povrchu v části od ul. Škroupova po hřbitov, Chrudim</v>
      </c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162"/>
      <c r="R5" s="71"/>
      <c r="W5" s="108"/>
    </row>
    <row r="6" spans="2:23" s="1" customFormat="1" ht="14.25" customHeight="1">
      <c r="B6" s="70"/>
      <c r="C6" s="161"/>
      <c r="D6" s="164" t="s">
        <v>10</v>
      </c>
      <c r="E6" s="161"/>
      <c r="F6" s="165" t="s">
        <v>11</v>
      </c>
      <c r="G6" s="161"/>
      <c r="H6" s="161"/>
      <c r="I6" s="161"/>
      <c r="J6" s="161"/>
      <c r="K6" s="161"/>
      <c r="L6" s="161"/>
      <c r="M6" s="164" t="s">
        <v>12</v>
      </c>
      <c r="N6" s="162"/>
      <c r="O6" s="176" t="s">
        <v>11</v>
      </c>
      <c r="P6" s="162"/>
      <c r="Q6" s="162"/>
      <c r="R6" s="71"/>
      <c r="W6" s="108"/>
    </row>
    <row r="7" spans="2:23" s="1" customFormat="1" ht="14.25" customHeight="1">
      <c r="B7" s="70"/>
      <c r="C7" s="161"/>
      <c r="D7" s="164" t="s">
        <v>14</v>
      </c>
      <c r="E7" s="161"/>
      <c r="F7" s="165" t="s">
        <v>15</v>
      </c>
      <c r="G7" s="161"/>
      <c r="H7" s="161"/>
      <c r="I7" s="161"/>
      <c r="J7" s="161"/>
      <c r="K7" s="161"/>
      <c r="L7" s="161"/>
      <c r="M7" s="164" t="s">
        <v>16</v>
      </c>
      <c r="N7" s="162"/>
      <c r="O7" s="300">
        <f>'Rekapitulace stavby'!AN7</f>
        <v>43886</v>
      </c>
      <c r="P7" s="301"/>
      <c r="Q7" s="162"/>
      <c r="R7" s="71"/>
      <c r="W7" s="108"/>
    </row>
    <row r="8" spans="2:23" s="1" customFormat="1" ht="10.5" customHeight="1">
      <c r="B8" s="70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2"/>
      <c r="O8" s="162"/>
      <c r="P8" s="162"/>
      <c r="Q8" s="162"/>
      <c r="R8" s="71"/>
      <c r="W8" s="108"/>
    </row>
    <row r="9" spans="2:23" s="1" customFormat="1" ht="14.25" customHeight="1">
      <c r="B9" s="70"/>
      <c r="C9" s="161"/>
      <c r="D9" s="164" t="s">
        <v>19</v>
      </c>
      <c r="E9" s="161"/>
      <c r="F9" s="161"/>
      <c r="G9" s="161"/>
      <c r="H9" s="161"/>
      <c r="I9" s="161"/>
      <c r="J9" s="161"/>
      <c r="K9" s="161"/>
      <c r="L9" s="161"/>
      <c r="M9" s="164" t="s">
        <v>20</v>
      </c>
      <c r="N9" s="162"/>
      <c r="O9" s="296">
        <f>IF('Rekapitulace stavby'!AN9="","",'Rekapitulace stavby'!AN9)</f>
      </c>
      <c r="P9" s="297"/>
      <c r="Q9" s="162"/>
      <c r="R9" s="71"/>
      <c r="W9" s="108"/>
    </row>
    <row r="10" spans="2:23" s="1" customFormat="1" ht="18" customHeight="1">
      <c r="B10" s="70"/>
      <c r="C10" s="161"/>
      <c r="D10" s="161"/>
      <c r="E10" s="165" t="str">
        <f>IF('Rekapitulace stavby'!E10="","",'Rekapitulace stavby'!E10)</f>
        <v> </v>
      </c>
      <c r="F10" s="161"/>
      <c r="G10" s="161"/>
      <c r="H10" s="161"/>
      <c r="I10" s="161"/>
      <c r="J10" s="161"/>
      <c r="K10" s="161"/>
      <c r="L10" s="161"/>
      <c r="M10" s="164" t="s">
        <v>22</v>
      </c>
      <c r="N10" s="162"/>
      <c r="O10" s="296">
        <f>IF('Rekapitulace stavby'!AN10="","",'Rekapitulace stavby'!AN10)</f>
      </c>
      <c r="P10" s="297"/>
      <c r="Q10" s="162"/>
      <c r="R10" s="71"/>
      <c r="W10" s="108"/>
    </row>
    <row r="11" spans="2:23" s="1" customFormat="1" ht="6.75" customHeight="1">
      <c r="B11" s="70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2"/>
      <c r="O11" s="162"/>
      <c r="P11" s="162"/>
      <c r="Q11" s="162"/>
      <c r="R11" s="71"/>
      <c r="W11" s="108"/>
    </row>
    <row r="12" spans="2:23" s="1" customFormat="1" ht="14.25" customHeight="1">
      <c r="B12" s="70"/>
      <c r="C12" s="161"/>
      <c r="D12" s="164" t="s">
        <v>23</v>
      </c>
      <c r="E12" s="161"/>
      <c r="F12" s="161"/>
      <c r="G12" s="161"/>
      <c r="H12" s="161"/>
      <c r="I12" s="161"/>
      <c r="J12" s="161"/>
      <c r="K12" s="161"/>
      <c r="L12" s="161"/>
      <c r="M12" s="164" t="s">
        <v>20</v>
      </c>
      <c r="N12" s="162"/>
      <c r="O12" s="296">
        <f>IF('Rekapitulace stavby'!AN12="","",'Rekapitulace stavby'!AN12)</f>
      </c>
      <c r="P12" s="297"/>
      <c r="Q12" s="162"/>
      <c r="R12" s="71"/>
      <c r="W12" s="108"/>
    </row>
    <row r="13" spans="2:23" s="1" customFormat="1" ht="18" customHeight="1">
      <c r="B13" s="70"/>
      <c r="C13" s="161"/>
      <c r="D13" s="161"/>
      <c r="E13" s="165" t="str">
        <f>IF('Rekapitulace stavby'!E13="","",'Rekapitulace stavby'!E13)</f>
        <v> </v>
      </c>
      <c r="F13" s="161"/>
      <c r="G13" s="161"/>
      <c r="H13" s="161"/>
      <c r="I13" s="161"/>
      <c r="J13" s="161"/>
      <c r="K13" s="161"/>
      <c r="L13" s="161"/>
      <c r="M13" s="164" t="s">
        <v>22</v>
      </c>
      <c r="N13" s="162"/>
      <c r="O13" s="296">
        <f>IF('Rekapitulace stavby'!AN13="","",'Rekapitulace stavby'!AN13)</f>
      </c>
      <c r="P13" s="297"/>
      <c r="Q13" s="162"/>
      <c r="R13" s="71"/>
      <c r="W13" s="108"/>
    </row>
    <row r="14" spans="2:23" s="1" customFormat="1" ht="6.75" customHeight="1">
      <c r="B14" s="70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2"/>
      <c r="O14" s="162"/>
      <c r="P14" s="162"/>
      <c r="Q14" s="162"/>
      <c r="R14" s="71"/>
      <c r="W14" s="108"/>
    </row>
    <row r="15" spans="2:23" s="1" customFormat="1" ht="14.25" customHeight="1">
      <c r="B15" s="70"/>
      <c r="C15" s="161"/>
      <c r="D15" s="164" t="s">
        <v>24</v>
      </c>
      <c r="E15" s="161"/>
      <c r="F15" s="161"/>
      <c r="G15" s="161"/>
      <c r="H15" s="161"/>
      <c r="I15" s="161"/>
      <c r="J15" s="161"/>
      <c r="K15" s="161"/>
      <c r="L15" s="161"/>
      <c r="M15" s="164" t="s">
        <v>20</v>
      </c>
      <c r="N15" s="162"/>
      <c r="O15" s="296">
        <f>IF('Rekapitulace stavby'!AN15="","",'Rekapitulace stavby'!AN15)</f>
      </c>
      <c r="P15" s="297"/>
      <c r="Q15" s="162"/>
      <c r="R15" s="71"/>
      <c r="W15" s="108"/>
    </row>
    <row r="16" spans="2:23" s="1" customFormat="1" ht="18" customHeight="1">
      <c r="B16" s="70"/>
      <c r="C16" s="161"/>
      <c r="D16" s="161"/>
      <c r="E16" s="165" t="str">
        <f>IF('Rekapitulace stavby'!E16="","",'Rekapitulace stavby'!E16)</f>
        <v> </v>
      </c>
      <c r="F16" s="161"/>
      <c r="G16" s="161"/>
      <c r="H16" s="161"/>
      <c r="I16" s="161"/>
      <c r="J16" s="161"/>
      <c r="K16" s="161"/>
      <c r="L16" s="161"/>
      <c r="M16" s="164" t="s">
        <v>22</v>
      </c>
      <c r="N16" s="162"/>
      <c r="O16" s="296">
        <f>IF('Rekapitulace stavby'!AN16="","",'Rekapitulace stavby'!AN16)</f>
      </c>
      <c r="P16" s="297"/>
      <c r="Q16" s="162"/>
      <c r="R16" s="71"/>
      <c r="W16" s="108"/>
    </row>
    <row r="17" spans="2:23" s="1" customFormat="1" ht="6.75" customHeight="1">
      <c r="B17" s="70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2"/>
      <c r="O17" s="162"/>
      <c r="P17" s="162"/>
      <c r="Q17" s="162"/>
      <c r="R17" s="71"/>
      <c r="W17" s="108"/>
    </row>
    <row r="18" spans="2:23" s="1" customFormat="1" ht="14.25" customHeight="1">
      <c r="B18" s="70"/>
      <c r="C18" s="161"/>
      <c r="D18" s="164" t="s">
        <v>26</v>
      </c>
      <c r="E18" s="161"/>
      <c r="F18" s="161"/>
      <c r="G18" s="161"/>
      <c r="H18" s="161"/>
      <c r="I18" s="161"/>
      <c r="J18" s="161"/>
      <c r="K18" s="161"/>
      <c r="L18" s="161"/>
      <c r="M18" s="164" t="s">
        <v>20</v>
      </c>
      <c r="N18" s="162"/>
      <c r="O18" s="296">
        <f>IF('Rekapitulace stavby'!AN18="","",'Rekapitulace stavby'!AN18)</f>
      </c>
      <c r="P18" s="297"/>
      <c r="Q18" s="162"/>
      <c r="R18" s="71"/>
      <c r="W18" s="108"/>
    </row>
    <row r="19" spans="2:23" s="1" customFormat="1" ht="18" customHeight="1">
      <c r="B19" s="70"/>
      <c r="C19" s="161"/>
      <c r="D19" s="161"/>
      <c r="E19" s="165" t="str">
        <f>IF('Rekapitulace stavby'!E19="","",'Rekapitulace stavby'!E19)</f>
        <v> </v>
      </c>
      <c r="F19" s="161"/>
      <c r="G19" s="161"/>
      <c r="H19" s="161"/>
      <c r="I19" s="161"/>
      <c r="J19" s="161"/>
      <c r="K19" s="161"/>
      <c r="L19" s="161"/>
      <c r="M19" s="164" t="s">
        <v>22</v>
      </c>
      <c r="N19" s="162"/>
      <c r="O19" s="296">
        <f>IF('Rekapitulace stavby'!AN19="","",'Rekapitulace stavby'!AN19)</f>
      </c>
      <c r="P19" s="297"/>
      <c r="Q19" s="162"/>
      <c r="R19" s="71"/>
      <c r="W19" s="108"/>
    </row>
    <row r="20" spans="2:23" s="1" customFormat="1" ht="6.75" customHeight="1">
      <c r="B20" s="70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2"/>
      <c r="O20" s="162"/>
      <c r="P20" s="162"/>
      <c r="Q20" s="162"/>
      <c r="R20" s="71"/>
      <c r="W20" s="108"/>
    </row>
    <row r="21" spans="2:23" s="1" customFormat="1" ht="14.25" customHeight="1">
      <c r="B21" s="70"/>
      <c r="C21" s="161"/>
      <c r="D21" s="164" t="s">
        <v>27</v>
      </c>
      <c r="E21" s="161"/>
      <c r="F21" s="161"/>
      <c r="G21" s="161"/>
      <c r="H21" s="161"/>
      <c r="I21" s="161"/>
      <c r="J21" s="161"/>
      <c r="K21" s="161"/>
      <c r="L21" s="161"/>
      <c r="M21" s="161"/>
      <c r="N21" s="162"/>
      <c r="O21" s="162"/>
      <c r="P21" s="162"/>
      <c r="Q21" s="162"/>
      <c r="R21" s="71"/>
      <c r="W21" s="108"/>
    </row>
    <row r="22" spans="2:23" s="1" customFormat="1" ht="22.5" customHeight="1">
      <c r="B22" s="70"/>
      <c r="C22" s="161"/>
      <c r="D22" s="161"/>
      <c r="E22" s="293" t="s">
        <v>11</v>
      </c>
      <c r="F22" s="288"/>
      <c r="G22" s="288"/>
      <c r="H22" s="288"/>
      <c r="I22" s="288"/>
      <c r="J22" s="288"/>
      <c r="K22" s="288"/>
      <c r="L22" s="288"/>
      <c r="M22" s="161"/>
      <c r="N22" s="162"/>
      <c r="O22" s="162"/>
      <c r="P22" s="162"/>
      <c r="Q22" s="162"/>
      <c r="R22" s="71"/>
      <c r="W22" s="108"/>
    </row>
    <row r="23" spans="2:23" s="1" customFormat="1" ht="6.75" customHeight="1">
      <c r="B23" s="70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2"/>
      <c r="O23" s="162"/>
      <c r="P23" s="162"/>
      <c r="Q23" s="162"/>
      <c r="R23" s="71"/>
      <c r="W23" s="108"/>
    </row>
    <row r="24" spans="2:23" s="1" customFormat="1" ht="6.75" customHeight="1">
      <c r="B24" s="70"/>
      <c r="C24" s="161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121"/>
      <c r="O24" s="121"/>
      <c r="P24" s="121"/>
      <c r="Q24" s="162"/>
      <c r="R24" s="71"/>
      <c r="W24" s="108"/>
    </row>
    <row r="25" spans="2:23" s="1" customFormat="1" ht="14.25" customHeight="1">
      <c r="B25" s="70"/>
      <c r="C25" s="161"/>
      <c r="D25" s="177" t="s">
        <v>62</v>
      </c>
      <c r="E25" s="161"/>
      <c r="F25" s="161"/>
      <c r="G25" s="161"/>
      <c r="H25" s="161"/>
      <c r="I25" s="161"/>
      <c r="J25" s="161"/>
      <c r="K25" s="161"/>
      <c r="L25" s="161"/>
      <c r="M25" s="294">
        <f>O86</f>
        <v>0</v>
      </c>
      <c r="N25" s="288"/>
      <c r="O25" s="288"/>
      <c r="P25" s="288"/>
      <c r="Q25" s="162"/>
      <c r="R25" s="71"/>
      <c r="W25" s="108"/>
    </row>
    <row r="26" spans="2:23" s="1" customFormat="1" ht="14.25" customHeight="1">
      <c r="B26" s="70"/>
      <c r="C26" s="161"/>
      <c r="D26" s="178" t="s">
        <v>63</v>
      </c>
      <c r="E26" s="161"/>
      <c r="F26" s="161"/>
      <c r="G26" s="161"/>
      <c r="H26" s="161"/>
      <c r="I26" s="161"/>
      <c r="J26" s="161"/>
      <c r="K26" s="161"/>
      <c r="L26" s="161"/>
      <c r="M26" s="294">
        <f>O94</f>
        <v>0</v>
      </c>
      <c r="N26" s="288"/>
      <c r="O26" s="288"/>
      <c r="P26" s="288"/>
      <c r="Q26" s="162"/>
      <c r="R26" s="71"/>
      <c r="W26" s="108"/>
    </row>
    <row r="27" spans="2:23" s="1" customFormat="1" ht="6.75" customHeight="1">
      <c r="B27" s="70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2"/>
      <c r="O27" s="162"/>
      <c r="P27" s="162"/>
      <c r="Q27" s="162"/>
      <c r="R27" s="71"/>
      <c r="W27" s="108"/>
    </row>
    <row r="28" spans="2:23" s="1" customFormat="1" ht="24.75" customHeight="1">
      <c r="B28" s="70"/>
      <c r="C28" s="161"/>
      <c r="D28" s="179" t="s">
        <v>30</v>
      </c>
      <c r="E28" s="161"/>
      <c r="F28" s="161"/>
      <c r="G28" s="161"/>
      <c r="H28" s="161"/>
      <c r="I28" s="161"/>
      <c r="J28" s="161"/>
      <c r="K28" s="161"/>
      <c r="L28" s="161"/>
      <c r="M28" s="295">
        <f>ROUND(M25+M26,2)</f>
        <v>0</v>
      </c>
      <c r="N28" s="288"/>
      <c r="O28" s="288"/>
      <c r="P28" s="288"/>
      <c r="Q28" s="162"/>
      <c r="R28" s="71"/>
      <c r="W28" s="108"/>
    </row>
    <row r="29" spans="2:23" s="1" customFormat="1" ht="6.75" customHeight="1">
      <c r="B29" s="70"/>
      <c r="C29" s="161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121"/>
      <c r="O29" s="121"/>
      <c r="P29" s="121"/>
      <c r="Q29" s="162"/>
      <c r="R29" s="71"/>
      <c r="W29" s="108"/>
    </row>
    <row r="30" spans="2:23" s="1" customFormat="1" ht="14.25" customHeight="1">
      <c r="B30" s="70"/>
      <c r="C30" s="161"/>
      <c r="D30" s="180" t="s">
        <v>31</v>
      </c>
      <c r="E30" s="180" t="s">
        <v>32</v>
      </c>
      <c r="F30" s="181">
        <v>0.21</v>
      </c>
      <c r="G30" s="182" t="s">
        <v>33</v>
      </c>
      <c r="H30" s="287">
        <f>M28</f>
        <v>0</v>
      </c>
      <c r="I30" s="288"/>
      <c r="J30" s="288"/>
      <c r="K30" s="161"/>
      <c r="L30" s="161"/>
      <c r="M30" s="287">
        <f>H30*F30</f>
        <v>0</v>
      </c>
      <c r="N30" s="288"/>
      <c r="O30" s="288"/>
      <c r="P30" s="288"/>
      <c r="Q30" s="162"/>
      <c r="R30" s="71"/>
      <c r="W30" s="108"/>
    </row>
    <row r="31" spans="2:23" s="1" customFormat="1" ht="14.25" customHeight="1">
      <c r="B31" s="70"/>
      <c r="C31" s="161"/>
      <c r="D31" s="161"/>
      <c r="E31" s="180" t="s">
        <v>34</v>
      </c>
      <c r="F31" s="181">
        <v>0.15</v>
      </c>
      <c r="G31" s="182" t="s">
        <v>33</v>
      </c>
      <c r="H31" s="287"/>
      <c r="I31" s="288"/>
      <c r="J31" s="288"/>
      <c r="K31" s="161"/>
      <c r="L31" s="161"/>
      <c r="M31" s="287"/>
      <c r="N31" s="288"/>
      <c r="O31" s="288"/>
      <c r="P31" s="288"/>
      <c r="Q31" s="162"/>
      <c r="R31" s="71"/>
      <c r="W31" s="108"/>
    </row>
    <row r="32" spans="2:23" s="1" customFormat="1" ht="14.25" customHeight="1" hidden="1">
      <c r="B32" s="70"/>
      <c r="C32" s="161"/>
      <c r="D32" s="161"/>
      <c r="E32" s="180" t="s">
        <v>35</v>
      </c>
      <c r="F32" s="181">
        <v>0.21</v>
      </c>
      <c r="G32" s="182" t="s">
        <v>33</v>
      </c>
      <c r="H32" s="287" t="e">
        <f>ROUND((SUM(#REF!)+SUM(#REF!)),2)</f>
        <v>#REF!</v>
      </c>
      <c r="I32" s="288"/>
      <c r="J32" s="288"/>
      <c r="K32" s="161"/>
      <c r="L32" s="161"/>
      <c r="M32" s="287">
        <v>0</v>
      </c>
      <c r="N32" s="288"/>
      <c r="O32" s="288"/>
      <c r="P32" s="288"/>
      <c r="Q32" s="162"/>
      <c r="R32" s="71"/>
      <c r="W32" s="108"/>
    </row>
    <row r="33" spans="2:23" s="1" customFormat="1" ht="14.25" customHeight="1" hidden="1">
      <c r="B33" s="70"/>
      <c r="C33" s="161"/>
      <c r="D33" s="161"/>
      <c r="E33" s="180" t="s">
        <v>36</v>
      </c>
      <c r="F33" s="181">
        <v>0.15</v>
      </c>
      <c r="G33" s="182" t="s">
        <v>33</v>
      </c>
      <c r="H33" s="287" t="e">
        <f>ROUND((SUM(#REF!)+SUM(#REF!)),2)</f>
        <v>#REF!</v>
      </c>
      <c r="I33" s="288"/>
      <c r="J33" s="288"/>
      <c r="K33" s="161"/>
      <c r="L33" s="161"/>
      <c r="M33" s="287">
        <v>0</v>
      </c>
      <c r="N33" s="288"/>
      <c r="O33" s="288"/>
      <c r="P33" s="288"/>
      <c r="Q33" s="162"/>
      <c r="R33" s="71"/>
      <c r="W33" s="108"/>
    </row>
    <row r="34" spans="2:23" s="1" customFormat="1" ht="14.25" customHeight="1" hidden="1">
      <c r="B34" s="70"/>
      <c r="C34" s="161"/>
      <c r="D34" s="161"/>
      <c r="E34" s="180" t="s">
        <v>37</v>
      </c>
      <c r="F34" s="181">
        <v>0</v>
      </c>
      <c r="G34" s="182" t="s">
        <v>33</v>
      </c>
      <c r="H34" s="287" t="e">
        <f>ROUND((SUM(#REF!)+SUM(#REF!)),2)</f>
        <v>#REF!</v>
      </c>
      <c r="I34" s="288"/>
      <c r="J34" s="288"/>
      <c r="K34" s="161"/>
      <c r="L34" s="161"/>
      <c r="M34" s="287">
        <v>0</v>
      </c>
      <c r="N34" s="288"/>
      <c r="O34" s="288"/>
      <c r="P34" s="288"/>
      <c r="Q34" s="162"/>
      <c r="R34" s="71"/>
      <c r="W34" s="108"/>
    </row>
    <row r="35" spans="2:23" s="1" customFormat="1" ht="6.75" customHeight="1">
      <c r="B35" s="70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2"/>
      <c r="O35" s="162"/>
      <c r="P35" s="162"/>
      <c r="Q35" s="162"/>
      <c r="R35" s="71"/>
      <c r="W35" s="108"/>
    </row>
    <row r="36" spans="2:23" s="1" customFormat="1" ht="24.75" customHeight="1">
      <c r="B36" s="70"/>
      <c r="C36" s="184"/>
      <c r="D36" s="63" t="s">
        <v>38</v>
      </c>
      <c r="E36" s="75"/>
      <c r="F36" s="75"/>
      <c r="G36" s="64" t="s">
        <v>39</v>
      </c>
      <c r="H36" s="65" t="s">
        <v>40</v>
      </c>
      <c r="I36" s="75"/>
      <c r="J36" s="75"/>
      <c r="K36" s="75"/>
      <c r="L36" s="289">
        <f>SUM(M28:M34)</f>
        <v>0</v>
      </c>
      <c r="M36" s="235"/>
      <c r="N36" s="235"/>
      <c r="O36" s="235"/>
      <c r="P36" s="246"/>
      <c r="Q36" s="183"/>
      <c r="R36" s="71"/>
      <c r="W36" s="108"/>
    </row>
    <row r="37" spans="2:23" s="1" customFormat="1" ht="14.25" customHeight="1">
      <c r="B37" s="70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2"/>
      <c r="O37" s="162"/>
      <c r="P37" s="162"/>
      <c r="Q37" s="162"/>
      <c r="R37" s="71"/>
      <c r="W37" s="108"/>
    </row>
    <row r="38" spans="2:23" s="1" customFormat="1" ht="14.25" customHeight="1">
      <c r="B38" s="70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2"/>
      <c r="O38" s="162"/>
      <c r="P38" s="162"/>
      <c r="Q38" s="162"/>
      <c r="R38" s="71"/>
      <c r="W38" s="108"/>
    </row>
    <row r="39" spans="2:18" ht="13.5">
      <c r="B39" s="12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4"/>
      <c r="O39" s="174"/>
      <c r="P39" s="174"/>
      <c r="Q39" s="174"/>
      <c r="R39" s="13"/>
    </row>
    <row r="40" spans="2:18" ht="13.5">
      <c r="B40" s="12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4"/>
      <c r="O40" s="174"/>
      <c r="P40" s="174"/>
      <c r="Q40" s="174"/>
      <c r="R40" s="13"/>
    </row>
    <row r="41" spans="2:18" ht="13.5">
      <c r="B41" s="12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4"/>
      <c r="O41" s="174"/>
      <c r="P41" s="174"/>
      <c r="Q41" s="174"/>
      <c r="R41" s="13"/>
    </row>
    <row r="42" spans="2:18" ht="13.5">
      <c r="B42" s="12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4"/>
      <c r="O42" s="174"/>
      <c r="P42" s="174"/>
      <c r="Q42" s="174"/>
      <c r="R42" s="13"/>
    </row>
    <row r="43" spans="2:18" ht="13.5">
      <c r="B43" s="12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4"/>
      <c r="O43" s="174"/>
      <c r="P43" s="174"/>
      <c r="Q43" s="174"/>
      <c r="R43" s="13"/>
    </row>
    <row r="44" spans="2:18" ht="13.5">
      <c r="B44" s="12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4"/>
      <c r="O44" s="174"/>
      <c r="P44" s="174"/>
      <c r="Q44" s="174"/>
      <c r="R44" s="13"/>
    </row>
    <row r="45" spans="2:18" ht="13.5">
      <c r="B45" s="12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4"/>
      <c r="O45" s="174"/>
      <c r="P45" s="174"/>
      <c r="Q45" s="174"/>
      <c r="R45" s="13"/>
    </row>
    <row r="46" spans="2:18" ht="13.5">
      <c r="B46" s="12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4"/>
      <c r="O46" s="174"/>
      <c r="P46" s="174"/>
      <c r="Q46" s="174"/>
      <c r="R46" s="13"/>
    </row>
    <row r="47" spans="2:18" ht="13.5">
      <c r="B47" s="12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4"/>
      <c r="O47" s="174"/>
      <c r="P47" s="174"/>
      <c r="Q47" s="174"/>
      <c r="R47" s="13"/>
    </row>
    <row r="48" spans="2:18" ht="13.5">
      <c r="B48" s="12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4"/>
      <c r="O48" s="174"/>
      <c r="P48" s="174"/>
      <c r="Q48" s="174"/>
      <c r="R48" s="13"/>
    </row>
    <row r="49" spans="2:23" s="1" customFormat="1" ht="15">
      <c r="B49" s="70"/>
      <c r="C49" s="161"/>
      <c r="D49" s="32" t="s">
        <v>41</v>
      </c>
      <c r="E49" s="74"/>
      <c r="F49" s="74"/>
      <c r="G49" s="74"/>
      <c r="H49" s="34"/>
      <c r="I49" s="161"/>
      <c r="J49" s="32" t="s">
        <v>42</v>
      </c>
      <c r="K49" s="74"/>
      <c r="L49" s="74"/>
      <c r="M49" s="74"/>
      <c r="N49" s="121"/>
      <c r="O49" s="121"/>
      <c r="P49" s="122"/>
      <c r="Q49" s="162"/>
      <c r="R49" s="71"/>
      <c r="W49" s="108"/>
    </row>
    <row r="50" spans="2:18" ht="13.5">
      <c r="B50" s="12"/>
      <c r="C50" s="173"/>
      <c r="D50" s="35"/>
      <c r="E50" s="173"/>
      <c r="F50" s="173"/>
      <c r="G50" s="173"/>
      <c r="H50" s="36"/>
      <c r="I50" s="173"/>
      <c r="J50" s="35"/>
      <c r="K50" s="173"/>
      <c r="L50" s="173"/>
      <c r="M50" s="173"/>
      <c r="N50" s="174"/>
      <c r="O50" s="174"/>
      <c r="P50" s="123"/>
      <c r="Q50" s="174"/>
      <c r="R50" s="13"/>
    </row>
    <row r="51" spans="2:18" ht="13.5">
      <c r="B51" s="12"/>
      <c r="C51" s="173"/>
      <c r="D51" s="35"/>
      <c r="E51" s="173"/>
      <c r="F51" s="173"/>
      <c r="G51" s="173"/>
      <c r="H51" s="36"/>
      <c r="I51" s="173"/>
      <c r="J51" s="35"/>
      <c r="K51" s="173"/>
      <c r="L51" s="173"/>
      <c r="M51" s="173"/>
      <c r="N51" s="174"/>
      <c r="O51" s="174"/>
      <c r="P51" s="123"/>
      <c r="Q51" s="174"/>
      <c r="R51" s="13"/>
    </row>
    <row r="52" spans="2:18" ht="13.5">
      <c r="B52" s="12"/>
      <c r="C52" s="173"/>
      <c r="D52" s="35"/>
      <c r="E52" s="173"/>
      <c r="F52" s="173"/>
      <c r="G52" s="173"/>
      <c r="H52" s="36"/>
      <c r="I52" s="173"/>
      <c r="J52" s="35"/>
      <c r="K52" s="173"/>
      <c r="L52" s="173"/>
      <c r="M52" s="173"/>
      <c r="N52" s="174"/>
      <c r="O52" s="174"/>
      <c r="P52" s="123"/>
      <c r="Q52" s="174"/>
      <c r="R52" s="13"/>
    </row>
    <row r="53" spans="2:18" ht="13.5">
      <c r="B53" s="12"/>
      <c r="C53" s="173"/>
      <c r="D53" s="35"/>
      <c r="E53" s="173"/>
      <c r="F53" s="173"/>
      <c r="G53" s="173"/>
      <c r="H53" s="36"/>
      <c r="I53" s="173"/>
      <c r="J53" s="35"/>
      <c r="K53" s="173"/>
      <c r="L53" s="173"/>
      <c r="M53" s="173"/>
      <c r="N53" s="174"/>
      <c r="O53" s="174"/>
      <c r="P53" s="123"/>
      <c r="Q53" s="174"/>
      <c r="R53" s="13"/>
    </row>
    <row r="54" spans="2:18" ht="13.5">
      <c r="B54" s="12"/>
      <c r="C54" s="173"/>
      <c r="D54" s="35"/>
      <c r="E54" s="173"/>
      <c r="F54" s="173"/>
      <c r="G54" s="173"/>
      <c r="H54" s="36"/>
      <c r="I54" s="173"/>
      <c r="J54" s="35"/>
      <c r="K54" s="173"/>
      <c r="L54" s="173"/>
      <c r="M54" s="173"/>
      <c r="N54" s="174"/>
      <c r="O54" s="174"/>
      <c r="P54" s="123"/>
      <c r="Q54" s="174"/>
      <c r="R54" s="13"/>
    </row>
    <row r="55" spans="2:18" ht="13.5">
      <c r="B55" s="12"/>
      <c r="C55" s="173"/>
      <c r="D55" s="35"/>
      <c r="E55" s="173"/>
      <c r="F55" s="173"/>
      <c r="G55" s="173"/>
      <c r="H55" s="36"/>
      <c r="I55" s="173"/>
      <c r="J55" s="35"/>
      <c r="K55" s="173"/>
      <c r="L55" s="173"/>
      <c r="M55" s="173"/>
      <c r="N55" s="174"/>
      <c r="O55" s="174"/>
      <c r="P55" s="123"/>
      <c r="Q55" s="174"/>
      <c r="R55" s="13"/>
    </row>
    <row r="56" spans="2:18" ht="13.5">
      <c r="B56" s="12"/>
      <c r="C56" s="173"/>
      <c r="D56" s="35"/>
      <c r="E56" s="173"/>
      <c r="F56" s="173"/>
      <c r="G56" s="173"/>
      <c r="H56" s="36"/>
      <c r="I56" s="173"/>
      <c r="J56" s="35"/>
      <c r="K56" s="173"/>
      <c r="L56" s="173"/>
      <c r="M56" s="173"/>
      <c r="N56" s="174"/>
      <c r="O56" s="174"/>
      <c r="P56" s="123"/>
      <c r="Q56" s="174"/>
      <c r="R56" s="13"/>
    </row>
    <row r="57" spans="2:18" ht="13.5">
      <c r="B57" s="12"/>
      <c r="C57" s="173"/>
      <c r="D57" s="35"/>
      <c r="E57" s="173"/>
      <c r="F57" s="173"/>
      <c r="G57" s="173"/>
      <c r="H57" s="36"/>
      <c r="I57" s="173"/>
      <c r="J57" s="35"/>
      <c r="K57" s="173"/>
      <c r="L57" s="173"/>
      <c r="M57" s="173"/>
      <c r="N57" s="174"/>
      <c r="O57" s="174"/>
      <c r="P57" s="123"/>
      <c r="Q57" s="174"/>
      <c r="R57" s="13"/>
    </row>
    <row r="58" spans="2:23" s="1" customFormat="1" ht="15">
      <c r="B58" s="70"/>
      <c r="C58" s="161"/>
      <c r="D58" s="37" t="s">
        <v>43</v>
      </c>
      <c r="E58" s="38"/>
      <c r="F58" s="38"/>
      <c r="G58" s="39" t="s">
        <v>44</v>
      </c>
      <c r="H58" s="40"/>
      <c r="I58" s="161"/>
      <c r="J58" s="37" t="s">
        <v>43</v>
      </c>
      <c r="K58" s="38"/>
      <c r="L58" s="38"/>
      <c r="M58" s="38"/>
      <c r="N58" s="129" t="s">
        <v>44</v>
      </c>
      <c r="O58" s="130"/>
      <c r="P58" s="124"/>
      <c r="Q58" s="162"/>
      <c r="R58" s="71"/>
      <c r="W58" s="108"/>
    </row>
    <row r="59" spans="2:18" ht="13.5">
      <c r="B59" s="12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4"/>
      <c r="O59" s="174"/>
      <c r="P59" s="174"/>
      <c r="Q59" s="174"/>
      <c r="R59" s="13"/>
    </row>
    <row r="60" spans="2:23" s="1" customFormat="1" ht="15">
      <c r="B60" s="70"/>
      <c r="C60" s="161"/>
      <c r="D60" s="32" t="s">
        <v>45</v>
      </c>
      <c r="E60" s="74"/>
      <c r="F60" s="74"/>
      <c r="G60" s="74"/>
      <c r="H60" s="34"/>
      <c r="I60" s="161"/>
      <c r="J60" s="32" t="s">
        <v>46</v>
      </c>
      <c r="K60" s="74"/>
      <c r="L60" s="74"/>
      <c r="M60" s="74"/>
      <c r="N60" s="121"/>
      <c r="O60" s="121"/>
      <c r="P60" s="122"/>
      <c r="Q60" s="162"/>
      <c r="R60" s="71"/>
      <c r="W60" s="108"/>
    </row>
    <row r="61" spans="2:18" ht="13.5">
      <c r="B61" s="12"/>
      <c r="C61" s="173"/>
      <c r="D61" s="35"/>
      <c r="E61" s="173"/>
      <c r="F61" s="173"/>
      <c r="G61" s="173"/>
      <c r="H61" s="36"/>
      <c r="I61" s="173"/>
      <c r="J61" s="35"/>
      <c r="K61" s="173"/>
      <c r="L61" s="173"/>
      <c r="M61" s="173"/>
      <c r="N61" s="174"/>
      <c r="O61" s="174"/>
      <c r="P61" s="123"/>
      <c r="Q61" s="174"/>
      <c r="R61" s="13"/>
    </row>
    <row r="62" spans="2:18" ht="13.5">
      <c r="B62" s="12"/>
      <c r="C62" s="173"/>
      <c r="D62" s="35"/>
      <c r="E62" s="173"/>
      <c r="F62" s="173"/>
      <c r="G62" s="173"/>
      <c r="H62" s="36"/>
      <c r="I62" s="173"/>
      <c r="J62" s="35"/>
      <c r="K62" s="173"/>
      <c r="L62" s="173"/>
      <c r="M62" s="173"/>
      <c r="N62" s="174"/>
      <c r="O62" s="174"/>
      <c r="P62" s="123"/>
      <c r="Q62" s="174"/>
      <c r="R62" s="13"/>
    </row>
    <row r="63" spans="2:18" ht="13.5">
      <c r="B63" s="12"/>
      <c r="C63" s="173"/>
      <c r="D63" s="35"/>
      <c r="E63" s="173"/>
      <c r="F63" s="173"/>
      <c r="G63" s="173"/>
      <c r="H63" s="36"/>
      <c r="I63" s="173"/>
      <c r="J63" s="35"/>
      <c r="K63" s="173"/>
      <c r="L63" s="173"/>
      <c r="M63" s="173"/>
      <c r="N63" s="174"/>
      <c r="O63" s="174"/>
      <c r="P63" s="123"/>
      <c r="Q63" s="174"/>
      <c r="R63" s="13"/>
    </row>
    <row r="64" spans="2:18" ht="13.5">
      <c r="B64" s="12"/>
      <c r="C64" s="173"/>
      <c r="D64" s="35"/>
      <c r="E64" s="173"/>
      <c r="F64" s="173"/>
      <c r="G64" s="173"/>
      <c r="H64" s="36"/>
      <c r="I64" s="173"/>
      <c r="J64" s="35"/>
      <c r="K64" s="173"/>
      <c r="L64" s="173"/>
      <c r="M64" s="173"/>
      <c r="N64" s="174"/>
      <c r="O64" s="174"/>
      <c r="P64" s="123"/>
      <c r="Q64" s="174"/>
      <c r="R64" s="13"/>
    </row>
    <row r="65" spans="2:18" ht="13.5">
      <c r="B65" s="12"/>
      <c r="C65" s="173"/>
      <c r="D65" s="35"/>
      <c r="E65" s="173"/>
      <c r="F65" s="173"/>
      <c r="G65" s="173"/>
      <c r="H65" s="36"/>
      <c r="I65" s="173"/>
      <c r="J65" s="35"/>
      <c r="K65" s="173"/>
      <c r="L65" s="173"/>
      <c r="M65" s="173"/>
      <c r="N65" s="174"/>
      <c r="O65" s="174"/>
      <c r="P65" s="123"/>
      <c r="Q65" s="174"/>
      <c r="R65" s="13"/>
    </row>
    <row r="66" spans="2:18" ht="13.5">
      <c r="B66" s="12"/>
      <c r="C66" s="173"/>
      <c r="D66" s="35"/>
      <c r="E66" s="173"/>
      <c r="F66" s="173"/>
      <c r="G66" s="173"/>
      <c r="H66" s="36"/>
      <c r="I66" s="173"/>
      <c r="J66" s="35"/>
      <c r="K66" s="173"/>
      <c r="L66" s="173"/>
      <c r="M66" s="173"/>
      <c r="N66" s="174"/>
      <c r="O66" s="174"/>
      <c r="P66" s="123"/>
      <c r="Q66" s="174"/>
      <c r="R66" s="13"/>
    </row>
    <row r="67" spans="2:18" ht="13.5">
      <c r="B67" s="12"/>
      <c r="C67" s="173"/>
      <c r="D67" s="35"/>
      <c r="E67" s="173"/>
      <c r="F67" s="173"/>
      <c r="G67" s="173"/>
      <c r="H67" s="36"/>
      <c r="I67" s="173"/>
      <c r="J67" s="35"/>
      <c r="K67" s="173"/>
      <c r="L67" s="173"/>
      <c r="M67" s="173"/>
      <c r="N67" s="174"/>
      <c r="O67" s="174"/>
      <c r="P67" s="123"/>
      <c r="Q67" s="174"/>
      <c r="R67" s="13"/>
    </row>
    <row r="68" spans="2:18" ht="13.5">
      <c r="B68" s="12"/>
      <c r="C68" s="173"/>
      <c r="D68" s="35"/>
      <c r="E68" s="173"/>
      <c r="F68" s="173"/>
      <c r="G68" s="173"/>
      <c r="H68" s="36"/>
      <c r="I68" s="173"/>
      <c r="J68" s="35"/>
      <c r="K68" s="173"/>
      <c r="L68" s="173"/>
      <c r="M68" s="173"/>
      <c r="N68" s="174"/>
      <c r="O68" s="174"/>
      <c r="P68" s="123"/>
      <c r="Q68" s="174"/>
      <c r="R68" s="13"/>
    </row>
    <row r="69" spans="2:23" s="1" customFormat="1" ht="15">
      <c r="B69" s="70"/>
      <c r="C69" s="161"/>
      <c r="D69" s="37" t="s">
        <v>43</v>
      </c>
      <c r="E69" s="38"/>
      <c r="F69" s="38"/>
      <c r="G69" s="39" t="s">
        <v>44</v>
      </c>
      <c r="H69" s="40"/>
      <c r="I69" s="161"/>
      <c r="J69" s="37" t="s">
        <v>43</v>
      </c>
      <c r="K69" s="38"/>
      <c r="L69" s="38"/>
      <c r="M69" s="38"/>
      <c r="N69" s="129" t="s">
        <v>44</v>
      </c>
      <c r="O69" s="130"/>
      <c r="P69" s="124"/>
      <c r="Q69" s="162"/>
      <c r="R69" s="71"/>
      <c r="W69" s="108"/>
    </row>
    <row r="70" spans="2:23" s="1" customFormat="1" ht="14.25" customHeight="1"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125"/>
      <c r="O70" s="125"/>
      <c r="P70" s="125"/>
      <c r="Q70" s="125"/>
      <c r="R70" s="43"/>
      <c r="W70" s="108"/>
    </row>
    <row r="74" spans="2:23" s="1" customFormat="1" ht="6.75" customHeight="1">
      <c r="B74" s="44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126"/>
      <c r="O74" s="126"/>
      <c r="P74" s="126"/>
      <c r="Q74" s="126"/>
      <c r="R74" s="46"/>
      <c r="W74" s="108"/>
    </row>
    <row r="75" spans="2:23" s="1" customFormat="1" ht="36.75" customHeight="1">
      <c r="B75" s="70"/>
      <c r="C75" s="290" t="s">
        <v>64</v>
      </c>
      <c r="D75" s="288"/>
      <c r="E75" s="288"/>
      <c r="F75" s="288"/>
      <c r="G75" s="288"/>
      <c r="H75" s="288"/>
      <c r="I75" s="288"/>
      <c r="J75" s="288"/>
      <c r="K75" s="288"/>
      <c r="L75" s="288"/>
      <c r="M75" s="288"/>
      <c r="N75" s="288"/>
      <c r="O75" s="288"/>
      <c r="P75" s="288"/>
      <c r="Q75" s="288"/>
      <c r="R75" s="71"/>
      <c r="W75" s="108"/>
    </row>
    <row r="76" spans="2:23" s="1" customFormat="1" ht="6.75" customHeight="1">
      <c r="B76" s="70"/>
      <c r="C76" s="161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2"/>
      <c r="O76" s="162"/>
      <c r="P76" s="162"/>
      <c r="Q76" s="162"/>
      <c r="R76" s="71"/>
      <c r="W76" s="108"/>
    </row>
    <row r="77" spans="2:23" s="1" customFormat="1" ht="36.75" customHeight="1">
      <c r="B77" s="70"/>
      <c r="C77" s="163" t="s">
        <v>7</v>
      </c>
      <c r="D77" s="161"/>
      <c r="E77" s="161"/>
      <c r="F77" s="291" t="str">
        <f>F5</f>
        <v>Oprava asfaltové povrchu v části od ul. Škroupova po hřbitov, Chrudim</v>
      </c>
      <c r="G77" s="288"/>
      <c r="H77" s="288"/>
      <c r="I77" s="288"/>
      <c r="J77" s="288"/>
      <c r="K77" s="288"/>
      <c r="L77" s="288"/>
      <c r="M77" s="288"/>
      <c r="N77" s="288"/>
      <c r="O77" s="288"/>
      <c r="P77" s="288"/>
      <c r="Q77" s="162"/>
      <c r="R77" s="71"/>
      <c r="W77" s="108"/>
    </row>
    <row r="78" spans="2:23" s="1" customFormat="1" ht="6.75" customHeight="1">
      <c r="B78" s="70"/>
      <c r="C78" s="161"/>
      <c r="D78" s="161"/>
      <c r="E78" s="161"/>
      <c r="F78" s="161"/>
      <c r="G78" s="161"/>
      <c r="H78" s="161"/>
      <c r="I78" s="161"/>
      <c r="J78" s="161"/>
      <c r="K78" s="161"/>
      <c r="L78" s="161"/>
      <c r="M78" s="161"/>
      <c r="N78" s="162"/>
      <c r="O78" s="162"/>
      <c r="P78" s="162"/>
      <c r="Q78" s="162"/>
      <c r="R78" s="71"/>
      <c r="W78" s="108"/>
    </row>
    <row r="79" spans="2:23" s="1" customFormat="1" ht="18" customHeight="1">
      <c r="B79" s="70"/>
      <c r="C79" s="164" t="s">
        <v>14</v>
      </c>
      <c r="D79" s="161"/>
      <c r="E79" s="161"/>
      <c r="F79" s="165" t="str">
        <f>F7</f>
        <v>Chrudim</v>
      </c>
      <c r="G79" s="161"/>
      <c r="H79" s="161"/>
      <c r="I79" s="161"/>
      <c r="J79" s="161"/>
      <c r="K79" s="164" t="s">
        <v>16</v>
      </c>
      <c r="L79" s="161"/>
      <c r="M79" s="303">
        <f>IF(O7="","",O7)</f>
        <v>43886</v>
      </c>
      <c r="N79" s="303"/>
      <c r="O79" s="161"/>
      <c r="P79" s="161"/>
      <c r="Q79" s="162"/>
      <c r="R79" s="71"/>
      <c r="W79" s="108"/>
    </row>
    <row r="80" spans="2:23" s="1" customFormat="1" ht="6.75" customHeight="1">
      <c r="B80" s="70"/>
      <c r="C80" s="161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71"/>
      <c r="W80" s="108"/>
    </row>
    <row r="81" spans="2:23" s="1" customFormat="1" ht="15">
      <c r="B81" s="70"/>
      <c r="C81" s="164" t="s">
        <v>19</v>
      </c>
      <c r="D81" s="161"/>
      <c r="E81" s="161"/>
      <c r="F81" s="165" t="str">
        <f>E10</f>
        <v> </v>
      </c>
      <c r="G81" s="161"/>
      <c r="H81" s="161"/>
      <c r="I81" s="161"/>
      <c r="J81" s="161"/>
      <c r="K81" s="164" t="s">
        <v>24</v>
      </c>
      <c r="L81" s="161"/>
      <c r="M81" s="292" t="str">
        <f>E16</f>
        <v> </v>
      </c>
      <c r="N81" s="288"/>
      <c r="O81" s="288"/>
      <c r="P81" s="288"/>
      <c r="Q81" s="288"/>
      <c r="R81" s="71"/>
      <c r="W81" s="108"/>
    </row>
    <row r="82" spans="2:23" s="1" customFormat="1" ht="14.25" customHeight="1">
      <c r="B82" s="70"/>
      <c r="C82" s="164" t="s">
        <v>23</v>
      </c>
      <c r="D82" s="161"/>
      <c r="E82" s="161"/>
      <c r="F82" s="165" t="str">
        <f>IF(E13="","",E13)</f>
        <v> </v>
      </c>
      <c r="G82" s="161"/>
      <c r="H82" s="161"/>
      <c r="I82" s="161"/>
      <c r="J82" s="161"/>
      <c r="K82" s="164" t="s">
        <v>26</v>
      </c>
      <c r="L82" s="161"/>
      <c r="M82" s="292" t="str">
        <f>E19</f>
        <v> </v>
      </c>
      <c r="N82" s="288"/>
      <c r="O82" s="288"/>
      <c r="P82" s="288"/>
      <c r="Q82" s="288"/>
      <c r="R82" s="71"/>
      <c r="W82" s="108"/>
    </row>
    <row r="83" spans="2:23" s="1" customFormat="1" ht="9.75" customHeight="1">
      <c r="B83" s="70"/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161"/>
      <c r="N83" s="162"/>
      <c r="O83" s="162"/>
      <c r="P83" s="162"/>
      <c r="Q83" s="162"/>
      <c r="R83" s="71"/>
      <c r="W83" s="108"/>
    </row>
    <row r="84" spans="2:23" s="1" customFormat="1" ht="29.25" customHeight="1">
      <c r="B84" s="70"/>
      <c r="C84" s="282" t="s">
        <v>65</v>
      </c>
      <c r="D84" s="283"/>
      <c r="E84" s="283"/>
      <c r="F84" s="283"/>
      <c r="G84" s="283"/>
      <c r="H84" s="166"/>
      <c r="I84" s="166"/>
      <c r="J84" s="166"/>
      <c r="K84" s="166"/>
      <c r="L84" s="166"/>
      <c r="M84" s="166"/>
      <c r="N84" s="166"/>
      <c r="O84" s="286" t="s">
        <v>66</v>
      </c>
      <c r="P84" s="286"/>
      <c r="Q84" s="286"/>
      <c r="R84" s="71"/>
      <c r="W84" s="108"/>
    </row>
    <row r="85" spans="2:23" s="1" customFormat="1" ht="9.75" customHeight="1">
      <c r="B85" s="70"/>
      <c r="C85" s="161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7"/>
      <c r="P85" s="161"/>
      <c r="Q85" s="162"/>
      <c r="R85" s="71"/>
      <c r="W85" s="108"/>
    </row>
    <row r="86" spans="2:25" s="1" customFormat="1" ht="29.25" customHeight="1">
      <c r="B86" s="70"/>
      <c r="C86" s="168" t="s">
        <v>67</v>
      </c>
      <c r="D86" s="161"/>
      <c r="E86" s="161"/>
      <c r="F86" s="161"/>
      <c r="G86" s="161"/>
      <c r="H86" s="161"/>
      <c r="I86" s="161"/>
      <c r="J86" s="161"/>
      <c r="K86" s="161"/>
      <c r="L86" s="161"/>
      <c r="M86" s="161"/>
      <c r="N86" s="161"/>
      <c r="O86" s="285">
        <f>SUM(O87:Q92)</f>
        <v>0</v>
      </c>
      <c r="P86" s="285"/>
      <c r="Q86" s="285"/>
      <c r="R86" s="71"/>
      <c r="W86" s="108"/>
      <c r="Y86" s="225">
        <f>O86-M113</f>
        <v>0</v>
      </c>
    </row>
    <row r="87" spans="2:23" s="6" customFormat="1" ht="19.5" customHeight="1">
      <c r="B87" s="66"/>
      <c r="C87" s="169"/>
      <c r="D87" s="170" t="s">
        <v>68</v>
      </c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284">
        <f>M114</f>
        <v>0</v>
      </c>
      <c r="P87" s="284"/>
      <c r="Q87" s="284"/>
      <c r="R87" s="171"/>
      <c r="S87" s="67"/>
      <c r="T87" s="67"/>
      <c r="U87" s="67"/>
      <c r="V87" s="67"/>
      <c r="W87" s="132"/>
    </row>
    <row r="88" spans="2:23" s="6" customFormat="1" ht="19.5" customHeight="1">
      <c r="B88" s="66"/>
      <c r="C88" s="169"/>
      <c r="D88" s="170" t="s">
        <v>69</v>
      </c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284">
        <f>M121</f>
        <v>0</v>
      </c>
      <c r="P88" s="284"/>
      <c r="Q88" s="284"/>
      <c r="R88" s="171"/>
      <c r="S88" s="67"/>
      <c r="T88" s="67"/>
      <c r="U88" s="67"/>
      <c r="V88" s="67"/>
      <c r="W88" s="132"/>
    </row>
    <row r="89" spans="2:23" s="67" customFormat="1" ht="19.5" customHeight="1">
      <c r="B89" s="66"/>
      <c r="C89" s="169"/>
      <c r="D89" s="170" t="s">
        <v>117</v>
      </c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284">
        <f>M128</f>
        <v>0</v>
      </c>
      <c r="P89" s="284"/>
      <c r="Q89" s="284"/>
      <c r="R89" s="171"/>
      <c r="W89" s="132"/>
    </row>
    <row r="90" spans="2:23" s="6" customFormat="1" ht="19.5" customHeight="1">
      <c r="B90" s="66"/>
      <c r="C90" s="169"/>
      <c r="D90" s="170" t="s">
        <v>70</v>
      </c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284">
        <f>M131</f>
        <v>0</v>
      </c>
      <c r="P90" s="284"/>
      <c r="Q90" s="284"/>
      <c r="R90" s="171"/>
      <c r="S90" s="67"/>
      <c r="T90" s="67"/>
      <c r="U90" s="67"/>
      <c r="V90" s="67"/>
      <c r="W90" s="132"/>
    </row>
    <row r="91" spans="2:23" s="6" customFormat="1" ht="19.5" customHeight="1">
      <c r="B91" s="66"/>
      <c r="C91" s="169"/>
      <c r="D91" s="170" t="s">
        <v>71</v>
      </c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284">
        <f>M148</f>
        <v>0</v>
      </c>
      <c r="P91" s="284"/>
      <c r="Q91" s="284"/>
      <c r="R91" s="171"/>
      <c r="S91" s="67"/>
      <c r="T91" s="67"/>
      <c r="U91" s="67"/>
      <c r="V91" s="67"/>
      <c r="W91" s="132"/>
    </row>
    <row r="92" spans="2:23" s="67" customFormat="1" ht="19.5" customHeight="1">
      <c r="B92" s="66"/>
      <c r="C92" s="169"/>
      <c r="D92" s="170" t="s">
        <v>132</v>
      </c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284">
        <f>M153</f>
        <v>0</v>
      </c>
      <c r="P92" s="284"/>
      <c r="Q92" s="284"/>
      <c r="R92" s="171"/>
      <c r="W92" s="132"/>
    </row>
    <row r="93" spans="2:23" s="106" customFormat="1" ht="7.5">
      <c r="B93" s="107"/>
      <c r="C93" s="226"/>
      <c r="D93" s="226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7"/>
      <c r="P93" s="226"/>
      <c r="Q93" s="228"/>
      <c r="R93" s="147"/>
      <c r="W93" s="133"/>
    </row>
    <row r="94" spans="2:23" s="1" customFormat="1" ht="29.25" customHeight="1">
      <c r="B94" s="70"/>
      <c r="C94" s="168" t="s">
        <v>72</v>
      </c>
      <c r="D94" s="161"/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281">
        <v>0</v>
      </c>
      <c r="P94" s="281"/>
      <c r="Q94" s="281"/>
      <c r="R94" s="71"/>
      <c r="W94" s="108"/>
    </row>
    <row r="95" spans="2:23" s="106" customFormat="1" ht="7.5">
      <c r="B95" s="107"/>
      <c r="C95" s="226"/>
      <c r="D95" s="226"/>
      <c r="E95" s="226"/>
      <c r="F95" s="226"/>
      <c r="G95" s="226"/>
      <c r="H95" s="226"/>
      <c r="I95" s="226"/>
      <c r="J95" s="226"/>
      <c r="K95" s="226"/>
      <c r="L95" s="226"/>
      <c r="M95" s="226"/>
      <c r="N95" s="226"/>
      <c r="O95" s="227"/>
      <c r="P95" s="226"/>
      <c r="Q95" s="228"/>
      <c r="R95" s="147"/>
      <c r="W95" s="133"/>
    </row>
    <row r="96" spans="2:23" s="1" customFormat="1" ht="29.25" customHeight="1">
      <c r="B96" s="70"/>
      <c r="C96" s="172" t="s">
        <v>60</v>
      </c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280">
        <f>ROUND(SUM(O86+O94),2)</f>
        <v>0</v>
      </c>
      <c r="P96" s="280"/>
      <c r="Q96" s="280"/>
      <c r="R96" s="71"/>
      <c r="W96" s="108"/>
    </row>
    <row r="97" spans="2:23" s="1" customFormat="1" ht="6.75" customHeight="1"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125"/>
      <c r="O97" s="125"/>
      <c r="P97" s="125"/>
      <c r="Q97" s="125"/>
      <c r="R97" s="43"/>
      <c r="W97" s="108"/>
    </row>
    <row r="101" spans="2:23" s="1" customFormat="1" ht="13.5">
      <c r="B101" s="44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126"/>
      <c r="O101" s="126"/>
      <c r="P101" s="126"/>
      <c r="Q101" s="126"/>
      <c r="R101" s="46"/>
      <c r="W101" s="108"/>
    </row>
    <row r="102" spans="2:23" s="1" customFormat="1" ht="21">
      <c r="B102" s="70"/>
      <c r="C102" s="251" t="s">
        <v>73</v>
      </c>
      <c r="D102" s="238"/>
      <c r="E102" s="238"/>
      <c r="F102" s="238"/>
      <c r="G102" s="238"/>
      <c r="H102" s="238"/>
      <c r="I102" s="238"/>
      <c r="J102" s="238"/>
      <c r="K102" s="238"/>
      <c r="L102" s="238"/>
      <c r="M102" s="238"/>
      <c r="N102" s="238"/>
      <c r="O102" s="238"/>
      <c r="P102" s="238"/>
      <c r="Q102" s="238"/>
      <c r="R102" s="71"/>
      <c r="W102" s="108"/>
    </row>
    <row r="103" spans="2:23" s="106" customFormat="1" ht="7.5">
      <c r="B103" s="107"/>
      <c r="N103" s="127"/>
      <c r="O103" s="127"/>
      <c r="P103" s="127"/>
      <c r="Q103" s="127"/>
      <c r="R103" s="147"/>
      <c r="W103" s="133"/>
    </row>
    <row r="104" spans="2:23" s="1" customFormat="1" ht="18">
      <c r="B104" s="70"/>
      <c r="C104" s="50" t="s">
        <v>7</v>
      </c>
      <c r="F104" s="240" t="str">
        <f>F5</f>
        <v>Oprava asfaltové povrchu v části od ul. Škroupova po hřbitov, Chrudim</v>
      </c>
      <c r="G104" s="238"/>
      <c r="H104" s="238"/>
      <c r="I104" s="238"/>
      <c r="J104" s="238"/>
      <c r="K104" s="238"/>
      <c r="L104" s="238"/>
      <c r="M104" s="238"/>
      <c r="N104" s="238"/>
      <c r="O104" s="238"/>
      <c r="P104" s="238"/>
      <c r="Q104" s="120"/>
      <c r="R104" s="71"/>
      <c r="W104" s="108"/>
    </row>
    <row r="105" spans="2:23" s="106" customFormat="1" ht="7.5">
      <c r="B105" s="107"/>
      <c r="N105" s="127"/>
      <c r="O105" s="127"/>
      <c r="P105" s="127"/>
      <c r="Q105" s="127"/>
      <c r="R105" s="147"/>
      <c r="W105" s="133"/>
    </row>
    <row r="106" spans="2:23" s="1" customFormat="1" ht="15">
      <c r="B106" s="70"/>
      <c r="C106" s="17" t="s">
        <v>14</v>
      </c>
      <c r="F106" s="15" t="str">
        <f>F7</f>
        <v>Chrudim</v>
      </c>
      <c r="K106" s="17" t="s">
        <v>16</v>
      </c>
      <c r="M106" s="277">
        <f>IF(O7="","",O7)</f>
        <v>43886</v>
      </c>
      <c r="N106" s="238"/>
      <c r="O106" s="238"/>
      <c r="P106" s="238"/>
      <c r="Q106" s="120"/>
      <c r="R106" s="71"/>
      <c r="W106" s="108"/>
    </row>
    <row r="107" spans="2:23" s="106" customFormat="1" ht="7.5">
      <c r="B107" s="107"/>
      <c r="N107" s="127"/>
      <c r="O107" s="127"/>
      <c r="P107" s="127"/>
      <c r="Q107" s="127"/>
      <c r="R107" s="147"/>
      <c r="W107" s="133"/>
    </row>
    <row r="108" spans="2:23" s="1" customFormat="1" ht="15">
      <c r="B108" s="70"/>
      <c r="C108" s="17" t="s">
        <v>19</v>
      </c>
      <c r="F108" s="15" t="str">
        <f>E10</f>
        <v> </v>
      </c>
      <c r="K108" s="17" t="s">
        <v>24</v>
      </c>
      <c r="M108" s="260" t="str">
        <f>E16</f>
        <v> </v>
      </c>
      <c r="N108" s="238"/>
      <c r="O108" s="238"/>
      <c r="P108" s="238"/>
      <c r="Q108" s="238"/>
      <c r="R108" s="71"/>
      <c r="V108" s="1" t="e">
        <f>M113/(K118+#REF!)</f>
        <v>#REF!</v>
      </c>
      <c r="W108" s="108"/>
    </row>
    <row r="109" spans="2:23" s="1" customFormat="1" ht="15">
      <c r="B109" s="70"/>
      <c r="C109" s="17" t="s">
        <v>23</v>
      </c>
      <c r="F109" s="15" t="str">
        <f>IF(E13="","",E13)</f>
        <v> </v>
      </c>
      <c r="K109" s="17" t="s">
        <v>26</v>
      </c>
      <c r="M109" s="260" t="str">
        <f>E19</f>
        <v> </v>
      </c>
      <c r="N109" s="238"/>
      <c r="O109" s="238"/>
      <c r="P109" s="238"/>
      <c r="Q109" s="238"/>
      <c r="R109" s="71"/>
      <c r="W109" s="108"/>
    </row>
    <row r="110" spans="2:23" s="106" customFormat="1" ht="7.5">
      <c r="B110" s="107"/>
      <c r="N110" s="127"/>
      <c r="O110" s="127"/>
      <c r="P110" s="127"/>
      <c r="Q110" s="127"/>
      <c r="R110" s="147"/>
      <c r="W110" s="133"/>
    </row>
    <row r="111" spans="2:23" s="7" customFormat="1" ht="15">
      <c r="B111" s="68"/>
      <c r="C111" s="276" t="s">
        <v>74</v>
      </c>
      <c r="D111" s="276" t="s">
        <v>75</v>
      </c>
      <c r="E111" s="276" t="s">
        <v>48</v>
      </c>
      <c r="F111" s="276" t="s">
        <v>76</v>
      </c>
      <c r="G111" s="276"/>
      <c r="H111" s="276"/>
      <c r="I111" s="276"/>
      <c r="J111" s="276" t="s">
        <v>77</v>
      </c>
      <c r="K111" s="276" t="s">
        <v>78</v>
      </c>
      <c r="L111" s="265" t="s">
        <v>109</v>
      </c>
      <c r="M111" s="266"/>
      <c r="N111" s="276" t="s">
        <v>110</v>
      </c>
      <c r="O111" s="276"/>
      <c r="P111" s="276" t="s">
        <v>111</v>
      </c>
      <c r="Q111" s="276"/>
      <c r="R111" s="69"/>
      <c r="V111" s="273" t="s">
        <v>120</v>
      </c>
      <c r="W111" s="274"/>
    </row>
    <row r="112" spans="2:23" s="7" customFormat="1" ht="15">
      <c r="B112" s="68"/>
      <c r="C112" s="276"/>
      <c r="D112" s="276"/>
      <c r="E112" s="276"/>
      <c r="F112" s="276"/>
      <c r="G112" s="276"/>
      <c r="H112" s="276"/>
      <c r="I112" s="276"/>
      <c r="J112" s="276"/>
      <c r="K112" s="276"/>
      <c r="L112" s="105" t="s">
        <v>107</v>
      </c>
      <c r="M112" s="153" t="s">
        <v>108</v>
      </c>
      <c r="N112" s="105" t="s">
        <v>107</v>
      </c>
      <c r="O112" s="134" t="s">
        <v>108</v>
      </c>
      <c r="P112" s="105" t="s">
        <v>107</v>
      </c>
      <c r="Q112" s="134" t="s">
        <v>108</v>
      </c>
      <c r="R112" s="69"/>
      <c r="V112" s="105" t="s">
        <v>107</v>
      </c>
      <c r="W112" s="134" t="s">
        <v>108</v>
      </c>
    </row>
    <row r="113" spans="2:23" s="1" customFormat="1" ht="18">
      <c r="B113" s="70"/>
      <c r="C113" s="54" t="s">
        <v>62</v>
      </c>
      <c r="D113" s="144"/>
      <c r="E113" s="144"/>
      <c r="F113" s="144"/>
      <c r="G113" s="144"/>
      <c r="H113" s="144"/>
      <c r="I113" s="144"/>
      <c r="J113" s="144"/>
      <c r="K113" s="144"/>
      <c r="L113" s="144"/>
      <c r="M113" s="154">
        <f>M114+M121+M131+M148+M153+M128</f>
        <v>0</v>
      </c>
      <c r="N113" s="144"/>
      <c r="O113" s="151">
        <f>O114+O121+O131+O148+O153+O128</f>
        <v>131.6572676</v>
      </c>
      <c r="P113" s="152"/>
      <c r="Q113" s="151">
        <f>Q114+Q121+Q131+Q148+Q153+Q128</f>
        <v>113.577985</v>
      </c>
      <c r="R113" s="71"/>
      <c r="W113" s="151">
        <f>W114+W121+W131+W148+W153+W128</f>
        <v>218.9523576086</v>
      </c>
    </row>
    <row r="114" spans="2:23" s="137" customFormat="1" ht="15">
      <c r="B114" s="136"/>
      <c r="D114" s="117" t="s">
        <v>68</v>
      </c>
      <c r="E114" s="117"/>
      <c r="F114" s="117"/>
      <c r="G114" s="117"/>
      <c r="H114" s="117"/>
      <c r="I114" s="117"/>
      <c r="J114" s="117"/>
      <c r="K114" s="117"/>
      <c r="L114" s="117"/>
      <c r="M114" s="155">
        <f>SUM(M115:M120)</f>
        <v>0</v>
      </c>
      <c r="O114" s="138">
        <f>SUM(O115:O120)</f>
        <v>0.042013800000000004</v>
      </c>
      <c r="Q114" s="138">
        <f>SUM(Q115:Q120)</f>
        <v>113.577985</v>
      </c>
      <c r="R114" s="148"/>
      <c r="W114" s="138">
        <f>SUM(W115:W120)</f>
        <v>85.62965</v>
      </c>
    </row>
    <row r="115" spans="2:23" s="1" customFormat="1" ht="27.75" customHeight="1">
      <c r="B115" s="70"/>
      <c r="C115" s="187">
        <v>1</v>
      </c>
      <c r="D115" s="187" t="s">
        <v>79</v>
      </c>
      <c r="E115" s="188" t="s">
        <v>80</v>
      </c>
      <c r="F115" s="267" t="s">
        <v>126</v>
      </c>
      <c r="G115" s="268"/>
      <c r="H115" s="268"/>
      <c r="I115" s="268"/>
      <c r="J115" s="189" t="s">
        <v>81</v>
      </c>
      <c r="K115" s="190">
        <f>K117</f>
        <v>55.025</v>
      </c>
      <c r="L115" s="156">
        <v>0</v>
      </c>
      <c r="M115" s="157">
        <f>ROUND(L115*K115,2)</f>
        <v>0</v>
      </c>
      <c r="N115" s="109">
        <v>0</v>
      </c>
      <c r="O115" s="99">
        <f>N115*K115</f>
        <v>0</v>
      </c>
      <c r="P115" s="109">
        <v>0.098</v>
      </c>
      <c r="Q115" s="99">
        <f>P115*K115</f>
        <v>5.39245</v>
      </c>
      <c r="R115" s="149"/>
      <c r="T115" s="143"/>
      <c r="U115" s="139"/>
      <c r="V115" s="109">
        <v>0.22</v>
      </c>
      <c r="W115" s="99">
        <f>V115*K115</f>
        <v>12.1055</v>
      </c>
    </row>
    <row r="116" spans="2:23" s="1" customFormat="1" ht="25.5" customHeight="1">
      <c r="B116" s="76"/>
      <c r="C116" s="207"/>
      <c r="D116" s="207"/>
      <c r="E116" s="278" t="s">
        <v>130</v>
      </c>
      <c r="F116" s="278"/>
      <c r="G116" s="278"/>
      <c r="H116" s="278"/>
      <c r="I116" s="278"/>
      <c r="J116" s="278"/>
      <c r="K116" s="210">
        <f>((13.2+6+71+10.5)*2+28.5+30+2*5.3+2.5+4+1+8.6+1+3.9+1+28.5+30+2.5)*0.15+20*0.1</f>
        <v>55.025</v>
      </c>
      <c r="L116" s="77"/>
      <c r="M116" s="78"/>
      <c r="N116" s="72"/>
      <c r="O116" s="79"/>
      <c r="P116" s="72"/>
      <c r="Q116" s="79"/>
      <c r="R116" s="71"/>
      <c r="V116" s="72"/>
      <c r="W116" s="79"/>
    </row>
    <row r="117" spans="2:23" s="1" customFormat="1" ht="12.75" customHeight="1">
      <c r="B117" s="76"/>
      <c r="C117" s="207"/>
      <c r="D117" s="207"/>
      <c r="E117" s="194"/>
      <c r="F117" s="195"/>
      <c r="G117" s="196"/>
      <c r="H117" s="196"/>
      <c r="I117" s="196"/>
      <c r="J117" s="197"/>
      <c r="K117" s="198">
        <f>SUM(K116)</f>
        <v>55.025</v>
      </c>
      <c r="L117" s="77"/>
      <c r="M117" s="78"/>
      <c r="N117" s="72"/>
      <c r="O117" s="79"/>
      <c r="P117" s="72"/>
      <c r="Q117" s="79"/>
      <c r="R117" s="71"/>
      <c r="V117" s="72"/>
      <c r="W117" s="79"/>
    </row>
    <row r="118" spans="2:23" s="1" customFormat="1" ht="31.5" customHeight="1">
      <c r="B118" s="70"/>
      <c r="C118" s="187">
        <v>2</v>
      </c>
      <c r="D118" s="187" t="s">
        <v>79</v>
      </c>
      <c r="E118" s="188" t="s">
        <v>123</v>
      </c>
      <c r="F118" s="267" t="s">
        <v>124</v>
      </c>
      <c r="G118" s="268"/>
      <c r="H118" s="268"/>
      <c r="I118" s="268"/>
      <c r="J118" s="189" t="s">
        <v>81</v>
      </c>
      <c r="K118" s="190">
        <f>K120</f>
        <v>1050.345</v>
      </c>
      <c r="L118" s="156">
        <v>0</v>
      </c>
      <c r="M118" s="157">
        <f>ROUND(L118*K118,2)</f>
        <v>0</v>
      </c>
      <c r="N118" s="109">
        <v>4E-05</v>
      </c>
      <c r="O118" s="99">
        <f>N118*K118</f>
        <v>0.042013800000000004</v>
      </c>
      <c r="P118" s="109">
        <v>0.103</v>
      </c>
      <c r="Q118" s="99">
        <f>P118*K118</f>
        <v>108.185535</v>
      </c>
      <c r="R118" s="149"/>
      <c r="T118" s="143"/>
      <c r="U118" s="139"/>
      <c r="V118" s="109">
        <v>0.07</v>
      </c>
      <c r="W118" s="99">
        <f>V118*K118</f>
        <v>73.52415</v>
      </c>
    </row>
    <row r="119" spans="2:23" s="1" customFormat="1" ht="27.75" customHeight="1">
      <c r="B119" s="76"/>
      <c r="C119" s="207"/>
      <c r="D119" s="207"/>
      <c r="E119" s="279" t="s">
        <v>125</v>
      </c>
      <c r="F119" s="279"/>
      <c r="G119" s="279"/>
      <c r="H119" s="279"/>
      <c r="I119" s="279"/>
      <c r="J119" s="279"/>
      <c r="K119" s="223">
        <f>((20+6.25)/2)*13.2+((6.25+5.8)/2)*6+71*5.8+((5.8+8.78)/2)*10.5+((3.35+4.85)/2)*30+28.5*4.5+16.5*5.3+2.5*4+3.9*1</f>
        <v>1050.345</v>
      </c>
      <c r="L119" s="77"/>
      <c r="M119" s="78"/>
      <c r="N119" s="72"/>
      <c r="O119" s="79"/>
      <c r="P119" s="72"/>
      <c r="Q119" s="79"/>
      <c r="R119" s="71"/>
      <c r="V119" s="72"/>
      <c r="W119" s="79"/>
    </row>
    <row r="120" spans="2:23" s="1" customFormat="1" ht="13.5">
      <c r="B120" s="76"/>
      <c r="C120" s="207"/>
      <c r="D120" s="207"/>
      <c r="E120" s="194"/>
      <c r="F120" s="195"/>
      <c r="G120" s="196"/>
      <c r="H120" s="196"/>
      <c r="I120" s="196"/>
      <c r="J120" s="197"/>
      <c r="K120" s="198">
        <f>SUM(K119)</f>
        <v>1050.345</v>
      </c>
      <c r="L120" s="77"/>
      <c r="M120" s="78"/>
      <c r="N120" s="72"/>
      <c r="O120" s="79"/>
      <c r="P120" s="72"/>
      <c r="Q120" s="79"/>
      <c r="R120" s="71"/>
      <c r="V120" s="72"/>
      <c r="W120" s="79"/>
    </row>
    <row r="121" spans="2:23" s="137" customFormat="1" ht="15">
      <c r="B121" s="136"/>
      <c r="C121" s="217"/>
      <c r="D121" s="218" t="s">
        <v>69</v>
      </c>
      <c r="E121" s="218"/>
      <c r="F121" s="218"/>
      <c r="G121" s="218"/>
      <c r="H121" s="218"/>
      <c r="I121" s="218"/>
      <c r="J121" s="218"/>
      <c r="K121" s="218"/>
      <c r="L121" s="117"/>
      <c r="M121" s="155">
        <f>SUM(M122:M127)</f>
        <v>0</v>
      </c>
      <c r="O121" s="138">
        <f>SUM(O122:O127)</f>
        <v>115.44484280000002</v>
      </c>
      <c r="Q121" s="138">
        <f>SUM(Q122:Q127)</f>
        <v>0</v>
      </c>
      <c r="R121" s="148"/>
      <c r="W121" s="138">
        <f>SUM(W122:W127)</f>
        <v>43.10943</v>
      </c>
    </row>
    <row r="122" spans="2:23" s="1" customFormat="1" ht="31.5" customHeight="1">
      <c r="B122" s="70"/>
      <c r="C122" s="187">
        <v>3</v>
      </c>
      <c r="D122" s="187" t="s">
        <v>79</v>
      </c>
      <c r="E122" s="188" t="s">
        <v>84</v>
      </c>
      <c r="F122" s="267" t="s">
        <v>85</v>
      </c>
      <c r="G122" s="268"/>
      <c r="H122" s="268"/>
      <c r="I122" s="268"/>
      <c r="J122" s="189" t="s">
        <v>81</v>
      </c>
      <c r="K122" s="190">
        <f>K123</f>
        <v>1105.3700000000001</v>
      </c>
      <c r="L122" s="156">
        <v>0</v>
      </c>
      <c r="M122" s="157">
        <f>ROUND(L122*K122,2)</f>
        <v>0</v>
      </c>
      <c r="N122" s="109">
        <v>0.10373</v>
      </c>
      <c r="O122" s="99">
        <f>N122*K122</f>
        <v>114.66003010000001</v>
      </c>
      <c r="P122" s="109">
        <v>0</v>
      </c>
      <c r="Q122" s="99">
        <f>P122*K122</f>
        <v>0</v>
      </c>
      <c r="R122" s="149"/>
      <c r="T122" s="98"/>
      <c r="U122" s="139"/>
      <c r="V122" s="109">
        <v>0.037</v>
      </c>
      <c r="W122" s="99">
        <f>V122*K122</f>
        <v>40.89869</v>
      </c>
    </row>
    <row r="123" spans="2:23" s="1" customFormat="1" ht="13.5" customHeight="1">
      <c r="B123" s="76"/>
      <c r="C123" s="207"/>
      <c r="D123" s="207"/>
      <c r="E123" s="208" t="s">
        <v>131</v>
      </c>
      <c r="F123" s="209"/>
      <c r="G123" s="209"/>
      <c r="H123" s="209"/>
      <c r="I123" s="209"/>
      <c r="J123" s="209"/>
      <c r="K123" s="210">
        <f>K117+K120</f>
        <v>1105.3700000000001</v>
      </c>
      <c r="L123" s="77"/>
      <c r="M123" s="78"/>
      <c r="N123" s="72"/>
      <c r="O123" s="79"/>
      <c r="P123" s="72"/>
      <c r="Q123" s="79"/>
      <c r="R123" s="71"/>
      <c r="V123" s="72"/>
      <c r="W123" s="79"/>
    </row>
    <row r="124" spans="2:23" s="1" customFormat="1" ht="12.75" customHeight="1">
      <c r="B124" s="76"/>
      <c r="C124" s="207"/>
      <c r="D124" s="207"/>
      <c r="E124" s="194"/>
      <c r="F124" s="195"/>
      <c r="G124" s="196"/>
      <c r="H124" s="196"/>
      <c r="I124" s="196"/>
      <c r="J124" s="197"/>
      <c r="K124" s="198">
        <f>SUM(K123)</f>
        <v>1105.3700000000001</v>
      </c>
      <c r="L124" s="77"/>
      <c r="M124" s="78"/>
      <c r="N124" s="72"/>
      <c r="O124" s="79"/>
      <c r="P124" s="72"/>
      <c r="Q124" s="79"/>
      <c r="R124" s="71"/>
      <c r="V124" s="72"/>
      <c r="W124" s="79"/>
    </row>
    <row r="125" spans="2:23" s="1" customFormat="1" ht="31.5" customHeight="1">
      <c r="B125" s="70"/>
      <c r="C125" s="187">
        <v>4</v>
      </c>
      <c r="D125" s="187" t="s">
        <v>79</v>
      </c>
      <c r="E125" s="188" t="s">
        <v>82</v>
      </c>
      <c r="F125" s="267" t="s">
        <v>83</v>
      </c>
      <c r="G125" s="267"/>
      <c r="H125" s="267"/>
      <c r="I125" s="267"/>
      <c r="J125" s="189" t="s">
        <v>81</v>
      </c>
      <c r="K125" s="190">
        <f>K126</f>
        <v>1105.3700000000001</v>
      </c>
      <c r="L125" s="156">
        <v>0</v>
      </c>
      <c r="M125" s="157">
        <f>ROUND(L125*K125,2)</f>
        <v>0</v>
      </c>
      <c r="N125" s="109">
        <v>0.00071</v>
      </c>
      <c r="O125" s="99">
        <f>N125*K125</f>
        <v>0.7848127000000001</v>
      </c>
      <c r="P125" s="109">
        <v>0</v>
      </c>
      <c r="Q125" s="99">
        <f>P125*K125</f>
        <v>0</v>
      </c>
      <c r="R125" s="149"/>
      <c r="T125" s="98"/>
      <c r="U125" s="139"/>
      <c r="V125" s="109">
        <v>0.002</v>
      </c>
      <c r="W125" s="99">
        <f>V125*K125</f>
        <v>2.2107400000000004</v>
      </c>
    </row>
    <row r="126" spans="2:23" s="1" customFormat="1" ht="13.5" customHeight="1">
      <c r="B126" s="76"/>
      <c r="C126" s="207"/>
      <c r="D126" s="207"/>
      <c r="E126" s="208" t="s">
        <v>131</v>
      </c>
      <c r="F126" s="209"/>
      <c r="G126" s="209"/>
      <c r="H126" s="209"/>
      <c r="I126" s="209"/>
      <c r="J126" s="209"/>
      <c r="K126" s="210">
        <f>K117+K120</f>
        <v>1105.3700000000001</v>
      </c>
      <c r="L126" s="77"/>
      <c r="M126" s="78"/>
      <c r="N126" s="72"/>
      <c r="O126" s="79"/>
      <c r="P126" s="72"/>
      <c r="Q126" s="79"/>
      <c r="R126" s="71"/>
      <c r="V126" s="72"/>
      <c r="W126" s="79"/>
    </row>
    <row r="127" spans="2:23" s="1" customFormat="1" ht="12.75" customHeight="1">
      <c r="B127" s="76"/>
      <c r="C127" s="207"/>
      <c r="D127" s="207"/>
      <c r="E127" s="194"/>
      <c r="F127" s="195"/>
      <c r="G127" s="196"/>
      <c r="H127" s="196"/>
      <c r="I127" s="196"/>
      <c r="J127" s="197"/>
      <c r="K127" s="198">
        <f>SUM(K126)</f>
        <v>1105.3700000000001</v>
      </c>
      <c r="L127" s="77"/>
      <c r="M127" s="78"/>
      <c r="N127" s="72"/>
      <c r="O127" s="79"/>
      <c r="P127" s="72"/>
      <c r="Q127" s="79"/>
      <c r="R127" s="71"/>
      <c r="V127" s="72"/>
      <c r="W127" s="79"/>
    </row>
    <row r="128" spans="2:23" s="137" customFormat="1" ht="15">
      <c r="B128" s="136"/>
      <c r="C128" s="217"/>
      <c r="D128" s="218" t="s">
        <v>117</v>
      </c>
      <c r="E128" s="218"/>
      <c r="F128" s="218"/>
      <c r="G128" s="218"/>
      <c r="H128" s="218"/>
      <c r="I128" s="218"/>
      <c r="J128" s="218"/>
      <c r="K128" s="218"/>
      <c r="L128" s="117"/>
      <c r="M128" s="155">
        <f>SUM(M129)</f>
        <v>0</v>
      </c>
      <c r="O128" s="138">
        <f>SUM(O129)</f>
        <v>0</v>
      </c>
      <c r="Q128" s="138">
        <f>SUM(Q129)</f>
        <v>0</v>
      </c>
      <c r="R128" s="148"/>
      <c r="W128" s="138">
        <f>SUM(W129)</f>
        <v>0.139</v>
      </c>
    </row>
    <row r="129" spans="2:23" s="1" customFormat="1" ht="13.5">
      <c r="B129" s="70"/>
      <c r="C129" s="187">
        <v>5</v>
      </c>
      <c r="D129" s="187" t="s">
        <v>79</v>
      </c>
      <c r="E129" s="188"/>
      <c r="F129" s="267" t="s">
        <v>118</v>
      </c>
      <c r="G129" s="268"/>
      <c r="H129" s="268"/>
      <c r="I129" s="268"/>
      <c r="J129" s="189" t="s">
        <v>119</v>
      </c>
      <c r="K129" s="190">
        <v>1</v>
      </c>
      <c r="L129" s="156">
        <v>0</v>
      </c>
      <c r="M129" s="157">
        <f>ROUND(L129*K129,2)</f>
        <v>0</v>
      </c>
      <c r="N129" s="109">
        <v>0</v>
      </c>
      <c r="O129" s="99">
        <f>N129*K129</f>
        <v>0</v>
      </c>
      <c r="P129" s="109">
        <v>0</v>
      </c>
      <c r="Q129" s="99">
        <f>P129*K129</f>
        <v>0</v>
      </c>
      <c r="R129" s="149"/>
      <c r="T129" s="98"/>
      <c r="U129" s="139"/>
      <c r="V129" s="109">
        <v>0.139</v>
      </c>
      <c r="W129" s="99">
        <f>V129*K129</f>
        <v>0.139</v>
      </c>
    </row>
    <row r="130" spans="2:23" s="85" customFormat="1" ht="5.25">
      <c r="B130" s="86"/>
      <c r="C130" s="87"/>
      <c r="D130" s="87"/>
      <c r="E130" s="88"/>
      <c r="F130" s="89"/>
      <c r="G130" s="90"/>
      <c r="H130" s="90"/>
      <c r="I130" s="90"/>
      <c r="J130" s="91"/>
      <c r="K130" s="92"/>
      <c r="L130" s="93"/>
      <c r="M130" s="94"/>
      <c r="N130" s="95"/>
      <c r="O130" s="96"/>
      <c r="P130" s="95"/>
      <c r="Q130" s="96"/>
      <c r="R130" s="150"/>
      <c r="V130" s="95"/>
      <c r="W130" s="96"/>
    </row>
    <row r="131" spans="2:23" s="137" customFormat="1" ht="15">
      <c r="B131" s="136"/>
      <c r="D131" s="117" t="s">
        <v>70</v>
      </c>
      <c r="E131" s="117"/>
      <c r="F131" s="117"/>
      <c r="G131" s="117"/>
      <c r="H131" s="117"/>
      <c r="I131" s="117"/>
      <c r="J131" s="117"/>
      <c r="K131" s="117"/>
      <c r="L131" s="117"/>
      <c r="M131" s="155">
        <f>SUM(M132:M147)</f>
        <v>0</v>
      </c>
      <c r="O131" s="138">
        <f>SUM(O132:O147)</f>
        <v>16.170410999999998</v>
      </c>
      <c r="Q131" s="138">
        <f>SUM(Q132:Q147)</f>
        <v>0</v>
      </c>
      <c r="R131" s="148"/>
      <c r="W131" s="138">
        <f>SUM(W135:W147)</f>
        <v>52.96955</v>
      </c>
    </row>
    <row r="132" spans="2:23" s="1" customFormat="1" ht="39.75" customHeight="1">
      <c r="B132" s="70"/>
      <c r="C132" s="187">
        <v>6</v>
      </c>
      <c r="D132" s="187" t="s">
        <v>79</v>
      </c>
      <c r="E132" s="188" t="s">
        <v>133</v>
      </c>
      <c r="F132" s="267" t="s">
        <v>134</v>
      </c>
      <c r="G132" s="268"/>
      <c r="H132" s="268"/>
      <c r="I132" s="268"/>
      <c r="J132" s="189" t="s">
        <v>81</v>
      </c>
      <c r="K132" s="190">
        <f>K134</f>
        <v>25</v>
      </c>
      <c r="L132" s="229">
        <v>0</v>
      </c>
      <c r="M132" s="230">
        <f>ROUND(L132*K132,2)</f>
        <v>0</v>
      </c>
      <c r="N132" s="231">
        <v>0</v>
      </c>
      <c r="O132" s="190">
        <f>N132*K132</f>
        <v>0</v>
      </c>
      <c r="P132" s="231">
        <v>0</v>
      </c>
      <c r="Q132" s="190">
        <f>P132*K132</f>
        <v>0</v>
      </c>
      <c r="R132" s="149"/>
      <c r="T132" s="98"/>
      <c r="U132" s="139"/>
      <c r="V132" s="109">
        <v>0.139</v>
      </c>
      <c r="W132" s="99">
        <f>V132*K132</f>
        <v>3.4750000000000005</v>
      </c>
    </row>
    <row r="133" spans="2:23" s="1" customFormat="1" ht="13.5">
      <c r="B133" s="70"/>
      <c r="C133" s="114"/>
      <c r="D133" s="114"/>
      <c r="E133" s="302" t="s">
        <v>135</v>
      </c>
      <c r="F133" s="302"/>
      <c r="G133" s="302"/>
      <c r="H133" s="302"/>
      <c r="I133" s="302"/>
      <c r="J133" s="302"/>
      <c r="K133" s="186">
        <f>2.5*10</f>
        <v>25</v>
      </c>
      <c r="L133" s="115"/>
      <c r="M133" s="128"/>
      <c r="N133" s="116"/>
      <c r="O133" s="135"/>
      <c r="P133" s="116"/>
      <c r="Q133" s="135"/>
      <c r="R133" s="71"/>
      <c r="V133" s="116"/>
      <c r="W133" s="135"/>
    </row>
    <row r="134" spans="2:23" s="1" customFormat="1" ht="13.5">
      <c r="B134" s="70"/>
      <c r="C134" s="97"/>
      <c r="D134" s="97"/>
      <c r="E134" s="80"/>
      <c r="F134" s="81"/>
      <c r="G134" s="82"/>
      <c r="H134" s="82"/>
      <c r="I134" s="82"/>
      <c r="J134" s="83"/>
      <c r="K134" s="84">
        <f>SUM(K133:K133)</f>
        <v>25</v>
      </c>
      <c r="L134" s="73"/>
      <c r="M134" s="120"/>
      <c r="N134" s="72"/>
      <c r="O134" s="79"/>
      <c r="P134" s="72"/>
      <c r="Q134" s="79"/>
      <c r="R134" s="71"/>
      <c r="V134" s="72"/>
      <c r="W134" s="79"/>
    </row>
    <row r="135" spans="2:23" s="1" customFormat="1" ht="31.5" customHeight="1">
      <c r="B135" s="70"/>
      <c r="C135" s="187">
        <v>7</v>
      </c>
      <c r="D135" s="187" t="s">
        <v>79</v>
      </c>
      <c r="E135" s="188" t="s">
        <v>86</v>
      </c>
      <c r="F135" s="267" t="s">
        <v>87</v>
      </c>
      <c r="G135" s="268"/>
      <c r="H135" s="268"/>
      <c r="I135" s="268"/>
      <c r="J135" s="189" t="s">
        <v>88</v>
      </c>
      <c r="K135" s="190">
        <f>K137</f>
        <v>27.9</v>
      </c>
      <c r="L135" s="156">
        <v>0</v>
      </c>
      <c r="M135" s="157">
        <f>ROUND(L135*K135,2)</f>
        <v>0</v>
      </c>
      <c r="N135" s="109">
        <v>0</v>
      </c>
      <c r="O135" s="99">
        <f>N135*K135</f>
        <v>0</v>
      </c>
      <c r="P135" s="109">
        <v>0</v>
      </c>
      <c r="Q135" s="99">
        <f>P135*K135</f>
        <v>0</v>
      </c>
      <c r="R135" s="149"/>
      <c r="T135" s="98"/>
      <c r="U135" s="139"/>
      <c r="V135" s="109">
        <v>0.139</v>
      </c>
      <c r="W135" s="99">
        <f>V135*K135</f>
        <v>3.8781000000000003</v>
      </c>
    </row>
    <row r="136" spans="2:23" s="1" customFormat="1" ht="13.5">
      <c r="B136" s="70"/>
      <c r="C136" s="191"/>
      <c r="D136" s="191"/>
      <c r="E136" s="275" t="s">
        <v>122</v>
      </c>
      <c r="F136" s="275"/>
      <c r="G136" s="275"/>
      <c r="H136" s="275"/>
      <c r="I136" s="275"/>
      <c r="J136" s="275"/>
      <c r="K136" s="192">
        <f>3.9+4+20</f>
        <v>27.9</v>
      </c>
      <c r="L136" s="115"/>
      <c r="M136" s="128"/>
      <c r="N136" s="116"/>
      <c r="O136" s="135"/>
      <c r="P136" s="116"/>
      <c r="Q136" s="135"/>
      <c r="R136" s="71"/>
      <c r="V136" s="116"/>
      <c r="W136" s="135"/>
    </row>
    <row r="137" spans="2:23" s="1" customFormat="1" ht="13.5">
      <c r="B137" s="70"/>
      <c r="C137" s="193"/>
      <c r="D137" s="193"/>
      <c r="E137" s="194"/>
      <c r="F137" s="195"/>
      <c r="G137" s="196"/>
      <c r="H137" s="196"/>
      <c r="I137" s="196"/>
      <c r="J137" s="197"/>
      <c r="K137" s="198">
        <f>SUM(K136:K136)</f>
        <v>27.9</v>
      </c>
      <c r="L137" s="73"/>
      <c r="M137" s="120"/>
      <c r="N137" s="72"/>
      <c r="O137" s="79"/>
      <c r="P137" s="72"/>
      <c r="Q137" s="79"/>
      <c r="R137" s="71"/>
      <c r="V137" s="72"/>
      <c r="W137" s="79"/>
    </row>
    <row r="138" spans="2:23" s="1" customFormat="1" ht="31.5" customHeight="1">
      <c r="B138" s="70"/>
      <c r="C138" s="199">
        <v>8</v>
      </c>
      <c r="D138" s="199" t="s">
        <v>79</v>
      </c>
      <c r="E138" s="200" t="s">
        <v>127</v>
      </c>
      <c r="F138" s="269" t="s">
        <v>128</v>
      </c>
      <c r="G138" s="270"/>
      <c r="H138" s="270"/>
      <c r="I138" s="270"/>
      <c r="J138" s="201" t="s">
        <v>88</v>
      </c>
      <c r="K138" s="202">
        <f>K135</f>
        <v>27.9</v>
      </c>
      <c r="L138" s="113">
        <v>0</v>
      </c>
      <c r="M138" s="158">
        <f>ROUND(L138*K138,2)</f>
        <v>0</v>
      </c>
      <c r="N138" s="110">
        <v>9E-05</v>
      </c>
      <c r="O138" s="101">
        <f>N138*K138</f>
        <v>0.002511</v>
      </c>
      <c r="P138" s="110">
        <v>0</v>
      </c>
      <c r="Q138" s="101">
        <f>P138*K138</f>
        <v>0</v>
      </c>
      <c r="R138" s="149"/>
      <c r="T138" s="100"/>
      <c r="U138" s="139"/>
      <c r="V138" s="110">
        <v>0.098</v>
      </c>
      <c r="W138" s="101">
        <f>V138*K138</f>
        <v>2.7342</v>
      </c>
    </row>
    <row r="139" spans="2:23" s="1" customFormat="1" ht="31.5" customHeight="1">
      <c r="B139" s="70"/>
      <c r="C139" s="203">
        <v>9</v>
      </c>
      <c r="D139" s="203" t="s">
        <v>79</v>
      </c>
      <c r="E139" s="204" t="s">
        <v>89</v>
      </c>
      <c r="F139" s="263" t="s">
        <v>90</v>
      </c>
      <c r="G139" s="264"/>
      <c r="H139" s="264"/>
      <c r="I139" s="264"/>
      <c r="J139" s="205" t="s">
        <v>88</v>
      </c>
      <c r="K139" s="206">
        <f>K141</f>
        <v>27.9</v>
      </c>
      <c r="L139" s="159">
        <v>0</v>
      </c>
      <c r="M139" s="160">
        <f>ROUND(L139*K139,2)</f>
        <v>0</v>
      </c>
      <c r="N139" s="112">
        <v>0</v>
      </c>
      <c r="O139" s="104">
        <f>N139*K139</f>
        <v>0</v>
      </c>
      <c r="P139" s="112">
        <v>0</v>
      </c>
      <c r="Q139" s="104">
        <f>P139*K139</f>
        <v>0</v>
      </c>
      <c r="R139" s="149"/>
      <c r="T139" s="103"/>
      <c r="U139" s="139"/>
      <c r="V139" s="112">
        <v>0.067</v>
      </c>
      <c r="W139" s="104">
        <f>V139*K139</f>
        <v>1.8693</v>
      </c>
    </row>
    <row r="140" spans="2:23" s="1" customFormat="1" ht="13.5">
      <c r="B140" s="70"/>
      <c r="C140" s="191"/>
      <c r="D140" s="191"/>
      <c r="E140" s="275" t="s">
        <v>122</v>
      </c>
      <c r="F140" s="275"/>
      <c r="G140" s="275"/>
      <c r="H140" s="275"/>
      <c r="I140" s="275"/>
      <c r="J140" s="275"/>
      <c r="K140" s="192">
        <f>3.9+4+20</f>
        <v>27.9</v>
      </c>
      <c r="L140" s="115"/>
      <c r="M140" s="128"/>
      <c r="N140" s="116"/>
      <c r="O140" s="135"/>
      <c r="P140" s="116"/>
      <c r="Q140" s="135"/>
      <c r="R140" s="71"/>
      <c r="V140" s="116"/>
      <c r="W140" s="135"/>
    </row>
    <row r="141" spans="2:23" s="1" customFormat="1" ht="13.5">
      <c r="B141" s="76"/>
      <c r="C141" s="207"/>
      <c r="D141" s="207"/>
      <c r="E141" s="194"/>
      <c r="F141" s="195"/>
      <c r="G141" s="196"/>
      <c r="H141" s="196"/>
      <c r="I141" s="196"/>
      <c r="J141" s="197"/>
      <c r="K141" s="198">
        <f>SUM(K140:K140)</f>
        <v>27.9</v>
      </c>
      <c r="L141" s="77"/>
      <c r="M141" s="78"/>
      <c r="N141" s="72"/>
      <c r="O141" s="79"/>
      <c r="P141" s="72"/>
      <c r="Q141" s="79"/>
      <c r="R141" s="71"/>
      <c r="V141" s="72"/>
      <c r="W141" s="79"/>
    </row>
    <row r="142" spans="2:23" s="1" customFormat="1" ht="31.5" customHeight="1">
      <c r="B142" s="70"/>
      <c r="C142" s="199">
        <v>10</v>
      </c>
      <c r="D142" s="199" t="s">
        <v>79</v>
      </c>
      <c r="E142" s="200" t="s">
        <v>91</v>
      </c>
      <c r="F142" s="269" t="s">
        <v>92</v>
      </c>
      <c r="G142" s="270"/>
      <c r="H142" s="270"/>
      <c r="I142" s="270"/>
      <c r="J142" s="201" t="s">
        <v>93</v>
      </c>
      <c r="K142" s="202">
        <v>10</v>
      </c>
      <c r="L142" s="113">
        <v>0</v>
      </c>
      <c r="M142" s="158">
        <f>ROUND(L142*K142,2)</f>
        <v>0</v>
      </c>
      <c r="N142" s="110">
        <v>1.61679</v>
      </c>
      <c r="O142" s="101">
        <f>N142*K142</f>
        <v>16.1679</v>
      </c>
      <c r="P142" s="110">
        <v>0</v>
      </c>
      <c r="Q142" s="101">
        <f>P142*K142</f>
        <v>0</v>
      </c>
      <c r="R142" s="149"/>
      <c r="T142" s="100"/>
      <c r="U142" s="139"/>
      <c r="V142" s="110">
        <v>0.58</v>
      </c>
      <c r="W142" s="101">
        <f>V142*K142</f>
        <v>5.8</v>
      </c>
    </row>
    <row r="143" spans="2:23" s="1" customFormat="1" ht="13.5">
      <c r="B143" s="70"/>
      <c r="C143" s="203">
        <v>11</v>
      </c>
      <c r="D143" s="203" t="s">
        <v>79</v>
      </c>
      <c r="E143" s="204" t="s">
        <v>94</v>
      </c>
      <c r="F143" s="263" t="s">
        <v>95</v>
      </c>
      <c r="G143" s="264"/>
      <c r="H143" s="264"/>
      <c r="I143" s="264"/>
      <c r="J143" s="205" t="s">
        <v>81</v>
      </c>
      <c r="K143" s="206">
        <f>K144</f>
        <v>1105.3700000000001</v>
      </c>
      <c r="L143" s="159">
        <v>0</v>
      </c>
      <c r="M143" s="160">
        <f>ROUND(L143*K143,2)</f>
        <v>0</v>
      </c>
      <c r="N143" s="112">
        <v>0</v>
      </c>
      <c r="O143" s="104">
        <f>N143*K143</f>
        <v>0</v>
      </c>
      <c r="P143" s="112">
        <v>0</v>
      </c>
      <c r="Q143" s="104">
        <f>P143*K143</f>
        <v>0</v>
      </c>
      <c r="R143" s="149"/>
      <c r="T143" s="103"/>
      <c r="U143" s="139"/>
      <c r="V143" s="112">
        <v>0.013</v>
      </c>
      <c r="W143" s="104">
        <f>V143*K143</f>
        <v>14.369810000000001</v>
      </c>
    </row>
    <row r="144" spans="2:23" s="1" customFormat="1" ht="13.5" customHeight="1">
      <c r="B144" s="76"/>
      <c r="C144" s="207"/>
      <c r="D144" s="207"/>
      <c r="E144" s="208" t="s">
        <v>129</v>
      </c>
      <c r="F144" s="209"/>
      <c r="G144" s="209"/>
      <c r="H144" s="209"/>
      <c r="I144" s="209"/>
      <c r="J144" s="209"/>
      <c r="K144" s="210">
        <f>K117+K120</f>
        <v>1105.3700000000001</v>
      </c>
      <c r="L144" s="77"/>
      <c r="M144" s="78"/>
      <c r="N144" s="72"/>
      <c r="O144" s="79"/>
      <c r="P144" s="72"/>
      <c r="Q144" s="79"/>
      <c r="R144" s="71"/>
      <c r="V144" s="72"/>
      <c r="W144" s="79"/>
    </row>
    <row r="145" spans="2:23" s="1" customFormat="1" ht="12.75" customHeight="1">
      <c r="B145" s="76"/>
      <c r="C145" s="207"/>
      <c r="D145" s="207"/>
      <c r="E145" s="194"/>
      <c r="F145" s="195"/>
      <c r="G145" s="196"/>
      <c r="H145" s="196"/>
      <c r="I145" s="196"/>
      <c r="J145" s="197"/>
      <c r="K145" s="198">
        <f>SUM(K144)</f>
        <v>1105.3700000000001</v>
      </c>
      <c r="L145" s="77"/>
      <c r="M145" s="78"/>
      <c r="N145" s="72"/>
      <c r="O145" s="79"/>
      <c r="P145" s="72"/>
      <c r="Q145" s="79"/>
      <c r="R145" s="71"/>
      <c r="V145" s="72"/>
      <c r="W145" s="79"/>
    </row>
    <row r="146" spans="2:23" s="85" customFormat="1" ht="5.25">
      <c r="B146" s="86"/>
      <c r="C146" s="211"/>
      <c r="D146" s="211"/>
      <c r="E146" s="212"/>
      <c r="F146" s="213"/>
      <c r="G146" s="214"/>
      <c r="H146" s="214"/>
      <c r="I146" s="214"/>
      <c r="J146" s="215"/>
      <c r="K146" s="216"/>
      <c r="L146" s="93"/>
      <c r="M146" s="94"/>
      <c r="N146" s="95"/>
      <c r="O146" s="96"/>
      <c r="P146" s="95"/>
      <c r="Q146" s="96"/>
      <c r="R146" s="150"/>
      <c r="V146" s="95"/>
      <c r="W146" s="96"/>
    </row>
    <row r="147" spans="2:23" s="1" customFormat="1" ht="31.5" customHeight="1">
      <c r="B147" s="70"/>
      <c r="C147" s="187">
        <v>12</v>
      </c>
      <c r="D147" s="187" t="s">
        <v>79</v>
      </c>
      <c r="E147" s="188" t="s">
        <v>96</v>
      </c>
      <c r="F147" s="267" t="s">
        <v>97</v>
      </c>
      <c r="G147" s="268"/>
      <c r="H147" s="268"/>
      <c r="I147" s="268"/>
      <c r="J147" s="189" t="s">
        <v>81</v>
      </c>
      <c r="K147" s="190">
        <f>K143</f>
        <v>1105.3700000000001</v>
      </c>
      <c r="L147" s="156">
        <v>0</v>
      </c>
      <c r="M147" s="157">
        <f>ROUND(L147*K147,2)</f>
        <v>0</v>
      </c>
      <c r="N147" s="109">
        <v>0</v>
      </c>
      <c r="O147" s="99">
        <f>N147*K147</f>
        <v>0</v>
      </c>
      <c r="P147" s="109">
        <v>0</v>
      </c>
      <c r="Q147" s="99">
        <f>P147*K147</f>
        <v>0</v>
      </c>
      <c r="R147" s="149"/>
      <c r="T147" s="98"/>
      <c r="U147" s="139"/>
      <c r="V147" s="109">
        <v>0.022</v>
      </c>
      <c r="W147" s="99">
        <f>V147*K147</f>
        <v>24.31814</v>
      </c>
    </row>
    <row r="148" spans="2:23" s="137" customFormat="1" ht="15">
      <c r="B148" s="136"/>
      <c r="C148" s="217"/>
      <c r="D148" s="218" t="s">
        <v>71</v>
      </c>
      <c r="E148" s="218"/>
      <c r="F148" s="218"/>
      <c r="G148" s="218"/>
      <c r="H148" s="218"/>
      <c r="I148" s="218"/>
      <c r="J148" s="218"/>
      <c r="K148" s="218"/>
      <c r="L148" s="117"/>
      <c r="M148" s="155">
        <f>SUM(M149:M152)</f>
        <v>0</v>
      </c>
      <c r="O148" s="138">
        <f>SUM(O149:O152)</f>
        <v>0</v>
      </c>
      <c r="Q148" s="138">
        <f>SUM(Q149:Q152)</f>
        <v>0</v>
      </c>
      <c r="R148" s="148"/>
      <c r="W148" s="138">
        <f>SUM(W149:W152)</f>
        <v>25.782202595</v>
      </c>
    </row>
    <row r="149" spans="2:23" s="1" customFormat="1" ht="31.5" customHeight="1">
      <c r="B149" s="70"/>
      <c r="C149" s="199">
        <v>13</v>
      </c>
      <c r="D149" s="199" t="s">
        <v>79</v>
      </c>
      <c r="E149" s="200" t="s">
        <v>103</v>
      </c>
      <c r="F149" s="269" t="s">
        <v>104</v>
      </c>
      <c r="G149" s="270"/>
      <c r="H149" s="270"/>
      <c r="I149" s="270"/>
      <c r="J149" s="201" t="s">
        <v>100</v>
      </c>
      <c r="K149" s="202">
        <f>Q115+Q118</f>
        <v>113.577985</v>
      </c>
      <c r="L149" s="113">
        <v>0</v>
      </c>
      <c r="M149" s="158">
        <f>ROUND(L149*K149,2)</f>
        <v>0</v>
      </c>
      <c r="N149" s="110">
        <v>0</v>
      </c>
      <c r="O149" s="101">
        <f>N149*K149</f>
        <v>0</v>
      </c>
      <c r="P149" s="110">
        <v>0</v>
      </c>
      <c r="Q149" s="101">
        <f>P149*K149</f>
        <v>0</v>
      </c>
      <c r="R149" s="71"/>
      <c r="T149" s="140"/>
      <c r="V149" s="110">
        <v>0.159</v>
      </c>
      <c r="W149" s="101">
        <f>V149*K149</f>
        <v>18.058899615</v>
      </c>
    </row>
    <row r="150" spans="2:23" s="1" customFormat="1" ht="13.5">
      <c r="B150" s="70"/>
      <c r="C150" s="219">
        <v>14</v>
      </c>
      <c r="D150" s="219" t="s">
        <v>79</v>
      </c>
      <c r="E150" s="220" t="s">
        <v>98</v>
      </c>
      <c r="F150" s="271" t="s">
        <v>99</v>
      </c>
      <c r="G150" s="272"/>
      <c r="H150" s="272"/>
      <c r="I150" s="272"/>
      <c r="J150" s="221" t="s">
        <v>100</v>
      </c>
      <c r="K150" s="222">
        <f>K149</f>
        <v>113.577985</v>
      </c>
      <c r="L150" s="145">
        <v>0</v>
      </c>
      <c r="M150" s="146">
        <f>ROUND(L150*K150,2)</f>
        <v>0</v>
      </c>
      <c r="N150" s="111">
        <v>0</v>
      </c>
      <c r="O150" s="102">
        <f>N150*K150</f>
        <v>0</v>
      </c>
      <c r="P150" s="111">
        <v>0</v>
      </c>
      <c r="Q150" s="102">
        <f>P150*K150</f>
        <v>0</v>
      </c>
      <c r="R150" s="71"/>
      <c r="T150" s="141"/>
      <c r="V150" s="111">
        <v>0.032</v>
      </c>
      <c r="W150" s="102">
        <f>V150*K150</f>
        <v>3.63449552</v>
      </c>
    </row>
    <row r="151" spans="2:23" s="1" customFormat="1" ht="31.5" customHeight="1">
      <c r="B151" s="70"/>
      <c r="C151" s="219">
        <v>15</v>
      </c>
      <c r="D151" s="219" t="s">
        <v>79</v>
      </c>
      <c r="E151" s="220" t="s">
        <v>101</v>
      </c>
      <c r="F151" s="271" t="s">
        <v>102</v>
      </c>
      <c r="G151" s="272"/>
      <c r="H151" s="272"/>
      <c r="I151" s="272"/>
      <c r="J151" s="221" t="s">
        <v>100</v>
      </c>
      <c r="K151" s="222">
        <f>K150*12</f>
        <v>1362.93582</v>
      </c>
      <c r="L151" s="145">
        <v>0</v>
      </c>
      <c r="M151" s="146">
        <f>ROUND(L151*K151,2)</f>
        <v>0</v>
      </c>
      <c r="N151" s="111">
        <v>0</v>
      </c>
      <c r="O151" s="102">
        <f>N151*K151</f>
        <v>0</v>
      </c>
      <c r="P151" s="111">
        <v>0</v>
      </c>
      <c r="Q151" s="102">
        <f>P151*K151</f>
        <v>0</v>
      </c>
      <c r="R151" s="71"/>
      <c r="T151" s="141"/>
      <c r="V151" s="111">
        <v>0.003</v>
      </c>
      <c r="W151" s="102">
        <f>V151*K151</f>
        <v>4.08880746</v>
      </c>
    </row>
    <row r="152" spans="2:23" s="1" customFormat="1" ht="31.5" customHeight="1">
      <c r="B152" s="70"/>
      <c r="C152" s="203">
        <v>16</v>
      </c>
      <c r="D152" s="203" t="s">
        <v>79</v>
      </c>
      <c r="E152" s="204" t="s">
        <v>105</v>
      </c>
      <c r="F152" s="263" t="s">
        <v>106</v>
      </c>
      <c r="G152" s="264"/>
      <c r="H152" s="264"/>
      <c r="I152" s="264"/>
      <c r="J152" s="205" t="s">
        <v>100</v>
      </c>
      <c r="K152" s="206">
        <f>K149</f>
        <v>113.577985</v>
      </c>
      <c r="L152" s="159">
        <v>0</v>
      </c>
      <c r="M152" s="160">
        <f>ROUND(L152*K152,2)</f>
        <v>0</v>
      </c>
      <c r="N152" s="112">
        <v>0</v>
      </c>
      <c r="O152" s="104">
        <f>N152*K152</f>
        <v>0</v>
      </c>
      <c r="P152" s="112">
        <v>0</v>
      </c>
      <c r="Q152" s="104">
        <f>P152*K152</f>
        <v>0</v>
      </c>
      <c r="R152" s="71"/>
      <c r="T152" s="142"/>
      <c r="V152" s="111">
        <v>0</v>
      </c>
      <c r="W152" s="102">
        <f>V152*K152</f>
        <v>0</v>
      </c>
    </row>
    <row r="153" spans="2:23" s="137" customFormat="1" ht="15">
      <c r="B153" s="136"/>
      <c r="C153" s="217"/>
      <c r="D153" s="218" t="s">
        <v>112</v>
      </c>
      <c r="E153" s="218"/>
      <c r="F153" s="218"/>
      <c r="G153" s="218"/>
      <c r="H153" s="218"/>
      <c r="I153" s="218"/>
      <c r="J153" s="218"/>
      <c r="K153" s="218"/>
      <c r="L153" s="117"/>
      <c r="M153" s="155">
        <f>SUM(M154:M155)</f>
        <v>0</v>
      </c>
      <c r="O153" s="138">
        <f>SUM(O154:O155)</f>
        <v>0</v>
      </c>
      <c r="Q153" s="138">
        <f>SUM(Q154:Q155)</f>
        <v>0</v>
      </c>
      <c r="R153" s="148"/>
      <c r="W153" s="138">
        <f>SUM(W154:W155)</f>
        <v>11.3225250136</v>
      </c>
    </row>
    <row r="154" spans="2:23" s="1" customFormat="1" ht="31.5" customHeight="1">
      <c r="B154" s="70"/>
      <c r="C154" s="199">
        <v>17</v>
      </c>
      <c r="D154" s="199" t="s">
        <v>79</v>
      </c>
      <c r="E154" s="200" t="s">
        <v>113</v>
      </c>
      <c r="F154" s="269" t="s">
        <v>114</v>
      </c>
      <c r="G154" s="270"/>
      <c r="H154" s="270"/>
      <c r="I154" s="270"/>
      <c r="J154" s="201" t="s">
        <v>100</v>
      </c>
      <c r="K154" s="202">
        <f>O113</f>
        <v>131.6572676</v>
      </c>
      <c r="L154" s="113">
        <v>0</v>
      </c>
      <c r="M154" s="158">
        <f>ROUND(L154*K154,2)</f>
        <v>0</v>
      </c>
      <c r="N154" s="110">
        <v>0</v>
      </c>
      <c r="O154" s="110">
        <v>0</v>
      </c>
      <c r="P154" s="110">
        <v>0</v>
      </c>
      <c r="Q154" s="110">
        <f>P154*K154</f>
        <v>0</v>
      </c>
      <c r="R154" s="71"/>
      <c r="T154" s="100"/>
      <c r="V154" s="110">
        <v>0.066</v>
      </c>
      <c r="W154" s="110">
        <f>V154*K154</f>
        <v>8.6893796616</v>
      </c>
    </row>
    <row r="155" spans="2:23" s="1" customFormat="1" ht="31.5" customHeight="1">
      <c r="B155" s="70"/>
      <c r="C155" s="203">
        <v>18</v>
      </c>
      <c r="D155" s="203" t="s">
        <v>79</v>
      </c>
      <c r="E155" s="204" t="s">
        <v>115</v>
      </c>
      <c r="F155" s="263" t="s">
        <v>116</v>
      </c>
      <c r="G155" s="264"/>
      <c r="H155" s="264"/>
      <c r="I155" s="264"/>
      <c r="J155" s="205" t="s">
        <v>100</v>
      </c>
      <c r="K155" s="206">
        <f>K154</f>
        <v>131.6572676</v>
      </c>
      <c r="L155" s="159">
        <v>0</v>
      </c>
      <c r="M155" s="160">
        <f>ROUND(L155*K155,2)</f>
        <v>0</v>
      </c>
      <c r="N155" s="112">
        <v>0</v>
      </c>
      <c r="O155" s="112">
        <v>0</v>
      </c>
      <c r="P155" s="112">
        <v>0</v>
      </c>
      <c r="Q155" s="112">
        <f>P155*K155</f>
        <v>0</v>
      </c>
      <c r="R155" s="71"/>
      <c r="T155" s="103"/>
      <c r="V155" s="112">
        <v>0.02</v>
      </c>
      <c r="W155" s="112">
        <f>V155*K155</f>
        <v>2.633145352</v>
      </c>
    </row>
    <row r="156" spans="2:23" s="1" customFormat="1" ht="6.75" customHeight="1">
      <c r="B156" s="41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125"/>
      <c r="O156" s="125"/>
      <c r="P156" s="125"/>
      <c r="Q156" s="125"/>
      <c r="R156" s="43"/>
      <c r="W156" s="108"/>
    </row>
  </sheetData>
  <sheetProtection/>
  <mergeCells count="81">
    <mergeCell ref="O92:Q92"/>
    <mergeCell ref="M79:N79"/>
    <mergeCell ref="O90:Q90"/>
    <mergeCell ref="O88:Q88"/>
    <mergeCell ref="N111:O111"/>
    <mergeCell ref="M82:Q82"/>
    <mergeCell ref="C1:Q1"/>
    <mergeCell ref="C3:Q3"/>
    <mergeCell ref="F5:P5"/>
    <mergeCell ref="O7:P7"/>
    <mergeCell ref="O9:P9"/>
    <mergeCell ref="O10:P10"/>
    <mergeCell ref="O12:P12"/>
    <mergeCell ref="O13:P13"/>
    <mergeCell ref="O15:P15"/>
    <mergeCell ref="O16:P16"/>
    <mergeCell ref="O18:P18"/>
    <mergeCell ref="O19:P19"/>
    <mergeCell ref="E22:L22"/>
    <mergeCell ref="M25:P25"/>
    <mergeCell ref="M26:P26"/>
    <mergeCell ref="M28:P28"/>
    <mergeCell ref="H30:J30"/>
    <mergeCell ref="M30:P30"/>
    <mergeCell ref="H31:J31"/>
    <mergeCell ref="M31:P31"/>
    <mergeCell ref="H32:J32"/>
    <mergeCell ref="M32:P32"/>
    <mergeCell ref="H33:J33"/>
    <mergeCell ref="M33:P33"/>
    <mergeCell ref="H34:J34"/>
    <mergeCell ref="M34:P34"/>
    <mergeCell ref="L36:P36"/>
    <mergeCell ref="C75:Q75"/>
    <mergeCell ref="F77:P77"/>
    <mergeCell ref="M81:Q81"/>
    <mergeCell ref="O94:Q94"/>
    <mergeCell ref="C84:G84"/>
    <mergeCell ref="O87:Q87"/>
    <mergeCell ref="O86:Q86"/>
    <mergeCell ref="O84:Q84"/>
    <mergeCell ref="K111:K112"/>
    <mergeCell ref="O91:Q91"/>
    <mergeCell ref="M108:Q108"/>
    <mergeCell ref="M109:Q109"/>
    <mergeCell ref="O89:Q89"/>
    <mergeCell ref="C102:Q102"/>
    <mergeCell ref="F104:P104"/>
    <mergeCell ref="E116:J116"/>
    <mergeCell ref="E119:J119"/>
    <mergeCell ref="J111:J112"/>
    <mergeCell ref="O96:Q96"/>
    <mergeCell ref="D111:D112"/>
    <mergeCell ref="C111:C112"/>
    <mergeCell ref="F150:I150"/>
    <mergeCell ref="F138:I138"/>
    <mergeCell ref="F139:I139"/>
    <mergeCell ref="M106:P106"/>
    <mergeCell ref="E140:J140"/>
    <mergeCell ref="F132:I132"/>
    <mergeCell ref="E133:J133"/>
    <mergeCell ref="V111:W111"/>
    <mergeCell ref="E136:J136"/>
    <mergeCell ref="F111:I112"/>
    <mergeCell ref="E111:E112"/>
    <mergeCell ref="F115:I115"/>
    <mergeCell ref="F135:I135"/>
    <mergeCell ref="F125:I125"/>
    <mergeCell ref="F122:I122"/>
    <mergeCell ref="F118:I118"/>
    <mergeCell ref="P111:Q111"/>
    <mergeCell ref="F155:I155"/>
    <mergeCell ref="L111:M111"/>
    <mergeCell ref="F129:I129"/>
    <mergeCell ref="F154:I154"/>
    <mergeCell ref="F143:I143"/>
    <mergeCell ref="F142:I142"/>
    <mergeCell ref="F152:I152"/>
    <mergeCell ref="F149:I149"/>
    <mergeCell ref="F151:I151"/>
    <mergeCell ref="F147:I147"/>
  </mergeCells>
  <printOptions/>
  <pageMargins left="0.3937007874015748" right="0.3937007874015748" top="0.5118110236220472" bottom="0.3937007874015748" header="0" footer="0.1968503937007874"/>
  <pageSetup errors="blank" horizontalDpi="600" verticalDpi="600" orientation="portrait" paperSize="9" scale="75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VLADA-PC\dulikv</dc:creator>
  <cp:keywords/>
  <dc:description/>
  <cp:lastModifiedBy>Melnik Emil</cp:lastModifiedBy>
  <cp:lastPrinted>2020-02-25T13:10:01Z</cp:lastPrinted>
  <dcterms:created xsi:type="dcterms:W3CDTF">2019-04-04T10:47:39Z</dcterms:created>
  <dcterms:modified xsi:type="dcterms:W3CDTF">2020-03-18T06:26:35Z</dcterms:modified>
  <cp:category/>
  <cp:version/>
  <cp:contentType/>
  <cp:contentStatus/>
</cp:coreProperties>
</file>