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_04 - Revitalizace ry..." sheetId="2" r:id="rId2"/>
  </sheets>
  <definedNames>
    <definedName name="_xlnm.Print_Area" localSheetId="0">'Rekapitulace stavby'!$D$4:$AO$36,'Rekapitulace stavby'!$C$42:$AQ$56</definedName>
    <definedName name="_xlnm._FilterDatabase" localSheetId="1" hidden="1">'2019_04 - Revitalizace ry...'!$C$84:$K$204</definedName>
    <definedName name="_xlnm.Print_Area" localSheetId="1">'2019_04 - Revitalizace ry...'!$C$4:$J$37,'2019_04 - Revitalizace ry...'!$C$43:$J$68,'2019_04 - Revitalizace ry...'!$C$74:$K$204</definedName>
    <definedName name="_xlnm.Print_Titles" localSheetId="0">'Rekapitulace stavby'!$52:$52</definedName>
    <definedName name="_xlnm.Print_Titles" localSheetId="1">'2019_04 - Revitalizace ry...'!$84:$84</definedName>
  </definedNames>
  <calcPr fullCalcOnLoad="1"/>
</workbook>
</file>

<file path=xl/sharedStrings.xml><?xml version="1.0" encoding="utf-8"?>
<sst xmlns="http://schemas.openxmlformats.org/spreadsheetml/2006/main" count="1465" uniqueCount="395">
  <si>
    <t>Export Komplet</t>
  </si>
  <si>
    <t/>
  </si>
  <si>
    <t>2.0</t>
  </si>
  <si>
    <t>ZAMOK</t>
  </si>
  <si>
    <t>False</t>
  </si>
  <si>
    <t>{2e14c1e7-f163-4bda-880b-4bca537cdc9e}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</si>
  <si>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</si>
  <si>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</si>
  <si>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</si>
  <si>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</si>
  <si>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</si>
  <si>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</si>
  <si>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</si>
  <si>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</si>
  <si>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</si>
  <si>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</si>
  <si>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</si>
  <si>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rybníka ve Vlčnově</t>
  </si>
  <si>
    <t>KSO:</t>
  </si>
  <si>
    <t>CC-CZ:</t>
  </si>
  <si>
    <t>Místo:</t>
  </si>
  <si>
    <t>k. ú. Vlčnov u Chrudimi</t>
  </si>
  <si>
    <t>Datum:</t>
  </si>
  <si>
    <t>7. 4. 2019</t>
  </si>
  <si>
    <t>Zadavatel:</t>
  </si>
  <si>
    <t>IČ:</t>
  </si>
  <si>
    <t>Město Chrudim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</si>
  <si>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</si>
  <si>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</si>
  <si>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</si>
  <si>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</si>
  <si>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</si>
  <si>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</si>
  <si>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</si>
  <si>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Dobeš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</si>
  <si>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</si>
  <si>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</si>
  <si>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</si>
  <si>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</si>
  <si>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</si>
  <si>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</si>
  <si>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</si>
  <si>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</si>
  <si>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</si>
  <si>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</si>
  <si>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</si>
  <si>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</si>
  <si>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</si>
  <si>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</si>
  <si>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</si>
  <si>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</si>
  <si>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</si>
  <si>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</si>
  <si>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</si>
  <si>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</si>
  <si>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</si>
  <si>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</si>
  <si>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</si>
  <si>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</si>
  <si>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</si>
  <si>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</si>
  <si>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</si>
  <si>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</si>
  <si>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</si>
  <si>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</si>
  <si>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</si>
  <si>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</si>
  <si>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</si>
  <si>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</si>
  <si>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</si>
  <si>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</si>
  <si>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</si>
  <si>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</si>
  <si>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</si>
  <si>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</si>
  <si>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</si>
  <si>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</si>
  <si>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</si>
  <si>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</si>
  <si>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</si>
  <si>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</si>
  <si>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</si>
  <si>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</si>
  <si>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</si>
  <si>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</si>
  <si>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</si>
  <si>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</si>
  <si>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</si>
  <si>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</si>
  <si>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</si>
  <si>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</si>
  <si>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</si>
  <si>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</si>
  <si>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</si>
  <si>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</si>
  <si>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</si>
  <si>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</si>
  <si>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</si>
  <si>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</si>
  <si>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</si>
  <si>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</si>
  <si>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</si>
  <si>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</si>
  <si>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</si>
  <si>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</si>
  <si>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</si>
  <si>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</si>
  <si>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</si>
  <si>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</si>
  <si>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</si>
  <si>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</si>
  <si>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</si>
  <si>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</si>
  <si>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</si>
  <si>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</si>
  <si>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záhozů a rovnanin na sucho</t>
  </si>
  <si>
    <t>m3</t>
  </si>
  <si>
    <t>CS ÚRS 2019 01</t>
  </si>
  <si>
    <t>4</t>
  </si>
  <si>
    <t>-840090268</t>
  </si>
  <si>
    <t>VV</t>
  </si>
  <si>
    <t>98*0,3*1"obvodová zeď z rovnaniny</t>
  </si>
  <si>
    <t>114203201</t>
  </si>
  <si>
    <t>Očištění lomového kamene nebo betonových tvárnic od hlíny nebo písku</t>
  </si>
  <si>
    <t>-815754306</t>
  </si>
  <si>
    <t>3</t>
  </si>
  <si>
    <t>122703602</t>
  </si>
  <si>
    <t>Odstranění nánosů při únosnosti dna přes 40 do 60 kPa</t>
  </si>
  <si>
    <t>756873257</t>
  </si>
  <si>
    <t>PSC</t>
  </si>
  <si>
    <t xml:space="preserve">Poznámka k souboru cen:
1. Ceny nelze použít: a) pro odstraňování nánosu z nádrží se zpevněnými stěnami a dnem; b) předepisuje-li projekt ponechání části vrstvy nánosu na dně. 2. V cenách nejsou započteny náklady na provedení a udržování odvodňovacích příkopů; tyto práce, jsou-li projektem předepsány, se oceňují cenami souboru cen 125 70-33 Čištění melioračních kanálů. 3. Množství měrných jednotek se určí v m3 nánosu v rostlém stavu. 4. Vodorovné přemístění nánosu přes 20 m těžními stroji, které vyvozují malý specifický tlak na nános se oceňuje cenami souboru cen 162 25-3 . Vodorovné přemístění nánosu z vodních nádrží nebo rybníků. </t>
  </si>
  <si>
    <t>1298"dle bilance ZP</t>
  </si>
  <si>
    <t>125703311</t>
  </si>
  <si>
    <t>Čištění melioračních kanálů od naplavenin tl přes 250 do 500 mm nezpevněné dno</t>
  </si>
  <si>
    <t>409930983</t>
  </si>
  <si>
    <t xml:space="preserve">Poznámka k souboru cen:
1. Čištění melioračních kanálů se zpevněným dnem: a) štěrkem, se oceňuje cenami -3301, -3311 nebo -3321 b) štětem, se oceňuje cenami -3302, -3312 nebo 3322 2. V cenách jsou započteny i náklady na: a) přehození výkopku na vzdálenost do 3 m nebo naložení na dopravní prostředek, b) odstranění napadaných organických nebo anorganických hmot nad úrovní naplavené vrstvy. 3. V cenách nejsou započteny náklady pro vodorovné přemístění nánosu na vzdálenost přes 3 m ; toto přemístění se oceňuje cenami souborů cen 162 . 0-1 . Vodorovné přemístění výkopku části A 01 katalogu 800-1 Zemní práce. </t>
  </si>
  <si>
    <t>P</t>
  </si>
  <si>
    <t>Poznámka k položce:
stokování dna</t>
  </si>
  <si>
    <t>120*0,8*0,8"stokování dna</t>
  </si>
  <si>
    <t>5</t>
  </si>
  <si>
    <t>131201101</t>
  </si>
  <si>
    <t>Hloubení jam nezapažených v hornině tř. 3 objemu do 100 m3</t>
  </si>
  <si>
    <t>430513535</t>
  </si>
  <si>
    <t xml:space="preserve">Poznámka k položce:
</t>
  </si>
  <si>
    <t>5,2*4,5*1,3"přeliv</t>
  </si>
  <si>
    <t>1,2*1,5*1,5*3"3 kopané sondy u hráze</t>
  </si>
  <si>
    <t>Součet</t>
  </si>
  <si>
    <t>6</t>
  </si>
  <si>
    <t>132201201</t>
  </si>
  <si>
    <t>Hloubení rýh š do 2000 mm v hornině tř. 3 objemu do 100 m3</t>
  </si>
  <si>
    <t>-1539292435</t>
  </si>
  <si>
    <t>1*1,2*44"těsnící clona, zemina se využije pro dosypání svahů</t>
  </si>
  <si>
    <t>7</t>
  </si>
  <si>
    <t>162253101</t>
  </si>
  <si>
    <t>Vodorovné přemístění nánosu z nádrží do 60 m při únosnosti dna přes 40 kPa</t>
  </si>
  <si>
    <t>1618773396</t>
  </si>
  <si>
    <t>8</t>
  </si>
  <si>
    <t>162701105</t>
  </si>
  <si>
    <t>Vodorovné přemístění do 10000 m výkopku/sypaniny z horniny tř. 1 až 4</t>
  </si>
  <si>
    <t>-1160157016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</si>
  <si>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</si>
  <si>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1298"sediment 10 km</t>
  </si>
  <si>
    <t>9</t>
  </si>
  <si>
    <t>162701109</t>
  </si>
  <si>
    <t>Příplatek k vodorovnému přemístění výkopku/sypaniny z horniny tř. 1 až 4 ZKD 1000 m přes 10000 m</t>
  </si>
  <si>
    <t>137815567</t>
  </si>
  <si>
    <t>1298*25"příplatek za dalších 25 km</t>
  </si>
  <si>
    <t>10</t>
  </si>
  <si>
    <t>167101102</t>
  </si>
  <si>
    <t>Nakládání výkopku z hornin tř. 1 až 4 přes 100 m3</t>
  </si>
  <si>
    <t>-1126484339</t>
  </si>
  <si>
    <t>11</t>
  </si>
  <si>
    <t>171101101</t>
  </si>
  <si>
    <t>Uložení sypaniny z hornin soudržných do násypů zhutněných na 95 % PS</t>
  </si>
  <si>
    <t>-1832199622</t>
  </si>
  <si>
    <t>387,6+52,8"násyp+clona</t>
  </si>
  <si>
    <t>12</t>
  </si>
  <si>
    <t>171201101</t>
  </si>
  <si>
    <t>Uložení sypaniny do násypů nezhutněných</t>
  </si>
  <si>
    <t>-1681522031</t>
  </si>
  <si>
    <t>13</t>
  </si>
  <si>
    <t>174101101</t>
  </si>
  <si>
    <t>Zásyp jam, šachet rýh nebo kolem objektů sypaninou se zhutněním</t>
  </si>
  <si>
    <t>1317711101</t>
  </si>
  <si>
    <t>14</t>
  </si>
  <si>
    <t>181301102</t>
  </si>
  <si>
    <t>Rozprostření ornice tl vrstvy do 150 mm pl do 500 m2 v rovině nebo ve svahu do 1:5</t>
  </si>
  <si>
    <t>m2</t>
  </si>
  <si>
    <t>-1077797773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</si>
  <si>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</si>
  <si>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102*3</t>
  </si>
  <si>
    <t>181411121</t>
  </si>
  <si>
    <t>Založení lučního trávníku výsevem plochy do 1000 m2 v rovině a ve svahu do 1:5</t>
  </si>
  <si>
    <t>801985411</t>
  </si>
  <si>
    <t>16</t>
  </si>
  <si>
    <t>M</t>
  </si>
  <si>
    <t>00572474</t>
  </si>
  <si>
    <t>osivo směs travní krajinná-svahová</t>
  </si>
  <si>
    <t>kg</t>
  </si>
  <si>
    <t>-1587563822</t>
  </si>
  <si>
    <t>306*0,015 'Přepočtené koeficientem množství</t>
  </si>
  <si>
    <t>17</t>
  </si>
  <si>
    <t>182201101</t>
  </si>
  <si>
    <t>Svahování násypů</t>
  </si>
  <si>
    <t>937280691</t>
  </si>
  <si>
    <t>42*4,2+60*5,9</t>
  </si>
  <si>
    <t>18</t>
  </si>
  <si>
    <t>R1001</t>
  </si>
  <si>
    <t>Čerpání vody (centrálou) po dobu stavby</t>
  </si>
  <si>
    <t>celek</t>
  </si>
  <si>
    <t>2001390873</t>
  </si>
  <si>
    <t xml:space="preserve">Poznámka k položce:
Snížení hladiny spodní vody pro potřebu zrealizování stavby, včetně pohotovosti čerpací soustavy.Včetně vyhloubení záchytných jímeky, včetně převedení vody z jímek mimo staveniště.
</t>
  </si>
  <si>
    <t>19</t>
  </si>
  <si>
    <t>R1002</t>
  </si>
  <si>
    <t>Vyrovnání kamenů ze zídky na palety</t>
  </si>
  <si>
    <t>-1915411624</t>
  </si>
  <si>
    <t>Poznámka k položce:
Stávající kameny budou očištěny, narovnány na palety a odvezeny na skládku města Chrudim v ulici Škroupova v Chrudimi</t>
  </si>
  <si>
    <t>29,4"vyrovnání kamenů ze zídky na palety</t>
  </si>
  <si>
    <t>20</t>
  </si>
  <si>
    <t>R1003</t>
  </si>
  <si>
    <t>Vykopávky v zemníku na suchu v hornině tř. 3 objem do 100 m3</t>
  </si>
  <si>
    <t>549869360</t>
  </si>
  <si>
    <t>Poznámka k položce:
Vykopávka vhodné zeminy ze zemníku pro násyp hráze. Vyhledání vhodného zemníku zajistí zhotovitel stavby. V ceně jsou zahrnuty případné poplatky za natěžení zeminy.</t>
  </si>
  <si>
    <t>102*3,8"vhodná zemina pro násyp hráze</t>
  </si>
  <si>
    <t>R1004</t>
  </si>
  <si>
    <t>Vodorovné přemístění výkopku ze zemníku na staveniště</t>
  </si>
  <si>
    <t>486052544</t>
  </si>
  <si>
    <t>Poznámka k položce:
Doprava ze zemníku
. V ceně zahrnuto naložení na vůz a uložení na hráz. Vyhledání zemníku si zajistí zhotovitel</t>
  </si>
  <si>
    <t>22</t>
  </si>
  <si>
    <t>184818242</t>
  </si>
  <si>
    <t>Ochrana kmene průměru přes 300 do 500 mm bedněním výšky přes 2 do 3 m</t>
  </si>
  <si>
    <t>kus</t>
  </si>
  <si>
    <t>-1032754315</t>
  </si>
  <si>
    <t>Svislé a kompletní konstrukce</t>
  </si>
  <si>
    <t>23</t>
  </si>
  <si>
    <t>311362021</t>
  </si>
  <si>
    <t>Výztuž nosných zdí svařovanými sítěmi Kari</t>
  </si>
  <si>
    <t>t</t>
  </si>
  <si>
    <t>1498214269</t>
  </si>
  <si>
    <t>(2,5*4,2*2+ 6,7*2*1,1+1,8*2*4,2)*12,33/1000</t>
  </si>
  <si>
    <t>24</t>
  </si>
  <si>
    <t>321321115</t>
  </si>
  <si>
    <t>Konstrukce vodních staveb ze ŽB mrazuvzdorného tř. C 25/30</t>
  </si>
  <si>
    <t>1396019949</t>
  </si>
  <si>
    <t>2,2*2,2*0,7+1,1*2*0,7*1,1+1,45*3,14*0,7*1,1+2,3*0,7*4,2</t>
  </si>
  <si>
    <t>25</t>
  </si>
  <si>
    <t>321351010</t>
  </si>
  <si>
    <t>Bednění konstrukcí vodních staveb rovinné - zřízení</t>
  </si>
  <si>
    <t>-1849399198</t>
  </si>
  <si>
    <t>4,2*2,3*2+1,1*2*1,1+1,1*2*1,8+1,1*3,14*1,1+1,8*3,14*1,8</t>
  </si>
  <si>
    <t>26</t>
  </si>
  <si>
    <t>321352010</t>
  </si>
  <si>
    <t>Bednění konstrukcí vodních staveb rovinné - odstranění</t>
  </si>
  <si>
    <t>109476707</t>
  </si>
  <si>
    <t>Vodorovné konstrukce</t>
  </si>
  <si>
    <t>27</t>
  </si>
  <si>
    <t>457531111</t>
  </si>
  <si>
    <t>Filtrační vrstvy z hrubého drceného kameniva bez zhutnění frakce od 4 až 8 do 22 až 32 mm</t>
  </si>
  <si>
    <t>-1240628596</t>
  </si>
  <si>
    <t>28</t>
  </si>
  <si>
    <t>463211153</t>
  </si>
  <si>
    <t>Rovnanina objemu přes 3 m3 z lomového kamene tříděného hmotnosti do 500 kg s urovnáním líce</t>
  </si>
  <si>
    <t>1422733174</t>
  </si>
  <si>
    <t>(42*4,2+60*5,9)*0,3</t>
  </si>
  <si>
    <t>29</t>
  </si>
  <si>
    <t>465513156</t>
  </si>
  <si>
    <t>Dlažba svahu u opěr z upraveného lomového žulového kamene tl 200 mm do lože C 25/30 pl do 10 m2</t>
  </si>
  <si>
    <t>42715135</t>
  </si>
  <si>
    <t xml:space="preserve">Poznámka k souboru cen:
1. V cenách jsou započteny náklady na dodání písku nebo betonové směsi pro lože a spáry, rozhrnutí a úpravu lože do tl. 140 mm, navlhčení podkladu, rozměření a výběr, případně upravení kamene s urovnáním povrchu lícování dlažby a vyspárovaní MC 25, šíře spáry 15 mm. 2. V cenách nejsou započteny náklady na podkladní vrstvy ze štěrkopísku, tyto se oceňují souborem cen 451 57- . 1 Podkladní a výplňová vrstva z kameniva. </t>
  </si>
  <si>
    <t>2,2*2,2</t>
  </si>
  <si>
    <t>Komunikace pozemní</t>
  </si>
  <si>
    <t>30</t>
  </si>
  <si>
    <t>R5001</t>
  </si>
  <si>
    <t>Zajištění přístupu a pohybu mechanizace po nezpevněném dnu nádrže</t>
  </si>
  <si>
    <t>soubor</t>
  </si>
  <si>
    <t>128</t>
  </si>
  <si>
    <t>1328268674</t>
  </si>
  <si>
    <t>Poznámka k položce:
například panely dle situace C3</t>
  </si>
  <si>
    <t>Trubní vedení</t>
  </si>
  <si>
    <t>31</t>
  </si>
  <si>
    <t>899311113</t>
  </si>
  <si>
    <t>Osazení poklopů s rámem hmotnosti nad 100 do 150 kg</t>
  </si>
  <si>
    <t>1613174124</t>
  </si>
  <si>
    <t>32</t>
  </si>
  <si>
    <t>55241020</t>
  </si>
  <si>
    <t>poklop šachtový třída D 400, čtvercový rám 850, vstup 600 mm, bez ventilace, se zámkem</t>
  </si>
  <si>
    <t>2073685996</t>
  </si>
  <si>
    <t>Ostatní konstrukce a práce, bourání</t>
  </si>
  <si>
    <t>33</t>
  </si>
  <si>
    <t>966045111</t>
  </si>
  <si>
    <t>Bourání konstrukcí LTM zdiva z betonu prostého neprokládaného strojně</t>
  </si>
  <si>
    <t>-1120106109</t>
  </si>
  <si>
    <t>4*0,7*2,3+1,4*3,14*0,7*1,8+1,1*2,2*0,7</t>
  </si>
  <si>
    <t>34</t>
  </si>
  <si>
    <t>R934956123</t>
  </si>
  <si>
    <t>Osazení cejchu v úrovni Hn na požerák</t>
  </si>
  <si>
    <t>-446107595</t>
  </si>
  <si>
    <t>35</t>
  </si>
  <si>
    <t>R934956123.1</t>
  </si>
  <si>
    <t>Hradítka z dubového dřeva tl 40 mm</t>
  </si>
  <si>
    <t>443194762</t>
  </si>
  <si>
    <t>0,9*0,5*2</t>
  </si>
  <si>
    <t>997</t>
  </si>
  <si>
    <t>Přesun sutě</t>
  </si>
  <si>
    <t>36</t>
  </si>
  <si>
    <t>997013501</t>
  </si>
  <si>
    <t>Odvoz suti a vybouraných hmot na skládku nebo meziskládku do 1 km se složením</t>
  </si>
  <si>
    <t>-1023135599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</si>
  <si>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</si>
  <si>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30,081"suť z přelivu</t>
  </si>
  <si>
    <t>29,4*2,05"odvoz kamenů ze zídky</t>
  </si>
  <si>
    <t>37</t>
  </si>
  <si>
    <t>997013509</t>
  </si>
  <si>
    <t>Příplatek k odvozu suti a vybouraných hmot na skládku ZKD 1 km přes 1 km</t>
  </si>
  <si>
    <t>-2136039593</t>
  </si>
  <si>
    <t>90,351*4</t>
  </si>
  <si>
    <t>38</t>
  </si>
  <si>
    <t>997223855</t>
  </si>
  <si>
    <t>Poplatek za uložení na skládce (skládkovné) zeminy a kameniva kód odpadu 170 504</t>
  </si>
  <si>
    <t>-1034657850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</si>
  <si>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</si>
  <si>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1298*1,6"za uložení sedimentu</t>
  </si>
  <si>
    <t>39</t>
  </si>
  <si>
    <t>R997001</t>
  </si>
  <si>
    <t>Odvoz suti, naložení, vodorovný přesun, příplatek za zvýšený přesun, poplatky za uložení suti v recykl.centru</t>
  </si>
  <si>
    <t>1558230625</t>
  </si>
  <si>
    <t>998</t>
  </si>
  <si>
    <t>Přesun hmot</t>
  </si>
  <si>
    <t>40</t>
  </si>
  <si>
    <t>998331011</t>
  </si>
  <si>
    <t>Přesun hmot pro nádrže</t>
  </si>
  <si>
    <t>-1467783145</t>
  </si>
  <si>
    <t>PSV</t>
  </si>
  <si>
    <t>Práce a dodávky PSV</t>
  </si>
  <si>
    <t>767</t>
  </si>
  <si>
    <t>Konstrukce zámečnické</t>
  </si>
  <si>
    <t>41</t>
  </si>
  <si>
    <t>767995117</t>
  </si>
  <si>
    <t>Montáž atypických zámečnických konstrukcí hmotnosti do 500 kg</t>
  </si>
  <si>
    <t>1981700378</t>
  </si>
  <si>
    <t>42</t>
  </si>
  <si>
    <t>13011064</t>
  </si>
  <si>
    <t>úhelník ocelový rovnostranný jakost 11 375 50x50x4mm</t>
  </si>
  <si>
    <t>513817484</t>
  </si>
  <si>
    <t>Poznámka k položce:
Hmotnost: 3,00 kg/m</t>
  </si>
  <si>
    <t>2,4*2*0,003</t>
  </si>
  <si>
    <t>43</t>
  </si>
  <si>
    <t>13010358</t>
  </si>
  <si>
    <t>ocel pásová válcovaná za studena 40x4mm</t>
  </si>
  <si>
    <t>1037111327</t>
  </si>
  <si>
    <t>Poznámka k položce:
pracny, Hmotnost: 1,26 kg/m</t>
  </si>
  <si>
    <t>0,4*8*0,002</t>
  </si>
  <si>
    <t>44</t>
  </si>
  <si>
    <t>R789421532</t>
  </si>
  <si>
    <t>Žárové stříkání ocelových konstrukcí třídy II ZnAl 100 um</t>
  </si>
  <si>
    <t>komplet</t>
  </si>
  <si>
    <t>-95288697</t>
  </si>
  <si>
    <t>Poznámka k položce:
kompletní svařená konstrukce lávky, měrná jednotka 1 celek místo m2 v položce URS</t>
  </si>
  <si>
    <t>VRN</t>
  </si>
  <si>
    <t>Vedlejší rozpočtové náklady</t>
  </si>
  <si>
    <t>45</t>
  </si>
  <si>
    <t>R01</t>
  </si>
  <si>
    <t>Zajištění a zabezpečení staveniště, zřízení a likvidace zařízení staveniště, včetně případných přípojek, přístupů, skládek, deponií apod.</t>
  </si>
  <si>
    <t>1024</t>
  </si>
  <si>
    <t>-512312102</t>
  </si>
  <si>
    <t>46</t>
  </si>
  <si>
    <t>R02</t>
  </si>
  <si>
    <t xml:space="preserve">Protokolární předání stavbou dotčených pozemků a komunikací zpět jejich vlastníkům (správcům), včetně uvedení pozemků a komunikací využitých při stavbě (přesun hmot, odvoz suti, přeprava stavební techniky) do původního stavu.
</t>
  </si>
  <si>
    <t>1821272250</t>
  </si>
  <si>
    <t>47</t>
  </si>
  <si>
    <t>R03</t>
  </si>
  <si>
    <t>Zajištění provední laboratorních rozborů sedimentu</t>
  </si>
  <si>
    <t>2100564399</t>
  </si>
  <si>
    <t>Poznámka k položce:
místa zkoušek budou upčesněna v průběhu stavby</t>
  </si>
  <si>
    <t>48</t>
  </si>
  <si>
    <t>R04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</si>
  <si>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</t>
  </si>
  <si>
    <t>26610627</t>
  </si>
  <si>
    <t>49</t>
  </si>
  <si>
    <t>R05</t>
  </si>
  <si>
    <t>Zajištění přítomnosti odborného geologa na stavbě</t>
  </si>
  <si>
    <t>660757796</t>
  </si>
  <si>
    <t>Poznámka k položce:
Na základě zhodnocení kopaných sond autorizovaným geologem bude rozhodnuto, zda je nutné zhotovit těsnící clonu z nepropustné zeminy u paty opevněného břehu. Geolog provede zápis do stavebního deníku.</t>
  </si>
  <si>
    <t>50</t>
  </si>
  <si>
    <t>R06</t>
  </si>
  <si>
    <t>Vytýčení inženýrských sítí a zařízení, včetně zajištění případné aktualizace vyjádření správců sítí, která pozbudou platnosti v období mezi předáním staveniště a vytyčením sítí</t>
  </si>
  <si>
    <t>1429180505</t>
  </si>
  <si>
    <t>51</t>
  </si>
  <si>
    <t>R07</t>
  </si>
  <si>
    <t>Vytyčení stavby, hranic pozemků a provedení geodetických prací nutných k posouzení shody realizované stavby se schválenou projektovou dokumentací odborně způsobilou osobou v oboru zeměměřictví.</t>
  </si>
  <si>
    <t>634125776</t>
  </si>
  <si>
    <t>52</t>
  </si>
  <si>
    <t>R08</t>
  </si>
  <si>
    <t>Zajištění zpracování manipulačního řádu a jeho projednání se správcem toku a s povodím Labe</t>
  </si>
  <si>
    <t>309952531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</si>
</sst>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2019_04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Revitalizace rybníka ve Vlčnově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k. ú. Vlčnov u Chrudimi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7. 4. 2019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Město Chrudim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Martin Dobeš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69</v>
      </c>
      <c r="BT54" s="102" t="s">
        <v>70</v>
      </c>
      <c r="BV54" s="102" t="s">
        <v>71</v>
      </c>
      <c r="BW54" s="102" t="s">
        <v>5</v>
      </c>
      <c r="BX54" s="102" t="s">
        <v>72</v>
      </c>
      <c r="CL54" s="102" t="s">
        <v>1</v>
      </c>
    </row>
    <row r="55" spans="1:90" s="5" customFormat="1" ht="16.5" customHeight="1">
      <c r="A55" s="103" t="s">
        <v>73</v>
      </c>
      <c r="B55" s="104"/>
      <c r="C55" s="105"/>
      <c r="D55" s="106" t="s">
        <v>14</v>
      </c>
      <c r="E55" s="106"/>
      <c r="F55" s="106"/>
      <c r="G55" s="106"/>
      <c r="H55" s="106"/>
      <c r="I55" s="107"/>
      <c r="J55" s="106" t="s">
        <v>17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'2019_04 - Revitalizace ry...'!J28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74</v>
      </c>
      <c r="AR55" s="110"/>
      <c r="AS55" s="111">
        <v>0</v>
      </c>
      <c r="AT55" s="112">
        <f>ROUND(SUM(AV55:AW55),2)</f>
        <v>0</v>
      </c>
      <c r="AU55" s="113">
        <f>'2019_04 - Revitalizace ry...'!P85</f>
        <v>0</v>
      </c>
      <c r="AV55" s="112">
        <f>'2019_04 - Revitalizace ry...'!J31</f>
        <v>0</v>
      </c>
      <c r="AW55" s="112">
        <f>'2019_04 - Revitalizace ry...'!J32</f>
        <v>0</v>
      </c>
      <c r="AX55" s="112">
        <f>'2019_04 - Revitalizace ry...'!J33</f>
        <v>0</v>
      </c>
      <c r="AY55" s="112">
        <f>'2019_04 - Revitalizace ry...'!J34</f>
        <v>0</v>
      </c>
      <c r="AZ55" s="112">
        <f>'2019_04 - Revitalizace ry...'!F31</f>
        <v>0</v>
      </c>
      <c r="BA55" s="112">
        <f>'2019_04 - Revitalizace ry...'!F32</f>
        <v>0</v>
      </c>
      <c r="BB55" s="112">
        <f>'2019_04 - Revitalizace ry...'!F33</f>
        <v>0</v>
      </c>
      <c r="BC55" s="112">
        <f>'2019_04 - Revitalizace ry...'!F34</f>
        <v>0</v>
      </c>
      <c r="BD55" s="114">
        <f>'2019_04 - Revitalizace ry...'!F35</f>
        <v>0</v>
      </c>
      <c r="BT55" s="115" t="s">
        <v>75</v>
      </c>
      <c r="BU55" s="115" t="s">
        <v>76</v>
      </c>
      <c r="BV55" s="115" t="s">
        <v>71</v>
      </c>
      <c r="BW55" s="115" t="s">
        <v>5</v>
      </c>
      <c r="BX55" s="115" t="s">
        <v>72</v>
      </c>
      <c r="CL55" s="115" t="s">
        <v>1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_04 - Revitalizace ry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spans="2:46" ht="24.95" customHeight="1">
      <c r="B4" s="17"/>
      <c r="D4" s="120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1" t="s">
        <v>16</v>
      </c>
      <c r="I6" s="122"/>
      <c r="L6" s="40"/>
    </row>
    <row r="7" spans="2:12" s="1" customFormat="1" ht="36.95" customHeight="1">
      <c r="B7" s="40"/>
      <c r="E7" s="123" t="s">
        <v>17</v>
      </c>
      <c r="F7" s="1"/>
      <c r="G7" s="1"/>
      <c r="H7" s="1"/>
      <c r="I7" s="122"/>
      <c r="L7" s="40"/>
    </row>
    <row r="8" spans="2:12" s="1" customFormat="1" ht="12">
      <c r="B8" s="40"/>
      <c r="I8" s="122"/>
      <c r="L8" s="40"/>
    </row>
    <row r="9" spans="2:12" s="1" customFormat="1" ht="12" customHeight="1">
      <c r="B9" s="40"/>
      <c r="D9" s="121" t="s">
        <v>18</v>
      </c>
      <c r="F9" s="14" t="s">
        <v>1</v>
      </c>
      <c r="I9" s="124" t="s">
        <v>19</v>
      </c>
      <c r="J9" s="14" t="s">
        <v>1</v>
      </c>
      <c r="L9" s="40"/>
    </row>
    <row r="10" spans="2:12" s="1" customFormat="1" ht="12" customHeight="1">
      <c r="B10" s="40"/>
      <c r="D10" s="121" t="s">
        <v>20</v>
      </c>
      <c r="F10" s="14" t="s">
        <v>21</v>
      </c>
      <c r="I10" s="124" t="s">
        <v>22</v>
      </c>
      <c r="J10" s="125" t="str">
        <f>'Rekapitulace stavby'!AN8</f>
        <v>7. 4. 2019</v>
      </c>
      <c r="L10" s="40"/>
    </row>
    <row r="11" spans="2:12" s="1" customFormat="1" ht="10.8" customHeight="1">
      <c r="B11" s="40"/>
      <c r="I11" s="122"/>
      <c r="L11" s="40"/>
    </row>
    <row r="12" spans="2:12" s="1" customFormat="1" ht="12" customHeight="1">
      <c r="B12" s="40"/>
      <c r="D12" s="121" t="s">
        <v>24</v>
      </c>
      <c r="I12" s="124" t="s">
        <v>25</v>
      </c>
      <c r="J12" s="14" t="s">
        <v>1</v>
      </c>
      <c r="L12" s="40"/>
    </row>
    <row r="13" spans="2:12" s="1" customFormat="1" ht="18" customHeight="1">
      <c r="B13" s="40"/>
      <c r="E13" s="14" t="s">
        <v>26</v>
      </c>
      <c r="I13" s="124" t="s">
        <v>27</v>
      </c>
      <c r="J13" s="14" t="s">
        <v>1</v>
      </c>
      <c r="L13" s="40"/>
    </row>
    <row r="14" spans="2:12" s="1" customFormat="1" ht="6.95" customHeight="1">
      <c r="B14" s="40"/>
      <c r="I14" s="122"/>
      <c r="L14" s="40"/>
    </row>
    <row r="15" spans="2:12" s="1" customFormat="1" ht="12" customHeight="1">
      <c r="B15" s="40"/>
      <c r="D15" s="121" t="s">
        <v>28</v>
      </c>
      <c r="I15" s="124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4"/>
      <c r="G16" s="14"/>
      <c r="H16" s="14"/>
      <c r="I16" s="124" t="s">
        <v>27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22"/>
      <c r="L17" s="40"/>
    </row>
    <row r="18" spans="2:12" s="1" customFormat="1" ht="12" customHeight="1">
      <c r="B18" s="40"/>
      <c r="D18" s="121" t="s">
        <v>30</v>
      </c>
      <c r="I18" s="124" t="s">
        <v>25</v>
      </c>
      <c r="J18" s="14" t="str">
        <f>IF('Rekapitulace stavby'!AN16="","",'Rekapitulace stavby'!AN16)</f>
        <v/>
      </c>
      <c r="L18" s="40"/>
    </row>
    <row r="19" spans="2:12" s="1" customFormat="1" ht="18" customHeight="1">
      <c r="B19" s="40"/>
      <c r="E19" s="14" t="str">
        <f>IF('Rekapitulace stavby'!E17="","",'Rekapitulace stavby'!E17)</f>
        <v xml:space="preserve"> </v>
      </c>
      <c r="I19" s="124" t="s">
        <v>27</v>
      </c>
      <c r="J19" s="14" t="str">
        <f>IF('Rekapitulace stavby'!AN17="","",'Rekapitulace stavby'!AN17)</f>
        <v/>
      </c>
      <c r="L19" s="40"/>
    </row>
    <row r="20" spans="2:12" s="1" customFormat="1" ht="6.95" customHeight="1">
      <c r="B20" s="40"/>
      <c r="I20" s="122"/>
      <c r="L20" s="40"/>
    </row>
    <row r="21" spans="2:12" s="1" customFormat="1" ht="12" customHeight="1">
      <c r="B21" s="40"/>
      <c r="D21" s="121" t="s">
        <v>33</v>
      </c>
      <c r="I21" s="124" t="s">
        <v>25</v>
      </c>
      <c r="J21" s="14" t="s">
        <v>1</v>
      </c>
      <c r="L21" s="40"/>
    </row>
    <row r="22" spans="2:12" s="1" customFormat="1" ht="18" customHeight="1">
      <c r="B22" s="40"/>
      <c r="E22" s="14" t="s">
        <v>34</v>
      </c>
      <c r="I22" s="124" t="s">
        <v>27</v>
      </c>
      <c r="J22" s="14" t="s">
        <v>1</v>
      </c>
      <c r="L22" s="40"/>
    </row>
    <row r="23" spans="2:12" s="1" customFormat="1" ht="6.95" customHeight="1">
      <c r="B23" s="40"/>
      <c r="I23" s="122"/>
      <c r="L23" s="40"/>
    </row>
    <row r="24" spans="2:12" s="1" customFormat="1" ht="12" customHeight="1">
      <c r="B24" s="40"/>
      <c r="D24" s="121" t="s">
        <v>35</v>
      </c>
      <c r="I24" s="122"/>
      <c r="L24" s="40"/>
    </row>
    <row r="25" spans="2:12" s="6" customFormat="1" ht="16.5" customHeight="1">
      <c r="B25" s="126"/>
      <c r="E25" s="127" t="s">
        <v>1</v>
      </c>
      <c r="F25" s="127"/>
      <c r="G25" s="127"/>
      <c r="H25" s="127"/>
      <c r="I25" s="128"/>
      <c r="L25" s="126"/>
    </row>
    <row r="26" spans="2:12" s="1" customFormat="1" ht="6.95" customHeight="1">
      <c r="B26" s="40"/>
      <c r="I26" s="122"/>
      <c r="L26" s="40"/>
    </row>
    <row r="27" spans="2:12" s="1" customFormat="1" ht="6.95" customHeight="1">
      <c r="B27" s="40"/>
      <c r="D27" s="68"/>
      <c r="E27" s="68"/>
      <c r="F27" s="68"/>
      <c r="G27" s="68"/>
      <c r="H27" s="68"/>
      <c r="I27" s="129"/>
      <c r="J27" s="68"/>
      <c r="K27" s="68"/>
      <c r="L27" s="40"/>
    </row>
    <row r="28" spans="2:12" s="1" customFormat="1" ht="25.4" customHeight="1">
      <c r="B28" s="40"/>
      <c r="D28" s="130" t="s">
        <v>36</v>
      </c>
      <c r="I28" s="122"/>
      <c r="J28" s="131">
        <f>ROUND(J85,2)</f>
        <v>0</v>
      </c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29"/>
      <c r="J29" s="68"/>
      <c r="K29" s="68"/>
      <c r="L29" s="40"/>
    </row>
    <row r="30" spans="2:12" s="1" customFormat="1" ht="14.4" customHeight="1">
      <c r="B30" s="40"/>
      <c r="F30" s="132" t="s">
        <v>38</v>
      </c>
      <c r="I30" s="133" t="s">
        <v>37</v>
      </c>
      <c r="J30" s="132" t="s">
        <v>39</v>
      </c>
      <c r="L30" s="40"/>
    </row>
    <row r="31" spans="2:12" s="1" customFormat="1" ht="14.4" customHeight="1">
      <c r="B31" s="40"/>
      <c r="D31" s="121" t="s">
        <v>40</v>
      </c>
      <c r="E31" s="121" t="s">
        <v>41</v>
      </c>
      <c r="F31" s="134">
        <f>ROUND((SUM(BE85:BE204)),2)</f>
        <v>0</v>
      </c>
      <c r="I31" s="135">
        <v>0.21</v>
      </c>
      <c r="J31" s="134">
        <f>ROUND(((SUM(BE85:BE204))*I31),2)</f>
        <v>0</v>
      </c>
      <c r="L31" s="40"/>
    </row>
    <row r="32" spans="2:12" s="1" customFormat="1" ht="14.4" customHeight="1">
      <c r="B32" s="40"/>
      <c r="E32" s="121" t="s">
        <v>42</v>
      </c>
      <c r="F32" s="134">
        <f>ROUND((SUM(BF85:BF204)),2)</f>
        <v>0</v>
      </c>
      <c r="I32" s="135">
        <v>0.15</v>
      </c>
      <c r="J32" s="134">
        <f>ROUND(((SUM(BF85:BF204))*I32),2)</f>
        <v>0</v>
      </c>
      <c r="L32" s="40"/>
    </row>
    <row r="33" spans="2:12" s="1" customFormat="1" ht="14.4" customHeight="1" hidden="1">
      <c r="B33" s="40"/>
      <c r="E33" s="121" t="s">
        <v>43</v>
      </c>
      <c r="F33" s="134">
        <f>ROUND((SUM(BG85:BG204)),2)</f>
        <v>0</v>
      </c>
      <c r="I33" s="135">
        <v>0.21</v>
      </c>
      <c r="J33" s="134">
        <f>0</f>
        <v>0</v>
      </c>
      <c r="L33" s="40"/>
    </row>
    <row r="34" spans="2:12" s="1" customFormat="1" ht="14.4" customHeight="1" hidden="1">
      <c r="B34" s="40"/>
      <c r="E34" s="121" t="s">
        <v>44</v>
      </c>
      <c r="F34" s="134">
        <f>ROUND((SUM(BH85:BH204)),2)</f>
        <v>0</v>
      </c>
      <c r="I34" s="135">
        <v>0.15</v>
      </c>
      <c r="J34" s="134">
        <f>0</f>
        <v>0</v>
      </c>
      <c r="L34" s="40"/>
    </row>
    <row r="35" spans="2:12" s="1" customFormat="1" ht="14.4" customHeight="1" hidden="1">
      <c r="B35" s="40"/>
      <c r="E35" s="121" t="s">
        <v>45</v>
      </c>
      <c r="F35" s="134">
        <f>ROUND((SUM(BI85:BI204)),2)</f>
        <v>0</v>
      </c>
      <c r="I35" s="135">
        <v>0</v>
      </c>
      <c r="J35" s="134">
        <f>0</f>
        <v>0</v>
      </c>
      <c r="L35" s="40"/>
    </row>
    <row r="36" spans="2:12" s="1" customFormat="1" ht="6.95" customHeight="1">
      <c r="B36" s="40"/>
      <c r="I36" s="122"/>
      <c r="L36" s="40"/>
    </row>
    <row r="37" spans="2:12" s="1" customFormat="1" ht="25.4" customHeight="1">
      <c r="B37" s="40"/>
      <c r="C37" s="136"/>
      <c r="D37" s="137" t="s">
        <v>46</v>
      </c>
      <c r="E37" s="138"/>
      <c r="F37" s="138"/>
      <c r="G37" s="139" t="s">
        <v>47</v>
      </c>
      <c r="H37" s="140" t="s">
        <v>48</v>
      </c>
      <c r="I37" s="141"/>
      <c r="J37" s="142">
        <f>SUM(J28:J35)</f>
        <v>0</v>
      </c>
      <c r="K37" s="143"/>
      <c r="L37" s="40"/>
    </row>
    <row r="38" spans="2:12" s="1" customFormat="1" ht="14.4" customHeight="1">
      <c r="B38" s="144"/>
      <c r="C38" s="145"/>
      <c r="D38" s="145"/>
      <c r="E38" s="145"/>
      <c r="F38" s="145"/>
      <c r="G38" s="145"/>
      <c r="H38" s="145"/>
      <c r="I38" s="146"/>
      <c r="J38" s="145"/>
      <c r="K38" s="145"/>
      <c r="L38" s="40"/>
    </row>
    <row r="42" spans="2:12" s="1" customFormat="1" ht="6.95" customHeight="1">
      <c r="B42" s="147"/>
      <c r="C42" s="148"/>
      <c r="D42" s="148"/>
      <c r="E42" s="148"/>
      <c r="F42" s="148"/>
      <c r="G42" s="148"/>
      <c r="H42" s="148"/>
      <c r="I42" s="149"/>
      <c r="J42" s="148"/>
      <c r="K42" s="148"/>
      <c r="L42" s="40"/>
    </row>
    <row r="43" spans="2:12" s="1" customFormat="1" ht="24.95" customHeight="1">
      <c r="B43" s="35"/>
      <c r="C43" s="20" t="s">
        <v>79</v>
      </c>
      <c r="D43" s="36"/>
      <c r="E43" s="36"/>
      <c r="F43" s="36"/>
      <c r="G43" s="36"/>
      <c r="H43" s="36"/>
      <c r="I43" s="122"/>
      <c r="J43" s="36"/>
      <c r="K43" s="36"/>
      <c r="L43" s="40"/>
    </row>
    <row r="44" spans="2:12" s="1" customFormat="1" ht="6.95" customHeight="1">
      <c r="B44" s="35"/>
      <c r="C44" s="36"/>
      <c r="D44" s="36"/>
      <c r="E44" s="36"/>
      <c r="F44" s="36"/>
      <c r="G44" s="36"/>
      <c r="H44" s="36"/>
      <c r="I44" s="122"/>
      <c r="J44" s="36"/>
      <c r="K44" s="36"/>
      <c r="L44" s="40"/>
    </row>
    <row r="45" spans="2:12" s="1" customFormat="1" ht="12" customHeight="1">
      <c r="B45" s="35"/>
      <c r="C45" s="29" t="s">
        <v>16</v>
      </c>
      <c r="D45" s="36"/>
      <c r="E45" s="36"/>
      <c r="F45" s="36"/>
      <c r="G45" s="36"/>
      <c r="H45" s="36"/>
      <c r="I45" s="122"/>
      <c r="J45" s="36"/>
      <c r="K45" s="36"/>
      <c r="L45" s="40"/>
    </row>
    <row r="46" spans="2:12" s="1" customFormat="1" ht="16.5" customHeight="1">
      <c r="B46" s="35"/>
      <c r="C46" s="36"/>
      <c r="D46" s="36"/>
      <c r="E46" s="61" t="str">
        <f>E7</f>
        <v>Revitalizace rybníka ve Vlčnově</v>
      </c>
      <c r="F46" s="36"/>
      <c r="G46" s="36"/>
      <c r="H46" s="36"/>
      <c r="I46" s="122"/>
      <c r="J46" s="36"/>
      <c r="K46" s="36"/>
      <c r="L46" s="40"/>
    </row>
    <row r="47" spans="2:12" s="1" customFormat="1" ht="6.95" customHeight="1">
      <c r="B47" s="35"/>
      <c r="C47" s="36"/>
      <c r="D47" s="36"/>
      <c r="E47" s="36"/>
      <c r="F47" s="36"/>
      <c r="G47" s="36"/>
      <c r="H47" s="36"/>
      <c r="I47" s="122"/>
      <c r="J47" s="36"/>
      <c r="K47" s="36"/>
      <c r="L47" s="40"/>
    </row>
    <row r="48" spans="2:12" s="1" customFormat="1" ht="12" customHeight="1">
      <c r="B48" s="35"/>
      <c r="C48" s="29" t="s">
        <v>20</v>
      </c>
      <c r="D48" s="36"/>
      <c r="E48" s="36"/>
      <c r="F48" s="24" t="str">
        <f>F10</f>
        <v>k. ú. Vlčnov u Chrudimi</v>
      </c>
      <c r="G48" s="36"/>
      <c r="H48" s="36"/>
      <c r="I48" s="124" t="s">
        <v>22</v>
      </c>
      <c r="J48" s="64" t="str">
        <f>IF(J10="","",J10)</f>
        <v>7. 4. 2019</v>
      </c>
      <c r="K48" s="36"/>
      <c r="L48" s="40"/>
    </row>
    <row r="49" spans="2:12" s="1" customFormat="1" ht="6.95" customHeight="1">
      <c r="B49" s="35"/>
      <c r="C49" s="36"/>
      <c r="D49" s="36"/>
      <c r="E49" s="36"/>
      <c r="F49" s="36"/>
      <c r="G49" s="36"/>
      <c r="H49" s="36"/>
      <c r="I49" s="122"/>
      <c r="J49" s="36"/>
      <c r="K49" s="36"/>
      <c r="L49" s="40"/>
    </row>
    <row r="50" spans="2:12" s="1" customFormat="1" ht="13.65" customHeight="1">
      <c r="B50" s="35"/>
      <c r="C50" s="29" t="s">
        <v>24</v>
      </c>
      <c r="D50" s="36"/>
      <c r="E50" s="36"/>
      <c r="F50" s="24" t="str">
        <f>E13</f>
        <v>Město Chrudim</v>
      </c>
      <c r="G50" s="36"/>
      <c r="H50" s="36"/>
      <c r="I50" s="124" t="s">
        <v>30</v>
      </c>
      <c r="J50" s="33" t="str">
        <f>E19</f>
        <v xml:space="preserve"> </v>
      </c>
      <c r="K50" s="36"/>
      <c r="L50" s="40"/>
    </row>
    <row r="51" spans="2:12" s="1" customFormat="1" ht="13.65" customHeight="1">
      <c r="B51" s="35"/>
      <c r="C51" s="29" t="s">
        <v>28</v>
      </c>
      <c r="D51" s="36"/>
      <c r="E51" s="36"/>
      <c r="F51" s="24" t="str">
        <f>IF(E16="","",E16)</f>
        <v>Vyplň údaj</v>
      </c>
      <c r="G51" s="36"/>
      <c r="H51" s="36"/>
      <c r="I51" s="124" t="s">
        <v>33</v>
      </c>
      <c r="J51" s="33" t="str">
        <f>E22</f>
        <v>Martin Dobeš</v>
      </c>
      <c r="K51" s="36"/>
      <c r="L51" s="40"/>
    </row>
    <row r="52" spans="2:12" s="1" customFormat="1" ht="10.3" customHeight="1">
      <c r="B52" s="35"/>
      <c r="C52" s="36"/>
      <c r="D52" s="36"/>
      <c r="E52" s="36"/>
      <c r="F52" s="36"/>
      <c r="G52" s="36"/>
      <c r="H52" s="36"/>
      <c r="I52" s="122"/>
      <c r="J52" s="36"/>
      <c r="K52" s="36"/>
      <c r="L52" s="40"/>
    </row>
    <row r="53" spans="2:12" s="1" customFormat="1" ht="29.25" customHeight="1">
      <c r="B53" s="35"/>
      <c r="C53" s="150" t="s">
        <v>80</v>
      </c>
      <c r="D53" s="151"/>
      <c r="E53" s="151"/>
      <c r="F53" s="151"/>
      <c r="G53" s="151"/>
      <c r="H53" s="151"/>
      <c r="I53" s="152"/>
      <c r="J53" s="153" t="s">
        <v>81</v>
      </c>
      <c r="K53" s="151"/>
      <c r="L53" s="40"/>
    </row>
    <row r="54" spans="2:12" s="1" customFormat="1" ht="10.3" customHeight="1">
      <c r="B54" s="35"/>
      <c r="C54" s="36"/>
      <c r="D54" s="36"/>
      <c r="E54" s="36"/>
      <c r="F54" s="36"/>
      <c r="G54" s="36"/>
      <c r="H54" s="36"/>
      <c r="I54" s="122"/>
      <c r="J54" s="36"/>
      <c r="K54" s="36"/>
      <c r="L54" s="40"/>
    </row>
    <row r="55" spans="2:47" s="1" customFormat="1" ht="22.8" customHeight="1">
      <c r="B55" s="35"/>
      <c r="C55" s="154" t="s">
        <v>82</v>
      </c>
      <c r="D55" s="36"/>
      <c r="E55" s="36"/>
      <c r="F55" s="36"/>
      <c r="G55" s="36"/>
      <c r="H55" s="36"/>
      <c r="I55" s="122"/>
      <c r="J55" s="95">
        <f>J85</f>
        <v>0</v>
      </c>
      <c r="K55" s="36"/>
      <c r="L55" s="40"/>
      <c r="AU55" s="14" t="s">
        <v>83</v>
      </c>
    </row>
    <row r="56" spans="2:12" s="7" customFormat="1" ht="24.95" customHeight="1">
      <c r="B56" s="155"/>
      <c r="C56" s="156"/>
      <c r="D56" s="157" t="s">
        <v>84</v>
      </c>
      <c r="E56" s="158"/>
      <c r="F56" s="158"/>
      <c r="G56" s="158"/>
      <c r="H56" s="158"/>
      <c r="I56" s="159"/>
      <c r="J56" s="160">
        <f>J86</f>
        <v>0</v>
      </c>
      <c r="K56" s="156"/>
      <c r="L56" s="161"/>
    </row>
    <row r="57" spans="2:12" s="8" customFormat="1" ht="19.9" customHeight="1">
      <c r="B57" s="162"/>
      <c r="C57" s="163"/>
      <c r="D57" s="164" t="s">
        <v>85</v>
      </c>
      <c r="E57" s="165"/>
      <c r="F57" s="165"/>
      <c r="G57" s="165"/>
      <c r="H57" s="165"/>
      <c r="I57" s="166"/>
      <c r="J57" s="167">
        <f>J87</f>
        <v>0</v>
      </c>
      <c r="K57" s="163"/>
      <c r="L57" s="168"/>
    </row>
    <row r="58" spans="2:12" s="8" customFormat="1" ht="19.9" customHeight="1">
      <c r="B58" s="162"/>
      <c r="C58" s="163"/>
      <c r="D58" s="164" t="s">
        <v>86</v>
      </c>
      <c r="E58" s="165"/>
      <c r="F58" s="165"/>
      <c r="G58" s="165"/>
      <c r="H58" s="165"/>
      <c r="I58" s="166"/>
      <c r="J58" s="167">
        <f>J137</f>
        <v>0</v>
      </c>
      <c r="K58" s="163"/>
      <c r="L58" s="168"/>
    </row>
    <row r="59" spans="2:12" s="8" customFormat="1" ht="19.9" customHeight="1">
      <c r="B59" s="162"/>
      <c r="C59" s="163"/>
      <c r="D59" s="164" t="s">
        <v>87</v>
      </c>
      <c r="E59" s="165"/>
      <c r="F59" s="165"/>
      <c r="G59" s="165"/>
      <c r="H59" s="165"/>
      <c r="I59" s="166"/>
      <c r="J59" s="167">
        <f>J145</f>
        <v>0</v>
      </c>
      <c r="K59" s="163"/>
      <c r="L59" s="168"/>
    </row>
    <row r="60" spans="2:12" s="8" customFormat="1" ht="19.9" customHeight="1">
      <c r="B60" s="162"/>
      <c r="C60" s="163"/>
      <c r="D60" s="164" t="s">
        <v>88</v>
      </c>
      <c r="E60" s="165"/>
      <c r="F60" s="165"/>
      <c r="G60" s="165"/>
      <c r="H60" s="165"/>
      <c r="I60" s="166"/>
      <c r="J60" s="167">
        <f>J154</f>
        <v>0</v>
      </c>
      <c r="K60" s="163"/>
      <c r="L60" s="168"/>
    </row>
    <row r="61" spans="2:12" s="8" customFormat="1" ht="19.9" customHeight="1">
      <c r="B61" s="162"/>
      <c r="C61" s="163"/>
      <c r="D61" s="164" t="s">
        <v>89</v>
      </c>
      <c r="E61" s="165"/>
      <c r="F61" s="165"/>
      <c r="G61" s="165"/>
      <c r="H61" s="165"/>
      <c r="I61" s="166"/>
      <c r="J61" s="167">
        <f>J157</f>
        <v>0</v>
      </c>
      <c r="K61" s="163"/>
      <c r="L61" s="168"/>
    </row>
    <row r="62" spans="2:12" s="8" customFormat="1" ht="19.9" customHeight="1">
      <c r="B62" s="162"/>
      <c r="C62" s="163"/>
      <c r="D62" s="164" t="s">
        <v>90</v>
      </c>
      <c r="E62" s="165"/>
      <c r="F62" s="165"/>
      <c r="G62" s="165"/>
      <c r="H62" s="165"/>
      <c r="I62" s="166"/>
      <c r="J62" s="167">
        <f>J160</f>
        <v>0</v>
      </c>
      <c r="K62" s="163"/>
      <c r="L62" s="168"/>
    </row>
    <row r="63" spans="2:12" s="8" customFormat="1" ht="19.9" customHeight="1">
      <c r="B63" s="162"/>
      <c r="C63" s="163"/>
      <c r="D63" s="164" t="s">
        <v>91</v>
      </c>
      <c r="E63" s="165"/>
      <c r="F63" s="165"/>
      <c r="G63" s="165"/>
      <c r="H63" s="165"/>
      <c r="I63" s="166"/>
      <c r="J63" s="167">
        <f>J166</f>
        <v>0</v>
      </c>
      <c r="K63" s="163"/>
      <c r="L63" s="168"/>
    </row>
    <row r="64" spans="2:12" s="8" customFormat="1" ht="19.9" customHeight="1">
      <c r="B64" s="162"/>
      <c r="C64" s="163"/>
      <c r="D64" s="164" t="s">
        <v>92</v>
      </c>
      <c r="E64" s="165"/>
      <c r="F64" s="165"/>
      <c r="G64" s="165"/>
      <c r="H64" s="165"/>
      <c r="I64" s="166"/>
      <c r="J64" s="167">
        <f>J181</f>
        <v>0</v>
      </c>
      <c r="K64" s="163"/>
      <c r="L64" s="168"/>
    </row>
    <row r="65" spans="2:12" s="7" customFormat="1" ht="24.95" customHeight="1">
      <c r="B65" s="155"/>
      <c r="C65" s="156"/>
      <c r="D65" s="157" t="s">
        <v>93</v>
      </c>
      <c r="E65" s="158"/>
      <c r="F65" s="158"/>
      <c r="G65" s="158"/>
      <c r="H65" s="158"/>
      <c r="I65" s="159"/>
      <c r="J65" s="160">
        <f>J183</f>
        <v>0</v>
      </c>
      <c r="K65" s="156"/>
      <c r="L65" s="161"/>
    </row>
    <row r="66" spans="2:12" s="8" customFormat="1" ht="19.9" customHeight="1">
      <c r="B66" s="162"/>
      <c r="C66" s="163"/>
      <c r="D66" s="164" t="s">
        <v>94</v>
      </c>
      <c r="E66" s="165"/>
      <c r="F66" s="165"/>
      <c r="G66" s="165"/>
      <c r="H66" s="165"/>
      <c r="I66" s="166"/>
      <c r="J66" s="167">
        <f>J184</f>
        <v>0</v>
      </c>
      <c r="K66" s="163"/>
      <c r="L66" s="168"/>
    </row>
    <row r="67" spans="2:12" s="7" customFormat="1" ht="24.95" customHeight="1">
      <c r="B67" s="155"/>
      <c r="C67" s="156"/>
      <c r="D67" s="157" t="s">
        <v>95</v>
      </c>
      <c r="E67" s="158"/>
      <c r="F67" s="158"/>
      <c r="G67" s="158"/>
      <c r="H67" s="158"/>
      <c r="I67" s="159"/>
      <c r="J67" s="160">
        <f>J194</f>
        <v>0</v>
      </c>
      <c r="K67" s="156"/>
      <c r="L67" s="161"/>
    </row>
    <row r="68" spans="2:12" s="1" customFormat="1" ht="21.8" customHeight="1">
      <c r="B68" s="35"/>
      <c r="C68" s="36"/>
      <c r="D68" s="36"/>
      <c r="E68" s="36"/>
      <c r="F68" s="36"/>
      <c r="G68" s="36"/>
      <c r="H68" s="36"/>
      <c r="I68" s="122"/>
      <c r="J68" s="36"/>
      <c r="K68" s="36"/>
      <c r="L68" s="40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146"/>
      <c r="J69" s="55"/>
      <c r="K69" s="55"/>
      <c r="L69" s="40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49"/>
      <c r="J73" s="57"/>
      <c r="K73" s="57"/>
      <c r="L73" s="40"/>
    </row>
    <row r="74" spans="2:12" s="1" customFormat="1" ht="24.95" customHeight="1">
      <c r="B74" s="35"/>
      <c r="C74" s="20" t="s">
        <v>96</v>
      </c>
      <c r="D74" s="36"/>
      <c r="E74" s="36"/>
      <c r="F74" s="36"/>
      <c r="G74" s="36"/>
      <c r="H74" s="36"/>
      <c r="I74" s="122"/>
      <c r="J74" s="36"/>
      <c r="K74" s="36"/>
      <c r="L74" s="40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22"/>
      <c r="J75" s="36"/>
      <c r="K75" s="36"/>
      <c r="L75" s="40"/>
    </row>
    <row r="76" spans="2:12" s="1" customFormat="1" ht="12" customHeight="1">
      <c r="B76" s="35"/>
      <c r="C76" s="29" t="s">
        <v>16</v>
      </c>
      <c r="D76" s="36"/>
      <c r="E76" s="36"/>
      <c r="F76" s="36"/>
      <c r="G76" s="36"/>
      <c r="H76" s="36"/>
      <c r="I76" s="122"/>
      <c r="J76" s="36"/>
      <c r="K76" s="36"/>
      <c r="L76" s="40"/>
    </row>
    <row r="77" spans="2:12" s="1" customFormat="1" ht="16.5" customHeight="1">
      <c r="B77" s="35"/>
      <c r="C77" s="36"/>
      <c r="D77" s="36"/>
      <c r="E77" s="61" t="str">
        <f>E7</f>
        <v>Revitalizace rybníka ve Vlčnově</v>
      </c>
      <c r="F77" s="36"/>
      <c r="G77" s="36"/>
      <c r="H77" s="36"/>
      <c r="I77" s="122"/>
      <c r="J77" s="36"/>
      <c r="K77" s="36"/>
      <c r="L77" s="40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22"/>
      <c r="J78" s="36"/>
      <c r="K78" s="36"/>
      <c r="L78" s="40"/>
    </row>
    <row r="79" spans="2:12" s="1" customFormat="1" ht="12" customHeight="1">
      <c r="B79" s="35"/>
      <c r="C79" s="29" t="s">
        <v>20</v>
      </c>
      <c r="D79" s="36"/>
      <c r="E79" s="36"/>
      <c r="F79" s="24" t="str">
        <f>F10</f>
        <v>k. ú. Vlčnov u Chrudimi</v>
      </c>
      <c r="G79" s="36"/>
      <c r="H79" s="36"/>
      <c r="I79" s="124" t="s">
        <v>22</v>
      </c>
      <c r="J79" s="64" t="str">
        <f>IF(J10="","",J10)</f>
        <v>7. 4. 2019</v>
      </c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2"/>
      <c r="J80" s="36"/>
      <c r="K80" s="36"/>
      <c r="L80" s="40"/>
    </row>
    <row r="81" spans="2:12" s="1" customFormat="1" ht="13.65" customHeight="1">
      <c r="B81" s="35"/>
      <c r="C81" s="29" t="s">
        <v>24</v>
      </c>
      <c r="D81" s="36"/>
      <c r="E81" s="36"/>
      <c r="F81" s="24" t="str">
        <f>E13</f>
        <v>Město Chrudim</v>
      </c>
      <c r="G81" s="36"/>
      <c r="H81" s="36"/>
      <c r="I81" s="124" t="s">
        <v>30</v>
      </c>
      <c r="J81" s="33" t="str">
        <f>E19</f>
        <v xml:space="preserve"> </v>
      </c>
      <c r="K81" s="36"/>
      <c r="L81" s="40"/>
    </row>
    <row r="82" spans="2:12" s="1" customFormat="1" ht="13.65" customHeight="1">
      <c r="B82" s="35"/>
      <c r="C82" s="29" t="s">
        <v>28</v>
      </c>
      <c r="D82" s="36"/>
      <c r="E82" s="36"/>
      <c r="F82" s="24" t="str">
        <f>IF(E16="","",E16)</f>
        <v>Vyplň údaj</v>
      </c>
      <c r="G82" s="36"/>
      <c r="H82" s="36"/>
      <c r="I82" s="124" t="s">
        <v>33</v>
      </c>
      <c r="J82" s="33" t="str">
        <f>E22</f>
        <v>Martin Dobeš</v>
      </c>
      <c r="K82" s="36"/>
      <c r="L82" s="40"/>
    </row>
    <row r="83" spans="2:12" s="1" customFormat="1" ht="10.3" customHeight="1"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40"/>
    </row>
    <row r="84" spans="2:20" s="9" customFormat="1" ht="29.25" customHeight="1">
      <c r="B84" s="169"/>
      <c r="C84" s="170" t="s">
        <v>97</v>
      </c>
      <c r="D84" s="171" t="s">
        <v>55</v>
      </c>
      <c r="E84" s="171" t="s">
        <v>51</v>
      </c>
      <c r="F84" s="171" t="s">
        <v>52</v>
      </c>
      <c r="G84" s="171" t="s">
        <v>98</v>
      </c>
      <c r="H84" s="171" t="s">
        <v>99</v>
      </c>
      <c r="I84" s="172" t="s">
        <v>100</v>
      </c>
      <c r="J84" s="173" t="s">
        <v>81</v>
      </c>
      <c r="K84" s="174" t="s">
        <v>101</v>
      </c>
      <c r="L84" s="175"/>
      <c r="M84" s="85" t="s">
        <v>1</v>
      </c>
      <c r="N84" s="86" t="s">
        <v>40</v>
      </c>
      <c r="O84" s="86" t="s">
        <v>102</v>
      </c>
      <c r="P84" s="86" t="s">
        <v>103</v>
      </c>
      <c r="Q84" s="86" t="s">
        <v>104</v>
      </c>
      <c r="R84" s="86" t="s">
        <v>105</v>
      </c>
      <c r="S84" s="86" t="s">
        <v>106</v>
      </c>
      <c r="T84" s="87" t="s">
        <v>107</v>
      </c>
    </row>
    <row r="85" spans="2:63" s="1" customFormat="1" ht="22.8" customHeight="1">
      <c r="B85" s="35"/>
      <c r="C85" s="92" t="s">
        <v>108</v>
      </c>
      <c r="D85" s="36"/>
      <c r="E85" s="36"/>
      <c r="F85" s="36"/>
      <c r="G85" s="36"/>
      <c r="H85" s="36"/>
      <c r="I85" s="122"/>
      <c r="J85" s="176">
        <f>BK85</f>
        <v>0</v>
      </c>
      <c r="K85" s="36"/>
      <c r="L85" s="40"/>
      <c r="M85" s="88"/>
      <c r="N85" s="89"/>
      <c r="O85" s="89"/>
      <c r="P85" s="177">
        <f>P86+P183+P194</f>
        <v>0</v>
      </c>
      <c r="Q85" s="89"/>
      <c r="R85" s="177">
        <f>R86+R183+R194</f>
        <v>1302.75517955</v>
      </c>
      <c r="S85" s="89"/>
      <c r="T85" s="178">
        <f>T86+T183+T194</f>
        <v>83.58860000000001</v>
      </c>
      <c r="AT85" s="14" t="s">
        <v>69</v>
      </c>
      <c r="AU85" s="14" t="s">
        <v>83</v>
      </c>
      <c r="BK85" s="179">
        <f>BK86+BK183+BK194</f>
        <v>0</v>
      </c>
    </row>
    <row r="86" spans="2:63" s="10" customFormat="1" ht="25.9" customHeight="1">
      <c r="B86" s="180"/>
      <c r="C86" s="181"/>
      <c r="D86" s="182" t="s">
        <v>69</v>
      </c>
      <c r="E86" s="183" t="s">
        <v>109</v>
      </c>
      <c r="F86" s="183" t="s">
        <v>110</v>
      </c>
      <c r="G86" s="181"/>
      <c r="H86" s="181"/>
      <c r="I86" s="184"/>
      <c r="J86" s="185">
        <f>BK86</f>
        <v>0</v>
      </c>
      <c r="K86" s="181"/>
      <c r="L86" s="186"/>
      <c r="M86" s="187"/>
      <c r="N86" s="188"/>
      <c r="O86" s="188"/>
      <c r="P86" s="189">
        <f>P87+P137+P145+P154+P157+P160+P166+P181</f>
        <v>0</v>
      </c>
      <c r="Q86" s="188"/>
      <c r="R86" s="189">
        <f>R87+R137+R145+R154+R157+R160+R166+R181</f>
        <v>1302.73179955</v>
      </c>
      <c r="S86" s="188"/>
      <c r="T86" s="190">
        <f>T87+T137+T145+T154+T157+T160+T166+T181</f>
        <v>83.58860000000001</v>
      </c>
      <c r="AR86" s="191" t="s">
        <v>75</v>
      </c>
      <c r="AT86" s="192" t="s">
        <v>69</v>
      </c>
      <c r="AU86" s="192" t="s">
        <v>70</v>
      </c>
      <c r="AY86" s="191" t="s">
        <v>111</v>
      </c>
      <c r="BK86" s="193">
        <f>BK87+BK137+BK145+BK154+BK157+BK160+BK166+BK181</f>
        <v>0</v>
      </c>
    </row>
    <row r="87" spans="2:63" s="10" customFormat="1" ht="22.8" customHeight="1">
      <c r="B87" s="180"/>
      <c r="C87" s="181"/>
      <c r="D87" s="182" t="s">
        <v>69</v>
      </c>
      <c r="E87" s="194" t="s">
        <v>75</v>
      </c>
      <c r="F87" s="194" t="s">
        <v>112</v>
      </c>
      <c r="G87" s="181"/>
      <c r="H87" s="181"/>
      <c r="I87" s="184"/>
      <c r="J87" s="195">
        <f>BK87</f>
        <v>0</v>
      </c>
      <c r="K87" s="181"/>
      <c r="L87" s="186"/>
      <c r="M87" s="187"/>
      <c r="N87" s="188"/>
      <c r="O87" s="188"/>
      <c r="P87" s="189">
        <f>SUM(P88:P136)</f>
        <v>0</v>
      </c>
      <c r="Q87" s="188"/>
      <c r="R87" s="189">
        <f>SUM(R88:R136)</f>
        <v>0.13271000000000002</v>
      </c>
      <c r="S87" s="188"/>
      <c r="T87" s="190">
        <f>SUM(T88:T136)</f>
        <v>53.508</v>
      </c>
      <c r="AR87" s="191" t="s">
        <v>75</v>
      </c>
      <c r="AT87" s="192" t="s">
        <v>69</v>
      </c>
      <c r="AU87" s="192" t="s">
        <v>75</v>
      </c>
      <c r="AY87" s="191" t="s">
        <v>111</v>
      </c>
      <c r="BK87" s="193">
        <f>SUM(BK88:BK136)</f>
        <v>0</v>
      </c>
    </row>
    <row r="88" spans="2:65" s="1" customFormat="1" ht="16.5" customHeight="1">
      <c r="B88" s="35"/>
      <c r="C88" s="196" t="s">
        <v>75</v>
      </c>
      <c r="D88" s="196" t="s">
        <v>113</v>
      </c>
      <c r="E88" s="197" t="s">
        <v>114</v>
      </c>
      <c r="F88" s="198" t="s">
        <v>115</v>
      </c>
      <c r="G88" s="199" t="s">
        <v>116</v>
      </c>
      <c r="H88" s="200">
        <v>29.4</v>
      </c>
      <c r="I88" s="201"/>
      <c r="J88" s="202">
        <f>ROUND(I88*H88,2)</f>
        <v>0</v>
      </c>
      <c r="K88" s="198" t="s">
        <v>117</v>
      </c>
      <c r="L88" s="40"/>
      <c r="M88" s="203" t="s">
        <v>1</v>
      </c>
      <c r="N88" s="204" t="s">
        <v>41</v>
      </c>
      <c r="O88" s="76"/>
      <c r="P88" s="205">
        <f>O88*H88</f>
        <v>0</v>
      </c>
      <c r="Q88" s="205">
        <v>0</v>
      </c>
      <c r="R88" s="205">
        <f>Q88*H88</f>
        <v>0</v>
      </c>
      <c r="S88" s="205">
        <v>1.82</v>
      </c>
      <c r="T88" s="206">
        <f>S88*H88</f>
        <v>53.508</v>
      </c>
      <c r="AR88" s="14" t="s">
        <v>118</v>
      </c>
      <c r="AT88" s="14" t="s">
        <v>113</v>
      </c>
      <c r="AU88" s="14" t="s">
        <v>77</v>
      </c>
      <c r="AY88" s="14" t="s">
        <v>111</v>
      </c>
      <c r="BE88" s="207">
        <f>IF(N88="základní",J88,0)</f>
        <v>0</v>
      </c>
      <c r="BF88" s="207">
        <f>IF(N88="snížená",J88,0)</f>
        <v>0</v>
      </c>
      <c r="BG88" s="207">
        <f>IF(N88="zákl. přenesená",J88,0)</f>
        <v>0</v>
      </c>
      <c r="BH88" s="207">
        <f>IF(N88="sníž. přenesená",J88,0)</f>
        <v>0</v>
      </c>
      <c r="BI88" s="207">
        <f>IF(N88="nulová",J88,0)</f>
        <v>0</v>
      </c>
      <c r="BJ88" s="14" t="s">
        <v>75</v>
      </c>
      <c r="BK88" s="207">
        <f>ROUND(I88*H88,2)</f>
        <v>0</v>
      </c>
      <c r="BL88" s="14" t="s">
        <v>118</v>
      </c>
      <c r="BM88" s="14" t="s">
        <v>119</v>
      </c>
    </row>
    <row r="89" spans="2:51" s="11" customFormat="1" ht="12">
      <c r="B89" s="208"/>
      <c r="C89" s="209"/>
      <c r="D89" s="210" t="s">
        <v>120</v>
      </c>
      <c r="E89" s="211" t="s">
        <v>1</v>
      </c>
      <c r="F89" s="212" t="s">
        <v>121</v>
      </c>
      <c r="G89" s="209"/>
      <c r="H89" s="213">
        <v>29.4</v>
      </c>
      <c r="I89" s="214"/>
      <c r="J89" s="209"/>
      <c r="K89" s="209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120</v>
      </c>
      <c r="AU89" s="219" t="s">
        <v>77</v>
      </c>
      <c r="AV89" s="11" t="s">
        <v>77</v>
      </c>
      <c r="AW89" s="11" t="s">
        <v>32</v>
      </c>
      <c r="AX89" s="11" t="s">
        <v>75</v>
      </c>
      <c r="AY89" s="219" t="s">
        <v>111</v>
      </c>
    </row>
    <row r="90" spans="2:65" s="1" customFormat="1" ht="16.5" customHeight="1">
      <c r="B90" s="35"/>
      <c r="C90" s="196" t="s">
        <v>77</v>
      </c>
      <c r="D90" s="196" t="s">
        <v>113</v>
      </c>
      <c r="E90" s="197" t="s">
        <v>122</v>
      </c>
      <c r="F90" s="198" t="s">
        <v>123</v>
      </c>
      <c r="G90" s="199" t="s">
        <v>116</v>
      </c>
      <c r="H90" s="200">
        <v>29.4</v>
      </c>
      <c r="I90" s="201"/>
      <c r="J90" s="202">
        <f>ROUND(I90*H90,2)</f>
        <v>0</v>
      </c>
      <c r="K90" s="198" t="s">
        <v>117</v>
      </c>
      <c r="L90" s="40"/>
      <c r="M90" s="203" t="s">
        <v>1</v>
      </c>
      <c r="N90" s="204" t="s">
        <v>41</v>
      </c>
      <c r="O90" s="76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AR90" s="14" t="s">
        <v>118</v>
      </c>
      <c r="AT90" s="14" t="s">
        <v>113</v>
      </c>
      <c r="AU90" s="14" t="s">
        <v>77</v>
      </c>
      <c r="AY90" s="14" t="s">
        <v>111</v>
      </c>
      <c r="BE90" s="207">
        <f>IF(N90="základní",J90,0)</f>
        <v>0</v>
      </c>
      <c r="BF90" s="207">
        <f>IF(N90="snížená",J90,0)</f>
        <v>0</v>
      </c>
      <c r="BG90" s="207">
        <f>IF(N90="zákl. přenesená",J90,0)</f>
        <v>0</v>
      </c>
      <c r="BH90" s="207">
        <f>IF(N90="sníž. přenesená",J90,0)</f>
        <v>0</v>
      </c>
      <c r="BI90" s="207">
        <f>IF(N90="nulová",J90,0)</f>
        <v>0</v>
      </c>
      <c r="BJ90" s="14" t="s">
        <v>75</v>
      </c>
      <c r="BK90" s="207">
        <f>ROUND(I90*H90,2)</f>
        <v>0</v>
      </c>
      <c r="BL90" s="14" t="s">
        <v>118</v>
      </c>
      <c r="BM90" s="14" t="s">
        <v>124</v>
      </c>
    </row>
    <row r="91" spans="2:65" s="1" customFormat="1" ht="16.5" customHeight="1">
      <c r="B91" s="35"/>
      <c r="C91" s="196" t="s">
        <v>125</v>
      </c>
      <c r="D91" s="196" t="s">
        <v>113</v>
      </c>
      <c r="E91" s="197" t="s">
        <v>126</v>
      </c>
      <c r="F91" s="198" t="s">
        <v>127</v>
      </c>
      <c r="G91" s="199" t="s">
        <v>116</v>
      </c>
      <c r="H91" s="200">
        <v>1298</v>
      </c>
      <c r="I91" s="201"/>
      <c r="J91" s="202">
        <f>ROUND(I91*H91,2)</f>
        <v>0</v>
      </c>
      <c r="K91" s="198" t="s">
        <v>117</v>
      </c>
      <c r="L91" s="40"/>
      <c r="M91" s="203" t="s">
        <v>1</v>
      </c>
      <c r="N91" s="204" t="s">
        <v>41</v>
      </c>
      <c r="O91" s="76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AR91" s="14" t="s">
        <v>118</v>
      </c>
      <c r="AT91" s="14" t="s">
        <v>113</v>
      </c>
      <c r="AU91" s="14" t="s">
        <v>77</v>
      </c>
      <c r="AY91" s="14" t="s">
        <v>111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4" t="s">
        <v>75</v>
      </c>
      <c r="BK91" s="207">
        <f>ROUND(I91*H91,2)</f>
        <v>0</v>
      </c>
      <c r="BL91" s="14" t="s">
        <v>118</v>
      </c>
      <c r="BM91" s="14" t="s">
        <v>128</v>
      </c>
    </row>
    <row r="92" spans="2:47" s="1" customFormat="1" ht="12">
      <c r="B92" s="35"/>
      <c r="C92" s="36"/>
      <c r="D92" s="210" t="s">
        <v>129</v>
      </c>
      <c r="E92" s="36"/>
      <c r="F92" s="220" t="s">
        <v>130</v>
      </c>
      <c r="G92" s="36"/>
      <c r="H92" s="36"/>
      <c r="I92" s="122"/>
      <c r="J92" s="36"/>
      <c r="K92" s="36"/>
      <c r="L92" s="40"/>
      <c r="M92" s="221"/>
      <c r="N92" s="76"/>
      <c r="O92" s="76"/>
      <c r="P92" s="76"/>
      <c r="Q92" s="76"/>
      <c r="R92" s="76"/>
      <c r="S92" s="76"/>
      <c r="T92" s="77"/>
      <c r="AT92" s="14" t="s">
        <v>129</v>
      </c>
      <c r="AU92" s="14" t="s">
        <v>77</v>
      </c>
    </row>
    <row r="93" spans="2:51" s="11" customFormat="1" ht="12">
      <c r="B93" s="208"/>
      <c r="C93" s="209"/>
      <c r="D93" s="210" t="s">
        <v>120</v>
      </c>
      <c r="E93" s="211" t="s">
        <v>1</v>
      </c>
      <c r="F93" s="212" t="s">
        <v>131</v>
      </c>
      <c r="G93" s="209"/>
      <c r="H93" s="213">
        <v>1298</v>
      </c>
      <c r="I93" s="214"/>
      <c r="J93" s="209"/>
      <c r="K93" s="209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120</v>
      </c>
      <c r="AU93" s="219" t="s">
        <v>77</v>
      </c>
      <c r="AV93" s="11" t="s">
        <v>77</v>
      </c>
      <c r="AW93" s="11" t="s">
        <v>32</v>
      </c>
      <c r="AX93" s="11" t="s">
        <v>75</v>
      </c>
      <c r="AY93" s="219" t="s">
        <v>111</v>
      </c>
    </row>
    <row r="94" spans="2:65" s="1" customFormat="1" ht="16.5" customHeight="1">
      <c r="B94" s="35"/>
      <c r="C94" s="196" t="s">
        <v>118</v>
      </c>
      <c r="D94" s="196" t="s">
        <v>113</v>
      </c>
      <c r="E94" s="197" t="s">
        <v>132</v>
      </c>
      <c r="F94" s="198" t="s">
        <v>133</v>
      </c>
      <c r="G94" s="199" t="s">
        <v>116</v>
      </c>
      <c r="H94" s="200">
        <v>76.8</v>
      </c>
      <c r="I94" s="201"/>
      <c r="J94" s="202">
        <f>ROUND(I94*H94,2)</f>
        <v>0</v>
      </c>
      <c r="K94" s="198" t="s">
        <v>117</v>
      </c>
      <c r="L94" s="40"/>
      <c r="M94" s="203" t="s">
        <v>1</v>
      </c>
      <c r="N94" s="204" t="s">
        <v>41</v>
      </c>
      <c r="O94" s="7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4" t="s">
        <v>118</v>
      </c>
      <c r="AT94" s="14" t="s">
        <v>113</v>
      </c>
      <c r="AU94" s="14" t="s">
        <v>77</v>
      </c>
      <c r="AY94" s="14" t="s">
        <v>111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4" t="s">
        <v>75</v>
      </c>
      <c r="BK94" s="207">
        <f>ROUND(I94*H94,2)</f>
        <v>0</v>
      </c>
      <c r="BL94" s="14" t="s">
        <v>118</v>
      </c>
      <c r="BM94" s="14" t="s">
        <v>134</v>
      </c>
    </row>
    <row r="95" spans="2:47" s="1" customFormat="1" ht="12">
      <c r="B95" s="35"/>
      <c r="C95" s="36"/>
      <c r="D95" s="210" t="s">
        <v>129</v>
      </c>
      <c r="E95" s="36"/>
      <c r="F95" s="220" t="s">
        <v>135</v>
      </c>
      <c r="G95" s="36"/>
      <c r="H95" s="36"/>
      <c r="I95" s="122"/>
      <c r="J95" s="36"/>
      <c r="K95" s="36"/>
      <c r="L95" s="40"/>
      <c r="M95" s="221"/>
      <c r="N95" s="76"/>
      <c r="O95" s="76"/>
      <c r="P95" s="76"/>
      <c r="Q95" s="76"/>
      <c r="R95" s="76"/>
      <c r="S95" s="76"/>
      <c r="T95" s="77"/>
      <c r="AT95" s="14" t="s">
        <v>129</v>
      </c>
      <c r="AU95" s="14" t="s">
        <v>77</v>
      </c>
    </row>
    <row r="96" spans="2:47" s="1" customFormat="1" ht="12">
      <c r="B96" s="35"/>
      <c r="C96" s="36"/>
      <c r="D96" s="210" t="s">
        <v>136</v>
      </c>
      <c r="E96" s="36"/>
      <c r="F96" s="220" t="s">
        <v>137</v>
      </c>
      <c r="G96" s="36"/>
      <c r="H96" s="36"/>
      <c r="I96" s="122"/>
      <c r="J96" s="36"/>
      <c r="K96" s="36"/>
      <c r="L96" s="40"/>
      <c r="M96" s="221"/>
      <c r="N96" s="76"/>
      <c r="O96" s="76"/>
      <c r="P96" s="76"/>
      <c r="Q96" s="76"/>
      <c r="R96" s="76"/>
      <c r="S96" s="76"/>
      <c r="T96" s="77"/>
      <c r="AT96" s="14" t="s">
        <v>136</v>
      </c>
      <c r="AU96" s="14" t="s">
        <v>77</v>
      </c>
    </row>
    <row r="97" spans="2:51" s="11" customFormat="1" ht="12">
      <c r="B97" s="208"/>
      <c r="C97" s="209"/>
      <c r="D97" s="210" t="s">
        <v>120</v>
      </c>
      <c r="E97" s="211" t="s">
        <v>1</v>
      </c>
      <c r="F97" s="212" t="s">
        <v>138</v>
      </c>
      <c r="G97" s="209"/>
      <c r="H97" s="213">
        <v>76.8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120</v>
      </c>
      <c r="AU97" s="219" t="s">
        <v>77</v>
      </c>
      <c r="AV97" s="11" t="s">
        <v>77</v>
      </c>
      <c r="AW97" s="11" t="s">
        <v>32</v>
      </c>
      <c r="AX97" s="11" t="s">
        <v>75</v>
      </c>
      <c r="AY97" s="219" t="s">
        <v>111</v>
      </c>
    </row>
    <row r="98" spans="2:65" s="1" customFormat="1" ht="16.5" customHeight="1">
      <c r="B98" s="35"/>
      <c r="C98" s="196" t="s">
        <v>139</v>
      </c>
      <c r="D98" s="196" t="s">
        <v>113</v>
      </c>
      <c r="E98" s="197" t="s">
        <v>140</v>
      </c>
      <c r="F98" s="198" t="s">
        <v>141</v>
      </c>
      <c r="G98" s="199" t="s">
        <v>116</v>
      </c>
      <c r="H98" s="200">
        <v>38.52</v>
      </c>
      <c r="I98" s="201"/>
      <c r="J98" s="202">
        <f>ROUND(I98*H98,2)</f>
        <v>0</v>
      </c>
      <c r="K98" s="198" t="s">
        <v>117</v>
      </c>
      <c r="L98" s="40"/>
      <c r="M98" s="203" t="s">
        <v>1</v>
      </c>
      <c r="N98" s="204" t="s">
        <v>41</v>
      </c>
      <c r="O98" s="76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AR98" s="14" t="s">
        <v>118</v>
      </c>
      <c r="AT98" s="14" t="s">
        <v>113</v>
      </c>
      <c r="AU98" s="14" t="s">
        <v>77</v>
      </c>
      <c r="AY98" s="14" t="s">
        <v>111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4" t="s">
        <v>75</v>
      </c>
      <c r="BK98" s="207">
        <f>ROUND(I98*H98,2)</f>
        <v>0</v>
      </c>
      <c r="BL98" s="14" t="s">
        <v>118</v>
      </c>
      <c r="BM98" s="14" t="s">
        <v>142</v>
      </c>
    </row>
    <row r="99" spans="2:47" s="1" customFormat="1" ht="12">
      <c r="B99" s="35"/>
      <c r="C99" s="36"/>
      <c r="D99" s="210" t="s">
        <v>136</v>
      </c>
      <c r="E99" s="36"/>
      <c r="F99" s="220" t="s">
        <v>143</v>
      </c>
      <c r="G99" s="36"/>
      <c r="H99" s="36"/>
      <c r="I99" s="122"/>
      <c r="J99" s="36"/>
      <c r="K99" s="36"/>
      <c r="L99" s="40"/>
      <c r="M99" s="221"/>
      <c r="N99" s="76"/>
      <c r="O99" s="76"/>
      <c r="P99" s="76"/>
      <c r="Q99" s="76"/>
      <c r="R99" s="76"/>
      <c r="S99" s="76"/>
      <c r="T99" s="77"/>
      <c r="AT99" s="14" t="s">
        <v>136</v>
      </c>
      <c r="AU99" s="14" t="s">
        <v>77</v>
      </c>
    </row>
    <row r="100" spans="2:51" s="11" customFormat="1" ht="12">
      <c r="B100" s="208"/>
      <c r="C100" s="209"/>
      <c r="D100" s="210" t="s">
        <v>120</v>
      </c>
      <c r="E100" s="211" t="s">
        <v>1</v>
      </c>
      <c r="F100" s="212" t="s">
        <v>144</v>
      </c>
      <c r="G100" s="209"/>
      <c r="H100" s="213">
        <v>30.42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120</v>
      </c>
      <c r="AU100" s="219" t="s">
        <v>77</v>
      </c>
      <c r="AV100" s="11" t="s">
        <v>77</v>
      </c>
      <c r="AW100" s="11" t="s">
        <v>32</v>
      </c>
      <c r="AX100" s="11" t="s">
        <v>70</v>
      </c>
      <c r="AY100" s="219" t="s">
        <v>111</v>
      </c>
    </row>
    <row r="101" spans="2:51" s="11" customFormat="1" ht="12">
      <c r="B101" s="208"/>
      <c r="C101" s="209"/>
      <c r="D101" s="210" t="s">
        <v>120</v>
      </c>
      <c r="E101" s="211" t="s">
        <v>1</v>
      </c>
      <c r="F101" s="212" t="s">
        <v>145</v>
      </c>
      <c r="G101" s="209"/>
      <c r="H101" s="213">
        <v>8.1</v>
      </c>
      <c r="I101" s="214"/>
      <c r="J101" s="209"/>
      <c r="K101" s="209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120</v>
      </c>
      <c r="AU101" s="219" t="s">
        <v>77</v>
      </c>
      <c r="AV101" s="11" t="s">
        <v>77</v>
      </c>
      <c r="AW101" s="11" t="s">
        <v>32</v>
      </c>
      <c r="AX101" s="11" t="s">
        <v>70</v>
      </c>
      <c r="AY101" s="219" t="s">
        <v>111</v>
      </c>
    </row>
    <row r="102" spans="2:51" s="12" customFormat="1" ht="12">
      <c r="B102" s="222"/>
      <c r="C102" s="223"/>
      <c r="D102" s="210" t="s">
        <v>120</v>
      </c>
      <c r="E102" s="224" t="s">
        <v>1</v>
      </c>
      <c r="F102" s="225" t="s">
        <v>146</v>
      </c>
      <c r="G102" s="223"/>
      <c r="H102" s="226">
        <v>38.52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120</v>
      </c>
      <c r="AU102" s="232" t="s">
        <v>77</v>
      </c>
      <c r="AV102" s="12" t="s">
        <v>118</v>
      </c>
      <c r="AW102" s="12" t="s">
        <v>32</v>
      </c>
      <c r="AX102" s="12" t="s">
        <v>75</v>
      </c>
      <c r="AY102" s="232" t="s">
        <v>111</v>
      </c>
    </row>
    <row r="103" spans="2:65" s="1" customFormat="1" ht="16.5" customHeight="1">
      <c r="B103" s="35"/>
      <c r="C103" s="196" t="s">
        <v>147</v>
      </c>
      <c r="D103" s="196" t="s">
        <v>113</v>
      </c>
      <c r="E103" s="197" t="s">
        <v>148</v>
      </c>
      <c r="F103" s="198" t="s">
        <v>149</v>
      </c>
      <c r="G103" s="199" t="s">
        <v>116</v>
      </c>
      <c r="H103" s="200">
        <v>52.8</v>
      </c>
      <c r="I103" s="201"/>
      <c r="J103" s="202">
        <f>ROUND(I103*H103,2)</f>
        <v>0</v>
      </c>
      <c r="K103" s="198" t="s">
        <v>117</v>
      </c>
      <c r="L103" s="40"/>
      <c r="M103" s="203" t="s">
        <v>1</v>
      </c>
      <c r="N103" s="204" t="s">
        <v>41</v>
      </c>
      <c r="O103" s="7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AR103" s="14" t="s">
        <v>118</v>
      </c>
      <c r="AT103" s="14" t="s">
        <v>113</v>
      </c>
      <c r="AU103" s="14" t="s">
        <v>77</v>
      </c>
      <c r="AY103" s="14" t="s">
        <v>111</v>
      </c>
      <c r="BE103" s="207">
        <f>IF(N103="základní",J103,0)</f>
        <v>0</v>
      </c>
      <c r="BF103" s="207">
        <f>IF(N103="snížená",J103,0)</f>
        <v>0</v>
      </c>
      <c r="BG103" s="207">
        <f>IF(N103="zákl. přenesená",J103,0)</f>
        <v>0</v>
      </c>
      <c r="BH103" s="207">
        <f>IF(N103="sníž. přenesená",J103,0)</f>
        <v>0</v>
      </c>
      <c r="BI103" s="207">
        <f>IF(N103="nulová",J103,0)</f>
        <v>0</v>
      </c>
      <c r="BJ103" s="14" t="s">
        <v>75</v>
      </c>
      <c r="BK103" s="207">
        <f>ROUND(I103*H103,2)</f>
        <v>0</v>
      </c>
      <c r="BL103" s="14" t="s">
        <v>118</v>
      </c>
      <c r="BM103" s="14" t="s">
        <v>150</v>
      </c>
    </row>
    <row r="104" spans="2:51" s="11" customFormat="1" ht="12">
      <c r="B104" s="208"/>
      <c r="C104" s="209"/>
      <c r="D104" s="210" t="s">
        <v>120</v>
      </c>
      <c r="E104" s="211" t="s">
        <v>1</v>
      </c>
      <c r="F104" s="212" t="s">
        <v>151</v>
      </c>
      <c r="G104" s="209"/>
      <c r="H104" s="213">
        <v>52.8</v>
      </c>
      <c r="I104" s="214"/>
      <c r="J104" s="209"/>
      <c r="K104" s="209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120</v>
      </c>
      <c r="AU104" s="219" t="s">
        <v>77</v>
      </c>
      <c r="AV104" s="11" t="s">
        <v>77</v>
      </c>
      <c r="AW104" s="11" t="s">
        <v>32</v>
      </c>
      <c r="AX104" s="11" t="s">
        <v>75</v>
      </c>
      <c r="AY104" s="219" t="s">
        <v>111</v>
      </c>
    </row>
    <row r="105" spans="2:65" s="1" customFormat="1" ht="16.5" customHeight="1">
      <c r="B105" s="35"/>
      <c r="C105" s="196" t="s">
        <v>152</v>
      </c>
      <c r="D105" s="196" t="s">
        <v>113</v>
      </c>
      <c r="E105" s="197" t="s">
        <v>153</v>
      </c>
      <c r="F105" s="198" t="s">
        <v>154</v>
      </c>
      <c r="G105" s="199" t="s">
        <v>116</v>
      </c>
      <c r="H105" s="200">
        <v>1298</v>
      </c>
      <c r="I105" s="201"/>
      <c r="J105" s="202">
        <f>ROUND(I105*H105,2)</f>
        <v>0</v>
      </c>
      <c r="K105" s="198" t="s">
        <v>117</v>
      </c>
      <c r="L105" s="40"/>
      <c r="M105" s="203" t="s">
        <v>1</v>
      </c>
      <c r="N105" s="204" t="s">
        <v>41</v>
      </c>
      <c r="O105" s="7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AR105" s="14" t="s">
        <v>118</v>
      </c>
      <c r="AT105" s="14" t="s">
        <v>113</v>
      </c>
      <c r="AU105" s="14" t="s">
        <v>77</v>
      </c>
      <c r="AY105" s="14" t="s">
        <v>111</v>
      </c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14" t="s">
        <v>75</v>
      </c>
      <c r="BK105" s="207">
        <f>ROUND(I105*H105,2)</f>
        <v>0</v>
      </c>
      <c r="BL105" s="14" t="s">
        <v>118</v>
      </c>
      <c r="BM105" s="14" t="s">
        <v>155</v>
      </c>
    </row>
    <row r="106" spans="2:65" s="1" customFormat="1" ht="16.5" customHeight="1">
      <c r="B106" s="35"/>
      <c r="C106" s="196" t="s">
        <v>156</v>
      </c>
      <c r="D106" s="196" t="s">
        <v>113</v>
      </c>
      <c r="E106" s="197" t="s">
        <v>157</v>
      </c>
      <c r="F106" s="198" t="s">
        <v>158</v>
      </c>
      <c r="G106" s="199" t="s">
        <v>116</v>
      </c>
      <c r="H106" s="200">
        <v>1298</v>
      </c>
      <c r="I106" s="201"/>
      <c r="J106" s="202">
        <f>ROUND(I106*H106,2)</f>
        <v>0</v>
      </c>
      <c r="K106" s="198" t="s">
        <v>117</v>
      </c>
      <c r="L106" s="40"/>
      <c r="M106" s="203" t="s">
        <v>1</v>
      </c>
      <c r="N106" s="204" t="s">
        <v>41</v>
      </c>
      <c r="O106" s="7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AR106" s="14" t="s">
        <v>118</v>
      </c>
      <c r="AT106" s="14" t="s">
        <v>113</v>
      </c>
      <c r="AU106" s="14" t="s">
        <v>77</v>
      </c>
      <c r="AY106" s="14" t="s">
        <v>111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4" t="s">
        <v>75</v>
      </c>
      <c r="BK106" s="207">
        <f>ROUND(I106*H106,2)</f>
        <v>0</v>
      </c>
      <c r="BL106" s="14" t="s">
        <v>118</v>
      </c>
      <c r="BM106" s="14" t="s">
        <v>159</v>
      </c>
    </row>
    <row r="107" spans="2:47" s="1" customFormat="1" ht="12">
      <c r="B107" s="35"/>
      <c r="C107" s="36"/>
      <c r="D107" s="210" t="s">
        <v>129</v>
      </c>
      <c r="E107" s="36"/>
      <c r="F107" s="220" t="s">
        <v>160</v>
      </c>
      <c r="G107" s="36"/>
      <c r="H107" s="36"/>
      <c r="I107" s="122"/>
      <c r="J107" s="36"/>
      <c r="K107" s="36"/>
      <c r="L107" s="40"/>
      <c r="M107" s="221"/>
      <c r="N107" s="76"/>
      <c r="O107" s="76"/>
      <c r="P107" s="76"/>
      <c r="Q107" s="76"/>
      <c r="R107" s="76"/>
      <c r="S107" s="76"/>
      <c r="T107" s="77"/>
      <c r="AT107" s="14" t="s">
        <v>129</v>
      </c>
      <c r="AU107" s="14" t="s">
        <v>77</v>
      </c>
    </row>
    <row r="108" spans="2:51" s="11" customFormat="1" ht="12">
      <c r="B108" s="208"/>
      <c r="C108" s="209"/>
      <c r="D108" s="210" t="s">
        <v>120</v>
      </c>
      <c r="E108" s="211" t="s">
        <v>1</v>
      </c>
      <c r="F108" s="212" t="s">
        <v>161</v>
      </c>
      <c r="G108" s="209"/>
      <c r="H108" s="213">
        <v>1298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120</v>
      </c>
      <c r="AU108" s="219" t="s">
        <v>77</v>
      </c>
      <c r="AV108" s="11" t="s">
        <v>77</v>
      </c>
      <c r="AW108" s="11" t="s">
        <v>32</v>
      </c>
      <c r="AX108" s="11" t="s">
        <v>75</v>
      </c>
      <c r="AY108" s="219" t="s">
        <v>111</v>
      </c>
    </row>
    <row r="109" spans="2:65" s="1" customFormat="1" ht="16.5" customHeight="1">
      <c r="B109" s="35"/>
      <c r="C109" s="196" t="s">
        <v>162</v>
      </c>
      <c r="D109" s="196" t="s">
        <v>113</v>
      </c>
      <c r="E109" s="197" t="s">
        <v>163</v>
      </c>
      <c r="F109" s="198" t="s">
        <v>164</v>
      </c>
      <c r="G109" s="199" t="s">
        <v>116</v>
      </c>
      <c r="H109" s="200">
        <v>32450</v>
      </c>
      <c r="I109" s="201"/>
      <c r="J109" s="202">
        <f>ROUND(I109*H109,2)</f>
        <v>0</v>
      </c>
      <c r="K109" s="198" t="s">
        <v>117</v>
      </c>
      <c r="L109" s="40"/>
      <c r="M109" s="203" t="s">
        <v>1</v>
      </c>
      <c r="N109" s="204" t="s">
        <v>41</v>
      </c>
      <c r="O109" s="7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4" t="s">
        <v>118</v>
      </c>
      <c r="AT109" s="14" t="s">
        <v>113</v>
      </c>
      <c r="AU109" s="14" t="s">
        <v>77</v>
      </c>
      <c r="AY109" s="14" t="s">
        <v>111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4" t="s">
        <v>75</v>
      </c>
      <c r="BK109" s="207">
        <f>ROUND(I109*H109,2)</f>
        <v>0</v>
      </c>
      <c r="BL109" s="14" t="s">
        <v>118</v>
      </c>
      <c r="BM109" s="14" t="s">
        <v>165</v>
      </c>
    </row>
    <row r="110" spans="2:47" s="1" customFormat="1" ht="12">
      <c r="B110" s="35"/>
      <c r="C110" s="36"/>
      <c r="D110" s="210" t="s">
        <v>129</v>
      </c>
      <c r="E110" s="36"/>
      <c r="F110" s="220" t="s">
        <v>160</v>
      </c>
      <c r="G110" s="36"/>
      <c r="H110" s="36"/>
      <c r="I110" s="122"/>
      <c r="J110" s="36"/>
      <c r="K110" s="36"/>
      <c r="L110" s="40"/>
      <c r="M110" s="221"/>
      <c r="N110" s="76"/>
      <c r="O110" s="76"/>
      <c r="P110" s="76"/>
      <c r="Q110" s="76"/>
      <c r="R110" s="76"/>
      <c r="S110" s="76"/>
      <c r="T110" s="77"/>
      <c r="AT110" s="14" t="s">
        <v>129</v>
      </c>
      <c r="AU110" s="14" t="s">
        <v>77</v>
      </c>
    </row>
    <row r="111" spans="2:51" s="11" customFormat="1" ht="12">
      <c r="B111" s="208"/>
      <c r="C111" s="209"/>
      <c r="D111" s="210" t="s">
        <v>120</v>
      </c>
      <c r="E111" s="211" t="s">
        <v>1</v>
      </c>
      <c r="F111" s="212" t="s">
        <v>166</v>
      </c>
      <c r="G111" s="209"/>
      <c r="H111" s="213">
        <v>32450</v>
      </c>
      <c r="I111" s="214"/>
      <c r="J111" s="209"/>
      <c r="K111" s="209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120</v>
      </c>
      <c r="AU111" s="219" t="s">
        <v>77</v>
      </c>
      <c r="AV111" s="11" t="s">
        <v>77</v>
      </c>
      <c r="AW111" s="11" t="s">
        <v>32</v>
      </c>
      <c r="AX111" s="11" t="s">
        <v>75</v>
      </c>
      <c r="AY111" s="219" t="s">
        <v>111</v>
      </c>
    </row>
    <row r="112" spans="2:65" s="1" customFormat="1" ht="16.5" customHeight="1">
      <c r="B112" s="35"/>
      <c r="C112" s="196" t="s">
        <v>167</v>
      </c>
      <c r="D112" s="196" t="s">
        <v>113</v>
      </c>
      <c r="E112" s="197" t="s">
        <v>168</v>
      </c>
      <c r="F112" s="198" t="s">
        <v>169</v>
      </c>
      <c r="G112" s="199" t="s">
        <v>116</v>
      </c>
      <c r="H112" s="200">
        <v>1298</v>
      </c>
      <c r="I112" s="201"/>
      <c r="J112" s="202">
        <f>ROUND(I112*H112,2)</f>
        <v>0</v>
      </c>
      <c r="K112" s="198" t="s">
        <v>117</v>
      </c>
      <c r="L112" s="40"/>
      <c r="M112" s="203" t="s">
        <v>1</v>
      </c>
      <c r="N112" s="204" t="s">
        <v>41</v>
      </c>
      <c r="O112" s="7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4" t="s">
        <v>118</v>
      </c>
      <c r="AT112" s="14" t="s">
        <v>113</v>
      </c>
      <c r="AU112" s="14" t="s">
        <v>77</v>
      </c>
      <c r="AY112" s="14" t="s">
        <v>111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4" t="s">
        <v>75</v>
      </c>
      <c r="BK112" s="207">
        <f>ROUND(I112*H112,2)</f>
        <v>0</v>
      </c>
      <c r="BL112" s="14" t="s">
        <v>118</v>
      </c>
      <c r="BM112" s="14" t="s">
        <v>170</v>
      </c>
    </row>
    <row r="113" spans="2:65" s="1" customFormat="1" ht="16.5" customHeight="1">
      <c r="B113" s="35"/>
      <c r="C113" s="196" t="s">
        <v>171</v>
      </c>
      <c r="D113" s="196" t="s">
        <v>113</v>
      </c>
      <c r="E113" s="197" t="s">
        <v>172</v>
      </c>
      <c r="F113" s="198" t="s">
        <v>173</v>
      </c>
      <c r="G113" s="199" t="s">
        <v>116</v>
      </c>
      <c r="H113" s="200">
        <v>440.4</v>
      </c>
      <c r="I113" s="201"/>
      <c r="J113" s="202">
        <f>ROUND(I113*H113,2)</f>
        <v>0</v>
      </c>
      <c r="K113" s="198" t="s">
        <v>117</v>
      </c>
      <c r="L113" s="40"/>
      <c r="M113" s="203" t="s">
        <v>1</v>
      </c>
      <c r="N113" s="204" t="s">
        <v>41</v>
      </c>
      <c r="O113" s="7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AR113" s="14" t="s">
        <v>118</v>
      </c>
      <c r="AT113" s="14" t="s">
        <v>113</v>
      </c>
      <c r="AU113" s="14" t="s">
        <v>77</v>
      </c>
      <c r="AY113" s="14" t="s">
        <v>111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4" t="s">
        <v>75</v>
      </c>
      <c r="BK113" s="207">
        <f>ROUND(I113*H113,2)</f>
        <v>0</v>
      </c>
      <c r="BL113" s="14" t="s">
        <v>118</v>
      </c>
      <c r="BM113" s="14" t="s">
        <v>174</v>
      </c>
    </row>
    <row r="114" spans="2:51" s="11" customFormat="1" ht="12">
      <c r="B114" s="208"/>
      <c r="C114" s="209"/>
      <c r="D114" s="210" t="s">
        <v>120</v>
      </c>
      <c r="E114" s="211" t="s">
        <v>1</v>
      </c>
      <c r="F114" s="212" t="s">
        <v>175</v>
      </c>
      <c r="G114" s="209"/>
      <c r="H114" s="213">
        <v>440.4</v>
      </c>
      <c r="I114" s="214"/>
      <c r="J114" s="209"/>
      <c r="K114" s="209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120</v>
      </c>
      <c r="AU114" s="219" t="s">
        <v>77</v>
      </c>
      <c r="AV114" s="11" t="s">
        <v>77</v>
      </c>
      <c r="AW114" s="11" t="s">
        <v>32</v>
      </c>
      <c r="AX114" s="11" t="s">
        <v>75</v>
      </c>
      <c r="AY114" s="219" t="s">
        <v>111</v>
      </c>
    </row>
    <row r="115" spans="2:65" s="1" customFormat="1" ht="16.5" customHeight="1">
      <c r="B115" s="35"/>
      <c r="C115" s="196" t="s">
        <v>176</v>
      </c>
      <c r="D115" s="196" t="s">
        <v>113</v>
      </c>
      <c r="E115" s="197" t="s">
        <v>177</v>
      </c>
      <c r="F115" s="198" t="s">
        <v>178</v>
      </c>
      <c r="G115" s="199" t="s">
        <v>116</v>
      </c>
      <c r="H115" s="200">
        <v>1298</v>
      </c>
      <c r="I115" s="201"/>
      <c r="J115" s="202">
        <f>ROUND(I115*H115,2)</f>
        <v>0</v>
      </c>
      <c r="K115" s="198" t="s">
        <v>1</v>
      </c>
      <c r="L115" s="40"/>
      <c r="M115" s="203" t="s">
        <v>1</v>
      </c>
      <c r="N115" s="204" t="s">
        <v>41</v>
      </c>
      <c r="O115" s="7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AR115" s="14" t="s">
        <v>118</v>
      </c>
      <c r="AT115" s="14" t="s">
        <v>113</v>
      </c>
      <c r="AU115" s="14" t="s">
        <v>77</v>
      </c>
      <c r="AY115" s="14" t="s">
        <v>111</v>
      </c>
      <c r="BE115" s="207">
        <f>IF(N115="základní",J115,0)</f>
        <v>0</v>
      </c>
      <c r="BF115" s="207">
        <f>IF(N115="snížená",J115,0)</f>
        <v>0</v>
      </c>
      <c r="BG115" s="207">
        <f>IF(N115="zákl. přenesená",J115,0)</f>
        <v>0</v>
      </c>
      <c r="BH115" s="207">
        <f>IF(N115="sníž. přenesená",J115,0)</f>
        <v>0</v>
      </c>
      <c r="BI115" s="207">
        <f>IF(N115="nulová",J115,0)</f>
        <v>0</v>
      </c>
      <c r="BJ115" s="14" t="s">
        <v>75</v>
      </c>
      <c r="BK115" s="207">
        <f>ROUND(I115*H115,2)</f>
        <v>0</v>
      </c>
      <c r="BL115" s="14" t="s">
        <v>118</v>
      </c>
      <c r="BM115" s="14" t="s">
        <v>179</v>
      </c>
    </row>
    <row r="116" spans="2:65" s="1" customFormat="1" ht="16.5" customHeight="1">
      <c r="B116" s="35"/>
      <c r="C116" s="196" t="s">
        <v>180</v>
      </c>
      <c r="D116" s="196" t="s">
        <v>113</v>
      </c>
      <c r="E116" s="197" t="s">
        <v>181</v>
      </c>
      <c r="F116" s="198" t="s">
        <v>182</v>
      </c>
      <c r="G116" s="199" t="s">
        <v>116</v>
      </c>
      <c r="H116" s="200">
        <v>38.52</v>
      </c>
      <c r="I116" s="201"/>
      <c r="J116" s="202">
        <f>ROUND(I116*H116,2)</f>
        <v>0</v>
      </c>
      <c r="K116" s="198" t="s">
        <v>117</v>
      </c>
      <c r="L116" s="40"/>
      <c r="M116" s="203" t="s">
        <v>1</v>
      </c>
      <c r="N116" s="204" t="s">
        <v>41</v>
      </c>
      <c r="O116" s="76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AR116" s="14" t="s">
        <v>118</v>
      </c>
      <c r="AT116" s="14" t="s">
        <v>113</v>
      </c>
      <c r="AU116" s="14" t="s">
        <v>77</v>
      </c>
      <c r="AY116" s="14" t="s">
        <v>111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4" t="s">
        <v>75</v>
      </c>
      <c r="BK116" s="207">
        <f>ROUND(I116*H116,2)</f>
        <v>0</v>
      </c>
      <c r="BL116" s="14" t="s">
        <v>118</v>
      </c>
      <c r="BM116" s="14" t="s">
        <v>183</v>
      </c>
    </row>
    <row r="117" spans="2:65" s="1" customFormat="1" ht="16.5" customHeight="1">
      <c r="B117" s="35"/>
      <c r="C117" s="196" t="s">
        <v>184</v>
      </c>
      <c r="D117" s="196" t="s">
        <v>113</v>
      </c>
      <c r="E117" s="197" t="s">
        <v>185</v>
      </c>
      <c r="F117" s="198" t="s">
        <v>186</v>
      </c>
      <c r="G117" s="199" t="s">
        <v>187</v>
      </c>
      <c r="H117" s="200">
        <v>306</v>
      </c>
      <c r="I117" s="201"/>
      <c r="J117" s="202">
        <f>ROUND(I117*H117,2)</f>
        <v>0</v>
      </c>
      <c r="K117" s="198" t="s">
        <v>117</v>
      </c>
      <c r="L117" s="40"/>
      <c r="M117" s="203" t="s">
        <v>1</v>
      </c>
      <c r="N117" s="204" t="s">
        <v>41</v>
      </c>
      <c r="O117" s="7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AR117" s="14" t="s">
        <v>118</v>
      </c>
      <c r="AT117" s="14" t="s">
        <v>113</v>
      </c>
      <c r="AU117" s="14" t="s">
        <v>77</v>
      </c>
      <c r="AY117" s="14" t="s">
        <v>111</v>
      </c>
      <c r="BE117" s="207">
        <f>IF(N117="základní",J117,0)</f>
        <v>0</v>
      </c>
      <c r="BF117" s="207">
        <f>IF(N117="snížená",J117,0)</f>
        <v>0</v>
      </c>
      <c r="BG117" s="207">
        <f>IF(N117="zákl. přenesená",J117,0)</f>
        <v>0</v>
      </c>
      <c r="BH117" s="207">
        <f>IF(N117="sníž. přenesená",J117,0)</f>
        <v>0</v>
      </c>
      <c r="BI117" s="207">
        <f>IF(N117="nulová",J117,0)</f>
        <v>0</v>
      </c>
      <c r="BJ117" s="14" t="s">
        <v>75</v>
      </c>
      <c r="BK117" s="207">
        <f>ROUND(I117*H117,2)</f>
        <v>0</v>
      </c>
      <c r="BL117" s="14" t="s">
        <v>118</v>
      </c>
      <c r="BM117" s="14" t="s">
        <v>188</v>
      </c>
    </row>
    <row r="118" spans="2:47" s="1" customFormat="1" ht="12">
      <c r="B118" s="35"/>
      <c r="C118" s="36"/>
      <c r="D118" s="210" t="s">
        <v>129</v>
      </c>
      <c r="E118" s="36"/>
      <c r="F118" s="220" t="s">
        <v>189</v>
      </c>
      <c r="G118" s="36"/>
      <c r="H118" s="36"/>
      <c r="I118" s="122"/>
      <c r="J118" s="36"/>
      <c r="K118" s="36"/>
      <c r="L118" s="40"/>
      <c r="M118" s="221"/>
      <c r="N118" s="76"/>
      <c r="O118" s="76"/>
      <c r="P118" s="76"/>
      <c r="Q118" s="76"/>
      <c r="R118" s="76"/>
      <c r="S118" s="76"/>
      <c r="T118" s="77"/>
      <c r="AT118" s="14" t="s">
        <v>129</v>
      </c>
      <c r="AU118" s="14" t="s">
        <v>77</v>
      </c>
    </row>
    <row r="119" spans="2:51" s="11" customFormat="1" ht="12">
      <c r="B119" s="208"/>
      <c r="C119" s="209"/>
      <c r="D119" s="210" t="s">
        <v>120</v>
      </c>
      <c r="E119" s="211" t="s">
        <v>1</v>
      </c>
      <c r="F119" s="212" t="s">
        <v>190</v>
      </c>
      <c r="G119" s="209"/>
      <c r="H119" s="213">
        <v>306</v>
      </c>
      <c r="I119" s="214"/>
      <c r="J119" s="209"/>
      <c r="K119" s="209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120</v>
      </c>
      <c r="AU119" s="219" t="s">
        <v>77</v>
      </c>
      <c r="AV119" s="11" t="s">
        <v>77</v>
      </c>
      <c r="AW119" s="11" t="s">
        <v>32</v>
      </c>
      <c r="AX119" s="11" t="s">
        <v>75</v>
      </c>
      <c r="AY119" s="219" t="s">
        <v>111</v>
      </c>
    </row>
    <row r="120" spans="2:65" s="1" customFormat="1" ht="16.5" customHeight="1">
      <c r="B120" s="35"/>
      <c r="C120" s="196" t="s">
        <v>8</v>
      </c>
      <c r="D120" s="196" t="s">
        <v>113</v>
      </c>
      <c r="E120" s="197" t="s">
        <v>191</v>
      </c>
      <c r="F120" s="198" t="s">
        <v>192</v>
      </c>
      <c r="G120" s="199" t="s">
        <v>187</v>
      </c>
      <c r="H120" s="200">
        <v>306</v>
      </c>
      <c r="I120" s="201"/>
      <c r="J120" s="202">
        <f>ROUND(I120*H120,2)</f>
        <v>0</v>
      </c>
      <c r="K120" s="198" t="s">
        <v>117</v>
      </c>
      <c r="L120" s="40"/>
      <c r="M120" s="203" t="s">
        <v>1</v>
      </c>
      <c r="N120" s="204" t="s">
        <v>41</v>
      </c>
      <c r="O120" s="7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AR120" s="14" t="s">
        <v>118</v>
      </c>
      <c r="AT120" s="14" t="s">
        <v>113</v>
      </c>
      <c r="AU120" s="14" t="s">
        <v>77</v>
      </c>
      <c r="AY120" s="14" t="s">
        <v>111</v>
      </c>
      <c r="BE120" s="207">
        <f>IF(N120="základní",J120,0)</f>
        <v>0</v>
      </c>
      <c r="BF120" s="207">
        <f>IF(N120="snížená",J120,0)</f>
        <v>0</v>
      </c>
      <c r="BG120" s="207">
        <f>IF(N120="zákl. přenesená",J120,0)</f>
        <v>0</v>
      </c>
      <c r="BH120" s="207">
        <f>IF(N120="sníž. přenesená",J120,0)</f>
        <v>0</v>
      </c>
      <c r="BI120" s="207">
        <f>IF(N120="nulová",J120,0)</f>
        <v>0</v>
      </c>
      <c r="BJ120" s="14" t="s">
        <v>75</v>
      </c>
      <c r="BK120" s="207">
        <f>ROUND(I120*H120,2)</f>
        <v>0</v>
      </c>
      <c r="BL120" s="14" t="s">
        <v>118</v>
      </c>
      <c r="BM120" s="14" t="s">
        <v>193</v>
      </c>
    </row>
    <row r="121" spans="2:65" s="1" customFormat="1" ht="16.5" customHeight="1">
      <c r="B121" s="35"/>
      <c r="C121" s="233" t="s">
        <v>194</v>
      </c>
      <c r="D121" s="233" t="s">
        <v>195</v>
      </c>
      <c r="E121" s="234" t="s">
        <v>196</v>
      </c>
      <c r="F121" s="235" t="s">
        <v>197</v>
      </c>
      <c r="G121" s="236" t="s">
        <v>198</v>
      </c>
      <c r="H121" s="237">
        <v>4.59</v>
      </c>
      <c r="I121" s="238"/>
      <c r="J121" s="239">
        <f>ROUND(I121*H121,2)</f>
        <v>0</v>
      </c>
      <c r="K121" s="235" t="s">
        <v>117</v>
      </c>
      <c r="L121" s="240"/>
      <c r="M121" s="241" t="s">
        <v>1</v>
      </c>
      <c r="N121" s="242" t="s">
        <v>41</v>
      </c>
      <c r="O121" s="76"/>
      <c r="P121" s="205">
        <f>O121*H121</f>
        <v>0</v>
      </c>
      <c r="Q121" s="205">
        <v>0.001</v>
      </c>
      <c r="R121" s="205">
        <f>Q121*H121</f>
        <v>0.00459</v>
      </c>
      <c r="S121" s="205">
        <v>0</v>
      </c>
      <c r="T121" s="206">
        <f>S121*H121</f>
        <v>0</v>
      </c>
      <c r="AR121" s="14" t="s">
        <v>156</v>
      </c>
      <c r="AT121" s="14" t="s">
        <v>195</v>
      </c>
      <c r="AU121" s="14" t="s">
        <v>77</v>
      </c>
      <c r="AY121" s="14" t="s">
        <v>111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4" t="s">
        <v>75</v>
      </c>
      <c r="BK121" s="207">
        <f>ROUND(I121*H121,2)</f>
        <v>0</v>
      </c>
      <c r="BL121" s="14" t="s">
        <v>118</v>
      </c>
      <c r="BM121" s="14" t="s">
        <v>199</v>
      </c>
    </row>
    <row r="122" spans="2:47" s="1" customFormat="1" ht="12">
      <c r="B122" s="35"/>
      <c r="C122" s="36"/>
      <c r="D122" s="210" t="s">
        <v>136</v>
      </c>
      <c r="E122" s="36"/>
      <c r="F122" s="220" t="s">
        <v>143</v>
      </c>
      <c r="G122" s="36"/>
      <c r="H122" s="36"/>
      <c r="I122" s="122"/>
      <c r="J122" s="36"/>
      <c r="K122" s="36"/>
      <c r="L122" s="40"/>
      <c r="M122" s="221"/>
      <c r="N122" s="76"/>
      <c r="O122" s="76"/>
      <c r="P122" s="76"/>
      <c r="Q122" s="76"/>
      <c r="R122" s="76"/>
      <c r="S122" s="76"/>
      <c r="T122" s="77"/>
      <c r="AT122" s="14" t="s">
        <v>136</v>
      </c>
      <c r="AU122" s="14" t="s">
        <v>77</v>
      </c>
    </row>
    <row r="123" spans="2:51" s="11" customFormat="1" ht="12">
      <c r="B123" s="208"/>
      <c r="C123" s="209"/>
      <c r="D123" s="210" t="s">
        <v>120</v>
      </c>
      <c r="E123" s="209"/>
      <c r="F123" s="212" t="s">
        <v>200</v>
      </c>
      <c r="G123" s="209"/>
      <c r="H123" s="213">
        <v>4.59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120</v>
      </c>
      <c r="AU123" s="219" t="s">
        <v>77</v>
      </c>
      <c r="AV123" s="11" t="s">
        <v>77</v>
      </c>
      <c r="AW123" s="11" t="s">
        <v>4</v>
      </c>
      <c r="AX123" s="11" t="s">
        <v>75</v>
      </c>
      <c r="AY123" s="219" t="s">
        <v>111</v>
      </c>
    </row>
    <row r="124" spans="2:65" s="1" customFormat="1" ht="16.5" customHeight="1">
      <c r="B124" s="35"/>
      <c r="C124" s="196" t="s">
        <v>201</v>
      </c>
      <c r="D124" s="196" t="s">
        <v>113</v>
      </c>
      <c r="E124" s="197" t="s">
        <v>202</v>
      </c>
      <c r="F124" s="198" t="s">
        <v>203</v>
      </c>
      <c r="G124" s="199" t="s">
        <v>187</v>
      </c>
      <c r="H124" s="200">
        <v>530.4</v>
      </c>
      <c r="I124" s="201"/>
      <c r="J124" s="202">
        <f>ROUND(I124*H124,2)</f>
        <v>0</v>
      </c>
      <c r="K124" s="198" t="s">
        <v>117</v>
      </c>
      <c r="L124" s="40"/>
      <c r="M124" s="203" t="s">
        <v>1</v>
      </c>
      <c r="N124" s="204" t="s">
        <v>41</v>
      </c>
      <c r="O124" s="76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AR124" s="14" t="s">
        <v>118</v>
      </c>
      <c r="AT124" s="14" t="s">
        <v>113</v>
      </c>
      <c r="AU124" s="14" t="s">
        <v>77</v>
      </c>
      <c r="AY124" s="14" t="s">
        <v>111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4" t="s">
        <v>75</v>
      </c>
      <c r="BK124" s="207">
        <f>ROUND(I124*H124,2)</f>
        <v>0</v>
      </c>
      <c r="BL124" s="14" t="s">
        <v>118</v>
      </c>
      <c r="BM124" s="14" t="s">
        <v>204</v>
      </c>
    </row>
    <row r="125" spans="2:51" s="11" customFormat="1" ht="12">
      <c r="B125" s="208"/>
      <c r="C125" s="209"/>
      <c r="D125" s="210" t="s">
        <v>120</v>
      </c>
      <c r="E125" s="211" t="s">
        <v>1</v>
      </c>
      <c r="F125" s="212" t="s">
        <v>205</v>
      </c>
      <c r="G125" s="209"/>
      <c r="H125" s="213">
        <v>530.4</v>
      </c>
      <c r="I125" s="214"/>
      <c r="J125" s="209"/>
      <c r="K125" s="209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120</v>
      </c>
      <c r="AU125" s="219" t="s">
        <v>77</v>
      </c>
      <c r="AV125" s="11" t="s">
        <v>77</v>
      </c>
      <c r="AW125" s="11" t="s">
        <v>32</v>
      </c>
      <c r="AX125" s="11" t="s">
        <v>75</v>
      </c>
      <c r="AY125" s="219" t="s">
        <v>111</v>
      </c>
    </row>
    <row r="126" spans="2:65" s="1" customFormat="1" ht="16.5" customHeight="1">
      <c r="B126" s="35"/>
      <c r="C126" s="196" t="s">
        <v>206</v>
      </c>
      <c r="D126" s="196" t="s">
        <v>113</v>
      </c>
      <c r="E126" s="197" t="s">
        <v>207</v>
      </c>
      <c r="F126" s="198" t="s">
        <v>208</v>
      </c>
      <c r="G126" s="199" t="s">
        <v>209</v>
      </c>
      <c r="H126" s="200">
        <v>1</v>
      </c>
      <c r="I126" s="201"/>
      <c r="J126" s="202">
        <f>ROUND(I126*H126,2)</f>
        <v>0</v>
      </c>
      <c r="K126" s="198" t="s">
        <v>1</v>
      </c>
      <c r="L126" s="40"/>
      <c r="M126" s="203" t="s">
        <v>1</v>
      </c>
      <c r="N126" s="204" t="s">
        <v>41</v>
      </c>
      <c r="O126" s="76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AR126" s="14" t="s">
        <v>118</v>
      </c>
      <c r="AT126" s="14" t="s">
        <v>113</v>
      </c>
      <c r="AU126" s="14" t="s">
        <v>77</v>
      </c>
      <c r="AY126" s="14" t="s">
        <v>111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4" t="s">
        <v>75</v>
      </c>
      <c r="BK126" s="207">
        <f>ROUND(I126*H126,2)</f>
        <v>0</v>
      </c>
      <c r="BL126" s="14" t="s">
        <v>118</v>
      </c>
      <c r="BM126" s="14" t="s">
        <v>210</v>
      </c>
    </row>
    <row r="127" spans="2:47" s="1" customFormat="1" ht="12">
      <c r="B127" s="35"/>
      <c r="C127" s="36"/>
      <c r="D127" s="210" t="s">
        <v>136</v>
      </c>
      <c r="E127" s="36"/>
      <c r="F127" s="220" t="s">
        <v>211</v>
      </c>
      <c r="G127" s="36"/>
      <c r="H127" s="36"/>
      <c r="I127" s="122"/>
      <c r="J127" s="36"/>
      <c r="K127" s="36"/>
      <c r="L127" s="40"/>
      <c r="M127" s="221"/>
      <c r="N127" s="76"/>
      <c r="O127" s="76"/>
      <c r="P127" s="76"/>
      <c r="Q127" s="76"/>
      <c r="R127" s="76"/>
      <c r="S127" s="76"/>
      <c r="T127" s="77"/>
      <c r="AT127" s="14" t="s">
        <v>136</v>
      </c>
      <c r="AU127" s="14" t="s">
        <v>77</v>
      </c>
    </row>
    <row r="128" spans="2:65" s="1" customFormat="1" ht="16.5" customHeight="1">
      <c r="B128" s="35"/>
      <c r="C128" s="196" t="s">
        <v>212</v>
      </c>
      <c r="D128" s="196" t="s">
        <v>113</v>
      </c>
      <c r="E128" s="197" t="s">
        <v>213</v>
      </c>
      <c r="F128" s="198" t="s">
        <v>214</v>
      </c>
      <c r="G128" s="199" t="s">
        <v>116</v>
      </c>
      <c r="H128" s="200">
        <v>29.4</v>
      </c>
      <c r="I128" s="201"/>
      <c r="J128" s="202">
        <f>ROUND(I128*H128,2)</f>
        <v>0</v>
      </c>
      <c r="K128" s="198" t="s">
        <v>1</v>
      </c>
      <c r="L128" s="40"/>
      <c r="M128" s="203" t="s">
        <v>1</v>
      </c>
      <c r="N128" s="204" t="s">
        <v>41</v>
      </c>
      <c r="O128" s="76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AR128" s="14" t="s">
        <v>118</v>
      </c>
      <c r="AT128" s="14" t="s">
        <v>113</v>
      </c>
      <c r="AU128" s="14" t="s">
        <v>77</v>
      </c>
      <c r="AY128" s="14" t="s">
        <v>111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4" t="s">
        <v>75</v>
      </c>
      <c r="BK128" s="207">
        <f>ROUND(I128*H128,2)</f>
        <v>0</v>
      </c>
      <c r="BL128" s="14" t="s">
        <v>118</v>
      </c>
      <c r="BM128" s="14" t="s">
        <v>215</v>
      </c>
    </row>
    <row r="129" spans="2:47" s="1" customFormat="1" ht="12">
      <c r="B129" s="35"/>
      <c r="C129" s="36"/>
      <c r="D129" s="210" t="s">
        <v>136</v>
      </c>
      <c r="E129" s="36"/>
      <c r="F129" s="220" t="s">
        <v>216</v>
      </c>
      <c r="G129" s="36"/>
      <c r="H129" s="36"/>
      <c r="I129" s="122"/>
      <c r="J129" s="36"/>
      <c r="K129" s="36"/>
      <c r="L129" s="40"/>
      <c r="M129" s="221"/>
      <c r="N129" s="76"/>
      <c r="O129" s="76"/>
      <c r="P129" s="76"/>
      <c r="Q129" s="76"/>
      <c r="R129" s="76"/>
      <c r="S129" s="76"/>
      <c r="T129" s="77"/>
      <c r="AT129" s="14" t="s">
        <v>136</v>
      </c>
      <c r="AU129" s="14" t="s">
        <v>77</v>
      </c>
    </row>
    <row r="130" spans="2:51" s="11" customFormat="1" ht="12">
      <c r="B130" s="208"/>
      <c r="C130" s="209"/>
      <c r="D130" s="210" t="s">
        <v>120</v>
      </c>
      <c r="E130" s="211" t="s">
        <v>1</v>
      </c>
      <c r="F130" s="212" t="s">
        <v>217</v>
      </c>
      <c r="G130" s="209"/>
      <c r="H130" s="213">
        <v>29.4</v>
      </c>
      <c r="I130" s="214"/>
      <c r="J130" s="209"/>
      <c r="K130" s="209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120</v>
      </c>
      <c r="AU130" s="219" t="s">
        <v>77</v>
      </c>
      <c r="AV130" s="11" t="s">
        <v>77</v>
      </c>
      <c r="AW130" s="11" t="s">
        <v>32</v>
      </c>
      <c r="AX130" s="11" t="s">
        <v>75</v>
      </c>
      <c r="AY130" s="219" t="s">
        <v>111</v>
      </c>
    </row>
    <row r="131" spans="2:65" s="1" customFormat="1" ht="16.5" customHeight="1">
      <c r="B131" s="35"/>
      <c r="C131" s="196" t="s">
        <v>218</v>
      </c>
      <c r="D131" s="196" t="s">
        <v>113</v>
      </c>
      <c r="E131" s="197" t="s">
        <v>219</v>
      </c>
      <c r="F131" s="198" t="s">
        <v>220</v>
      </c>
      <c r="G131" s="199" t="s">
        <v>116</v>
      </c>
      <c r="H131" s="200">
        <v>387.6</v>
      </c>
      <c r="I131" s="201"/>
      <c r="J131" s="202">
        <f>ROUND(I131*H131,2)</f>
        <v>0</v>
      </c>
      <c r="K131" s="198" t="s">
        <v>1</v>
      </c>
      <c r="L131" s="40"/>
      <c r="M131" s="203" t="s">
        <v>1</v>
      </c>
      <c r="N131" s="204" t="s">
        <v>41</v>
      </c>
      <c r="O131" s="76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AR131" s="14" t="s">
        <v>118</v>
      </c>
      <c r="AT131" s="14" t="s">
        <v>113</v>
      </c>
      <c r="AU131" s="14" t="s">
        <v>77</v>
      </c>
      <c r="AY131" s="14" t="s">
        <v>111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4" t="s">
        <v>75</v>
      </c>
      <c r="BK131" s="207">
        <f>ROUND(I131*H131,2)</f>
        <v>0</v>
      </c>
      <c r="BL131" s="14" t="s">
        <v>118</v>
      </c>
      <c r="BM131" s="14" t="s">
        <v>221</v>
      </c>
    </row>
    <row r="132" spans="2:47" s="1" customFormat="1" ht="12">
      <c r="B132" s="35"/>
      <c r="C132" s="36"/>
      <c r="D132" s="210" t="s">
        <v>136</v>
      </c>
      <c r="E132" s="36"/>
      <c r="F132" s="220" t="s">
        <v>222</v>
      </c>
      <c r="G132" s="36"/>
      <c r="H132" s="36"/>
      <c r="I132" s="122"/>
      <c r="J132" s="36"/>
      <c r="K132" s="36"/>
      <c r="L132" s="40"/>
      <c r="M132" s="221"/>
      <c r="N132" s="76"/>
      <c r="O132" s="76"/>
      <c r="P132" s="76"/>
      <c r="Q132" s="76"/>
      <c r="R132" s="76"/>
      <c r="S132" s="76"/>
      <c r="T132" s="77"/>
      <c r="AT132" s="14" t="s">
        <v>136</v>
      </c>
      <c r="AU132" s="14" t="s">
        <v>77</v>
      </c>
    </row>
    <row r="133" spans="2:51" s="11" customFormat="1" ht="12">
      <c r="B133" s="208"/>
      <c r="C133" s="209"/>
      <c r="D133" s="210" t="s">
        <v>120</v>
      </c>
      <c r="E133" s="211" t="s">
        <v>1</v>
      </c>
      <c r="F133" s="212" t="s">
        <v>223</v>
      </c>
      <c r="G133" s="209"/>
      <c r="H133" s="213">
        <v>387.6</v>
      </c>
      <c r="I133" s="214"/>
      <c r="J133" s="209"/>
      <c r="K133" s="209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120</v>
      </c>
      <c r="AU133" s="219" t="s">
        <v>77</v>
      </c>
      <c r="AV133" s="11" t="s">
        <v>77</v>
      </c>
      <c r="AW133" s="11" t="s">
        <v>32</v>
      </c>
      <c r="AX133" s="11" t="s">
        <v>75</v>
      </c>
      <c r="AY133" s="219" t="s">
        <v>111</v>
      </c>
    </row>
    <row r="134" spans="2:65" s="1" customFormat="1" ht="16.5" customHeight="1">
      <c r="B134" s="35"/>
      <c r="C134" s="196" t="s">
        <v>7</v>
      </c>
      <c r="D134" s="196" t="s">
        <v>113</v>
      </c>
      <c r="E134" s="197" t="s">
        <v>224</v>
      </c>
      <c r="F134" s="198" t="s">
        <v>225</v>
      </c>
      <c r="G134" s="199" t="s">
        <v>116</v>
      </c>
      <c r="H134" s="200">
        <v>387.6</v>
      </c>
      <c r="I134" s="201"/>
      <c r="J134" s="202">
        <f>ROUND(I134*H134,2)</f>
        <v>0</v>
      </c>
      <c r="K134" s="198" t="s">
        <v>1</v>
      </c>
      <c r="L134" s="40"/>
      <c r="M134" s="203" t="s">
        <v>1</v>
      </c>
      <c r="N134" s="204" t="s">
        <v>41</v>
      </c>
      <c r="O134" s="76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AR134" s="14" t="s">
        <v>118</v>
      </c>
      <c r="AT134" s="14" t="s">
        <v>113</v>
      </c>
      <c r="AU134" s="14" t="s">
        <v>77</v>
      </c>
      <c r="AY134" s="14" t="s">
        <v>111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4" t="s">
        <v>75</v>
      </c>
      <c r="BK134" s="207">
        <f>ROUND(I134*H134,2)</f>
        <v>0</v>
      </c>
      <c r="BL134" s="14" t="s">
        <v>118</v>
      </c>
      <c r="BM134" s="14" t="s">
        <v>226</v>
      </c>
    </row>
    <row r="135" spans="2:47" s="1" customFormat="1" ht="12">
      <c r="B135" s="35"/>
      <c r="C135" s="36"/>
      <c r="D135" s="210" t="s">
        <v>136</v>
      </c>
      <c r="E135" s="36"/>
      <c r="F135" s="220" t="s">
        <v>227</v>
      </c>
      <c r="G135" s="36"/>
      <c r="H135" s="36"/>
      <c r="I135" s="122"/>
      <c r="J135" s="36"/>
      <c r="K135" s="36"/>
      <c r="L135" s="40"/>
      <c r="M135" s="221"/>
      <c r="N135" s="76"/>
      <c r="O135" s="76"/>
      <c r="P135" s="76"/>
      <c r="Q135" s="76"/>
      <c r="R135" s="76"/>
      <c r="S135" s="76"/>
      <c r="T135" s="77"/>
      <c r="AT135" s="14" t="s">
        <v>136</v>
      </c>
      <c r="AU135" s="14" t="s">
        <v>77</v>
      </c>
    </row>
    <row r="136" spans="2:65" s="1" customFormat="1" ht="16.5" customHeight="1">
      <c r="B136" s="35"/>
      <c r="C136" s="196" t="s">
        <v>228</v>
      </c>
      <c r="D136" s="196" t="s">
        <v>113</v>
      </c>
      <c r="E136" s="197" t="s">
        <v>229</v>
      </c>
      <c r="F136" s="198" t="s">
        <v>230</v>
      </c>
      <c r="G136" s="199" t="s">
        <v>231</v>
      </c>
      <c r="H136" s="200">
        <v>4</v>
      </c>
      <c r="I136" s="201"/>
      <c r="J136" s="202">
        <f>ROUND(I136*H136,2)</f>
        <v>0</v>
      </c>
      <c r="K136" s="198" t="s">
        <v>117</v>
      </c>
      <c r="L136" s="40"/>
      <c r="M136" s="203" t="s">
        <v>1</v>
      </c>
      <c r="N136" s="204" t="s">
        <v>41</v>
      </c>
      <c r="O136" s="76"/>
      <c r="P136" s="205">
        <f>O136*H136</f>
        <v>0</v>
      </c>
      <c r="Q136" s="205">
        <v>0.03203</v>
      </c>
      <c r="R136" s="205">
        <f>Q136*H136</f>
        <v>0.12812</v>
      </c>
      <c r="S136" s="205">
        <v>0</v>
      </c>
      <c r="T136" s="206">
        <f>S136*H136</f>
        <v>0</v>
      </c>
      <c r="AR136" s="14" t="s">
        <v>118</v>
      </c>
      <c r="AT136" s="14" t="s">
        <v>113</v>
      </c>
      <c r="AU136" s="14" t="s">
        <v>77</v>
      </c>
      <c r="AY136" s="14" t="s">
        <v>111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4" t="s">
        <v>75</v>
      </c>
      <c r="BK136" s="207">
        <f>ROUND(I136*H136,2)</f>
        <v>0</v>
      </c>
      <c r="BL136" s="14" t="s">
        <v>118</v>
      </c>
      <c r="BM136" s="14" t="s">
        <v>232</v>
      </c>
    </row>
    <row r="137" spans="2:63" s="10" customFormat="1" ht="22.8" customHeight="1">
      <c r="B137" s="180"/>
      <c r="C137" s="181"/>
      <c r="D137" s="182" t="s">
        <v>69</v>
      </c>
      <c r="E137" s="194" t="s">
        <v>125</v>
      </c>
      <c r="F137" s="194" t="s">
        <v>233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SUM(P138:P144)</f>
        <v>0</v>
      </c>
      <c r="Q137" s="188"/>
      <c r="R137" s="189">
        <f>SUM(R138:R144)</f>
        <v>0.9885015500000001</v>
      </c>
      <c r="S137" s="188"/>
      <c r="T137" s="190">
        <f>SUM(T138:T144)</f>
        <v>0</v>
      </c>
      <c r="AR137" s="191" t="s">
        <v>75</v>
      </c>
      <c r="AT137" s="192" t="s">
        <v>69</v>
      </c>
      <c r="AU137" s="192" t="s">
        <v>75</v>
      </c>
      <c r="AY137" s="191" t="s">
        <v>111</v>
      </c>
      <c r="BK137" s="193">
        <f>SUM(BK138:BK144)</f>
        <v>0</v>
      </c>
    </row>
    <row r="138" spans="2:65" s="1" customFormat="1" ht="16.5" customHeight="1">
      <c r="B138" s="35"/>
      <c r="C138" s="196" t="s">
        <v>234</v>
      </c>
      <c r="D138" s="196" t="s">
        <v>113</v>
      </c>
      <c r="E138" s="197" t="s">
        <v>235</v>
      </c>
      <c r="F138" s="198" t="s">
        <v>236</v>
      </c>
      <c r="G138" s="199" t="s">
        <v>237</v>
      </c>
      <c r="H138" s="200">
        <v>0.627</v>
      </c>
      <c r="I138" s="201"/>
      <c r="J138" s="202">
        <f>ROUND(I138*H138,2)</f>
        <v>0</v>
      </c>
      <c r="K138" s="198" t="s">
        <v>117</v>
      </c>
      <c r="L138" s="40"/>
      <c r="M138" s="203" t="s">
        <v>1</v>
      </c>
      <c r="N138" s="204" t="s">
        <v>41</v>
      </c>
      <c r="O138" s="76"/>
      <c r="P138" s="205">
        <f>O138*H138</f>
        <v>0</v>
      </c>
      <c r="Q138" s="205">
        <v>1.06277</v>
      </c>
      <c r="R138" s="205">
        <f>Q138*H138</f>
        <v>0.66635679</v>
      </c>
      <c r="S138" s="205">
        <v>0</v>
      </c>
      <c r="T138" s="206">
        <f>S138*H138</f>
        <v>0</v>
      </c>
      <c r="AR138" s="14" t="s">
        <v>118</v>
      </c>
      <c r="AT138" s="14" t="s">
        <v>113</v>
      </c>
      <c r="AU138" s="14" t="s">
        <v>77</v>
      </c>
      <c r="AY138" s="14" t="s">
        <v>111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4" t="s">
        <v>75</v>
      </c>
      <c r="BK138" s="207">
        <f>ROUND(I138*H138,2)</f>
        <v>0</v>
      </c>
      <c r="BL138" s="14" t="s">
        <v>118</v>
      </c>
      <c r="BM138" s="14" t="s">
        <v>238</v>
      </c>
    </row>
    <row r="139" spans="2:51" s="11" customFormat="1" ht="12">
      <c r="B139" s="208"/>
      <c r="C139" s="209"/>
      <c r="D139" s="210" t="s">
        <v>120</v>
      </c>
      <c r="E139" s="211" t="s">
        <v>1</v>
      </c>
      <c r="F139" s="212" t="s">
        <v>239</v>
      </c>
      <c r="G139" s="209"/>
      <c r="H139" s="213">
        <v>0.627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120</v>
      </c>
      <c r="AU139" s="219" t="s">
        <v>77</v>
      </c>
      <c r="AV139" s="11" t="s">
        <v>77</v>
      </c>
      <c r="AW139" s="11" t="s">
        <v>32</v>
      </c>
      <c r="AX139" s="11" t="s">
        <v>75</v>
      </c>
      <c r="AY139" s="219" t="s">
        <v>111</v>
      </c>
    </row>
    <row r="140" spans="2:65" s="1" customFormat="1" ht="16.5" customHeight="1">
      <c r="B140" s="35"/>
      <c r="C140" s="196" t="s">
        <v>240</v>
      </c>
      <c r="D140" s="196" t="s">
        <v>113</v>
      </c>
      <c r="E140" s="197" t="s">
        <v>241</v>
      </c>
      <c r="F140" s="198" t="s">
        <v>242</v>
      </c>
      <c r="G140" s="199" t="s">
        <v>116</v>
      </c>
      <c r="H140" s="200">
        <v>15.35</v>
      </c>
      <c r="I140" s="201"/>
      <c r="J140" s="202">
        <f>ROUND(I140*H140,2)</f>
        <v>0</v>
      </c>
      <c r="K140" s="198" t="s">
        <v>117</v>
      </c>
      <c r="L140" s="40"/>
      <c r="M140" s="203" t="s">
        <v>1</v>
      </c>
      <c r="N140" s="204" t="s">
        <v>41</v>
      </c>
      <c r="O140" s="76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AR140" s="14" t="s">
        <v>118</v>
      </c>
      <c r="AT140" s="14" t="s">
        <v>113</v>
      </c>
      <c r="AU140" s="14" t="s">
        <v>77</v>
      </c>
      <c r="AY140" s="14" t="s">
        <v>111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4" t="s">
        <v>75</v>
      </c>
      <c r="BK140" s="207">
        <f>ROUND(I140*H140,2)</f>
        <v>0</v>
      </c>
      <c r="BL140" s="14" t="s">
        <v>118</v>
      </c>
      <c r="BM140" s="14" t="s">
        <v>243</v>
      </c>
    </row>
    <row r="141" spans="2:51" s="11" customFormat="1" ht="12">
      <c r="B141" s="208"/>
      <c r="C141" s="209"/>
      <c r="D141" s="210" t="s">
        <v>120</v>
      </c>
      <c r="E141" s="211" t="s">
        <v>1</v>
      </c>
      <c r="F141" s="212" t="s">
        <v>244</v>
      </c>
      <c r="G141" s="209"/>
      <c r="H141" s="213">
        <v>15.35</v>
      </c>
      <c r="I141" s="214"/>
      <c r="J141" s="209"/>
      <c r="K141" s="209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120</v>
      </c>
      <c r="AU141" s="219" t="s">
        <v>77</v>
      </c>
      <c r="AV141" s="11" t="s">
        <v>77</v>
      </c>
      <c r="AW141" s="11" t="s">
        <v>32</v>
      </c>
      <c r="AX141" s="11" t="s">
        <v>75</v>
      </c>
      <c r="AY141" s="219" t="s">
        <v>111</v>
      </c>
    </row>
    <row r="142" spans="2:65" s="1" customFormat="1" ht="16.5" customHeight="1">
      <c r="B142" s="35"/>
      <c r="C142" s="196" t="s">
        <v>245</v>
      </c>
      <c r="D142" s="196" t="s">
        <v>113</v>
      </c>
      <c r="E142" s="197" t="s">
        <v>246</v>
      </c>
      <c r="F142" s="198" t="s">
        <v>247</v>
      </c>
      <c r="G142" s="199" t="s">
        <v>187</v>
      </c>
      <c r="H142" s="200">
        <v>39.673</v>
      </c>
      <c r="I142" s="201"/>
      <c r="J142" s="202">
        <f>ROUND(I142*H142,2)</f>
        <v>0</v>
      </c>
      <c r="K142" s="198" t="s">
        <v>117</v>
      </c>
      <c r="L142" s="40"/>
      <c r="M142" s="203" t="s">
        <v>1</v>
      </c>
      <c r="N142" s="204" t="s">
        <v>41</v>
      </c>
      <c r="O142" s="76"/>
      <c r="P142" s="205">
        <f>O142*H142</f>
        <v>0</v>
      </c>
      <c r="Q142" s="205">
        <v>0.00726</v>
      </c>
      <c r="R142" s="205">
        <f>Q142*H142</f>
        <v>0.28802598</v>
      </c>
      <c r="S142" s="205">
        <v>0</v>
      </c>
      <c r="T142" s="206">
        <f>S142*H142</f>
        <v>0</v>
      </c>
      <c r="AR142" s="14" t="s">
        <v>118</v>
      </c>
      <c r="AT142" s="14" t="s">
        <v>113</v>
      </c>
      <c r="AU142" s="14" t="s">
        <v>77</v>
      </c>
      <c r="AY142" s="14" t="s">
        <v>111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4" t="s">
        <v>75</v>
      </c>
      <c r="BK142" s="207">
        <f>ROUND(I142*H142,2)</f>
        <v>0</v>
      </c>
      <c r="BL142" s="14" t="s">
        <v>118</v>
      </c>
      <c r="BM142" s="14" t="s">
        <v>248</v>
      </c>
    </row>
    <row r="143" spans="2:51" s="11" customFormat="1" ht="12">
      <c r="B143" s="208"/>
      <c r="C143" s="209"/>
      <c r="D143" s="210" t="s">
        <v>120</v>
      </c>
      <c r="E143" s="211" t="s">
        <v>1</v>
      </c>
      <c r="F143" s="212" t="s">
        <v>249</v>
      </c>
      <c r="G143" s="209"/>
      <c r="H143" s="213">
        <v>39.673</v>
      </c>
      <c r="I143" s="214"/>
      <c r="J143" s="209"/>
      <c r="K143" s="209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120</v>
      </c>
      <c r="AU143" s="219" t="s">
        <v>77</v>
      </c>
      <c r="AV143" s="11" t="s">
        <v>77</v>
      </c>
      <c r="AW143" s="11" t="s">
        <v>32</v>
      </c>
      <c r="AX143" s="11" t="s">
        <v>75</v>
      </c>
      <c r="AY143" s="219" t="s">
        <v>111</v>
      </c>
    </row>
    <row r="144" spans="2:65" s="1" customFormat="1" ht="16.5" customHeight="1">
      <c r="B144" s="35"/>
      <c r="C144" s="196" t="s">
        <v>250</v>
      </c>
      <c r="D144" s="196" t="s">
        <v>113</v>
      </c>
      <c r="E144" s="197" t="s">
        <v>251</v>
      </c>
      <c r="F144" s="198" t="s">
        <v>252</v>
      </c>
      <c r="G144" s="199" t="s">
        <v>187</v>
      </c>
      <c r="H144" s="200">
        <v>39.673</v>
      </c>
      <c r="I144" s="201"/>
      <c r="J144" s="202">
        <f>ROUND(I144*H144,2)</f>
        <v>0</v>
      </c>
      <c r="K144" s="198" t="s">
        <v>117</v>
      </c>
      <c r="L144" s="40"/>
      <c r="M144" s="203" t="s">
        <v>1</v>
      </c>
      <c r="N144" s="204" t="s">
        <v>41</v>
      </c>
      <c r="O144" s="76"/>
      <c r="P144" s="205">
        <f>O144*H144</f>
        <v>0</v>
      </c>
      <c r="Q144" s="205">
        <v>0.00086</v>
      </c>
      <c r="R144" s="205">
        <f>Q144*H144</f>
        <v>0.03411878</v>
      </c>
      <c r="S144" s="205">
        <v>0</v>
      </c>
      <c r="T144" s="206">
        <f>S144*H144</f>
        <v>0</v>
      </c>
      <c r="AR144" s="14" t="s">
        <v>118</v>
      </c>
      <c r="AT144" s="14" t="s">
        <v>113</v>
      </c>
      <c r="AU144" s="14" t="s">
        <v>77</v>
      </c>
      <c r="AY144" s="14" t="s">
        <v>111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4" t="s">
        <v>75</v>
      </c>
      <c r="BK144" s="207">
        <f>ROUND(I144*H144,2)</f>
        <v>0</v>
      </c>
      <c r="BL144" s="14" t="s">
        <v>118</v>
      </c>
      <c r="BM144" s="14" t="s">
        <v>253</v>
      </c>
    </row>
    <row r="145" spans="2:63" s="10" customFormat="1" ht="22.8" customHeight="1">
      <c r="B145" s="180"/>
      <c r="C145" s="181"/>
      <c r="D145" s="182" t="s">
        <v>69</v>
      </c>
      <c r="E145" s="194" t="s">
        <v>118</v>
      </c>
      <c r="F145" s="194" t="s">
        <v>254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SUM(P146:P153)</f>
        <v>0</v>
      </c>
      <c r="Q145" s="188"/>
      <c r="R145" s="189">
        <f>SUM(R146:R153)</f>
        <v>1301.5007679999999</v>
      </c>
      <c r="S145" s="188"/>
      <c r="T145" s="190">
        <f>SUM(T146:T153)</f>
        <v>0</v>
      </c>
      <c r="AR145" s="191" t="s">
        <v>75</v>
      </c>
      <c r="AT145" s="192" t="s">
        <v>69</v>
      </c>
      <c r="AU145" s="192" t="s">
        <v>75</v>
      </c>
      <c r="AY145" s="191" t="s">
        <v>111</v>
      </c>
      <c r="BK145" s="193">
        <f>SUM(BK146:BK153)</f>
        <v>0</v>
      </c>
    </row>
    <row r="146" spans="2:65" s="1" customFormat="1" ht="16.5" customHeight="1">
      <c r="B146" s="35"/>
      <c r="C146" s="196" t="s">
        <v>255</v>
      </c>
      <c r="D146" s="196" t="s">
        <v>113</v>
      </c>
      <c r="E146" s="197" t="s">
        <v>256</v>
      </c>
      <c r="F146" s="198" t="s">
        <v>257</v>
      </c>
      <c r="G146" s="199" t="s">
        <v>116</v>
      </c>
      <c r="H146" s="200">
        <v>530.4</v>
      </c>
      <c r="I146" s="201"/>
      <c r="J146" s="202">
        <f>ROUND(I146*H146,2)</f>
        <v>0</v>
      </c>
      <c r="K146" s="198" t="s">
        <v>117</v>
      </c>
      <c r="L146" s="40"/>
      <c r="M146" s="203" t="s">
        <v>1</v>
      </c>
      <c r="N146" s="204" t="s">
        <v>41</v>
      </c>
      <c r="O146" s="76"/>
      <c r="P146" s="205">
        <f>O146*H146</f>
        <v>0</v>
      </c>
      <c r="Q146" s="205">
        <v>1.89</v>
      </c>
      <c r="R146" s="205">
        <f>Q146*H146</f>
        <v>1002.4559999999999</v>
      </c>
      <c r="S146" s="205">
        <v>0</v>
      </c>
      <c r="T146" s="206">
        <f>S146*H146</f>
        <v>0</v>
      </c>
      <c r="AR146" s="14" t="s">
        <v>118</v>
      </c>
      <c r="AT146" s="14" t="s">
        <v>113</v>
      </c>
      <c r="AU146" s="14" t="s">
        <v>77</v>
      </c>
      <c r="AY146" s="14" t="s">
        <v>111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4" t="s">
        <v>75</v>
      </c>
      <c r="BK146" s="207">
        <f>ROUND(I146*H146,2)</f>
        <v>0</v>
      </c>
      <c r="BL146" s="14" t="s">
        <v>118</v>
      </c>
      <c r="BM146" s="14" t="s">
        <v>258</v>
      </c>
    </row>
    <row r="147" spans="2:51" s="11" customFormat="1" ht="12">
      <c r="B147" s="208"/>
      <c r="C147" s="209"/>
      <c r="D147" s="210" t="s">
        <v>120</v>
      </c>
      <c r="E147" s="211" t="s">
        <v>1</v>
      </c>
      <c r="F147" s="212" t="s">
        <v>205</v>
      </c>
      <c r="G147" s="209"/>
      <c r="H147" s="213">
        <v>530.4</v>
      </c>
      <c r="I147" s="214"/>
      <c r="J147" s="209"/>
      <c r="K147" s="209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120</v>
      </c>
      <c r="AU147" s="219" t="s">
        <v>77</v>
      </c>
      <c r="AV147" s="11" t="s">
        <v>77</v>
      </c>
      <c r="AW147" s="11" t="s">
        <v>32</v>
      </c>
      <c r="AX147" s="11" t="s">
        <v>75</v>
      </c>
      <c r="AY147" s="219" t="s">
        <v>111</v>
      </c>
    </row>
    <row r="148" spans="2:65" s="1" customFormat="1" ht="16.5" customHeight="1">
      <c r="B148" s="35"/>
      <c r="C148" s="196" t="s">
        <v>259</v>
      </c>
      <c r="D148" s="196" t="s">
        <v>113</v>
      </c>
      <c r="E148" s="197" t="s">
        <v>260</v>
      </c>
      <c r="F148" s="198" t="s">
        <v>261</v>
      </c>
      <c r="G148" s="199" t="s">
        <v>116</v>
      </c>
      <c r="H148" s="200">
        <v>159.12</v>
      </c>
      <c r="I148" s="201"/>
      <c r="J148" s="202">
        <f>ROUND(I148*H148,2)</f>
        <v>0</v>
      </c>
      <c r="K148" s="198" t="s">
        <v>117</v>
      </c>
      <c r="L148" s="40"/>
      <c r="M148" s="203" t="s">
        <v>1</v>
      </c>
      <c r="N148" s="204" t="s">
        <v>41</v>
      </c>
      <c r="O148" s="76"/>
      <c r="P148" s="205">
        <f>O148*H148</f>
        <v>0</v>
      </c>
      <c r="Q148" s="205">
        <v>1.848</v>
      </c>
      <c r="R148" s="205">
        <f>Q148*H148</f>
        <v>294.05376</v>
      </c>
      <c r="S148" s="205">
        <v>0</v>
      </c>
      <c r="T148" s="206">
        <f>S148*H148</f>
        <v>0</v>
      </c>
      <c r="AR148" s="14" t="s">
        <v>118</v>
      </c>
      <c r="AT148" s="14" t="s">
        <v>113</v>
      </c>
      <c r="AU148" s="14" t="s">
        <v>77</v>
      </c>
      <c r="AY148" s="14" t="s">
        <v>111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4" t="s">
        <v>75</v>
      </c>
      <c r="BK148" s="207">
        <f>ROUND(I148*H148,2)</f>
        <v>0</v>
      </c>
      <c r="BL148" s="14" t="s">
        <v>118</v>
      </c>
      <c r="BM148" s="14" t="s">
        <v>262</v>
      </c>
    </row>
    <row r="149" spans="2:47" s="1" customFormat="1" ht="12">
      <c r="B149" s="35"/>
      <c r="C149" s="36"/>
      <c r="D149" s="210" t="s">
        <v>136</v>
      </c>
      <c r="E149" s="36"/>
      <c r="F149" s="220" t="s">
        <v>216</v>
      </c>
      <c r="G149" s="36"/>
      <c r="H149" s="36"/>
      <c r="I149" s="122"/>
      <c r="J149" s="36"/>
      <c r="K149" s="36"/>
      <c r="L149" s="40"/>
      <c r="M149" s="221"/>
      <c r="N149" s="76"/>
      <c r="O149" s="76"/>
      <c r="P149" s="76"/>
      <c r="Q149" s="76"/>
      <c r="R149" s="76"/>
      <c r="S149" s="76"/>
      <c r="T149" s="77"/>
      <c r="AT149" s="14" t="s">
        <v>136</v>
      </c>
      <c r="AU149" s="14" t="s">
        <v>77</v>
      </c>
    </row>
    <row r="150" spans="2:51" s="11" customFormat="1" ht="12">
      <c r="B150" s="208"/>
      <c r="C150" s="209"/>
      <c r="D150" s="210" t="s">
        <v>120</v>
      </c>
      <c r="E150" s="211" t="s">
        <v>1</v>
      </c>
      <c r="F150" s="212" t="s">
        <v>263</v>
      </c>
      <c r="G150" s="209"/>
      <c r="H150" s="213">
        <v>159.12</v>
      </c>
      <c r="I150" s="214"/>
      <c r="J150" s="209"/>
      <c r="K150" s="209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120</v>
      </c>
      <c r="AU150" s="219" t="s">
        <v>77</v>
      </c>
      <c r="AV150" s="11" t="s">
        <v>77</v>
      </c>
      <c r="AW150" s="11" t="s">
        <v>32</v>
      </c>
      <c r="AX150" s="11" t="s">
        <v>75</v>
      </c>
      <c r="AY150" s="219" t="s">
        <v>111</v>
      </c>
    </row>
    <row r="151" spans="2:65" s="1" customFormat="1" ht="16.5" customHeight="1">
      <c r="B151" s="35"/>
      <c r="C151" s="196" t="s">
        <v>264</v>
      </c>
      <c r="D151" s="196" t="s">
        <v>113</v>
      </c>
      <c r="E151" s="197" t="s">
        <v>265</v>
      </c>
      <c r="F151" s="198" t="s">
        <v>266</v>
      </c>
      <c r="G151" s="199" t="s">
        <v>187</v>
      </c>
      <c r="H151" s="200">
        <v>4.84</v>
      </c>
      <c r="I151" s="201"/>
      <c r="J151" s="202">
        <f>ROUND(I151*H151,2)</f>
        <v>0</v>
      </c>
      <c r="K151" s="198" t="s">
        <v>117</v>
      </c>
      <c r="L151" s="40"/>
      <c r="M151" s="203" t="s">
        <v>1</v>
      </c>
      <c r="N151" s="204" t="s">
        <v>41</v>
      </c>
      <c r="O151" s="76"/>
      <c r="P151" s="205">
        <f>O151*H151</f>
        <v>0</v>
      </c>
      <c r="Q151" s="205">
        <v>1.0312</v>
      </c>
      <c r="R151" s="205">
        <f>Q151*H151</f>
        <v>4.991007999999999</v>
      </c>
      <c r="S151" s="205">
        <v>0</v>
      </c>
      <c r="T151" s="206">
        <f>S151*H151</f>
        <v>0</v>
      </c>
      <c r="AR151" s="14" t="s">
        <v>118</v>
      </c>
      <c r="AT151" s="14" t="s">
        <v>113</v>
      </c>
      <c r="AU151" s="14" t="s">
        <v>77</v>
      </c>
      <c r="AY151" s="14" t="s">
        <v>111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4" t="s">
        <v>75</v>
      </c>
      <c r="BK151" s="207">
        <f>ROUND(I151*H151,2)</f>
        <v>0</v>
      </c>
      <c r="BL151" s="14" t="s">
        <v>118</v>
      </c>
      <c r="BM151" s="14" t="s">
        <v>267</v>
      </c>
    </row>
    <row r="152" spans="2:47" s="1" customFormat="1" ht="12">
      <c r="B152" s="35"/>
      <c r="C152" s="36"/>
      <c r="D152" s="210" t="s">
        <v>129</v>
      </c>
      <c r="E152" s="36"/>
      <c r="F152" s="220" t="s">
        <v>268</v>
      </c>
      <c r="G152" s="36"/>
      <c r="H152" s="36"/>
      <c r="I152" s="122"/>
      <c r="J152" s="36"/>
      <c r="K152" s="36"/>
      <c r="L152" s="40"/>
      <c r="M152" s="221"/>
      <c r="N152" s="76"/>
      <c r="O152" s="76"/>
      <c r="P152" s="76"/>
      <c r="Q152" s="76"/>
      <c r="R152" s="76"/>
      <c r="S152" s="76"/>
      <c r="T152" s="77"/>
      <c r="AT152" s="14" t="s">
        <v>129</v>
      </c>
      <c r="AU152" s="14" t="s">
        <v>77</v>
      </c>
    </row>
    <row r="153" spans="2:51" s="11" customFormat="1" ht="12">
      <c r="B153" s="208"/>
      <c r="C153" s="209"/>
      <c r="D153" s="210" t="s">
        <v>120</v>
      </c>
      <c r="E153" s="211" t="s">
        <v>1</v>
      </c>
      <c r="F153" s="212" t="s">
        <v>269</v>
      </c>
      <c r="G153" s="209"/>
      <c r="H153" s="213">
        <v>4.84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120</v>
      </c>
      <c r="AU153" s="219" t="s">
        <v>77</v>
      </c>
      <c r="AV153" s="11" t="s">
        <v>77</v>
      </c>
      <c r="AW153" s="11" t="s">
        <v>32</v>
      </c>
      <c r="AX153" s="11" t="s">
        <v>75</v>
      </c>
      <c r="AY153" s="219" t="s">
        <v>111</v>
      </c>
    </row>
    <row r="154" spans="2:63" s="10" customFormat="1" ht="22.8" customHeight="1">
      <c r="B154" s="180"/>
      <c r="C154" s="181"/>
      <c r="D154" s="182" t="s">
        <v>69</v>
      </c>
      <c r="E154" s="194" t="s">
        <v>139</v>
      </c>
      <c r="F154" s="194" t="s">
        <v>270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SUM(P155:P156)</f>
        <v>0</v>
      </c>
      <c r="Q154" s="188"/>
      <c r="R154" s="189">
        <f>SUM(R155:R156)</f>
        <v>0</v>
      </c>
      <c r="S154" s="188"/>
      <c r="T154" s="190">
        <f>SUM(T155:T156)</f>
        <v>0</v>
      </c>
      <c r="AR154" s="191" t="s">
        <v>75</v>
      </c>
      <c r="AT154" s="192" t="s">
        <v>69</v>
      </c>
      <c r="AU154" s="192" t="s">
        <v>75</v>
      </c>
      <c r="AY154" s="191" t="s">
        <v>111</v>
      </c>
      <c r="BK154" s="193">
        <f>SUM(BK155:BK156)</f>
        <v>0</v>
      </c>
    </row>
    <row r="155" spans="2:65" s="1" customFormat="1" ht="16.5" customHeight="1">
      <c r="B155" s="35"/>
      <c r="C155" s="233" t="s">
        <v>271</v>
      </c>
      <c r="D155" s="233" t="s">
        <v>195</v>
      </c>
      <c r="E155" s="234" t="s">
        <v>272</v>
      </c>
      <c r="F155" s="235" t="s">
        <v>273</v>
      </c>
      <c r="G155" s="236" t="s">
        <v>274</v>
      </c>
      <c r="H155" s="237">
        <v>1</v>
      </c>
      <c r="I155" s="238"/>
      <c r="J155" s="239">
        <f>ROUND(I155*H155,2)</f>
        <v>0</v>
      </c>
      <c r="K155" s="235" t="s">
        <v>1</v>
      </c>
      <c r="L155" s="240"/>
      <c r="M155" s="241" t="s">
        <v>1</v>
      </c>
      <c r="N155" s="242" t="s">
        <v>41</v>
      </c>
      <c r="O155" s="76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AR155" s="14" t="s">
        <v>275</v>
      </c>
      <c r="AT155" s="14" t="s">
        <v>195</v>
      </c>
      <c r="AU155" s="14" t="s">
        <v>77</v>
      </c>
      <c r="AY155" s="14" t="s">
        <v>111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4" t="s">
        <v>75</v>
      </c>
      <c r="BK155" s="207">
        <f>ROUND(I155*H155,2)</f>
        <v>0</v>
      </c>
      <c r="BL155" s="14" t="s">
        <v>275</v>
      </c>
      <c r="BM155" s="14" t="s">
        <v>276</v>
      </c>
    </row>
    <row r="156" spans="2:47" s="1" customFormat="1" ht="12">
      <c r="B156" s="35"/>
      <c r="C156" s="36"/>
      <c r="D156" s="210" t="s">
        <v>136</v>
      </c>
      <c r="E156" s="36"/>
      <c r="F156" s="220" t="s">
        <v>277</v>
      </c>
      <c r="G156" s="36"/>
      <c r="H156" s="36"/>
      <c r="I156" s="122"/>
      <c r="J156" s="36"/>
      <c r="K156" s="36"/>
      <c r="L156" s="40"/>
      <c r="M156" s="221"/>
      <c r="N156" s="76"/>
      <c r="O156" s="76"/>
      <c r="P156" s="76"/>
      <c r="Q156" s="76"/>
      <c r="R156" s="76"/>
      <c r="S156" s="76"/>
      <c r="T156" s="77"/>
      <c r="AT156" s="14" t="s">
        <v>136</v>
      </c>
      <c r="AU156" s="14" t="s">
        <v>77</v>
      </c>
    </row>
    <row r="157" spans="2:63" s="10" customFormat="1" ht="22.8" customHeight="1">
      <c r="B157" s="180"/>
      <c r="C157" s="181"/>
      <c r="D157" s="182" t="s">
        <v>69</v>
      </c>
      <c r="E157" s="194" t="s">
        <v>156</v>
      </c>
      <c r="F157" s="194" t="s">
        <v>278</v>
      </c>
      <c r="G157" s="181"/>
      <c r="H157" s="181"/>
      <c r="I157" s="184"/>
      <c r="J157" s="195">
        <f>BK157</f>
        <v>0</v>
      </c>
      <c r="K157" s="181"/>
      <c r="L157" s="186"/>
      <c r="M157" s="187"/>
      <c r="N157" s="188"/>
      <c r="O157" s="188"/>
      <c r="P157" s="189">
        <f>SUM(P158:P159)</f>
        <v>0</v>
      </c>
      <c r="Q157" s="188"/>
      <c r="R157" s="189">
        <f>SUM(R158:R159)</f>
        <v>0.07436000000000001</v>
      </c>
      <c r="S157" s="188"/>
      <c r="T157" s="190">
        <f>SUM(T158:T159)</f>
        <v>0</v>
      </c>
      <c r="AR157" s="191" t="s">
        <v>75</v>
      </c>
      <c r="AT157" s="192" t="s">
        <v>69</v>
      </c>
      <c r="AU157" s="192" t="s">
        <v>75</v>
      </c>
      <c r="AY157" s="191" t="s">
        <v>111</v>
      </c>
      <c r="BK157" s="193">
        <f>SUM(BK158:BK159)</f>
        <v>0</v>
      </c>
    </row>
    <row r="158" spans="2:65" s="1" customFormat="1" ht="16.5" customHeight="1">
      <c r="B158" s="35"/>
      <c r="C158" s="196" t="s">
        <v>279</v>
      </c>
      <c r="D158" s="196" t="s">
        <v>113</v>
      </c>
      <c r="E158" s="197" t="s">
        <v>280</v>
      </c>
      <c r="F158" s="198" t="s">
        <v>281</v>
      </c>
      <c r="G158" s="199" t="s">
        <v>231</v>
      </c>
      <c r="H158" s="200">
        <v>1</v>
      </c>
      <c r="I158" s="201"/>
      <c r="J158" s="202">
        <f>ROUND(I158*H158,2)</f>
        <v>0</v>
      </c>
      <c r="K158" s="198" t="s">
        <v>117</v>
      </c>
      <c r="L158" s="40"/>
      <c r="M158" s="203" t="s">
        <v>1</v>
      </c>
      <c r="N158" s="204" t="s">
        <v>41</v>
      </c>
      <c r="O158" s="76"/>
      <c r="P158" s="205">
        <f>O158*H158</f>
        <v>0</v>
      </c>
      <c r="Q158" s="205">
        <v>0.00936</v>
      </c>
      <c r="R158" s="205">
        <f>Q158*H158</f>
        <v>0.00936</v>
      </c>
      <c r="S158" s="205">
        <v>0</v>
      </c>
      <c r="T158" s="206">
        <f>S158*H158</f>
        <v>0</v>
      </c>
      <c r="AR158" s="14" t="s">
        <v>118</v>
      </c>
      <c r="AT158" s="14" t="s">
        <v>113</v>
      </c>
      <c r="AU158" s="14" t="s">
        <v>77</v>
      </c>
      <c r="AY158" s="14" t="s">
        <v>111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4" t="s">
        <v>75</v>
      </c>
      <c r="BK158" s="207">
        <f>ROUND(I158*H158,2)</f>
        <v>0</v>
      </c>
      <c r="BL158" s="14" t="s">
        <v>118</v>
      </c>
      <c r="BM158" s="14" t="s">
        <v>282</v>
      </c>
    </row>
    <row r="159" spans="2:65" s="1" customFormat="1" ht="16.5" customHeight="1">
      <c r="B159" s="35"/>
      <c r="C159" s="233" t="s">
        <v>283</v>
      </c>
      <c r="D159" s="233" t="s">
        <v>195</v>
      </c>
      <c r="E159" s="234" t="s">
        <v>284</v>
      </c>
      <c r="F159" s="235" t="s">
        <v>285</v>
      </c>
      <c r="G159" s="236" t="s">
        <v>231</v>
      </c>
      <c r="H159" s="237">
        <v>1</v>
      </c>
      <c r="I159" s="238"/>
      <c r="J159" s="239">
        <f>ROUND(I159*H159,2)</f>
        <v>0</v>
      </c>
      <c r="K159" s="235" t="s">
        <v>117</v>
      </c>
      <c r="L159" s="240"/>
      <c r="M159" s="241" t="s">
        <v>1</v>
      </c>
      <c r="N159" s="242" t="s">
        <v>41</v>
      </c>
      <c r="O159" s="76"/>
      <c r="P159" s="205">
        <f>O159*H159</f>
        <v>0</v>
      </c>
      <c r="Q159" s="205">
        <v>0.065</v>
      </c>
      <c r="R159" s="205">
        <f>Q159*H159</f>
        <v>0.065</v>
      </c>
      <c r="S159" s="205">
        <v>0</v>
      </c>
      <c r="T159" s="206">
        <f>S159*H159</f>
        <v>0</v>
      </c>
      <c r="AR159" s="14" t="s">
        <v>156</v>
      </c>
      <c r="AT159" s="14" t="s">
        <v>195</v>
      </c>
      <c r="AU159" s="14" t="s">
        <v>77</v>
      </c>
      <c r="AY159" s="14" t="s">
        <v>111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4" t="s">
        <v>75</v>
      </c>
      <c r="BK159" s="207">
        <f>ROUND(I159*H159,2)</f>
        <v>0</v>
      </c>
      <c r="BL159" s="14" t="s">
        <v>118</v>
      </c>
      <c r="BM159" s="14" t="s">
        <v>286</v>
      </c>
    </row>
    <row r="160" spans="2:63" s="10" customFormat="1" ht="22.8" customHeight="1">
      <c r="B160" s="180"/>
      <c r="C160" s="181"/>
      <c r="D160" s="182" t="s">
        <v>69</v>
      </c>
      <c r="E160" s="194" t="s">
        <v>162</v>
      </c>
      <c r="F160" s="194" t="s">
        <v>287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SUM(P161:P165)</f>
        <v>0</v>
      </c>
      <c r="Q160" s="188"/>
      <c r="R160" s="189">
        <f>SUM(R161:R165)</f>
        <v>0.03546</v>
      </c>
      <c r="S160" s="188"/>
      <c r="T160" s="190">
        <f>SUM(T161:T165)</f>
        <v>30.080600000000004</v>
      </c>
      <c r="AR160" s="191" t="s">
        <v>75</v>
      </c>
      <c r="AT160" s="192" t="s">
        <v>69</v>
      </c>
      <c r="AU160" s="192" t="s">
        <v>75</v>
      </c>
      <c r="AY160" s="191" t="s">
        <v>111</v>
      </c>
      <c r="BK160" s="193">
        <f>SUM(BK161:BK165)</f>
        <v>0</v>
      </c>
    </row>
    <row r="161" spans="2:65" s="1" customFormat="1" ht="16.5" customHeight="1">
      <c r="B161" s="35"/>
      <c r="C161" s="196" t="s">
        <v>288</v>
      </c>
      <c r="D161" s="196" t="s">
        <v>113</v>
      </c>
      <c r="E161" s="197" t="s">
        <v>289</v>
      </c>
      <c r="F161" s="198" t="s">
        <v>290</v>
      </c>
      <c r="G161" s="199" t="s">
        <v>116</v>
      </c>
      <c r="H161" s="200">
        <v>13.673</v>
      </c>
      <c r="I161" s="201"/>
      <c r="J161" s="202">
        <f>ROUND(I161*H161,2)</f>
        <v>0</v>
      </c>
      <c r="K161" s="198" t="s">
        <v>117</v>
      </c>
      <c r="L161" s="40"/>
      <c r="M161" s="203" t="s">
        <v>1</v>
      </c>
      <c r="N161" s="204" t="s">
        <v>41</v>
      </c>
      <c r="O161" s="76"/>
      <c r="P161" s="205">
        <f>O161*H161</f>
        <v>0</v>
      </c>
      <c r="Q161" s="205">
        <v>0</v>
      </c>
      <c r="R161" s="205">
        <f>Q161*H161</f>
        <v>0</v>
      </c>
      <c r="S161" s="205">
        <v>2.2</v>
      </c>
      <c r="T161" s="206">
        <f>S161*H161</f>
        <v>30.080600000000004</v>
      </c>
      <c r="AR161" s="14" t="s">
        <v>118</v>
      </c>
      <c r="AT161" s="14" t="s">
        <v>113</v>
      </c>
      <c r="AU161" s="14" t="s">
        <v>77</v>
      </c>
      <c r="AY161" s="14" t="s">
        <v>111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4" t="s">
        <v>75</v>
      </c>
      <c r="BK161" s="207">
        <f>ROUND(I161*H161,2)</f>
        <v>0</v>
      </c>
      <c r="BL161" s="14" t="s">
        <v>118</v>
      </c>
      <c r="BM161" s="14" t="s">
        <v>291</v>
      </c>
    </row>
    <row r="162" spans="2:51" s="11" customFormat="1" ht="12">
      <c r="B162" s="208"/>
      <c r="C162" s="209"/>
      <c r="D162" s="210" t="s">
        <v>120</v>
      </c>
      <c r="E162" s="211" t="s">
        <v>1</v>
      </c>
      <c r="F162" s="212" t="s">
        <v>292</v>
      </c>
      <c r="G162" s="209"/>
      <c r="H162" s="213">
        <v>13.673</v>
      </c>
      <c r="I162" s="214"/>
      <c r="J162" s="209"/>
      <c r="K162" s="209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120</v>
      </c>
      <c r="AU162" s="219" t="s">
        <v>77</v>
      </c>
      <c r="AV162" s="11" t="s">
        <v>77</v>
      </c>
      <c r="AW162" s="11" t="s">
        <v>32</v>
      </c>
      <c r="AX162" s="11" t="s">
        <v>75</v>
      </c>
      <c r="AY162" s="219" t="s">
        <v>111</v>
      </c>
    </row>
    <row r="163" spans="2:65" s="1" customFormat="1" ht="16.5" customHeight="1">
      <c r="B163" s="35"/>
      <c r="C163" s="196" t="s">
        <v>293</v>
      </c>
      <c r="D163" s="196" t="s">
        <v>113</v>
      </c>
      <c r="E163" s="197" t="s">
        <v>294</v>
      </c>
      <c r="F163" s="198" t="s">
        <v>295</v>
      </c>
      <c r="G163" s="199" t="s">
        <v>209</v>
      </c>
      <c r="H163" s="200">
        <v>1</v>
      </c>
      <c r="I163" s="201"/>
      <c r="J163" s="202">
        <f>ROUND(I163*H163,2)</f>
        <v>0</v>
      </c>
      <c r="K163" s="198" t="s">
        <v>1</v>
      </c>
      <c r="L163" s="40"/>
      <c r="M163" s="203" t="s">
        <v>1</v>
      </c>
      <c r="N163" s="204" t="s">
        <v>41</v>
      </c>
      <c r="O163" s="76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4" t="s">
        <v>118</v>
      </c>
      <c r="AT163" s="14" t="s">
        <v>113</v>
      </c>
      <c r="AU163" s="14" t="s">
        <v>77</v>
      </c>
      <c r="AY163" s="14" t="s">
        <v>111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4" t="s">
        <v>75</v>
      </c>
      <c r="BK163" s="207">
        <f>ROUND(I163*H163,2)</f>
        <v>0</v>
      </c>
      <c r="BL163" s="14" t="s">
        <v>118</v>
      </c>
      <c r="BM163" s="14" t="s">
        <v>296</v>
      </c>
    </row>
    <row r="164" spans="2:65" s="1" customFormat="1" ht="16.5" customHeight="1">
      <c r="B164" s="35"/>
      <c r="C164" s="196" t="s">
        <v>297</v>
      </c>
      <c r="D164" s="196" t="s">
        <v>113</v>
      </c>
      <c r="E164" s="197" t="s">
        <v>298</v>
      </c>
      <c r="F164" s="198" t="s">
        <v>299</v>
      </c>
      <c r="G164" s="199" t="s">
        <v>187</v>
      </c>
      <c r="H164" s="200">
        <v>0.9</v>
      </c>
      <c r="I164" s="201"/>
      <c r="J164" s="202">
        <f>ROUND(I164*H164,2)</f>
        <v>0</v>
      </c>
      <c r="K164" s="198" t="s">
        <v>117</v>
      </c>
      <c r="L164" s="40"/>
      <c r="M164" s="203" t="s">
        <v>1</v>
      </c>
      <c r="N164" s="204" t="s">
        <v>41</v>
      </c>
      <c r="O164" s="76"/>
      <c r="P164" s="205">
        <f>O164*H164</f>
        <v>0</v>
      </c>
      <c r="Q164" s="205">
        <v>0.0394</v>
      </c>
      <c r="R164" s="205">
        <f>Q164*H164</f>
        <v>0.03546</v>
      </c>
      <c r="S164" s="205">
        <v>0</v>
      </c>
      <c r="T164" s="206">
        <f>S164*H164</f>
        <v>0</v>
      </c>
      <c r="AR164" s="14" t="s">
        <v>118</v>
      </c>
      <c r="AT164" s="14" t="s">
        <v>113</v>
      </c>
      <c r="AU164" s="14" t="s">
        <v>77</v>
      </c>
      <c r="AY164" s="14" t="s">
        <v>111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4" t="s">
        <v>75</v>
      </c>
      <c r="BK164" s="207">
        <f>ROUND(I164*H164,2)</f>
        <v>0</v>
      </c>
      <c r="BL164" s="14" t="s">
        <v>118</v>
      </c>
      <c r="BM164" s="14" t="s">
        <v>300</v>
      </c>
    </row>
    <row r="165" spans="2:51" s="11" customFormat="1" ht="12">
      <c r="B165" s="208"/>
      <c r="C165" s="209"/>
      <c r="D165" s="210" t="s">
        <v>120</v>
      </c>
      <c r="E165" s="211" t="s">
        <v>1</v>
      </c>
      <c r="F165" s="212" t="s">
        <v>301</v>
      </c>
      <c r="G165" s="209"/>
      <c r="H165" s="213">
        <v>0.9</v>
      </c>
      <c r="I165" s="214"/>
      <c r="J165" s="209"/>
      <c r="K165" s="209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120</v>
      </c>
      <c r="AU165" s="219" t="s">
        <v>77</v>
      </c>
      <c r="AV165" s="11" t="s">
        <v>77</v>
      </c>
      <c r="AW165" s="11" t="s">
        <v>32</v>
      </c>
      <c r="AX165" s="11" t="s">
        <v>75</v>
      </c>
      <c r="AY165" s="219" t="s">
        <v>111</v>
      </c>
    </row>
    <row r="166" spans="2:63" s="10" customFormat="1" ht="22.8" customHeight="1">
      <c r="B166" s="180"/>
      <c r="C166" s="181"/>
      <c r="D166" s="182" t="s">
        <v>69</v>
      </c>
      <c r="E166" s="194" t="s">
        <v>302</v>
      </c>
      <c r="F166" s="194" t="s">
        <v>303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SUM(P167:P180)</f>
        <v>0</v>
      </c>
      <c r="Q166" s="188"/>
      <c r="R166" s="189">
        <f>SUM(R167:R180)</f>
        <v>0</v>
      </c>
      <c r="S166" s="188"/>
      <c r="T166" s="190">
        <f>SUM(T167:T180)</f>
        <v>0</v>
      </c>
      <c r="AR166" s="191" t="s">
        <v>75</v>
      </c>
      <c r="AT166" s="192" t="s">
        <v>69</v>
      </c>
      <c r="AU166" s="192" t="s">
        <v>75</v>
      </c>
      <c r="AY166" s="191" t="s">
        <v>111</v>
      </c>
      <c r="BK166" s="193">
        <f>SUM(BK167:BK180)</f>
        <v>0</v>
      </c>
    </row>
    <row r="167" spans="2:65" s="1" customFormat="1" ht="16.5" customHeight="1">
      <c r="B167" s="35"/>
      <c r="C167" s="196" t="s">
        <v>304</v>
      </c>
      <c r="D167" s="196" t="s">
        <v>113</v>
      </c>
      <c r="E167" s="197" t="s">
        <v>305</v>
      </c>
      <c r="F167" s="198" t="s">
        <v>306</v>
      </c>
      <c r="G167" s="199" t="s">
        <v>237</v>
      </c>
      <c r="H167" s="200">
        <v>90.351</v>
      </c>
      <c r="I167" s="201"/>
      <c r="J167" s="202">
        <f>ROUND(I167*H167,2)</f>
        <v>0</v>
      </c>
      <c r="K167" s="198" t="s">
        <v>117</v>
      </c>
      <c r="L167" s="40"/>
      <c r="M167" s="203" t="s">
        <v>1</v>
      </c>
      <c r="N167" s="204" t="s">
        <v>41</v>
      </c>
      <c r="O167" s="76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14" t="s">
        <v>118</v>
      </c>
      <c r="AT167" s="14" t="s">
        <v>113</v>
      </c>
      <c r="AU167" s="14" t="s">
        <v>77</v>
      </c>
      <c r="AY167" s="14" t="s">
        <v>111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4" t="s">
        <v>75</v>
      </c>
      <c r="BK167" s="207">
        <f>ROUND(I167*H167,2)</f>
        <v>0</v>
      </c>
      <c r="BL167" s="14" t="s">
        <v>118</v>
      </c>
      <c r="BM167" s="14" t="s">
        <v>307</v>
      </c>
    </row>
    <row r="168" spans="2:47" s="1" customFormat="1" ht="12">
      <c r="B168" s="35"/>
      <c r="C168" s="36"/>
      <c r="D168" s="210" t="s">
        <v>129</v>
      </c>
      <c r="E168" s="36"/>
      <c r="F168" s="220" t="s">
        <v>308</v>
      </c>
      <c r="G168" s="36"/>
      <c r="H168" s="36"/>
      <c r="I168" s="122"/>
      <c r="J168" s="36"/>
      <c r="K168" s="36"/>
      <c r="L168" s="40"/>
      <c r="M168" s="221"/>
      <c r="N168" s="76"/>
      <c r="O168" s="76"/>
      <c r="P168" s="76"/>
      <c r="Q168" s="76"/>
      <c r="R168" s="76"/>
      <c r="S168" s="76"/>
      <c r="T168" s="77"/>
      <c r="AT168" s="14" t="s">
        <v>129</v>
      </c>
      <c r="AU168" s="14" t="s">
        <v>77</v>
      </c>
    </row>
    <row r="169" spans="2:47" s="1" customFormat="1" ht="12">
      <c r="B169" s="35"/>
      <c r="C169" s="36"/>
      <c r="D169" s="210" t="s">
        <v>136</v>
      </c>
      <c r="E169" s="36"/>
      <c r="F169" s="220" t="s">
        <v>216</v>
      </c>
      <c r="G169" s="36"/>
      <c r="H169" s="36"/>
      <c r="I169" s="122"/>
      <c r="J169" s="36"/>
      <c r="K169" s="36"/>
      <c r="L169" s="40"/>
      <c r="M169" s="221"/>
      <c r="N169" s="76"/>
      <c r="O169" s="76"/>
      <c r="P169" s="76"/>
      <c r="Q169" s="76"/>
      <c r="R169" s="76"/>
      <c r="S169" s="76"/>
      <c r="T169" s="77"/>
      <c r="AT169" s="14" t="s">
        <v>136</v>
      </c>
      <c r="AU169" s="14" t="s">
        <v>77</v>
      </c>
    </row>
    <row r="170" spans="2:51" s="11" customFormat="1" ht="12">
      <c r="B170" s="208"/>
      <c r="C170" s="209"/>
      <c r="D170" s="210" t="s">
        <v>120</v>
      </c>
      <c r="E170" s="211" t="s">
        <v>1</v>
      </c>
      <c r="F170" s="212" t="s">
        <v>309</v>
      </c>
      <c r="G170" s="209"/>
      <c r="H170" s="213">
        <v>30.081</v>
      </c>
      <c r="I170" s="214"/>
      <c r="J170" s="209"/>
      <c r="K170" s="209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120</v>
      </c>
      <c r="AU170" s="219" t="s">
        <v>77</v>
      </c>
      <c r="AV170" s="11" t="s">
        <v>77</v>
      </c>
      <c r="AW170" s="11" t="s">
        <v>32</v>
      </c>
      <c r="AX170" s="11" t="s">
        <v>70</v>
      </c>
      <c r="AY170" s="219" t="s">
        <v>111</v>
      </c>
    </row>
    <row r="171" spans="2:51" s="11" customFormat="1" ht="12">
      <c r="B171" s="208"/>
      <c r="C171" s="209"/>
      <c r="D171" s="210" t="s">
        <v>120</v>
      </c>
      <c r="E171" s="211" t="s">
        <v>1</v>
      </c>
      <c r="F171" s="212" t="s">
        <v>310</v>
      </c>
      <c r="G171" s="209"/>
      <c r="H171" s="213">
        <v>60.27</v>
      </c>
      <c r="I171" s="214"/>
      <c r="J171" s="209"/>
      <c r="K171" s="209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120</v>
      </c>
      <c r="AU171" s="219" t="s">
        <v>77</v>
      </c>
      <c r="AV171" s="11" t="s">
        <v>77</v>
      </c>
      <c r="AW171" s="11" t="s">
        <v>32</v>
      </c>
      <c r="AX171" s="11" t="s">
        <v>70</v>
      </c>
      <c r="AY171" s="219" t="s">
        <v>111</v>
      </c>
    </row>
    <row r="172" spans="2:51" s="12" customFormat="1" ht="12">
      <c r="B172" s="222"/>
      <c r="C172" s="223"/>
      <c r="D172" s="210" t="s">
        <v>120</v>
      </c>
      <c r="E172" s="224" t="s">
        <v>1</v>
      </c>
      <c r="F172" s="225" t="s">
        <v>146</v>
      </c>
      <c r="G172" s="223"/>
      <c r="H172" s="226">
        <v>90.351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120</v>
      </c>
      <c r="AU172" s="232" t="s">
        <v>77</v>
      </c>
      <c r="AV172" s="12" t="s">
        <v>118</v>
      </c>
      <c r="AW172" s="12" t="s">
        <v>32</v>
      </c>
      <c r="AX172" s="12" t="s">
        <v>75</v>
      </c>
      <c r="AY172" s="232" t="s">
        <v>111</v>
      </c>
    </row>
    <row r="173" spans="2:65" s="1" customFormat="1" ht="16.5" customHeight="1">
      <c r="B173" s="35"/>
      <c r="C173" s="196" t="s">
        <v>311</v>
      </c>
      <c r="D173" s="196" t="s">
        <v>113</v>
      </c>
      <c r="E173" s="197" t="s">
        <v>312</v>
      </c>
      <c r="F173" s="198" t="s">
        <v>313</v>
      </c>
      <c r="G173" s="199" t="s">
        <v>237</v>
      </c>
      <c r="H173" s="200">
        <v>361.404</v>
      </c>
      <c r="I173" s="201"/>
      <c r="J173" s="202">
        <f>ROUND(I173*H173,2)</f>
        <v>0</v>
      </c>
      <c r="K173" s="198" t="s">
        <v>117</v>
      </c>
      <c r="L173" s="40"/>
      <c r="M173" s="203" t="s">
        <v>1</v>
      </c>
      <c r="N173" s="204" t="s">
        <v>41</v>
      </c>
      <c r="O173" s="76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AR173" s="14" t="s">
        <v>118</v>
      </c>
      <c r="AT173" s="14" t="s">
        <v>113</v>
      </c>
      <c r="AU173" s="14" t="s">
        <v>77</v>
      </c>
      <c r="AY173" s="14" t="s">
        <v>111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4" t="s">
        <v>75</v>
      </c>
      <c r="BK173" s="207">
        <f>ROUND(I173*H173,2)</f>
        <v>0</v>
      </c>
      <c r="BL173" s="14" t="s">
        <v>118</v>
      </c>
      <c r="BM173" s="14" t="s">
        <v>314</v>
      </c>
    </row>
    <row r="174" spans="2:47" s="1" customFormat="1" ht="12">
      <c r="B174" s="35"/>
      <c r="C174" s="36"/>
      <c r="D174" s="210" t="s">
        <v>129</v>
      </c>
      <c r="E174" s="36"/>
      <c r="F174" s="220" t="s">
        <v>308</v>
      </c>
      <c r="G174" s="36"/>
      <c r="H174" s="36"/>
      <c r="I174" s="122"/>
      <c r="J174" s="36"/>
      <c r="K174" s="36"/>
      <c r="L174" s="40"/>
      <c r="M174" s="221"/>
      <c r="N174" s="76"/>
      <c r="O174" s="76"/>
      <c r="P174" s="76"/>
      <c r="Q174" s="76"/>
      <c r="R174" s="76"/>
      <c r="S174" s="76"/>
      <c r="T174" s="77"/>
      <c r="AT174" s="14" t="s">
        <v>129</v>
      </c>
      <c r="AU174" s="14" t="s">
        <v>77</v>
      </c>
    </row>
    <row r="175" spans="2:51" s="11" customFormat="1" ht="12">
      <c r="B175" s="208"/>
      <c r="C175" s="209"/>
      <c r="D175" s="210" t="s">
        <v>120</v>
      </c>
      <c r="E175" s="211" t="s">
        <v>1</v>
      </c>
      <c r="F175" s="212" t="s">
        <v>315</v>
      </c>
      <c r="G175" s="209"/>
      <c r="H175" s="213">
        <v>361.404</v>
      </c>
      <c r="I175" s="214"/>
      <c r="J175" s="209"/>
      <c r="K175" s="209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120</v>
      </c>
      <c r="AU175" s="219" t="s">
        <v>77</v>
      </c>
      <c r="AV175" s="11" t="s">
        <v>77</v>
      </c>
      <c r="AW175" s="11" t="s">
        <v>32</v>
      </c>
      <c r="AX175" s="11" t="s">
        <v>75</v>
      </c>
      <c r="AY175" s="219" t="s">
        <v>111</v>
      </c>
    </row>
    <row r="176" spans="2:65" s="1" customFormat="1" ht="16.5" customHeight="1">
      <c r="B176" s="35"/>
      <c r="C176" s="196" t="s">
        <v>316</v>
      </c>
      <c r="D176" s="196" t="s">
        <v>113</v>
      </c>
      <c r="E176" s="197" t="s">
        <v>317</v>
      </c>
      <c r="F176" s="198" t="s">
        <v>318</v>
      </c>
      <c r="G176" s="199" t="s">
        <v>237</v>
      </c>
      <c r="H176" s="200">
        <v>2076.8</v>
      </c>
      <c r="I176" s="201"/>
      <c r="J176" s="202">
        <f>ROUND(I176*H176,2)</f>
        <v>0</v>
      </c>
      <c r="K176" s="198" t="s">
        <v>117</v>
      </c>
      <c r="L176" s="40"/>
      <c r="M176" s="203" t="s">
        <v>1</v>
      </c>
      <c r="N176" s="204" t="s">
        <v>41</v>
      </c>
      <c r="O176" s="76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AR176" s="14" t="s">
        <v>118</v>
      </c>
      <c r="AT176" s="14" t="s">
        <v>113</v>
      </c>
      <c r="AU176" s="14" t="s">
        <v>77</v>
      </c>
      <c r="AY176" s="14" t="s">
        <v>111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4" t="s">
        <v>75</v>
      </c>
      <c r="BK176" s="207">
        <f>ROUND(I176*H176,2)</f>
        <v>0</v>
      </c>
      <c r="BL176" s="14" t="s">
        <v>118</v>
      </c>
      <c r="BM176" s="14" t="s">
        <v>319</v>
      </c>
    </row>
    <row r="177" spans="2:47" s="1" customFormat="1" ht="12">
      <c r="B177" s="35"/>
      <c r="C177" s="36"/>
      <c r="D177" s="210" t="s">
        <v>129</v>
      </c>
      <c r="E177" s="36"/>
      <c r="F177" s="220" t="s">
        <v>320</v>
      </c>
      <c r="G177" s="36"/>
      <c r="H177" s="36"/>
      <c r="I177" s="122"/>
      <c r="J177" s="36"/>
      <c r="K177" s="36"/>
      <c r="L177" s="40"/>
      <c r="M177" s="221"/>
      <c r="N177" s="76"/>
      <c r="O177" s="76"/>
      <c r="P177" s="76"/>
      <c r="Q177" s="76"/>
      <c r="R177" s="76"/>
      <c r="S177" s="76"/>
      <c r="T177" s="77"/>
      <c r="AT177" s="14" t="s">
        <v>129</v>
      </c>
      <c r="AU177" s="14" t="s">
        <v>77</v>
      </c>
    </row>
    <row r="178" spans="2:51" s="11" customFormat="1" ht="12">
      <c r="B178" s="208"/>
      <c r="C178" s="209"/>
      <c r="D178" s="210" t="s">
        <v>120</v>
      </c>
      <c r="E178" s="211" t="s">
        <v>1</v>
      </c>
      <c r="F178" s="212" t="s">
        <v>321</v>
      </c>
      <c r="G178" s="209"/>
      <c r="H178" s="213">
        <v>2076.8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120</v>
      </c>
      <c r="AU178" s="219" t="s">
        <v>77</v>
      </c>
      <c r="AV178" s="11" t="s">
        <v>77</v>
      </c>
      <c r="AW178" s="11" t="s">
        <v>32</v>
      </c>
      <c r="AX178" s="11" t="s">
        <v>75</v>
      </c>
      <c r="AY178" s="219" t="s">
        <v>111</v>
      </c>
    </row>
    <row r="179" spans="2:65" s="1" customFormat="1" ht="16.5" customHeight="1">
      <c r="B179" s="35"/>
      <c r="C179" s="196" t="s">
        <v>322</v>
      </c>
      <c r="D179" s="196" t="s">
        <v>113</v>
      </c>
      <c r="E179" s="197" t="s">
        <v>323</v>
      </c>
      <c r="F179" s="198" t="s">
        <v>324</v>
      </c>
      <c r="G179" s="199" t="s">
        <v>237</v>
      </c>
      <c r="H179" s="200">
        <v>30.081</v>
      </c>
      <c r="I179" s="201"/>
      <c r="J179" s="202">
        <f>ROUND(I179*H179,2)</f>
        <v>0</v>
      </c>
      <c r="K179" s="198" t="s">
        <v>1</v>
      </c>
      <c r="L179" s="40"/>
      <c r="M179" s="203" t="s">
        <v>1</v>
      </c>
      <c r="N179" s="204" t="s">
        <v>41</v>
      </c>
      <c r="O179" s="76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AR179" s="14" t="s">
        <v>118</v>
      </c>
      <c r="AT179" s="14" t="s">
        <v>113</v>
      </c>
      <c r="AU179" s="14" t="s">
        <v>77</v>
      </c>
      <c r="AY179" s="14" t="s">
        <v>111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4" t="s">
        <v>75</v>
      </c>
      <c r="BK179" s="207">
        <f>ROUND(I179*H179,2)</f>
        <v>0</v>
      </c>
      <c r="BL179" s="14" t="s">
        <v>118</v>
      </c>
      <c r="BM179" s="14" t="s">
        <v>325</v>
      </c>
    </row>
    <row r="180" spans="2:51" s="11" customFormat="1" ht="12">
      <c r="B180" s="208"/>
      <c r="C180" s="209"/>
      <c r="D180" s="210" t="s">
        <v>120</v>
      </c>
      <c r="E180" s="211" t="s">
        <v>1</v>
      </c>
      <c r="F180" s="212" t="s">
        <v>309</v>
      </c>
      <c r="G180" s="209"/>
      <c r="H180" s="213">
        <v>30.081</v>
      </c>
      <c r="I180" s="214"/>
      <c r="J180" s="209"/>
      <c r="K180" s="209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120</v>
      </c>
      <c r="AU180" s="219" t="s">
        <v>77</v>
      </c>
      <c r="AV180" s="11" t="s">
        <v>77</v>
      </c>
      <c r="AW180" s="11" t="s">
        <v>32</v>
      </c>
      <c r="AX180" s="11" t="s">
        <v>75</v>
      </c>
      <c r="AY180" s="219" t="s">
        <v>111</v>
      </c>
    </row>
    <row r="181" spans="2:63" s="10" customFormat="1" ht="22.8" customHeight="1">
      <c r="B181" s="180"/>
      <c r="C181" s="181"/>
      <c r="D181" s="182" t="s">
        <v>69</v>
      </c>
      <c r="E181" s="194" t="s">
        <v>326</v>
      </c>
      <c r="F181" s="194" t="s">
        <v>327</v>
      </c>
      <c r="G181" s="181"/>
      <c r="H181" s="181"/>
      <c r="I181" s="184"/>
      <c r="J181" s="195">
        <f>BK181</f>
        <v>0</v>
      </c>
      <c r="K181" s="181"/>
      <c r="L181" s="186"/>
      <c r="M181" s="187"/>
      <c r="N181" s="188"/>
      <c r="O181" s="188"/>
      <c r="P181" s="189">
        <f>P182</f>
        <v>0</v>
      </c>
      <c r="Q181" s="188"/>
      <c r="R181" s="189">
        <f>R182</f>
        <v>0</v>
      </c>
      <c r="S181" s="188"/>
      <c r="T181" s="190">
        <f>T182</f>
        <v>0</v>
      </c>
      <c r="AR181" s="191" t="s">
        <v>75</v>
      </c>
      <c r="AT181" s="192" t="s">
        <v>69</v>
      </c>
      <c r="AU181" s="192" t="s">
        <v>75</v>
      </c>
      <c r="AY181" s="191" t="s">
        <v>111</v>
      </c>
      <c r="BK181" s="193">
        <f>BK182</f>
        <v>0</v>
      </c>
    </row>
    <row r="182" spans="2:65" s="1" customFormat="1" ht="16.5" customHeight="1">
      <c r="B182" s="35"/>
      <c r="C182" s="196" t="s">
        <v>328</v>
      </c>
      <c r="D182" s="196" t="s">
        <v>113</v>
      </c>
      <c r="E182" s="197" t="s">
        <v>329</v>
      </c>
      <c r="F182" s="198" t="s">
        <v>330</v>
      </c>
      <c r="G182" s="199" t="s">
        <v>237</v>
      </c>
      <c r="H182" s="200">
        <v>1302.732</v>
      </c>
      <c r="I182" s="201"/>
      <c r="J182" s="202">
        <f>ROUND(I182*H182,2)</f>
        <v>0</v>
      </c>
      <c r="K182" s="198" t="s">
        <v>117</v>
      </c>
      <c r="L182" s="40"/>
      <c r="M182" s="203" t="s">
        <v>1</v>
      </c>
      <c r="N182" s="204" t="s">
        <v>41</v>
      </c>
      <c r="O182" s="7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AR182" s="14" t="s">
        <v>118</v>
      </c>
      <c r="AT182" s="14" t="s">
        <v>113</v>
      </c>
      <c r="AU182" s="14" t="s">
        <v>77</v>
      </c>
      <c r="AY182" s="14" t="s">
        <v>111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4" t="s">
        <v>75</v>
      </c>
      <c r="BK182" s="207">
        <f>ROUND(I182*H182,2)</f>
        <v>0</v>
      </c>
      <c r="BL182" s="14" t="s">
        <v>118</v>
      </c>
      <c r="BM182" s="14" t="s">
        <v>331</v>
      </c>
    </row>
    <row r="183" spans="2:63" s="10" customFormat="1" ht="25.9" customHeight="1">
      <c r="B183" s="180"/>
      <c r="C183" s="181"/>
      <c r="D183" s="182" t="s">
        <v>69</v>
      </c>
      <c r="E183" s="183" t="s">
        <v>332</v>
      </c>
      <c r="F183" s="183" t="s">
        <v>333</v>
      </c>
      <c r="G183" s="181"/>
      <c r="H183" s="181"/>
      <c r="I183" s="184"/>
      <c r="J183" s="185">
        <f>BK183</f>
        <v>0</v>
      </c>
      <c r="K183" s="181"/>
      <c r="L183" s="186"/>
      <c r="M183" s="187"/>
      <c r="N183" s="188"/>
      <c r="O183" s="188"/>
      <c r="P183" s="189">
        <f>P184</f>
        <v>0</v>
      </c>
      <c r="Q183" s="188"/>
      <c r="R183" s="189">
        <f>R184</f>
        <v>0.023379999999999998</v>
      </c>
      <c r="S183" s="188"/>
      <c r="T183" s="190">
        <f>T184</f>
        <v>0</v>
      </c>
      <c r="AR183" s="191" t="s">
        <v>77</v>
      </c>
      <c r="AT183" s="192" t="s">
        <v>69</v>
      </c>
      <c r="AU183" s="192" t="s">
        <v>70</v>
      </c>
      <c r="AY183" s="191" t="s">
        <v>111</v>
      </c>
      <c r="BK183" s="193">
        <f>BK184</f>
        <v>0</v>
      </c>
    </row>
    <row r="184" spans="2:63" s="10" customFormat="1" ht="22.8" customHeight="1">
      <c r="B184" s="180"/>
      <c r="C184" s="181"/>
      <c r="D184" s="182" t="s">
        <v>69</v>
      </c>
      <c r="E184" s="194" t="s">
        <v>334</v>
      </c>
      <c r="F184" s="194" t="s">
        <v>335</v>
      </c>
      <c r="G184" s="181"/>
      <c r="H184" s="181"/>
      <c r="I184" s="184"/>
      <c r="J184" s="195">
        <f>BK184</f>
        <v>0</v>
      </c>
      <c r="K184" s="181"/>
      <c r="L184" s="186"/>
      <c r="M184" s="187"/>
      <c r="N184" s="188"/>
      <c r="O184" s="188"/>
      <c r="P184" s="189">
        <f>SUM(P185:P193)</f>
        <v>0</v>
      </c>
      <c r="Q184" s="188"/>
      <c r="R184" s="189">
        <f>SUM(R185:R193)</f>
        <v>0.023379999999999998</v>
      </c>
      <c r="S184" s="188"/>
      <c r="T184" s="190">
        <f>SUM(T185:T193)</f>
        <v>0</v>
      </c>
      <c r="AR184" s="191" t="s">
        <v>77</v>
      </c>
      <c r="AT184" s="192" t="s">
        <v>69</v>
      </c>
      <c r="AU184" s="192" t="s">
        <v>75</v>
      </c>
      <c r="AY184" s="191" t="s">
        <v>111</v>
      </c>
      <c r="BK184" s="193">
        <f>SUM(BK185:BK193)</f>
        <v>0</v>
      </c>
    </row>
    <row r="185" spans="2:65" s="1" customFormat="1" ht="16.5" customHeight="1">
      <c r="B185" s="35"/>
      <c r="C185" s="196" t="s">
        <v>336</v>
      </c>
      <c r="D185" s="196" t="s">
        <v>113</v>
      </c>
      <c r="E185" s="197" t="s">
        <v>337</v>
      </c>
      <c r="F185" s="198" t="s">
        <v>338</v>
      </c>
      <c r="G185" s="199" t="s">
        <v>198</v>
      </c>
      <c r="H185" s="200">
        <v>20</v>
      </c>
      <c r="I185" s="201"/>
      <c r="J185" s="202">
        <f>ROUND(I185*H185,2)</f>
        <v>0</v>
      </c>
      <c r="K185" s="198" t="s">
        <v>117</v>
      </c>
      <c r="L185" s="40"/>
      <c r="M185" s="203" t="s">
        <v>1</v>
      </c>
      <c r="N185" s="204" t="s">
        <v>41</v>
      </c>
      <c r="O185" s="76"/>
      <c r="P185" s="205">
        <f>O185*H185</f>
        <v>0</v>
      </c>
      <c r="Q185" s="205">
        <v>5E-05</v>
      </c>
      <c r="R185" s="205">
        <f>Q185*H185</f>
        <v>0.001</v>
      </c>
      <c r="S185" s="205">
        <v>0</v>
      </c>
      <c r="T185" s="206">
        <f>S185*H185</f>
        <v>0</v>
      </c>
      <c r="AR185" s="14" t="s">
        <v>194</v>
      </c>
      <c r="AT185" s="14" t="s">
        <v>113</v>
      </c>
      <c r="AU185" s="14" t="s">
        <v>77</v>
      </c>
      <c r="AY185" s="14" t="s">
        <v>111</v>
      </c>
      <c r="BE185" s="207">
        <f>IF(N185="základní",J185,0)</f>
        <v>0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4" t="s">
        <v>75</v>
      </c>
      <c r="BK185" s="207">
        <f>ROUND(I185*H185,2)</f>
        <v>0</v>
      </c>
      <c r="BL185" s="14" t="s">
        <v>194</v>
      </c>
      <c r="BM185" s="14" t="s">
        <v>339</v>
      </c>
    </row>
    <row r="186" spans="2:65" s="1" customFormat="1" ht="16.5" customHeight="1">
      <c r="B186" s="35"/>
      <c r="C186" s="233" t="s">
        <v>340</v>
      </c>
      <c r="D186" s="233" t="s">
        <v>195</v>
      </c>
      <c r="E186" s="234" t="s">
        <v>341</v>
      </c>
      <c r="F186" s="235" t="s">
        <v>342</v>
      </c>
      <c r="G186" s="236" t="s">
        <v>237</v>
      </c>
      <c r="H186" s="237">
        <v>0.014</v>
      </c>
      <c r="I186" s="238"/>
      <c r="J186" s="239">
        <f>ROUND(I186*H186,2)</f>
        <v>0</v>
      </c>
      <c r="K186" s="235" t="s">
        <v>117</v>
      </c>
      <c r="L186" s="240"/>
      <c r="M186" s="241" t="s">
        <v>1</v>
      </c>
      <c r="N186" s="242" t="s">
        <v>41</v>
      </c>
      <c r="O186" s="76"/>
      <c r="P186" s="205">
        <f>O186*H186</f>
        <v>0</v>
      </c>
      <c r="Q186" s="205">
        <v>1</v>
      </c>
      <c r="R186" s="205">
        <f>Q186*H186</f>
        <v>0.014</v>
      </c>
      <c r="S186" s="205">
        <v>0</v>
      </c>
      <c r="T186" s="206">
        <f>S186*H186</f>
        <v>0</v>
      </c>
      <c r="AR186" s="14" t="s">
        <v>283</v>
      </c>
      <c r="AT186" s="14" t="s">
        <v>195</v>
      </c>
      <c r="AU186" s="14" t="s">
        <v>77</v>
      </c>
      <c r="AY186" s="14" t="s">
        <v>111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4" t="s">
        <v>75</v>
      </c>
      <c r="BK186" s="207">
        <f>ROUND(I186*H186,2)</f>
        <v>0</v>
      </c>
      <c r="BL186" s="14" t="s">
        <v>194</v>
      </c>
      <c r="BM186" s="14" t="s">
        <v>343</v>
      </c>
    </row>
    <row r="187" spans="2:47" s="1" customFormat="1" ht="12">
      <c r="B187" s="35"/>
      <c r="C187" s="36"/>
      <c r="D187" s="210" t="s">
        <v>136</v>
      </c>
      <c r="E187" s="36"/>
      <c r="F187" s="220" t="s">
        <v>344</v>
      </c>
      <c r="G187" s="36"/>
      <c r="H187" s="36"/>
      <c r="I187" s="122"/>
      <c r="J187" s="36"/>
      <c r="K187" s="36"/>
      <c r="L187" s="40"/>
      <c r="M187" s="221"/>
      <c r="N187" s="76"/>
      <c r="O187" s="76"/>
      <c r="P187" s="76"/>
      <c r="Q187" s="76"/>
      <c r="R187" s="76"/>
      <c r="S187" s="76"/>
      <c r="T187" s="77"/>
      <c r="AT187" s="14" t="s">
        <v>136</v>
      </c>
      <c r="AU187" s="14" t="s">
        <v>77</v>
      </c>
    </row>
    <row r="188" spans="2:51" s="11" customFormat="1" ht="12">
      <c r="B188" s="208"/>
      <c r="C188" s="209"/>
      <c r="D188" s="210" t="s">
        <v>120</v>
      </c>
      <c r="E188" s="211" t="s">
        <v>1</v>
      </c>
      <c r="F188" s="212" t="s">
        <v>345</v>
      </c>
      <c r="G188" s="209"/>
      <c r="H188" s="213">
        <v>0.014</v>
      </c>
      <c r="I188" s="214"/>
      <c r="J188" s="209"/>
      <c r="K188" s="209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120</v>
      </c>
      <c r="AU188" s="219" t="s">
        <v>77</v>
      </c>
      <c r="AV188" s="11" t="s">
        <v>77</v>
      </c>
      <c r="AW188" s="11" t="s">
        <v>32</v>
      </c>
      <c r="AX188" s="11" t="s">
        <v>75</v>
      </c>
      <c r="AY188" s="219" t="s">
        <v>111</v>
      </c>
    </row>
    <row r="189" spans="2:65" s="1" customFormat="1" ht="16.5" customHeight="1">
      <c r="B189" s="35"/>
      <c r="C189" s="233" t="s">
        <v>346</v>
      </c>
      <c r="D189" s="233" t="s">
        <v>195</v>
      </c>
      <c r="E189" s="234" t="s">
        <v>347</v>
      </c>
      <c r="F189" s="235" t="s">
        <v>348</v>
      </c>
      <c r="G189" s="236" t="s">
        <v>237</v>
      </c>
      <c r="H189" s="237">
        <v>0.006</v>
      </c>
      <c r="I189" s="238"/>
      <c r="J189" s="239">
        <f>ROUND(I189*H189,2)</f>
        <v>0</v>
      </c>
      <c r="K189" s="235" t="s">
        <v>117</v>
      </c>
      <c r="L189" s="240"/>
      <c r="M189" s="241" t="s">
        <v>1</v>
      </c>
      <c r="N189" s="242" t="s">
        <v>41</v>
      </c>
      <c r="O189" s="76"/>
      <c r="P189" s="205">
        <f>O189*H189</f>
        <v>0</v>
      </c>
      <c r="Q189" s="205">
        <v>1</v>
      </c>
      <c r="R189" s="205">
        <f>Q189*H189</f>
        <v>0.006</v>
      </c>
      <c r="S189" s="205">
        <v>0</v>
      </c>
      <c r="T189" s="206">
        <f>S189*H189</f>
        <v>0</v>
      </c>
      <c r="AR189" s="14" t="s">
        <v>283</v>
      </c>
      <c r="AT189" s="14" t="s">
        <v>195</v>
      </c>
      <c r="AU189" s="14" t="s">
        <v>77</v>
      </c>
      <c r="AY189" s="14" t="s">
        <v>111</v>
      </c>
      <c r="BE189" s="207">
        <f>IF(N189="základní",J189,0)</f>
        <v>0</v>
      </c>
      <c r="BF189" s="207">
        <f>IF(N189="snížená",J189,0)</f>
        <v>0</v>
      </c>
      <c r="BG189" s="207">
        <f>IF(N189="zákl. přenesená",J189,0)</f>
        <v>0</v>
      </c>
      <c r="BH189" s="207">
        <f>IF(N189="sníž. přenesená",J189,0)</f>
        <v>0</v>
      </c>
      <c r="BI189" s="207">
        <f>IF(N189="nulová",J189,0)</f>
        <v>0</v>
      </c>
      <c r="BJ189" s="14" t="s">
        <v>75</v>
      </c>
      <c r="BK189" s="207">
        <f>ROUND(I189*H189,2)</f>
        <v>0</v>
      </c>
      <c r="BL189" s="14" t="s">
        <v>194</v>
      </c>
      <c r="BM189" s="14" t="s">
        <v>349</v>
      </c>
    </row>
    <row r="190" spans="2:47" s="1" customFormat="1" ht="12">
      <c r="B190" s="35"/>
      <c r="C190" s="36"/>
      <c r="D190" s="210" t="s">
        <v>136</v>
      </c>
      <c r="E190" s="36"/>
      <c r="F190" s="220" t="s">
        <v>350</v>
      </c>
      <c r="G190" s="36"/>
      <c r="H190" s="36"/>
      <c r="I190" s="122"/>
      <c r="J190" s="36"/>
      <c r="K190" s="36"/>
      <c r="L190" s="40"/>
      <c r="M190" s="221"/>
      <c r="N190" s="76"/>
      <c r="O190" s="76"/>
      <c r="P190" s="76"/>
      <c r="Q190" s="76"/>
      <c r="R190" s="76"/>
      <c r="S190" s="76"/>
      <c r="T190" s="77"/>
      <c r="AT190" s="14" t="s">
        <v>136</v>
      </c>
      <c r="AU190" s="14" t="s">
        <v>77</v>
      </c>
    </row>
    <row r="191" spans="2:51" s="11" customFormat="1" ht="12">
      <c r="B191" s="208"/>
      <c r="C191" s="209"/>
      <c r="D191" s="210" t="s">
        <v>120</v>
      </c>
      <c r="E191" s="211" t="s">
        <v>1</v>
      </c>
      <c r="F191" s="212" t="s">
        <v>351</v>
      </c>
      <c r="G191" s="209"/>
      <c r="H191" s="213">
        <v>0.006</v>
      </c>
      <c r="I191" s="214"/>
      <c r="J191" s="209"/>
      <c r="K191" s="209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120</v>
      </c>
      <c r="AU191" s="219" t="s">
        <v>77</v>
      </c>
      <c r="AV191" s="11" t="s">
        <v>77</v>
      </c>
      <c r="AW191" s="11" t="s">
        <v>32</v>
      </c>
      <c r="AX191" s="11" t="s">
        <v>75</v>
      </c>
      <c r="AY191" s="219" t="s">
        <v>111</v>
      </c>
    </row>
    <row r="192" spans="2:65" s="1" customFormat="1" ht="16.5" customHeight="1">
      <c r="B192" s="35"/>
      <c r="C192" s="196" t="s">
        <v>352</v>
      </c>
      <c r="D192" s="196" t="s">
        <v>113</v>
      </c>
      <c r="E192" s="197" t="s">
        <v>353</v>
      </c>
      <c r="F192" s="198" t="s">
        <v>354</v>
      </c>
      <c r="G192" s="199" t="s">
        <v>355</v>
      </c>
      <c r="H192" s="200">
        <v>1</v>
      </c>
      <c r="I192" s="201"/>
      <c r="J192" s="202">
        <f>ROUND(I192*H192,2)</f>
        <v>0</v>
      </c>
      <c r="K192" s="198" t="s">
        <v>1</v>
      </c>
      <c r="L192" s="40"/>
      <c r="M192" s="203" t="s">
        <v>1</v>
      </c>
      <c r="N192" s="204" t="s">
        <v>41</v>
      </c>
      <c r="O192" s="76"/>
      <c r="P192" s="205">
        <f>O192*H192</f>
        <v>0</v>
      </c>
      <c r="Q192" s="205">
        <v>0.00238</v>
      </c>
      <c r="R192" s="205">
        <f>Q192*H192</f>
        <v>0.00238</v>
      </c>
      <c r="S192" s="205">
        <v>0</v>
      </c>
      <c r="T192" s="206">
        <f>S192*H192</f>
        <v>0</v>
      </c>
      <c r="AR192" s="14" t="s">
        <v>194</v>
      </c>
      <c r="AT192" s="14" t="s">
        <v>113</v>
      </c>
      <c r="AU192" s="14" t="s">
        <v>77</v>
      </c>
      <c r="AY192" s="14" t="s">
        <v>111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4" t="s">
        <v>75</v>
      </c>
      <c r="BK192" s="207">
        <f>ROUND(I192*H192,2)</f>
        <v>0</v>
      </c>
      <c r="BL192" s="14" t="s">
        <v>194</v>
      </c>
      <c r="BM192" s="14" t="s">
        <v>356</v>
      </c>
    </row>
    <row r="193" spans="2:47" s="1" customFormat="1" ht="12">
      <c r="B193" s="35"/>
      <c r="C193" s="36"/>
      <c r="D193" s="210" t="s">
        <v>136</v>
      </c>
      <c r="E193" s="36"/>
      <c r="F193" s="220" t="s">
        <v>357</v>
      </c>
      <c r="G193" s="36"/>
      <c r="H193" s="36"/>
      <c r="I193" s="122"/>
      <c r="J193" s="36"/>
      <c r="K193" s="36"/>
      <c r="L193" s="40"/>
      <c r="M193" s="221"/>
      <c r="N193" s="76"/>
      <c r="O193" s="76"/>
      <c r="P193" s="76"/>
      <c r="Q193" s="76"/>
      <c r="R193" s="76"/>
      <c r="S193" s="76"/>
      <c r="T193" s="77"/>
      <c r="AT193" s="14" t="s">
        <v>136</v>
      </c>
      <c r="AU193" s="14" t="s">
        <v>77</v>
      </c>
    </row>
    <row r="194" spans="2:63" s="10" customFormat="1" ht="25.9" customHeight="1">
      <c r="B194" s="180"/>
      <c r="C194" s="181"/>
      <c r="D194" s="182" t="s">
        <v>69</v>
      </c>
      <c r="E194" s="183" t="s">
        <v>358</v>
      </c>
      <c r="F194" s="183" t="s">
        <v>359</v>
      </c>
      <c r="G194" s="181"/>
      <c r="H194" s="181"/>
      <c r="I194" s="184"/>
      <c r="J194" s="185">
        <f>BK194</f>
        <v>0</v>
      </c>
      <c r="K194" s="181"/>
      <c r="L194" s="186"/>
      <c r="M194" s="187"/>
      <c r="N194" s="188"/>
      <c r="O194" s="188"/>
      <c r="P194" s="189">
        <f>SUM(P195:P204)</f>
        <v>0</v>
      </c>
      <c r="Q194" s="188"/>
      <c r="R194" s="189">
        <f>SUM(R195:R204)</f>
        <v>0</v>
      </c>
      <c r="S194" s="188"/>
      <c r="T194" s="190">
        <f>SUM(T195:T204)</f>
        <v>0</v>
      </c>
      <c r="AR194" s="191" t="s">
        <v>139</v>
      </c>
      <c r="AT194" s="192" t="s">
        <v>69</v>
      </c>
      <c r="AU194" s="192" t="s">
        <v>70</v>
      </c>
      <c r="AY194" s="191" t="s">
        <v>111</v>
      </c>
      <c r="BK194" s="193">
        <f>SUM(BK195:BK204)</f>
        <v>0</v>
      </c>
    </row>
    <row r="195" spans="2:65" s="1" customFormat="1" ht="22.5" customHeight="1">
      <c r="B195" s="35"/>
      <c r="C195" s="196" t="s">
        <v>360</v>
      </c>
      <c r="D195" s="196" t="s">
        <v>113</v>
      </c>
      <c r="E195" s="197" t="s">
        <v>361</v>
      </c>
      <c r="F195" s="198" t="s">
        <v>362</v>
      </c>
      <c r="G195" s="199" t="s">
        <v>209</v>
      </c>
      <c r="H195" s="200">
        <v>1</v>
      </c>
      <c r="I195" s="201"/>
      <c r="J195" s="202">
        <f>ROUND(I195*H195,2)</f>
        <v>0</v>
      </c>
      <c r="K195" s="198" t="s">
        <v>1</v>
      </c>
      <c r="L195" s="40"/>
      <c r="M195" s="203" t="s">
        <v>1</v>
      </c>
      <c r="N195" s="204" t="s">
        <v>41</v>
      </c>
      <c r="O195" s="76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AR195" s="14" t="s">
        <v>363</v>
      </c>
      <c r="AT195" s="14" t="s">
        <v>113</v>
      </c>
      <c r="AU195" s="14" t="s">
        <v>75</v>
      </c>
      <c r="AY195" s="14" t="s">
        <v>111</v>
      </c>
      <c r="BE195" s="207">
        <f>IF(N195="základní",J195,0)</f>
        <v>0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4" t="s">
        <v>75</v>
      </c>
      <c r="BK195" s="207">
        <f>ROUND(I195*H195,2)</f>
        <v>0</v>
      </c>
      <c r="BL195" s="14" t="s">
        <v>363</v>
      </c>
      <c r="BM195" s="14" t="s">
        <v>364</v>
      </c>
    </row>
    <row r="196" spans="2:65" s="1" customFormat="1" ht="33.75" customHeight="1">
      <c r="B196" s="35"/>
      <c r="C196" s="196" t="s">
        <v>365</v>
      </c>
      <c r="D196" s="196" t="s">
        <v>113</v>
      </c>
      <c r="E196" s="197" t="s">
        <v>366</v>
      </c>
      <c r="F196" s="198" t="s">
        <v>367</v>
      </c>
      <c r="G196" s="199" t="s">
        <v>209</v>
      </c>
      <c r="H196" s="200">
        <v>1</v>
      </c>
      <c r="I196" s="201"/>
      <c r="J196" s="202">
        <f>ROUND(I196*H196,2)</f>
        <v>0</v>
      </c>
      <c r="K196" s="198" t="s">
        <v>1</v>
      </c>
      <c r="L196" s="40"/>
      <c r="M196" s="203" t="s">
        <v>1</v>
      </c>
      <c r="N196" s="204" t="s">
        <v>41</v>
      </c>
      <c r="O196" s="76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AR196" s="14" t="s">
        <v>363</v>
      </c>
      <c r="AT196" s="14" t="s">
        <v>113</v>
      </c>
      <c r="AU196" s="14" t="s">
        <v>75</v>
      </c>
      <c r="AY196" s="14" t="s">
        <v>111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4" t="s">
        <v>75</v>
      </c>
      <c r="BK196" s="207">
        <f>ROUND(I196*H196,2)</f>
        <v>0</v>
      </c>
      <c r="BL196" s="14" t="s">
        <v>363</v>
      </c>
      <c r="BM196" s="14" t="s">
        <v>368</v>
      </c>
    </row>
    <row r="197" spans="2:65" s="1" customFormat="1" ht="16.5" customHeight="1">
      <c r="B197" s="35"/>
      <c r="C197" s="196" t="s">
        <v>369</v>
      </c>
      <c r="D197" s="196" t="s">
        <v>113</v>
      </c>
      <c r="E197" s="197" t="s">
        <v>370</v>
      </c>
      <c r="F197" s="198" t="s">
        <v>371</v>
      </c>
      <c r="G197" s="199" t="s">
        <v>231</v>
      </c>
      <c r="H197" s="200">
        <v>1</v>
      </c>
      <c r="I197" s="201"/>
      <c r="J197" s="202">
        <f>ROUND(I197*H197,2)</f>
        <v>0</v>
      </c>
      <c r="K197" s="198" t="s">
        <v>1</v>
      </c>
      <c r="L197" s="40"/>
      <c r="M197" s="203" t="s">
        <v>1</v>
      </c>
      <c r="N197" s="204" t="s">
        <v>41</v>
      </c>
      <c r="O197" s="76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AR197" s="14" t="s">
        <v>118</v>
      </c>
      <c r="AT197" s="14" t="s">
        <v>113</v>
      </c>
      <c r="AU197" s="14" t="s">
        <v>75</v>
      </c>
      <c r="AY197" s="14" t="s">
        <v>111</v>
      </c>
      <c r="BE197" s="207">
        <f>IF(N197="základní",J197,0)</f>
        <v>0</v>
      </c>
      <c r="BF197" s="207">
        <f>IF(N197="snížená",J197,0)</f>
        <v>0</v>
      </c>
      <c r="BG197" s="207">
        <f>IF(N197="zákl. přenesená",J197,0)</f>
        <v>0</v>
      </c>
      <c r="BH197" s="207">
        <f>IF(N197="sníž. přenesená",J197,0)</f>
        <v>0</v>
      </c>
      <c r="BI197" s="207">
        <f>IF(N197="nulová",J197,0)</f>
        <v>0</v>
      </c>
      <c r="BJ197" s="14" t="s">
        <v>75</v>
      </c>
      <c r="BK197" s="207">
        <f>ROUND(I197*H197,2)</f>
        <v>0</v>
      </c>
      <c r="BL197" s="14" t="s">
        <v>118</v>
      </c>
      <c r="BM197" s="14" t="s">
        <v>372</v>
      </c>
    </row>
    <row r="198" spans="2:47" s="1" customFormat="1" ht="12">
      <c r="B198" s="35"/>
      <c r="C198" s="36"/>
      <c r="D198" s="210" t="s">
        <v>136</v>
      </c>
      <c r="E198" s="36"/>
      <c r="F198" s="220" t="s">
        <v>373</v>
      </c>
      <c r="G198" s="36"/>
      <c r="H198" s="36"/>
      <c r="I198" s="122"/>
      <c r="J198" s="36"/>
      <c r="K198" s="36"/>
      <c r="L198" s="40"/>
      <c r="M198" s="221"/>
      <c r="N198" s="76"/>
      <c r="O198" s="76"/>
      <c r="P198" s="76"/>
      <c r="Q198" s="76"/>
      <c r="R198" s="76"/>
      <c r="S198" s="76"/>
      <c r="T198" s="77"/>
      <c r="AT198" s="14" t="s">
        <v>136</v>
      </c>
      <c r="AU198" s="14" t="s">
        <v>75</v>
      </c>
    </row>
    <row r="199" spans="2:65" s="1" customFormat="1" ht="33.75" customHeight="1">
      <c r="B199" s="35"/>
      <c r="C199" s="196" t="s">
        <v>374</v>
      </c>
      <c r="D199" s="196" t="s">
        <v>113</v>
      </c>
      <c r="E199" s="197" t="s">
        <v>375</v>
      </c>
      <c r="F199" s="198" t="s">
        <v>376</v>
      </c>
      <c r="G199" s="199" t="s">
        <v>209</v>
      </c>
      <c r="H199" s="200">
        <v>1</v>
      </c>
      <c r="I199" s="201"/>
      <c r="J199" s="202">
        <f>ROUND(I199*H199,2)</f>
        <v>0</v>
      </c>
      <c r="K199" s="198" t="s">
        <v>1</v>
      </c>
      <c r="L199" s="40"/>
      <c r="M199" s="203" t="s">
        <v>1</v>
      </c>
      <c r="N199" s="204" t="s">
        <v>41</v>
      </c>
      <c r="O199" s="76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AR199" s="14" t="s">
        <v>363</v>
      </c>
      <c r="AT199" s="14" t="s">
        <v>113</v>
      </c>
      <c r="AU199" s="14" t="s">
        <v>75</v>
      </c>
      <c r="AY199" s="14" t="s">
        <v>111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4" t="s">
        <v>75</v>
      </c>
      <c r="BK199" s="207">
        <f>ROUND(I199*H199,2)</f>
        <v>0</v>
      </c>
      <c r="BL199" s="14" t="s">
        <v>363</v>
      </c>
      <c r="BM199" s="14" t="s">
        <v>377</v>
      </c>
    </row>
    <row r="200" spans="2:65" s="1" customFormat="1" ht="16.5" customHeight="1">
      <c r="B200" s="35"/>
      <c r="C200" s="196" t="s">
        <v>378</v>
      </c>
      <c r="D200" s="196" t="s">
        <v>113</v>
      </c>
      <c r="E200" s="197" t="s">
        <v>379</v>
      </c>
      <c r="F200" s="198" t="s">
        <v>380</v>
      </c>
      <c r="G200" s="199" t="s">
        <v>209</v>
      </c>
      <c r="H200" s="200">
        <v>1</v>
      </c>
      <c r="I200" s="201"/>
      <c r="J200" s="202">
        <f>ROUND(I200*H200,2)</f>
        <v>0</v>
      </c>
      <c r="K200" s="198" t="s">
        <v>1</v>
      </c>
      <c r="L200" s="40"/>
      <c r="M200" s="203" t="s">
        <v>1</v>
      </c>
      <c r="N200" s="204" t="s">
        <v>41</v>
      </c>
      <c r="O200" s="76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AR200" s="14" t="s">
        <v>118</v>
      </c>
      <c r="AT200" s="14" t="s">
        <v>113</v>
      </c>
      <c r="AU200" s="14" t="s">
        <v>75</v>
      </c>
      <c r="AY200" s="14" t="s">
        <v>111</v>
      </c>
      <c r="BE200" s="207">
        <f>IF(N200="základní",J200,0)</f>
        <v>0</v>
      </c>
      <c r="BF200" s="207">
        <f>IF(N200="snížená",J200,0)</f>
        <v>0</v>
      </c>
      <c r="BG200" s="207">
        <f>IF(N200="zákl. přenesená",J200,0)</f>
        <v>0</v>
      </c>
      <c r="BH200" s="207">
        <f>IF(N200="sníž. přenesená",J200,0)</f>
        <v>0</v>
      </c>
      <c r="BI200" s="207">
        <f>IF(N200="nulová",J200,0)</f>
        <v>0</v>
      </c>
      <c r="BJ200" s="14" t="s">
        <v>75</v>
      </c>
      <c r="BK200" s="207">
        <f>ROUND(I200*H200,2)</f>
        <v>0</v>
      </c>
      <c r="BL200" s="14" t="s">
        <v>118</v>
      </c>
      <c r="BM200" s="14" t="s">
        <v>381</v>
      </c>
    </row>
    <row r="201" spans="2:47" s="1" customFormat="1" ht="12">
      <c r="B201" s="35"/>
      <c r="C201" s="36"/>
      <c r="D201" s="210" t="s">
        <v>136</v>
      </c>
      <c r="E201" s="36"/>
      <c r="F201" s="220" t="s">
        <v>382</v>
      </c>
      <c r="G201" s="36"/>
      <c r="H201" s="36"/>
      <c r="I201" s="122"/>
      <c r="J201" s="36"/>
      <c r="K201" s="36"/>
      <c r="L201" s="40"/>
      <c r="M201" s="221"/>
      <c r="N201" s="76"/>
      <c r="O201" s="76"/>
      <c r="P201" s="76"/>
      <c r="Q201" s="76"/>
      <c r="R201" s="76"/>
      <c r="S201" s="76"/>
      <c r="T201" s="77"/>
      <c r="AT201" s="14" t="s">
        <v>136</v>
      </c>
      <c r="AU201" s="14" t="s">
        <v>75</v>
      </c>
    </row>
    <row r="202" spans="2:65" s="1" customFormat="1" ht="22.5" customHeight="1">
      <c r="B202" s="35"/>
      <c r="C202" s="196" t="s">
        <v>383</v>
      </c>
      <c r="D202" s="196" t="s">
        <v>113</v>
      </c>
      <c r="E202" s="197" t="s">
        <v>384</v>
      </c>
      <c r="F202" s="198" t="s">
        <v>385</v>
      </c>
      <c r="G202" s="199" t="s">
        <v>209</v>
      </c>
      <c r="H202" s="200">
        <v>1</v>
      </c>
      <c r="I202" s="201"/>
      <c r="J202" s="202">
        <f>ROUND(I202*H202,2)</f>
        <v>0</v>
      </c>
      <c r="K202" s="198" t="s">
        <v>1</v>
      </c>
      <c r="L202" s="40"/>
      <c r="M202" s="203" t="s">
        <v>1</v>
      </c>
      <c r="N202" s="204" t="s">
        <v>41</v>
      </c>
      <c r="O202" s="76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AR202" s="14" t="s">
        <v>118</v>
      </c>
      <c r="AT202" s="14" t="s">
        <v>113</v>
      </c>
      <c r="AU202" s="14" t="s">
        <v>75</v>
      </c>
      <c r="AY202" s="14" t="s">
        <v>111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4" t="s">
        <v>75</v>
      </c>
      <c r="BK202" s="207">
        <f>ROUND(I202*H202,2)</f>
        <v>0</v>
      </c>
      <c r="BL202" s="14" t="s">
        <v>118</v>
      </c>
      <c r="BM202" s="14" t="s">
        <v>386</v>
      </c>
    </row>
    <row r="203" spans="2:65" s="1" customFormat="1" ht="22.5" customHeight="1">
      <c r="B203" s="35"/>
      <c r="C203" s="196" t="s">
        <v>387</v>
      </c>
      <c r="D203" s="196" t="s">
        <v>113</v>
      </c>
      <c r="E203" s="197" t="s">
        <v>388</v>
      </c>
      <c r="F203" s="198" t="s">
        <v>389</v>
      </c>
      <c r="G203" s="199" t="s">
        <v>209</v>
      </c>
      <c r="H203" s="200">
        <v>1</v>
      </c>
      <c r="I203" s="201"/>
      <c r="J203" s="202">
        <f>ROUND(I203*H203,2)</f>
        <v>0</v>
      </c>
      <c r="K203" s="198" t="s">
        <v>1</v>
      </c>
      <c r="L203" s="40"/>
      <c r="M203" s="203" t="s">
        <v>1</v>
      </c>
      <c r="N203" s="204" t="s">
        <v>41</v>
      </c>
      <c r="O203" s="76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AR203" s="14" t="s">
        <v>363</v>
      </c>
      <c r="AT203" s="14" t="s">
        <v>113</v>
      </c>
      <c r="AU203" s="14" t="s">
        <v>75</v>
      </c>
      <c r="AY203" s="14" t="s">
        <v>111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4" t="s">
        <v>75</v>
      </c>
      <c r="BK203" s="207">
        <f>ROUND(I203*H203,2)</f>
        <v>0</v>
      </c>
      <c r="BL203" s="14" t="s">
        <v>363</v>
      </c>
      <c r="BM203" s="14" t="s">
        <v>390</v>
      </c>
    </row>
    <row r="204" spans="2:65" s="1" customFormat="1" ht="16.5" customHeight="1">
      <c r="B204" s="35"/>
      <c r="C204" s="196" t="s">
        <v>391</v>
      </c>
      <c r="D204" s="196" t="s">
        <v>113</v>
      </c>
      <c r="E204" s="197" t="s">
        <v>392</v>
      </c>
      <c r="F204" s="198" t="s">
        <v>393</v>
      </c>
      <c r="G204" s="199" t="s">
        <v>209</v>
      </c>
      <c r="H204" s="200">
        <v>1</v>
      </c>
      <c r="I204" s="201"/>
      <c r="J204" s="202">
        <f>ROUND(I204*H204,2)</f>
        <v>0</v>
      </c>
      <c r="K204" s="198" t="s">
        <v>1</v>
      </c>
      <c r="L204" s="40"/>
      <c r="M204" s="243" t="s">
        <v>1</v>
      </c>
      <c r="N204" s="244" t="s">
        <v>41</v>
      </c>
      <c r="O204" s="245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AR204" s="14" t="s">
        <v>363</v>
      </c>
      <c r="AT204" s="14" t="s">
        <v>113</v>
      </c>
      <c r="AU204" s="14" t="s">
        <v>75</v>
      </c>
      <c r="AY204" s="14" t="s">
        <v>111</v>
      </c>
      <c r="BE204" s="207">
        <f>IF(N204="základní",J204,0)</f>
        <v>0</v>
      </c>
      <c r="BF204" s="207">
        <f>IF(N204="snížená",J204,0)</f>
        <v>0</v>
      </c>
      <c r="BG204" s="207">
        <f>IF(N204="zákl. přenesená",J204,0)</f>
        <v>0</v>
      </c>
      <c r="BH204" s="207">
        <f>IF(N204="sníž. přenesená",J204,0)</f>
        <v>0</v>
      </c>
      <c r="BI204" s="207">
        <f>IF(N204="nulová",J204,0)</f>
        <v>0</v>
      </c>
      <c r="BJ204" s="14" t="s">
        <v>75</v>
      </c>
      <c r="BK204" s="207">
        <f>ROUND(I204*H204,2)</f>
        <v>0</v>
      </c>
      <c r="BL204" s="14" t="s">
        <v>363</v>
      </c>
      <c r="BM204" s="14" t="s">
        <v>394</v>
      </c>
    </row>
    <row r="205" spans="2:12" s="1" customFormat="1" ht="6.95" customHeight="1">
      <c r="B205" s="54"/>
      <c r="C205" s="55"/>
      <c r="D205" s="55"/>
      <c r="E205" s="55"/>
      <c r="F205" s="55"/>
      <c r="G205" s="55"/>
      <c r="H205" s="55"/>
      <c r="I205" s="146"/>
      <c r="J205" s="55"/>
      <c r="K205" s="55"/>
      <c r="L205" s="40"/>
    </row>
  </sheetData>
  <sheetProtection password="CC35" sheet="1" objects="1" scenarios="1" formatColumns="0" formatRows="0" autoFilter="0"/>
  <autoFilter ref="C84:K204"/>
  <mergeCells count="6">
    <mergeCell ref="E7:H7"/>
    <mergeCell ref="E16:H16"/>
    <mergeCell ref="E25:H25"/>
    <mergeCell ref="E46:H46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PRACOVNA\Majitel</dc:creator>
  <cp:keywords/>
  <dc:description/>
  <cp:lastModifiedBy>PRACOVNA\Majitel</cp:lastModifiedBy>
  <dcterms:created xsi:type="dcterms:W3CDTF">2019-09-27T07:40:44Z</dcterms:created>
  <dcterms:modified xsi:type="dcterms:W3CDTF">2019-09-27T07:40:47Z</dcterms:modified>
  <cp:category/>
  <cp:version/>
  <cp:contentType/>
  <cp:contentStatus/>
</cp:coreProperties>
</file>