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- STARÝ DISK\--  Dokumenty práce\Projekty --- MOJE - 2021\393-12-2021 - TECHNICKÁ POMOC - Město Chrudim - Komunikace PRŮMYSLOVÁ\"/>
    </mc:Choice>
  </mc:AlternateContent>
  <xr:revisionPtr revIDLastSave="0" documentId="13_ncr:1_{B8AA9866-2F38-4F93-8F8C-0B3DED8C8056}" xr6:coauthVersionLast="46" xr6:coauthVersionMax="46" xr10:uidLastSave="{00000000-0000-0000-0000-000000000000}"/>
  <bookViews>
    <workbookView xWindow="28680" yWindow="-120" windowWidth="29040" windowHeight="15840" xr2:uid="{F0C9AC6F-297D-4597-8B42-53E877F6D583}"/>
  </bookViews>
  <sheets>
    <sheet name="Rekapitulace" sheetId="2" r:id="rId1"/>
    <sheet name="SO.101 - Komunikace" sheetId="3" r:id="rId2"/>
    <sheet name="SO.102-Obrubník-nevyplňovat" sheetId="4" r:id="rId3"/>
    <sheet name="List1" sheetId="1" r:id="rId4"/>
  </sheets>
  <definedNames>
    <definedName name="_xlnm.Print_Titles" localSheetId="1">#N/A</definedName>
    <definedName name="_xlnm.Print_Titles" localSheetId="2">#N/A</definedName>
    <definedName name="_xlnm.Print_Area" localSheetId="0">#N/A</definedName>
    <definedName name="_xlnm.Print_Area" localSheetId="1">#N/A</definedName>
    <definedName name="_xlnm.Print_Area" localSheetId="2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4" l="1"/>
  <c r="L91" i="4"/>
  <c r="L76" i="4"/>
  <c r="L70" i="4"/>
  <c r="M19" i="4"/>
  <c r="F31" i="4"/>
  <c r="F32" i="4"/>
  <c r="F34" i="4"/>
  <c r="M34" i="4"/>
  <c r="F58" i="4"/>
  <c r="F59" i="4"/>
  <c r="F61" i="4"/>
  <c r="M61" i="4"/>
  <c r="K71" i="4"/>
  <c r="K72" i="4"/>
  <c r="K70" i="4" s="1"/>
  <c r="K74" i="4"/>
  <c r="K75" i="4"/>
  <c r="K73" i="4" s="1"/>
  <c r="K77" i="4"/>
  <c r="K78" i="4"/>
  <c r="K76" i="4" s="1"/>
  <c r="K81" i="4"/>
  <c r="K82" i="4" s="1"/>
  <c r="K86" i="4"/>
  <c r="K84" i="4" s="1"/>
  <c r="K89" i="4"/>
  <c r="K87" i="4" s="1"/>
  <c r="S94" i="4"/>
  <c r="S46" i="4" s="1"/>
  <c r="M18" i="3"/>
  <c r="F30" i="3"/>
  <c r="F32" i="3"/>
  <c r="M32" i="3"/>
  <c r="F57" i="3"/>
  <c r="F59" i="3"/>
  <c r="M59" i="3"/>
  <c r="K69" i="3"/>
  <c r="K70" i="3"/>
  <c r="K71" i="3"/>
  <c r="K77" i="3" s="1"/>
  <c r="K68" i="3" s="1"/>
  <c r="K72" i="3"/>
  <c r="K73" i="3"/>
  <c r="K74" i="3"/>
  <c r="K75" i="3"/>
  <c r="K76" i="3"/>
  <c r="K79" i="3"/>
  <c r="K80" i="3" s="1"/>
  <c r="K78" i="3" s="1"/>
  <c r="U78" i="3" s="1"/>
  <c r="K144" i="3" s="1"/>
  <c r="U144" i="3" s="1"/>
  <c r="K82" i="3"/>
  <c r="K83" i="3" s="1"/>
  <c r="K81" i="3" s="1"/>
  <c r="U81" i="3" s="1"/>
  <c r="K86" i="3"/>
  <c r="K84" i="3" s="1"/>
  <c r="N87" i="3"/>
  <c r="K88" i="3"/>
  <c r="K89" i="3" s="1"/>
  <c r="K87" i="3" s="1"/>
  <c r="U87" i="3" s="1"/>
  <c r="K91" i="3"/>
  <c r="K92" i="3" s="1"/>
  <c r="K90" i="3" s="1"/>
  <c r="L80" i="4"/>
  <c r="K95" i="3"/>
  <c r="K96" i="3"/>
  <c r="K94" i="3" s="1"/>
  <c r="K107" i="3"/>
  <c r="K108" i="3" s="1"/>
  <c r="N110" i="3"/>
  <c r="N109" i="3" s="1"/>
  <c r="N42" i="3" s="1"/>
  <c r="S110" i="3"/>
  <c r="S109" i="3" s="1"/>
  <c r="S42" i="3" s="1"/>
  <c r="U110" i="3"/>
  <c r="U109" i="3" s="1"/>
  <c r="U42" i="3" s="1"/>
  <c r="K113" i="3"/>
  <c r="S113" i="3" s="1"/>
  <c r="N113" i="3"/>
  <c r="K116" i="3"/>
  <c r="K114" i="3" s="1"/>
  <c r="K120" i="3"/>
  <c r="K121" i="3" s="1"/>
  <c r="N122" i="3"/>
  <c r="K123" i="3"/>
  <c r="K124" i="3"/>
  <c r="K122" i="3" s="1"/>
  <c r="N125" i="3"/>
  <c r="K127" i="3"/>
  <c r="K128" i="3" s="1"/>
  <c r="K125" i="3" s="1"/>
  <c r="U125" i="3" s="1"/>
  <c r="L87" i="4"/>
  <c r="K130" i="3"/>
  <c r="K131" i="3"/>
  <c r="K129" i="3" s="1"/>
  <c r="U129" i="3" s="1"/>
  <c r="N132" i="3"/>
  <c r="S132" i="3"/>
  <c r="U132" i="3"/>
  <c r="K136" i="3"/>
  <c r="S136" i="3" s="1"/>
  <c r="N136" i="3"/>
  <c r="K138" i="3"/>
  <c r="K139" i="3"/>
  <c r="U139" i="3"/>
  <c r="K141" i="3"/>
  <c r="N142" i="3"/>
  <c r="S142" i="3"/>
  <c r="U142" i="3"/>
  <c r="L92" i="4"/>
  <c r="S149" i="3"/>
  <c r="S45" i="3" s="1"/>
  <c r="L95" i="4"/>
  <c r="L96" i="4"/>
  <c r="AK18" i="2"/>
  <c r="L66" i="2"/>
  <c r="L68" i="2"/>
  <c r="AM68" i="2"/>
  <c r="AM71" i="2"/>
  <c r="D76" i="2"/>
  <c r="L84" i="4" l="1"/>
  <c r="K106" i="3"/>
  <c r="K134" i="3"/>
  <c r="K135" i="3" s="1"/>
  <c r="K133" i="3" s="1"/>
  <c r="S133" i="3" s="1"/>
  <c r="S125" i="3"/>
  <c r="U113" i="3"/>
  <c r="N68" i="3"/>
  <c r="L73" i="4"/>
  <c r="N73" i="4" s="1"/>
  <c r="S94" i="3"/>
  <c r="U94" i="3"/>
  <c r="N133" i="3"/>
  <c r="N114" i="3"/>
  <c r="N90" i="3"/>
  <c r="S90" i="3"/>
  <c r="S84" i="3"/>
  <c r="U84" i="3"/>
  <c r="S78" i="3"/>
  <c r="U87" i="4"/>
  <c r="S87" i="4"/>
  <c r="N87" i="4"/>
  <c r="S70" i="4"/>
  <c r="U70" i="4"/>
  <c r="N70" i="4"/>
  <c r="S144" i="3"/>
  <c r="N129" i="3"/>
  <c r="S129" i="3"/>
  <c r="S122" i="3"/>
  <c r="U122" i="3"/>
  <c r="K117" i="3"/>
  <c r="K119" i="3"/>
  <c r="N94" i="3"/>
  <c r="N84" i="3"/>
  <c r="N78" i="3"/>
  <c r="N67" i="3" s="1"/>
  <c r="N84" i="4"/>
  <c r="S84" i="4"/>
  <c r="S83" i="4" s="1"/>
  <c r="S44" i="4" s="1"/>
  <c r="U84" i="4"/>
  <c r="U73" i="4"/>
  <c r="S73" i="4"/>
  <c r="S114" i="3"/>
  <c r="U114" i="3"/>
  <c r="S76" i="4"/>
  <c r="U76" i="4"/>
  <c r="N76" i="4"/>
  <c r="N144" i="3"/>
  <c r="N139" i="3"/>
  <c r="S139" i="3"/>
  <c r="N117" i="3"/>
  <c r="U90" i="3"/>
  <c r="S87" i="3"/>
  <c r="K101" i="3"/>
  <c r="N81" i="3"/>
  <c r="S81" i="3"/>
  <c r="S68" i="3"/>
  <c r="K98" i="3"/>
  <c r="U68" i="3"/>
  <c r="K80" i="4"/>
  <c r="U136" i="3"/>
  <c r="K147" i="3" s="1"/>
  <c r="U83" i="4" l="1"/>
  <c r="U44" i="4" s="1"/>
  <c r="S106" i="3"/>
  <c r="N106" i="3"/>
  <c r="U106" i="3"/>
  <c r="U133" i="3"/>
  <c r="N40" i="3"/>
  <c r="S119" i="3"/>
  <c r="U119" i="3"/>
  <c r="N80" i="4"/>
  <c r="N79" i="4" s="1"/>
  <c r="N43" i="4" s="1"/>
  <c r="S80" i="4"/>
  <c r="S79" i="4" s="1"/>
  <c r="S43" i="4" s="1"/>
  <c r="U80" i="4"/>
  <c r="U79" i="4" s="1"/>
  <c r="U43" i="4" s="1"/>
  <c r="N119" i="3"/>
  <c r="U117" i="3"/>
  <c r="K118" i="3"/>
  <c r="S117" i="3"/>
  <c r="N69" i="4"/>
  <c r="S67" i="3"/>
  <c r="U67" i="3"/>
  <c r="K148" i="3"/>
  <c r="N83" i="4"/>
  <c r="N44" i="4" s="1"/>
  <c r="U69" i="4"/>
  <c r="K93" i="4"/>
  <c r="N147" i="3"/>
  <c r="S147" i="3"/>
  <c r="U147" i="3"/>
  <c r="K97" i="3"/>
  <c r="K99" i="3"/>
  <c r="K102" i="3"/>
  <c r="K100" i="3"/>
  <c r="S69" i="4"/>
  <c r="S42" i="4" l="1"/>
  <c r="U97" i="3"/>
  <c r="S97" i="3"/>
  <c r="K104" i="3"/>
  <c r="N97" i="3"/>
  <c r="U40" i="3"/>
  <c r="S118" i="3"/>
  <c r="S112" i="3" s="1"/>
  <c r="S43" i="3" s="1"/>
  <c r="U118" i="3"/>
  <c r="U112" i="3" s="1"/>
  <c r="U43" i="3" s="1"/>
  <c r="N118" i="3"/>
  <c r="N112" i="3" s="1"/>
  <c r="N43" i="3" s="1"/>
  <c r="U42" i="4"/>
  <c r="N148" i="3"/>
  <c r="S148" i="3"/>
  <c r="K145" i="3"/>
  <c r="U148" i="3"/>
  <c r="N100" i="3"/>
  <c r="S100" i="3"/>
  <c r="U100" i="3"/>
  <c r="U93" i="4"/>
  <c r="K91" i="4"/>
  <c r="N93" i="4"/>
  <c r="S93" i="4"/>
  <c r="S40" i="3"/>
  <c r="N42" i="4"/>
  <c r="U91" i="4" l="1"/>
  <c r="K92" i="4"/>
  <c r="S91" i="4"/>
  <c r="N91" i="4"/>
  <c r="K105" i="3"/>
  <c r="K103" i="3"/>
  <c r="S145" i="3"/>
  <c r="U145" i="3"/>
  <c r="K146" i="3"/>
  <c r="N145" i="3"/>
  <c r="S146" i="3" l="1"/>
  <c r="U146" i="3"/>
  <c r="U143" i="3" s="1"/>
  <c r="U44" i="3" s="1"/>
  <c r="N146" i="3"/>
  <c r="S41" i="4"/>
  <c r="S50" i="4" s="1"/>
  <c r="U92" i="4"/>
  <c r="U90" i="4" s="1"/>
  <c r="S92" i="4"/>
  <c r="S90" i="4" s="1"/>
  <c r="N92" i="4"/>
  <c r="N90" i="4" s="1"/>
  <c r="N143" i="3"/>
  <c r="N44" i="3" s="1"/>
  <c r="S103" i="3"/>
  <c r="U103" i="3"/>
  <c r="N103" i="3"/>
  <c r="S143" i="3"/>
  <c r="S44" i="3" s="1"/>
  <c r="N45" i="4" l="1"/>
  <c r="S45" i="4"/>
  <c r="S68" i="4"/>
  <c r="K95" i="4" s="1"/>
  <c r="U45" i="4"/>
  <c r="S93" i="3"/>
  <c r="S39" i="3"/>
  <c r="S49" i="3" s="1"/>
  <c r="N93" i="3"/>
  <c r="U93" i="3"/>
  <c r="N95" i="4" l="1"/>
  <c r="K96" i="4"/>
  <c r="U95" i="4"/>
  <c r="N41" i="3"/>
  <c r="S41" i="3"/>
  <c r="S66" i="3"/>
  <c r="K150" i="3" s="1"/>
  <c r="U41" i="3"/>
  <c r="U150" i="3" l="1"/>
  <c r="K151" i="3"/>
  <c r="N150" i="3"/>
  <c r="N96" i="4"/>
  <c r="N41" i="4" s="1"/>
  <c r="U96" i="4"/>
  <c r="U41" i="4" s="1"/>
  <c r="U50" i="4" s="1"/>
  <c r="N94" i="4" l="1"/>
  <c r="M18" i="4"/>
  <c r="M21" i="4" s="1"/>
  <c r="AG82" i="2" s="1"/>
  <c r="AN82" i="2" s="1"/>
  <c r="N50" i="4"/>
  <c r="N46" i="4"/>
  <c r="N68" i="4"/>
  <c r="U151" i="3"/>
  <c r="U149" i="3" s="1"/>
  <c r="N151" i="3"/>
  <c r="N39" i="3" s="1"/>
  <c r="U94" i="4"/>
  <c r="U39" i="3" l="1"/>
  <c r="U49" i="3" s="1"/>
  <c r="U45" i="3"/>
  <c r="U66" i="3"/>
  <c r="N149" i="3"/>
  <c r="M17" i="3"/>
  <c r="M20" i="3" s="1"/>
  <c r="AG76" i="2" s="1"/>
  <c r="N49" i="3"/>
  <c r="U46" i="4"/>
  <c r="U68" i="4"/>
  <c r="H23" i="4"/>
  <c r="M23" i="4" s="1"/>
  <c r="L25" i="4" s="1"/>
  <c r="AN76" i="2" l="1"/>
  <c r="AN75" i="2" s="1"/>
  <c r="AN80" i="2" s="1"/>
  <c r="AG75" i="2"/>
  <c r="H22" i="3"/>
  <c r="M22" i="3" s="1"/>
  <c r="L24" i="3" s="1"/>
  <c r="N45" i="3"/>
  <c r="N66" i="3"/>
  <c r="AK17" i="2" l="1"/>
  <c r="AK20" i="2" s="1"/>
  <c r="AG80" i="2"/>
  <c r="W22" i="2" l="1"/>
  <c r="AK22" i="2" s="1"/>
  <c r="AK25" i="2" s="1"/>
</calcChain>
</file>

<file path=xl/sharedStrings.xml><?xml version="1.0" encoding="utf-8"?>
<sst xmlns="http://schemas.openxmlformats.org/spreadsheetml/2006/main" count="476" uniqueCount="189">
  <si>
    <t>{00000000-0000-0000-0000-000000000000}</t>
  </si>
  <si>
    <t>{aaac299b-66fe-4a19-9f7b-0dcf5d91e625}</t>
  </si>
  <si>
    <t>IMPORT</t>
  </si>
  <si>
    <t>###NOINSERT###</t>
  </si>
  <si>
    <t>1</t>
  </si>
  <si>
    <t>Silniční obrubník (zeleň/komunikace) - cena na 1mb</t>
  </si>
  <si>
    <t>Celkové náklady za stavbu 1) + 2)</t>
  </si>
  <si>
    <t>2) Ostatní náklady ze souhrnného listu</t>
  </si>
  <si>
    <t>0</t>
  </si>
  <si>
    <t>D</t>
  </si>
  <si>
    <t>1) Náklady z rozpočtů</t>
  </si>
  <si>
    <t>Cena s DPH [CZK]</t>
  </si>
  <si>
    <t>Cena bez DPH [CZK]</t>
  </si>
  <si>
    <t>Objekt</t>
  </si>
  <si>
    <t>Kód</t>
  </si>
  <si>
    <t>Zpracovatel:</t>
  </si>
  <si>
    <t>Zhotovitel:</t>
  </si>
  <si>
    <t>Projektant:</t>
  </si>
  <si>
    <t>Objednatel:</t>
  </si>
  <si>
    <t>Datum:</t>
  </si>
  <si>
    <t>Místo:</t>
  </si>
  <si>
    <t>Stavba:</t>
  </si>
  <si>
    <t>REKAPITULACE OBJEKTŮ STAVBY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</si>
  <si>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</si>
  <si>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</si>
  <si>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</si>
  <si>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</si>
  <si>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</si>
  <si>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</si>
  <si>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</si>
  <si>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</si>
  <si>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</si>
  <si>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</si>
  <si>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snížená</t>
  </si>
  <si>
    <t>základní</t>
  </si>
  <si>
    <t>DPH</t>
  </si>
  <si>
    <t>Cena bez DPH</t>
  </si>
  <si>
    <t>Ostatní náklady ze souhrnného listu</t>
  </si>
  <si>
    <t>Náklady z rozpočtů</t>
  </si>
  <si>
    <t/>
  </si>
  <si>
    <t>Poznámka:</t>
  </si>
  <si>
    <t xml:space="preserve"> </t>
  </si>
  <si>
    <t>0,01</t>
  </si>
  <si>
    <t>DIČ:</t>
  </si>
  <si>
    <t>IČ:</t>
  </si>
  <si>
    <t>False</t>
  </si>
  <si>
    <t>0,1</t>
  </si>
  <si>
    <t>100</t>
  </si>
  <si>
    <t>10</t>
  </si>
  <si>
    <t>Oprava asfaltové povrchu v části ulice Průmyslová, Chrudim</t>
  </si>
  <si>
    <t>0,001</t>
  </si>
  <si>
    <t>SOUHRNNÝ LIST STAVBY</t>
  </si>
  <si>
    <t>15</t>
  </si>
  <si>
    <t>-v předaném podkladu je jinak zaměřena křižovatka Průmyslová / Čáslavská bež je skutečné provedení dle obhlídky stavby, z tohoto důvodu je možné, že nebudou přesně souhlasit rozměry jednotlivých úprava - rozměry budou upraveny dle skutečně provedených pací.</t>
  </si>
  <si>
    <t>POZNÁMKY:</t>
  </si>
  <si>
    <t>t</t>
  </si>
  <si>
    <t>Příplatek k přesunu hmot pro pozemní komunikace s krytem z kamene, živičným, betonovým do 1000 m</t>
  </si>
  <si>
    <t>998225191</t>
  </si>
  <si>
    <t>K</t>
  </si>
  <si>
    <t>Přesun hmot pro pozemní komunikace s krytem z kamene, monolitickým betonovým nebo živičným</t>
  </si>
  <si>
    <t>998225111</t>
  </si>
  <si>
    <t xml:space="preserve">    998 - Přesun hmot</t>
  </si>
  <si>
    <t>Poplatek za uložení odpadu z asfaltových povrchů na skládce (skládkovné)</t>
  </si>
  <si>
    <t>997221845</t>
  </si>
  <si>
    <t>Poplatek za uložení odpadu z kameniva na skládce (skládkovné)</t>
  </si>
  <si>
    <t>997221855</t>
  </si>
  <si>
    <t>Příplatek ZKD 1 km u vodorovné dopravy suti z kusových materiálů</t>
  </si>
  <si>
    <t>997221569</t>
  </si>
  <si>
    <t>Vodorovná doprava suti z kusových materiálů do 1 km</t>
  </si>
  <si>
    <t>997221561</t>
  </si>
  <si>
    <t>Nakládání suti na dopravní prostředky pro vodorovnou dopravu</t>
  </si>
  <si>
    <t>997221611</t>
  </si>
  <si>
    <t xml:space="preserve">    997 - Přesun sutě</t>
  </si>
  <si>
    <t>ks</t>
  </si>
  <si>
    <t>Vyčištění šachet a uličních vpustí</t>
  </si>
  <si>
    <t>přechodový obrubníků</t>
  </si>
  <si>
    <t>m</t>
  </si>
  <si>
    <t>Očištění vybouraných obrubníků a krajníků silničních</t>
  </si>
  <si>
    <t>979024443</t>
  </si>
  <si>
    <t>Odstranění nánosu na krajnicích tl do 100 mm</t>
  </si>
  <si>
    <t>938909611</t>
  </si>
  <si>
    <t>pol č.1 + pol č.2</t>
  </si>
  <si>
    <t>m2</t>
  </si>
  <si>
    <t>Čištění vozovek metením ručně podkladu nebo krytu betonového nebo živičného</t>
  </si>
  <si>
    <t>938909331</t>
  </si>
  <si>
    <t>kus</t>
  </si>
  <si>
    <t>Úprava ploch kolem hydrantů, šoupat, poklopů a mříží nebo sloupů v živičných krytech pl do 2 m2</t>
  </si>
  <si>
    <t>919794441</t>
  </si>
  <si>
    <t>6+41+45</t>
  </si>
  <si>
    <t>silniční obrubník</t>
  </si>
  <si>
    <t>obrubník betonový silniční 100x15x30 cm</t>
  </si>
  <si>
    <t>M</t>
  </si>
  <si>
    <t>Osazení silničního obrubníku betonového stojatého s boční opěrou do lože z betonu prostého</t>
  </si>
  <si>
    <t>916131213</t>
  </si>
  <si>
    <t>44+7</t>
  </si>
  <si>
    <t>Řezání stávajícího živičného krytu hl do 50 mm</t>
  </si>
  <si>
    <t>919735111</t>
  </si>
  <si>
    <t>Zarovnání styčné plochy podkladu nebo krytu živičného tl do 50 mm</t>
  </si>
  <si>
    <t>919731121</t>
  </si>
  <si>
    <t>Těsnění spár zálivkou za tepla pro komůrky š 15 mm hl 25 mm s těsnicím profilem</t>
  </si>
  <si>
    <t>919122121</t>
  </si>
  <si>
    <t>Řezání spár pro vytvoření komůrky š 15 mm hl 25 mm pro těsnící zálivku v živičném krytu</t>
  </si>
  <si>
    <t>919112222</t>
  </si>
  <si>
    <t>přechod</t>
  </si>
  <si>
    <t>Vodorovné dopravní značení bílou barvou přechody pro chodce, šipky, symboly</t>
  </si>
  <si>
    <t>915131111</t>
  </si>
  <si>
    <t>Předznačení vodorovného plošného značení</t>
  </si>
  <si>
    <t>915621111</t>
  </si>
  <si>
    <t xml:space="preserve">    9 - Ostatní konstrukce a práce, bourání</t>
  </si>
  <si>
    <t>kpl</t>
  </si>
  <si>
    <t>Dopravně inženýrské opatření DIO</t>
  </si>
  <si>
    <t xml:space="preserve">    9 - Ostatní konstrukce a práce</t>
  </si>
  <si>
    <t>95,61*0,35</t>
  </si>
  <si>
    <t>krajnice</t>
  </si>
  <si>
    <t>Zpevnění krajnic štěrkodrtí tl 100 mm</t>
  </si>
  <si>
    <t>569831111</t>
  </si>
  <si>
    <t>pol č.7 + pol č.8</t>
  </si>
  <si>
    <t>Postřik živičný spojovací ze silniční emulze v množství do 0,7 kg/m2</t>
  </si>
  <si>
    <t>573231111</t>
  </si>
  <si>
    <t>pol č.1 + pol č.3</t>
  </si>
  <si>
    <t>Asfaltový beton vrstva obrusná ACO 11 (ABS) tř. I tl 50 mm š do 3 m z nemodifikovaného asfaltu</t>
  </si>
  <si>
    <t>577144111</t>
  </si>
  <si>
    <t>Asfaltový beton vrstva podkladní ACP 16 (obalované kamenivo OKS) tl 50 mm š do 3 m</t>
  </si>
  <si>
    <t>565135111</t>
  </si>
  <si>
    <t>(45+41+6)*0,3</t>
  </si>
  <si>
    <t>Podklad ze štěrkodrtě ŠD tl 100 mm</t>
  </si>
  <si>
    <t>564831111</t>
  </si>
  <si>
    <t>7a</t>
  </si>
  <si>
    <t xml:space="preserve">    5 - Komunikace pozemní</t>
  </si>
  <si>
    <t>0,3*0,3*(45+41+6)</t>
  </si>
  <si>
    <t>m3</t>
  </si>
  <si>
    <t>Uložení sypaniny z hornin soudržných do násypů zhutněných na 95 % PS</t>
  </si>
  <si>
    <t>171101101</t>
  </si>
  <si>
    <t>Hloubení rýh š do 600 mm ručním nebo pneum nářadím v soudržných horninách tř. 3</t>
  </si>
  <si>
    <t>132212101</t>
  </si>
  <si>
    <t>Vytrhání obrub krajníků obrubníků stojatých</t>
  </si>
  <si>
    <t>113202111</t>
  </si>
  <si>
    <t>2143,79-0,15*(51,5+46+45)</t>
  </si>
  <si>
    <t>Frézování živičného krytu tl 50 mm pruh š 2 m pl do 10000 m2 s překážkami v trase</t>
  </si>
  <si>
    <t>113154363</t>
  </si>
  <si>
    <t>0,15*(251,5+46+45)</t>
  </si>
  <si>
    <t>Odstranění podkladu pl do 50 m2 živičných tl 100 mm - ručně okolo obrubníku</t>
  </si>
  <si>
    <t>113107142</t>
  </si>
  <si>
    <t>0,6x2,8</t>
  </si>
  <si>
    <t>č.8</t>
  </si>
  <si>
    <t>5,5x1,7</t>
  </si>
  <si>
    <t>č.7</t>
  </si>
  <si>
    <t>6,0x2,0</t>
  </si>
  <si>
    <t>č.6</t>
  </si>
  <si>
    <t>32x1,0</t>
  </si>
  <si>
    <t>č.5</t>
  </si>
  <si>
    <t>5,5x1,5</t>
  </si>
  <si>
    <t>č.4</t>
  </si>
  <si>
    <t>2,5x31</t>
  </si>
  <si>
    <t>č.3</t>
  </si>
  <si>
    <t>1,7x1,9</t>
  </si>
  <si>
    <t>č.2</t>
  </si>
  <si>
    <t>0,5x1,0</t>
  </si>
  <si>
    <t>č.1</t>
  </si>
  <si>
    <t>Odstranění podkladu pl přes 50 do 200 m2 živičných tl 50 mm</t>
  </si>
  <si>
    <t>113107181</t>
  </si>
  <si>
    <t xml:space="preserve">    1 - Zemní práce</t>
  </si>
  <si>
    <t>Náklady z rozpočtu</t>
  </si>
  <si>
    <t>Suť 
celkem [t]</t>
  </si>
  <si>
    <t>J. suť [t]</t>
  </si>
  <si>
    <t>Hmotnost_x000D_
celkem [t]</t>
  </si>
  <si>
    <t>J. hmotnost_x000D_
[t]</t>
  </si>
  <si>
    <t>Cena celkem [CZK]</t>
  </si>
  <si>
    <t>J.cena [CZK]</t>
  </si>
  <si>
    <t>Množství</t>
  </si>
  <si>
    <t>MJ</t>
  </si>
  <si>
    <t>Popis</t>
  </si>
  <si>
    <t>Typ</t>
  </si>
  <si>
    <t>PČ</t>
  </si>
  <si>
    <t>ROZPOČET</t>
  </si>
  <si>
    <t>2) Ostatní náklady</t>
  </si>
  <si>
    <t xml:space="preserve">    5 - Komunikace</t>
  </si>
  <si>
    <t>1) Náklady z rozpočtu</t>
  </si>
  <si>
    <t>Hmotnost
celkem [t]</t>
  </si>
  <si>
    <t>Kód - Popis</t>
  </si>
  <si>
    <t>REKAPITULACE ROZPOČTU</t>
  </si>
  <si>
    <t>Ostatní náklady</t>
  </si>
  <si>
    <t>KRYCÍ LIST ROZPOČTU</t>
  </si>
  <si>
    <t>obrubník betonový silniční 100x15x25 cm</t>
  </si>
  <si>
    <t>1*0,5</t>
  </si>
  <si>
    <t>0,5*0,5*1</t>
  </si>
  <si>
    <t>1x0,5</t>
  </si>
  <si>
    <t>obrubník</t>
  </si>
  <si>
    <t>Objekt: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</si>
</sst>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8"/>
      <name val="Trebuchet MS"/>
      <family val="2"/>
    </font>
    <font>
      <sz val="11"/>
      <name val="Trebuchet MS"/>
      <family val="2"/>
    </font>
    <font>
      <sz val="11"/>
      <color rgb="FF003366"/>
      <name val="Trebuchet MS"/>
      <family val="2"/>
    </font>
    <font>
      <b/>
      <sz val="11"/>
      <color rgb="FF003366"/>
      <name val="Trebuchet MS"/>
      <family val="2"/>
    </font>
    <font>
      <b/>
      <sz val="12"/>
      <color rgb="FF960000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9"/>
      <color rgb="FF969696"/>
      <name val="Trebuchet MS"/>
      <family val="2"/>
    </font>
    <font>
      <b/>
      <sz val="9"/>
      <name val="Trebuchet MS"/>
      <family val="2"/>
    </font>
    <font>
      <sz val="5"/>
      <name val="Trebuchet MS"/>
      <family val="2"/>
    </font>
    <font>
      <sz val="5"/>
      <color rgb="FF969696"/>
      <name val="Trebuchet MS"/>
      <family val="2"/>
    </font>
    <font>
      <b/>
      <sz val="16"/>
      <name val="Trebuchet MS"/>
      <family val="2"/>
    </font>
    <font>
      <sz val="10"/>
      <color rgb="FF969696"/>
      <name val="Trebuchet MS"/>
      <family val="2"/>
    </font>
    <font>
      <b/>
      <sz val="10"/>
      <color rgb="FF464646"/>
      <name val="Trebuchet MS"/>
      <family val="2"/>
    </font>
    <font>
      <sz val="8"/>
      <color rgb="FF969696"/>
      <name val="Trebuchet MS"/>
      <family val="2"/>
    </font>
    <font>
      <b/>
      <sz val="8"/>
      <color rgb="FF969696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rgb="FF464646"/>
      <name val="Trebuchet MS"/>
      <family val="2"/>
    </font>
    <font>
      <sz val="10"/>
      <color rgb="FF3366FF"/>
      <name val="Trebuchet MS"/>
      <family val="2"/>
    </font>
    <font>
      <b/>
      <sz val="10"/>
      <color rgb="FF003366"/>
      <name val="Trebuchet MS"/>
      <family val="2"/>
      <charset val="238"/>
    </font>
    <font>
      <b/>
      <u/>
      <sz val="8"/>
      <name val="Trebuchet MS"/>
      <family val="2"/>
      <charset val="238"/>
    </font>
    <font>
      <b/>
      <sz val="8"/>
      <color indexed="12"/>
      <name val="Trebuchet MS"/>
      <family val="2"/>
      <charset val="238"/>
    </font>
    <font>
      <sz val="8"/>
      <color rgb="FF0000FF"/>
      <name val="Trebuchet MS"/>
      <family val="2"/>
    </font>
    <font>
      <sz val="8"/>
      <color indexed="12"/>
      <name val="Trebuchet MS"/>
      <family val="2"/>
    </font>
    <font>
      <b/>
      <i/>
      <sz val="8"/>
      <color rgb="FF0000FF"/>
      <name val="Trebuchet MS"/>
      <family val="2"/>
      <charset val="238"/>
    </font>
    <font>
      <sz val="2"/>
      <name val="Trebuchet MS"/>
      <family val="2"/>
    </font>
    <font>
      <sz val="2"/>
      <color rgb="FF969696"/>
      <name val="Trebuchet MS"/>
      <family val="2"/>
    </font>
    <font>
      <b/>
      <sz val="2"/>
      <color indexed="12"/>
      <name val="Trebuchet MS"/>
      <family val="2"/>
    </font>
    <font>
      <b/>
      <sz val="12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</font>
    <font>
      <b/>
      <sz val="12"/>
      <color rgb="FF800000"/>
      <name val="Trebuchet MS"/>
      <family val="2"/>
    </font>
    <font>
      <sz val="10"/>
      <color rgb="FF003366"/>
      <name val="Trebuchet MS"/>
      <family val="2"/>
    </font>
    <font>
      <sz val="8"/>
      <color rgb="FF3366FF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33CC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35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2" fillId="0" borderId="4" xfId="1" applyFont="1" applyBorder="1"/>
    <xf numFmtId="0" fontId="2" fillId="0" borderId="5" xfId="1" applyFont="1" applyBorder="1"/>
    <xf numFmtId="0" fontId="2" fillId="0" borderId="4" xfId="1" applyFont="1" applyBorder="1" applyAlignment="1">
      <alignment vertic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2" fillId="0" borderId="5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3" fontId="2" fillId="0" borderId="0" xfId="1" applyNumberFormat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4" fillId="0" borderId="1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15" fillId="0" borderId="19" xfId="1" applyFont="1" applyBorder="1" applyAlignment="1">
      <alignment horizontal="left" vertical="center"/>
    </xf>
    <xf numFmtId="3" fontId="2" fillId="3" borderId="7" xfId="1" applyNumberFormat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4" xfId="1" applyFont="1" applyBorder="1" applyAlignment="1">
      <alignment vertical="center"/>
    </xf>
    <xf numFmtId="3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5" xfId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8" fillId="0" borderId="20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" fillId="0" borderId="21" xfId="1" applyFont="1" applyBorder="1"/>
    <xf numFmtId="0" fontId="11" fillId="0" borderId="0" xfId="1" applyFont="1"/>
    <xf numFmtId="0" fontId="11" fillId="0" borderId="4" xfId="1" applyFont="1" applyBorder="1"/>
    <xf numFmtId="0" fontId="11" fillId="0" borderId="5" xfId="1" applyFont="1" applyBorder="1"/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4" fontId="8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11" fillId="0" borderId="9" xfId="1" applyFont="1" applyBorder="1"/>
    <xf numFmtId="0" fontId="11" fillId="0" borderId="10" xfId="1" applyFont="1" applyBorder="1"/>
    <xf numFmtId="0" fontId="11" fillId="0" borderId="11" xfId="1" applyFont="1" applyBorder="1"/>
    <xf numFmtId="0" fontId="19" fillId="0" borderId="0" xfId="1" applyFont="1"/>
    <xf numFmtId="0" fontId="19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vertical="center"/>
    </xf>
    <xf numFmtId="0" fontId="22" fillId="0" borderId="0" xfId="1" applyFont="1"/>
    <xf numFmtId="166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166" fontId="11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166" fontId="2" fillId="0" borderId="22" xfId="1" applyNumberFormat="1" applyFont="1" applyBorder="1" applyAlignment="1">
      <alignment vertical="center"/>
    </xf>
    <xf numFmtId="4" fontId="2" fillId="0" borderId="22" xfId="1" applyNumberFormat="1" applyFont="1" applyBorder="1" applyAlignment="1">
      <alignment vertical="center"/>
    </xf>
    <xf numFmtId="0" fontId="2" fillId="0" borderId="22" xfId="1" applyFont="1" applyBorder="1" applyAlignment="1">
      <alignment horizontal="center" vertical="center" wrapText="1"/>
    </xf>
    <xf numFmtId="49" fontId="2" fillId="0" borderId="22" xfId="1" applyNumberFormat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166" fontId="2" fillId="0" borderId="23" xfId="1" applyNumberFormat="1" applyFont="1" applyBorder="1" applyAlignment="1">
      <alignment vertical="center"/>
    </xf>
    <xf numFmtId="4" fontId="2" fillId="0" borderId="23" xfId="1" applyNumberFormat="1" applyFont="1" applyBorder="1" applyAlignment="1">
      <alignment vertical="center"/>
    </xf>
    <xf numFmtId="0" fontId="2" fillId="0" borderId="23" xfId="1" applyFont="1" applyBorder="1" applyAlignment="1">
      <alignment horizontal="center" vertical="center" wrapText="1"/>
    </xf>
    <xf numFmtId="49" fontId="2" fillId="0" borderId="23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2" fillId="0" borderId="4" xfId="1" applyFont="1" applyBorder="1"/>
    <xf numFmtId="167" fontId="22" fillId="0" borderId="0" xfId="1" applyNumberFormat="1" applyFont="1"/>
    <xf numFmtId="4" fontId="22" fillId="0" borderId="0" xfId="1" applyNumberFormat="1" applyFont="1" applyAlignment="1">
      <alignment horizontal="right"/>
    </xf>
    <xf numFmtId="4" fontId="22" fillId="0" borderId="0" xfId="1" applyNumberFormat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5" xfId="1" applyFont="1" applyBorder="1"/>
    <xf numFmtId="167" fontId="2" fillId="0" borderId="22" xfId="1" applyNumberFormat="1" applyFont="1" applyBorder="1" applyAlignment="1">
      <alignment vertical="center"/>
    </xf>
    <xf numFmtId="4" fontId="2" fillId="0" borderId="27" xfId="1" applyNumberFormat="1" applyFont="1" applyBorder="1" applyAlignment="1">
      <alignment vertical="center"/>
    </xf>
    <xf numFmtId="167" fontId="2" fillId="0" borderId="27" xfId="1" applyNumberFormat="1" applyFont="1" applyBorder="1" applyAlignment="1">
      <alignment vertical="center"/>
    </xf>
    <xf numFmtId="166" fontId="2" fillId="0" borderId="27" xfId="1" applyNumberFormat="1" applyFont="1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49" fontId="2" fillId="0" borderId="27" xfId="1" applyNumberFormat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/>
    </xf>
    <xf numFmtId="167" fontId="2" fillId="0" borderId="23" xfId="1" applyNumberFormat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167" fontId="2" fillId="0" borderId="30" xfId="1" applyNumberFormat="1" applyFont="1" applyBorder="1" applyAlignment="1">
      <alignment vertical="center"/>
    </xf>
    <xf numFmtId="166" fontId="2" fillId="0" borderId="30" xfId="1" applyNumberFormat="1" applyFont="1" applyBorder="1" applyAlignment="1">
      <alignment vertical="center"/>
    </xf>
    <xf numFmtId="4" fontId="2" fillId="0" borderId="30" xfId="1" applyNumberFormat="1" applyFont="1" applyBorder="1" applyAlignment="1">
      <alignment vertical="center"/>
    </xf>
    <xf numFmtId="0" fontId="2" fillId="0" borderId="30" xfId="1" applyFont="1" applyBorder="1" applyAlignment="1">
      <alignment horizontal="center" vertical="center" wrapText="1"/>
    </xf>
    <xf numFmtId="49" fontId="2" fillId="0" borderId="30" xfId="1" applyNumberFormat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167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4" fontId="24" fillId="0" borderId="31" xfId="1" applyNumberFormat="1" applyFont="1" applyBorder="1" applyAlignment="1" applyProtection="1">
      <alignment vertical="center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vertical="center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49" fontId="2" fillId="0" borderId="31" xfId="1" applyNumberFormat="1" applyFont="1" applyBorder="1" applyAlignment="1" applyProtection="1">
      <alignment horizontal="left" vertical="center" wrapText="1"/>
      <protection locked="0"/>
    </xf>
    <xf numFmtId="3" fontId="2" fillId="0" borderId="0" xfId="1" applyNumberFormat="1" applyFont="1" applyAlignment="1" applyProtection="1">
      <alignment horizontal="right" vertical="center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4" fontId="25" fillId="0" borderId="0" xfId="1" applyNumberFormat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167" fontId="16" fillId="0" borderId="35" xfId="1" applyNumberFormat="1" applyFont="1" applyBorder="1" applyAlignment="1">
      <alignment vertical="center"/>
    </xf>
    <xf numFmtId="166" fontId="16" fillId="0" borderId="35" xfId="1" applyNumberFormat="1" applyFont="1" applyBorder="1" applyAlignment="1">
      <alignment vertical="center"/>
    </xf>
    <xf numFmtId="3" fontId="2" fillId="0" borderId="35" xfId="1" applyNumberFormat="1" applyFont="1" applyBorder="1" applyAlignment="1">
      <alignment horizontal="right" vertical="center"/>
    </xf>
    <xf numFmtId="4" fontId="2" fillId="0" borderId="35" xfId="1" applyNumberFormat="1" applyFont="1" applyBorder="1" applyAlignment="1">
      <alignment horizontal="right" vertical="center"/>
    </xf>
    <xf numFmtId="4" fontId="26" fillId="0" borderId="35" xfId="1" applyNumberFormat="1" applyFont="1" applyBorder="1" applyAlignment="1" applyProtection="1">
      <alignment horizontal="right" vertical="center"/>
      <protection locked="0"/>
    </xf>
    <xf numFmtId="0" fontId="2" fillId="0" borderId="35" xfId="1" applyFont="1" applyBorder="1" applyAlignment="1">
      <alignment horizontal="center" vertical="center"/>
    </xf>
    <xf numFmtId="4" fontId="26" fillId="0" borderId="0" xfId="1" applyNumberFormat="1" applyFont="1" applyAlignment="1" applyProtection="1">
      <alignment horizontal="right" vertical="center"/>
      <protection locked="0"/>
    </xf>
    <xf numFmtId="49" fontId="26" fillId="0" borderId="0" xfId="1" applyNumberFormat="1" applyFont="1" applyAlignment="1" applyProtection="1">
      <alignment vertical="center" wrapText="1"/>
      <protection locked="0"/>
    </xf>
    <xf numFmtId="49" fontId="26" fillId="0" borderId="0" xfId="1" applyNumberFormat="1" applyFont="1" applyAlignment="1" applyProtection="1">
      <alignment vertical="center"/>
      <protection locked="0"/>
    </xf>
    <xf numFmtId="167" fontId="2" fillId="0" borderId="0" xfId="1" applyNumberFormat="1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0" fontId="2" fillId="0" borderId="36" xfId="1" applyFont="1" applyBorder="1" applyAlignment="1" applyProtection="1">
      <alignment vertical="center"/>
      <protection locked="0"/>
    </xf>
    <xf numFmtId="166" fontId="16" fillId="0" borderId="28" xfId="1" applyNumberFormat="1" applyFont="1" applyBorder="1" applyAlignment="1">
      <alignment vertical="center"/>
    </xf>
    <xf numFmtId="49" fontId="26" fillId="0" borderId="0" xfId="1" applyNumberFormat="1" applyFont="1" applyAlignment="1" applyProtection="1">
      <alignment horizontal="right" vertical="center"/>
      <protection locked="0"/>
    </xf>
    <xf numFmtId="167" fontId="27" fillId="0" borderId="30" xfId="1" applyNumberFormat="1" applyFont="1" applyBorder="1" applyAlignment="1">
      <alignment vertical="center"/>
    </xf>
    <xf numFmtId="166" fontId="27" fillId="0" borderId="30" xfId="1" applyNumberFormat="1" applyFont="1" applyBorder="1" applyAlignment="1">
      <alignment vertical="center"/>
    </xf>
    <xf numFmtId="4" fontId="27" fillId="0" borderId="30" xfId="1" applyNumberFormat="1" applyFont="1" applyBorder="1" applyAlignment="1" applyProtection="1">
      <alignment vertical="center"/>
      <protection locked="0"/>
    </xf>
    <xf numFmtId="0" fontId="27" fillId="0" borderId="30" xfId="1" applyFont="1" applyBorder="1" applyAlignment="1" applyProtection="1">
      <alignment horizontal="center" vertical="center" wrapText="1"/>
      <protection locked="0"/>
    </xf>
    <xf numFmtId="49" fontId="27" fillId="0" borderId="30" xfId="1" applyNumberFormat="1" applyFont="1" applyBorder="1" applyAlignment="1" applyProtection="1">
      <alignment horizontal="left" vertical="center" wrapText="1"/>
      <protection locked="0"/>
    </xf>
    <xf numFmtId="0" fontId="27" fillId="0" borderId="30" xfId="1" applyFont="1" applyBorder="1" applyAlignment="1" applyProtection="1">
      <alignment horizontal="center" vertical="center"/>
      <protection locked="0"/>
    </xf>
    <xf numFmtId="4" fontId="24" fillId="0" borderId="37" xfId="1" applyNumberFormat="1" applyFont="1" applyBorder="1" applyAlignment="1" applyProtection="1">
      <alignment vertical="center"/>
      <protection locked="0"/>
    </xf>
    <xf numFmtId="0" fontId="2" fillId="0" borderId="37" xfId="1" applyFont="1" applyBorder="1" applyAlignment="1" applyProtection="1">
      <alignment horizontal="center" vertical="center" wrapText="1"/>
      <protection locked="0"/>
    </xf>
    <xf numFmtId="0" fontId="2" fillId="0" borderId="37" xfId="1" applyFont="1" applyBorder="1" applyAlignment="1" applyProtection="1">
      <alignment vertical="center"/>
      <protection locked="0"/>
    </xf>
    <xf numFmtId="0" fontId="2" fillId="0" borderId="37" xfId="1" applyFont="1" applyBorder="1" applyAlignment="1" applyProtection="1">
      <alignment horizontal="left" vertical="center" wrapText="1"/>
      <protection locked="0"/>
    </xf>
    <xf numFmtId="49" fontId="2" fillId="0" borderId="37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4" fontId="26" fillId="0" borderId="38" xfId="1" applyNumberFormat="1" applyFont="1" applyBorder="1" applyAlignment="1" applyProtection="1">
      <alignment horizontal="right" vertical="center"/>
      <protection locked="0"/>
    </xf>
    <xf numFmtId="49" fontId="26" fillId="0" borderId="38" xfId="1" applyNumberFormat="1" applyFont="1" applyBorder="1" applyAlignment="1" applyProtection="1">
      <alignment vertical="center"/>
      <protection locked="0"/>
    </xf>
    <xf numFmtId="49" fontId="26" fillId="0" borderId="38" xfId="1" applyNumberFormat="1" applyFont="1" applyBorder="1" applyAlignment="1" applyProtection="1">
      <alignment horizontal="right" vertical="center"/>
      <protection locked="0"/>
    </xf>
    <xf numFmtId="49" fontId="25" fillId="0" borderId="35" xfId="1" applyNumberFormat="1" applyFont="1" applyBorder="1" applyAlignment="1" applyProtection="1">
      <alignment vertical="center"/>
      <protection locked="0"/>
    </xf>
    <xf numFmtId="49" fontId="25" fillId="0" borderId="35" xfId="1" applyNumberFormat="1" applyFont="1" applyBorder="1" applyAlignment="1" applyProtection="1">
      <alignment horizontal="right" vertical="center"/>
      <protection locked="0"/>
    </xf>
    <xf numFmtId="4" fontId="2" fillId="0" borderId="30" xfId="1" applyNumberFormat="1" applyFont="1" applyBorder="1" applyAlignment="1" applyProtection="1">
      <alignment vertical="center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49" fontId="2" fillId="0" borderId="30" xfId="1" applyNumberFormat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8" fillId="0" borderId="0" xfId="1" applyFont="1" applyAlignment="1">
      <alignment vertical="center"/>
    </xf>
    <xf numFmtId="0" fontId="28" fillId="0" borderId="4" xfId="1" applyFont="1" applyBorder="1" applyAlignment="1">
      <alignment vertical="center"/>
    </xf>
    <xf numFmtId="167" fontId="29" fillId="0" borderId="0" xfId="1" applyNumberFormat="1" applyFont="1" applyAlignment="1">
      <alignment vertical="center"/>
    </xf>
    <xf numFmtId="166" fontId="29" fillId="0" borderId="0" xfId="1" applyNumberFormat="1" applyFont="1" applyAlignment="1">
      <alignment vertical="center"/>
    </xf>
    <xf numFmtId="3" fontId="28" fillId="0" borderId="0" xfId="1" applyNumberFormat="1" applyFont="1" applyAlignment="1" applyProtection="1">
      <alignment horizontal="right" vertical="center"/>
      <protection locked="0"/>
    </xf>
    <xf numFmtId="0" fontId="28" fillId="0" borderId="0" xfId="1" applyFont="1" applyAlignment="1">
      <alignment horizontal="right" vertical="center"/>
    </xf>
    <xf numFmtId="4" fontId="28" fillId="0" borderId="0" xfId="1" applyNumberFormat="1" applyFont="1" applyAlignment="1">
      <alignment horizontal="right" vertical="center"/>
    </xf>
    <xf numFmtId="4" fontId="28" fillId="0" borderId="0" xfId="1" applyNumberFormat="1" applyFont="1" applyAlignment="1" applyProtection="1">
      <alignment horizontal="right" vertical="center"/>
      <protection locked="0"/>
    </xf>
    <xf numFmtId="4" fontId="30" fillId="0" borderId="0" xfId="1" applyNumberFormat="1" applyFont="1" applyAlignment="1" applyProtection="1">
      <alignment vertical="center"/>
      <protection locked="0"/>
    </xf>
    <xf numFmtId="0" fontId="28" fillId="0" borderId="0" xfId="1" applyFont="1" applyAlignment="1" applyProtection="1">
      <alignment horizontal="center" vertical="center" wrapText="1"/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Alignment="1" applyProtection="1">
      <alignment horizontal="left" vertical="center" wrapText="1"/>
      <protection locked="0"/>
    </xf>
    <xf numFmtId="49" fontId="28" fillId="0" borderId="0" xfId="1" applyNumberFormat="1" applyFont="1" applyAlignment="1" applyProtection="1">
      <alignment horizontal="left" vertical="center" wrapText="1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vertical="center"/>
      <protection locked="0"/>
    </xf>
    <xf numFmtId="4" fontId="26" fillId="0" borderId="34" xfId="1" applyNumberFormat="1" applyFont="1" applyBorder="1" applyAlignment="1" applyProtection="1">
      <alignment horizontal="right" vertical="center"/>
      <protection locked="0"/>
    </xf>
    <xf numFmtId="49" fontId="26" fillId="0" borderId="34" xfId="1" applyNumberFormat="1" applyFont="1" applyBorder="1" applyAlignment="1" applyProtection="1">
      <alignment vertical="center"/>
      <protection locked="0"/>
    </xf>
    <xf numFmtId="49" fontId="26" fillId="0" borderId="34" xfId="1" applyNumberFormat="1" applyFont="1" applyBorder="1" applyAlignment="1" applyProtection="1">
      <alignment horizontal="left" vertical="center"/>
      <protection locked="0"/>
    </xf>
    <xf numFmtId="4" fontId="26" fillId="0" borderId="35" xfId="1" applyNumberFormat="1" applyFont="1" applyBorder="1" applyAlignment="1" applyProtection="1">
      <alignment horizontal="right" vertical="center" wrapText="1"/>
      <protection locked="0"/>
    </xf>
    <xf numFmtId="4" fontId="26" fillId="0" borderId="0" xfId="1" applyNumberFormat="1" applyFont="1" applyAlignment="1" applyProtection="1">
      <alignment horizontal="right" vertical="center" wrapText="1"/>
      <protection locked="0"/>
    </xf>
    <xf numFmtId="49" fontId="26" fillId="0" borderId="0" xfId="1" applyNumberFormat="1" applyFont="1" applyAlignment="1" applyProtection="1">
      <alignment horizontal="left" vertical="center" wrapText="1"/>
      <protection locked="0"/>
    </xf>
    <xf numFmtId="49" fontId="26" fillId="0" borderId="35" xfId="1" applyNumberFormat="1" applyFont="1" applyBorder="1" applyAlignment="1" applyProtection="1">
      <alignment vertical="center" wrapText="1"/>
      <protection locked="0"/>
    </xf>
    <xf numFmtId="0" fontId="22" fillId="0" borderId="0" xfId="1" applyFont="1" applyAlignment="1">
      <alignment horizontal="right"/>
    </xf>
    <xf numFmtId="167" fontId="31" fillId="0" borderId="0" xfId="1" applyNumberFormat="1" applyFont="1"/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11" fillId="0" borderId="28" xfId="1" applyFont="1" applyBorder="1" applyAlignment="1">
      <alignment vertical="center"/>
    </xf>
    <xf numFmtId="0" fontId="11" fillId="0" borderId="36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3" fontId="6" fillId="0" borderId="4" xfId="1" applyNumberFormat="1" applyFont="1" applyBorder="1" applyAlignment="1">
      <alignment vertical="center"/>
    </xf>
    <xf numFmtId="167" fontId="6" fillId="5" borderId="24" xfId="1" applyNumberFormat="1" applyFont="1" applyFill="1" applyBorder="1" applyAlignment="1">
      <alignment vertical="center"/>
    </xf>
    <xf numFmtId="167" fontId="6" fillId="5" borderId="26" xfId="1" applyNumberFormat="1" applyFont="1" applyFill="1" applyBorder="1" applyAlignment="1">
      <alignment vertical="center"/>
    </xf>
    <xf numFmtId="0" fontId="2" fillId="5" borderId="26" xfId="1" applyFont="1" applyFill="1" applyBorder="1" applyAlignment="1">
      <alignment vertical="center"/>
    </xf>
    <xf numFmtId="3" fontId="2" fillId="5" borderId="26" xfId="1" applyNumberFormat="1" applyFont="1" applyFill="1" applyBorder="1" applyAlignment="1">
      <alignment vertical="center"/>
    </xf>
    <xf numFmtId="0" fontId="6" fillId="5" borderId="25" xfId="1" applyFont="1" applyFill="1" applyBorder="1" applyAlignment="1">
      <alignment horizontal="left" vertical="center"/>
    </xf>
    <xf numFmtId="3" fontId="11" fillId="0" borderId="4" xfId="1" applyNumberFormat="1" applyFont="1" applyBorder="1" applyAlignment="1">
      <alignment vertical="center"/>
    </xf>
    <xf numFmtId="167" fontId="11" fillId="0" borderId="0" xfId="1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3" fontId="2" fillId="0" borderId="4" xfId="1" applyNumberFormat="1" applyFont="1" applyBorder="1" applyAlignment="1">
      <alignment vertical="center"/>
    </xf>
    <xf numFmtId="167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3" fontId="35" fillId="0" borderId="4" xfId="1" applyNumberFormat="1" applyFont="1" applyBorder="1" applyAlignment="1">
      <alignment vertical="center"/>
    </xf>
    <xf numFmtId="167" fontId="35" fillId="0" borderId="40" xfId="1" applyNumberFormat="1" applyFont="1" applyBorder="1" applyAlignment="1">
      <alignment vertical="center"/>
    </xf>
    <xf numFmtId="0" fontId="35" fillId="0" borderId="40" xfId="1" applyFont="1" applyBorder="1" applyAlignment="1">
      <alignment vertical="center"/>
    </xf>
    <xf numFmtId="3" fontId="35" fillId="0" borderId="40" xfId="1" applyNumberFormat="1" applyFont="1" applyBorder="1" applyAlignment="1">
      <alignment vertical="center"/>
    </xf>
    <xf numFmtId="0" fontId="35" fillId="0" borderId="40" xfId="1" applyFont="1" applyBorder="1" applyAlignment="1">
      <alignment horizontal="left" vertical="center"/>
    </xf>
    <xf numFmtId="0" fontId="35" fillId="0" borderId="5" xfId="1" applyFont="1" applyBorder="1" applyAlignment="1">
      <alignment vertical="center"/>
    </xf>
    <xf numFmtId="167" fontId="35" fillId="0" borderId="41" xfId="1" applyNumberFormat="1" applyFont="1" applyBorder="1" applyAlignment="1">
      <alignment vertical="center"/>
    </xf>
    <xf numFmtId="0" fontId="35" fillId="0" borderId="41" xfId="1" applyFont="1" applyBorder="1" applyAlignment="1">
      <alignment vertical="center"/>
    </xf>
    <xf numFmtId="3" fontId="35" fillId="0" borderId="41" xfId="1" applyNumberFormat="1" applyFont="1" applyBorder="1" applyAlignment="1">
      <alignment vertical="center"/>
    </xf>
    <xf numFmtId="0" fontId="35" fillId="0" borderId="41" xfId="1" applyFont="1" applyBorder="1" applyAlignment="1">
      <alignment horizontal="left" vertical="center"/>
    </xf>
    <xf numFmtId="167" fontId="6" fillId="0" borderId="0" xfId="1" applyNumberFormat="1" applyFont="1" applyAlignment="1">
      <alignment vertical="center"/>
    </xf>
    <xf numFmtId="0" fontId="8" fillId="4" borderId="24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vertical="center"/>
    </xf>
    <xf numFmtId="0" fontId="8" fillId="4" borderId="26" xfId="1" applyFont="1" applyFill="1" applyBorder="1" applyAlignment="1">
      <alignment horizontal="center" vertical="center" wrapText="1"/>
    </xf>
    <xf numFmtId="3" fontId="2" fillId="2" borderId="43" xfId="1" applyNumberFormat="1" applyFont="1" applyFill="1" applyBorder="1" applyAlignment="1">
      <alignment vertical="center"/>
    </xf>
    <xf numFmtId="3" fontId="7" fillId="2" borderId="43" xfId="1" applyNumberFormat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right" vertical="center"/>
    </xf>
    <xf numFmtId="0" fontId="2" fillId="2" borderId="43" xfId="1" applyFont="1" applyFill="1" applyBorder="1" applyAlignment="1">
      <alignment vertical="center"/>
    </xf>
    <xf numFmtId="0" fontId="2" fillId="5" borderId="43" xfId="1" applyFont="1" applyFill="1" applyBorder="1" applyAlignment="1">
      <alignment vertical="center"/>
    </xf>
    <xf numFmtId="0" fontId="7" fillId="2" borderId="44" xfId="1" applyFont="1" applyFill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165" fontId="16" fillId="0" borderId="0" xfId="1" applyNumberFormat="1" applyFont="1" applyAlignment="1">
      <alignment vertical="center"/>
    </xf>
    <xf numFmtId="3" fontId="11" fillId="0" borderId="18" xfId="1" applyNumberFormat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14" fontId="11" fillId="0" borderId="0" xfId="1" applyNumberFormat="1" applyFont="1" applyAlignment="1">
      <alignment vertical="center"/>
    </xf>
    <xf numFmtId="4" fontId="2" fillId="0" borderId="0" xfId="1" applyNumberFormat="1" applyFont="1"/>
    <xf numFmtId="4" fontId="2" fillId="0" borderId="2" xfId="1" applyNumberFormat="1" applyFont="1" applyBorder="1" applyAlignment="1">
      <alignment vertical="center"/>
    </xf>
    <xf numFmtId="167" fontId="22" fillId="0" borderId="26" xfId="1" applyNumberFormat="1" applyFont="1" applyBorder="1"/>
    <xf numFmtId="0" fontId="22" fillId="0" borderId="26" xfId="1" applyFont="1" applyBorder="1"/>
    <xf numFmtId="4" fontId="22" fillId="0" borderId="26" xfId="1" applyNumberFormat="1" applyFont="1" applyBorder="1" applyAlignment="1">
      <alignment horizontal="right"/>
    </xf>
    <xf numFmtId="4" fontId="22" fillId="0" borderId="26" xfId="1" applyNumberFormat="1" applyFont="1" applyBorder="1" applyAlignment="1">
      <alignment horizontal="left"/>
    </xf>
    <xf numFmtId="0" fontId="22" fillId="0" borderId="26" xfId="1" applyFont="1" applyBorder="1" applyAlignment="1">
      <alignment horizontal="left"/>
    </xf>
    <xf numFmtId="167" fontId="24" fillId="0" borderId="31" xfId="1" applyNumberFormat="1" applyFont="1" applyBorder="1" applyAlignment="1" applyProtection="1">
      <alignment vertical="center"/>
      <protection locked="0"/>
    </xf>
    <xf numFmtId="167" fontId="26" fillId="0" borderId="0" xfId="1" applyNumberFormat="1" applyFont="1" applyAlignment="1" applyProtection="1">
      <alignment horizontal="right" vertical="center"/>
      <protection locked="0"/>
    </xf>
    <xf numFmtId="49" fontId="26" fillId="0" borderId="0" xfId="1" applyNumberFormat="1" applyFont="1" applyAlignment="1" applyProtection="1">
      <alignment horizontal="left" vertical="center"/>
      <protection locked="0"/>
    </xf>
    <xf numFmtId="167" fontId="27" fillId="0" borderId="30" xfId="1" applyNumberFormat="1" applyFont="1" applyBorder="1" applyAlignment="1" applyProtection="1">
      <alignment vertical="center"/>
      <protection locked="0"/>
    </xf>
    <xf numFmtId="167" fontId="2" fillId="0" borderId="30" xfId="1" applyNumberFormat="1" applyFont="1" applyBorder="1" applyAlignment="1" applyProtection="1">
      <alignment vertical="center"/>
      <protection locked="0"/>
    </xf>
    <xf numFmtId="167" fontId="26" fillId="0" borderId="34" xfId="1" applyNumberFormat="1" applyFont="1" applyBorder="1" applyAlignment="1" applyProtection="1">
      <alignment horizontal="right" vertical="center"/>
      <protection locked="0"/>
    </xf>
    <xf numFmtId="0" fontId="33" fillId="0" borderId="28" xfId="1" applyFont="1" applyBorder="1" applyAlignment="1">
      <alignment vertical="center"/>
    </xf>
    <xf numFmtId="0" fontId="33" fillId="0" borderId="36" xfId="1" applyFont="1" applyBorder="1" applyAlignment="1">
      <alignment vertical="center"/>
    </xf>
    <xf numFmtId="0" fontId="33" fillId="0" borderId="4" xfId="1" applyFont="1" applyBorder="1" applyAlignment="1">
      <alignment vertical="center"/>
    </xf>
    <xf numFmtId="0" fontId="33" fillId="0" borderId="5" xfId="1" applyFont="1" applyBorder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16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6" fillId="2" borderId="0" xfId="1" applyNumberFormat="1" applyFont="1" applyFill="1" applyAlignment="1">
      <alignment vertical="center"/>
    </xf>
    <xf numFmtId="0" fontId="2" fillId="2" borderId="6" xfId="1" applyFont="1" applyFill="1" applyBorder="1" applyAlignment="1">
      <alignment vertical="center"/>
    </xf>
    <xf numFmtId="3" fontId="19" fillId="0" borderId="0" xfId="1" applyNumberFormat="1" applyFont="1" applyAlignment="1">
      <alignment vertical="center"/>
    </xf>
    <xf numFmtId="3" fontId="2" fillId="0" borderId="0" xfId="1" applyNumberFormat="1" applyFont="1"/>
    <xf numFmtId="0" fontId="21" fillId="0" borderId="0" xfId="1" applyFont="1" applyAlignment="1">
      <alignment horizontal="center" vertical="center"/>
    </xf>
    <xf numFmtId="0" fontId="19" fillId="0" borderId="0" xfId="1" applyFont="1"/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1" fillId="0" borderId="0" xfId="1" applyFont="1" applyAlignment="1">
      <alignment horizontal="left" vertical="center"/>
    </xf>
    <xf numFmtId="0" fontId="11" fillId="0" borderId="0" xfId="1" applyFont="1"/>
    <xf numFmtId="0" fontId="7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wrapText="1"/>
    </xf>
    <xf numFmtId="3" fontId="7" fillId="3" borderId="7" xfId="1" applyNumberFormat="1" applyFont="1" applyFill="1" applyBorder="1" applyAlignment="1">
      <alignment horizontal="left" vertical="center"/>
    </xf>
    <xf numFmtId="3" fontId="2" fillId="3" borderId="7" xfId="1" applyNumberFormat="1" applyFont="1" applyFill="1" applyBorder="1" applyAlignment="1">
      <alignment vertical="center"/>
    </xf>
    <xf numFmtId="3" fontId="7" fillId="3" borderId="7" xfId="1" applyNumberFormat="1" applyFont="1" applyFill="1" applyBorder="1" applyAlignment="1">
      <alignment vertical="center"/>
    </xf>
    <xf numFmtId="3" fontId="2" fillId="3" borderId="6" xfId="1" applyNumberFormat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" fontId="18" fillId="0" borderId="2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3" fontId="22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22" fillId="0" borderId="39" xfId="1" applyNumberFormat="1" applyFont="1" applyBorder="1" applyAlignment="1">
      <alignment horizontal="right"/>
    </xf>
    <xf numFmtId="3" fontId="35" fillId="0" borderId="40" xfId="1" applyNumberFormat="1" applyFont="1" applyBorder="1" applyAlignment="1">
      <alignment vertical="center"/>
    </xf>
    <xf numFmtId="4" fontId="2" fillId="4" borderId="27" xfId="1" applyNumberFormat="1" applyFont="1" applyFill="1" applyBorder="1" applyAlignment="1">
      <alignment horizontal="right" vertical="center"/>
    </xf>
    <xf numFmtId="3" fontId="2" fillId="0" borderId="27" xfId="1" applyNumberFormat="1" applyFont="1" applyBorder="1" applyAlignment="1">
      <alignment horizontal="right" vertical="center"/>
    </xf>
    <xf numFmtId="3" fontId="22" fillId="0" borderId="26" xfId="1" applyNumberFormat="1" applyFont="1" applyBorder="1" applyAlignment="1">
      <alignment horizontal="right"/>
    </xf>
    <xf numFmtId="3" fontId="2" fillId="0" borderId="22" xfId="1" applyNumberFormat="1" applyFont="1" applyBorder="1" applyAlignment="1">
      <alignment horizontal="right" vertical="center"/>
    </xf>
    <xf numFmtId="3" fontId="2" fillId="0" borderId="30" xfId="1" applyNumberFormat="1" applyFont="1" applyBorder="1" applyAlignment="1">
      <alignment horizontal="right" vertical="center"/>
    </xf>
    <xf numFmtId="4" fontId="2" fillId="4" borderId="23" xfId="1" applyNumberFormat="1" applyFont="1" applyFill="1" applyBorder="1" applyAlignment="1">
      <alignment horizontal="right" vertical="center"/>
    </xf>
    <xf numFmtId="3" fontId="2" fillId="0" borderId="23" xfId="1" applyNumberFormat="1" applyFont="1" applyBorder="1" applyAlignment="1">
      <alignment horizontal="right" vertical="center"/>
    </xf>
    <xf numFmtId="4" fontId="2" fillId="4" borderId="22" xfId="1" applyNumberFormat="1" applyFont="1" applyFill="1" applyBorder="1" applyAlignment="1">
      <alignment horizontal="right" vertical="center"/>
    </xf>
    <xf numFmtId="4" fontId="2" fillId="4" borderId="30" xfId="1" applyNumberFormat="1" applyFont="1" applyFill="1" applyBorder="1" applyAlignment="1">
      <alignment horizontal="right" vertical="center"/>
    </xf>
    <xf numFmtId="0" fontId="2" fillId="0" borderId="30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/>
    </xf>
    <xf numFmtId="0" fontId="2" fillId="0" borderId="27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vertical="center"/>
    </xf>
    <xf numFmtId="49" fontId="25" fillId="0" borderId="34" xfId="1" applyNumberFormat="1" applyFont="1" applyBorder="1" applyAlignment="1" applyProtection="1">
      <alignment horizontal="left" vertical="center" wrapText="1"/>
      <protection locked="0"/>
    </xf>
    <xf numFmtId="49" fontId="26" fillId="0" borderId="35" xfId="1" applyNumberFormat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vertical="center"/>
      <protection locked="0"/>
    </xf>
    <xf numFmtId="0" fontId="27" fillId="0" borderId="30" xfId="1" applyFont="1" applyBorder="1" applyAlignment="1" applyProtection="1">
      <alignment horizontal="left" vertical="center" wrapText="1"/>
      <protection locked="0"/>
    </xf>
    <xf numFmtId="0" fontId="27" fillId="0" borderId="30" xfId="1" applyFont="1" applyBorder="1" applyAlignment="1" applyProtection="1">
      <alignment vertical="center"/>
      <protection locked="0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3" fontId="7" fillId="2" borderId="43" xfId="1" applyNumberFormat="1" applyFont="1" applyFill="1" applyBorder="1" applyAlignment="1">
      <alignment vertical="center"/>
    </xf>
    <xf numFmtId="3" fontId="2" fillId="2" borderId="43" xfId="1" applyNumberFormat="1" applyFont="1" applyFill="1" applyBorder="1" applyAlignment="1">
      <alignment vertical="center"/>
    </xf>
    <xf numFmtId="3" fontId="2" fillId="2" borderId="42" xfId="1" applyNumberFormat="1" applyFont="1" applyFill="1" applyBorder="1" applyAlignment="1">
      <alignment vertical="center"/>
    </xf>
    <xf numFmtId="164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3" fontId="6" fillId="5" borderId="26" xfId="1" applyNumberFormat="1" applyFont="1" applyFill="1" applyBorder="1" applyAlignment="1">
      <alignment horizontal="right" vertical="center"/>
    </xf>
    <xf numFmtId="0" fontId="8" fillId="4" borderId="25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vertical="center"/>
    </xf>
    <xf numFmtId="0" fontId="8" fillId="4" borderId="26" xfId="1" applyFont="1" applyFill="1" applyBorder="1" applyAlignment="1">
      <alignment horizontal="center" vertical="center"/>
    </xf>
    <xf numFmtId="3" fontId="35" fillId="0" borderId="41" xfId="1" applyNumberFormat="1" applyFont="1" applyBorder="1" applyAlignment="1">
      <alignment vertical="center"/>
    </xf>
    <xf numFmtId="3" fontId="34" fillId="0" borderId="0" xfId="1" applyNumberFormat="1" applyFont="1" applyAlignment="1">
      <alignment vertical="center"/>
    </xf>
    <xf numFmtId="0" fontId="36" fillId="0" borderId="0" xfId="1" applyFont="1" applyAlignment="1">
      <alignment horizontal="center" vertical="center"/>
    </xf>
    <xf numFmtId="3" fontId="1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2" fillId="4" borderId="30" xfId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</cellXfs>
  <cellStyles count="2">
    <cellStyle name="Normální" xfId="0" builtinId="0"/>
    <cellStyle name="Normální 2" xfId="1" xr:uid="{1D66A03D-9AE4-4806-AB20-F8E36DC44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F318-FC57-471C-8C41-0C8FC0DC149E}">
  <sheetPr>
    <tabColor rgb="FF00FF00"/>
    <pageSetUpPr autoPageBreaks="0"/>
  </sheetPr>
  <dimension ref="B1:BJ89"/>
  <sheetViews>
    <sheetView showGridLines="0" tabSelected="1" workbookViewId="0">
      <selection activeCell="AG80" sqref="AG80:AM80"/>
    </sheetView>
  </sheetViews>
  <sheetFormatPr defaultColWidth="9.28515625" defaultRowHeight="13.5" x14ac:dyDescent="0.3"/>
  <cols>
    <col min="1" max="1" width="8.28515625" style="1" customWidth="1"/>
    <col min="2" max="2" width="1.7109375" style="1" customWidth="1"/>
    <col min="3" max="3" width="4.140625" style="1" customWidth="1"/>
    <col min="4" max="33" width="2.42578125" style="1" customWidth="1"/>
    <col min="34" max="34" width="3.28515625" style="1" customWidth="1"/>
    <col min="35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.7109375" style="1" customWidth="1"/>
    <col min="44" max="44" width="6" style="1" customWidth="1"/>
    <col min="45" max="56" width="9.28515625" style="1"/>
    <col min="57" max="75" width="0" style="1" hidden="1" customWidth="1"/>
    <col min="76" max="16384" width="9.28515625" style="1"/>
  </cols>
  <sheetData>
    <row r="1" spans="2:58" s="72" customFormat="1" ht="15" x14ac:dyDescent="0.3">
      <c r="C1" s="288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BE1" s="73"/>
      <c r="BF1" s="73"/>
    </row>
    <row r="2" spans="2:58" s="60" customFormat="1" ht="7.5" x14ac:dyDescent="0.15"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9"/>
      <c r="BE2" s="63" t="s">
        <v>42</v>
      </c>
      <c r="BF2" s="63" t="s">
        <v>52</v>
      </c>
    </row>
    <row r="3" spans="2:58" ht="21" x14ac:dyDescent="0.3">
      <c r="B3" s="12"/>
      <c r="C3" s="290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11"/>
      <c r="BE3" s="64" t="s">
        <v>50</v>
      </c>
    </row>
    <row r="4" spans="2:58" s="60" customFormat="1" ht="7.5" x14ac:dyDescent="0.15">
      <c r="B4" s="62"/>
      <c r="D4" s="68"/>
      <c r="K4" s="292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Q4" s="61"/>
      <c r="BE4" s="63"/>
    </row>
    <row r="5" spans="2:58" ht="18" x14ac:dyDescent="0.3">
      <c r="B5" s="12"/>
      <c r="D5" s="67" t="s">
        <v>21</v>
      </c>
      <c r="K5" s="294" t="s">
        <v>49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Q5" s="11"/>
      <c r="BE5" s="64" t="s">
        <v>46</v>
      </c>
    </row>
    <row r="6" spans="2:58" ht="15" x14ac:dyDescent="0.3">
      <c r="B6" s="12"/>
      <c r="D6" s="26" t="s">
        <v>20</v>
      </c>
      <c r="K6" s="65" t="s">
        <v>41</v>
      </c>
      <c r="AK6" s="26" t="s">
        <v>19</v>
      </c>
      <c r="AN6" s="66">
        <v>44287</v>
      </c>
      <c r="AQ6" s="11"/>
      <c r="BE6" s="64" t="s">
        <v>48</v>
      </c>
    </row>
    <row r="7" spans="2:58" s="60" customFormat="1" ht="7.5" x14ac:dyDescent="0.15">
      <c r="B7" s="62"/>
      <c r="AQ7" s="61"/>
      <c r="BE7" s="63" t="s">
        <v>47</v>
      </c>
    </row>
    <row r="8" spans="2:58" ht="15" x14ac:dyDescent="0.3">
      <c r="B8" s="12"/>
      <c r="D8" s="26" t="s">
        <v>18</v>
      </c>
      <c r="AE8" s="26" t="s">
        <v>44</v>
      </c>
      <c r="AK8" s="26" t="s">
        <v>43</v>
      </c>
      <c r="AN8" s="65" t="s">
        <v>39</v>
      </c>
      <c r="AQ8" s="11"/>
      <c r="BE8" s="64" t="s">
        <v>46</v>
      </c>
    </row>
    <row r="9" spans="2:58" ht="15" x14ac:dyDescent="0.3">
      <c r="B9" s="12"/>
      <c r="D9" s="26" t="s">
        <v>16</v>
      </c>
      <c r="AE9" s="26" t="s">
        <v>44</v>
      </c>
      <c r="AK9" s="26" t="s">
        <v>43</v>
      </c>
      <c r="AN9" s="65" t="s">
        <v>39</v>
      </c>
      <c r="AQ9" s="11"/>
      <c r="BE9" s="64" t="s">
        <v>46</v>
      </c>
    </row>
    <row r="10" spans="2:58" ht="15" x14ac:dyDescent="0.3">
      <c r="B10" s="12"/>
      <c r="D10" s="26" t="s">
        <v>17</v>
      </c>
      <c r="AE10" s="26" t="s">
        <v>44</v>
      </c>
      <c r="AK10" s="26" t="s">
        <v>43</v>
      </c>
      <c r="AN10" s="65" t="s">
        <v>39</v>
      </c>
      <c r="AQ10" s="11"/>
      <c r="BE10" s="64" t="s">
        <v>45</v>
      </c>
    </row>
    <row r="11" spans="2:58" ht="15" x14ac:dyDescent="0.3">
      <c r="B11" s="12"/>
      <c r="D11" s="26" t="s">
        <v>15</v>
      </c>
      <c r="AE11" s="26" t="s">
        <v>44</v>
      </c>
      <c r="AK11" s="26" t="s">
        <v>43</v>
      </c>
      <c r="AN11" s="65" t="s">
        <v>39</v>
      </c>
      <c r="AQ11" s="11"/>
      <c r="BE11" s="64" t="s">
        <v>42</v>
      </c>
    </row>
    <row r="12" spans="2:58" s="60" customFormat="1" ht="7.5" x14ac:dyDescent="0.15">
      <c r="B12" s="62"/>
      <c r="E12" s="63" t="s">
        <v>41</v>
      </c>
      <c r="AK12" s="32"/>
      <c r="AN12" s="63" t="s">
        <v>39</v>
      </c>
      <c r="AQ12" s="61"/>
    </row>
    <row r="13" spans="2:58" ht="15" x14ac:dyDescent="0.3">
      <c r="B13" s="12"/>
      <c r="D13" s="26" t="s">
        <v>40</v>
      </c>
      <c r="AQ13" s="11"/>
    </row>
    <row r="14" spans="2:58" s="60" customFormat="1" ht="7.5" x14ac:dyDescent="0.15">
      <c r="B14" s="62"/>
      <c r="E14" s="295" t="s">
        <v>39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Q14" s="61"/>
    </row>
    <row r="15" spans="2:58" x14ac:dyDescent="0.3">
      <c r="B15" s="12"/>
      <c r="AQ15" s="11"/>
    </row>
    <row r="16" spans="2:58" x14ac:dyDescent="0.3">
      <c r="B16" s="1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Q16" s="11"/>
    </row>
    <row r="17" spans="2:43" ht="15" x14ac:dyDescent="0.3">
      <c r="B17" s="12"/>
      <c r="D17" s="58" t="s">
        <v>38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86">
        <f>ROUND(AG75,2)</f>
        <v>0</v>
      </c>
      <c r="AL17" s="287"/>
      <c r="AM17" s="287"/>
      <c r="AN17" s="287"/>
      <c r="AO17" s="287"/>
      <c r="AQ17" s="11"/>
    </row>
    <row r="18" spans="2:43" ht="15" x14ac:dyDescent="0.3">
      <c r="B18" s="12"/>
      <c r="D18" s="58" t="s">
        <v>37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86">
        <f>ROUND(AG78,2)</f>
        <v>0</v>
      </c>
      <c r="AL18" s="287"/>
      <c r="AM18" s="287"/>
      <c r="AN18" s="287"/>
      <c r="AO18" s="287"/>
      <c r="AQ18" s="11"/>
    </row>
    <row r="19" spans="2:43" s="2" customFormat="1" x14ac:dyDescent="0.25">
      <c r="B19" s="16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Q19" s="13"/>
    </row>
    <row r="20" spans="2:43" s="2" customFormat="1" ht="15" x14ac:dyDescent="0.25">
      <c r="B20" s="16"/>
      <c r="D20" s="57" t="s">
        <v>36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304">
        <f>ROUND(AK17+AK18,2)</f>
        <v>0</v>
      </c>
      <c r="AL20" s="305"/>
      <c r="AM20" s="305"/>
      <c r="AN20" s="305"/>
      <c r="AO20" s="305"/>
      <c r="AQ20" s="13"/>
    </row>
    <row r="21" spans="2:43" s="2" customFormat="1" x14ac:dyDescent="0.25">
      <c r="B21" s="16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Q21" s="13"/>
    </row>
    <row r="22" spans="2:43" s="49" customFormat="1" x14ac:dyDescent="0.25">
      <c r="B22" s="54"/>
      <c r="D22" s="53" t="s">
        <v>35</v>
      </c>
      <c r="F22" s="53" t="s">
        <v>34</v>
      </c>
      <c r="L22" s="302">
        <v>0.21</v>
      </c>
      <c r="M22" s="303"/>
      <c r="N22" s="303"/>
      <c r="O22" s="303"/>
      <c r="T22" s="52" t="s">
        <v>32</v>
      </c>
      <c r="W22" s="281">
        <f>AK20</f>
        <v>0</v>
      </c>
      <c r="X22" s="282"/>
      <c r="Y22" s="282"/>
      <c r="Z22" s="282"/>
      <c r="AA22" s="282"/>
      <c r="AB22" s="282"/>
      <c r="AC22" s="282"/>
      <c r="AD22" s="282"/>
      <c r="AE22" s="282"/>
      <c r="AF22" s="51"/>
      <c r="AG22" s="51"/>
      <c r="AH22" s="51"/>
      <c r="AI22" s="51"/>
      <c r="AJ22" s="51"/>
      <c r="AK22" s="281">
        <f>W22*L22</f>
        <v>0</v>
      </c>
      <c r="AL22" s="282"/>
      <c r="AM22" s="282"/>
      <c r="AN22" s="282"/>
      <c r="AO22" s="282"/>
      <c r="AQ22" s="50"/>
    </row>
    <row r="23" spans="2:43" s="49" customFormat="1" x14ac:dyDescent="0.25">
      <c r="B23" s="54"/>
      <c r="F23" s="53" t="s">
        <v>33</v>
      </c>
      <c r="L23" s="302">
        <v>0.15</v>
      </c>
      <c r="M23" s="303"/>
      <c r="N23" s="303"/>
      <c r="O23" s="303"/>
      <c r="T23" s="52" t="s">
        <v>32</v>
      </c>
      <c r="W23" s="281"/>
      <c r="X23" s="282"/>
      <c r="Y23" s="282"/>
      <c r="Z23" s="282"/>
      <c r="AA23" s="282"/>
      <c r="AB23" s="282"/>
      <c r="AC23" s="282"/>
      <c r="AD23" s="282"/>
      <c r="AE23" s="282"/>
      <c r="AF23" s="51"/>
      <c r="AG23" s="51"/>
      <c r="AH23" s="51"/>
      <c r="AI23" s="51"/>
      <c r="AJ23" s="51"/>
      <c r="AK23" s="281"/>
      <c r="AL23" s="282"/>
      <c r="AM23" s="282"/>
      <c r="AN23" s="282"/>
      <c r="AO23" s="282"/>
      <c r="AQ23" s="50"/>
    </row>
    <row r="24" spans="2:43" s="2" customFormat="1" x14ac:dyDescent="0.25">
      <c r="B24" s="16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Q24" s="13"/>
    </row>
    <row r="25" spans="2:43" s="2" customFormat="1" ht="18" x14ac:dyDescent="0.25">
      <c r="B25" s="16"/>
      <c r="D25" s="48" t="s">
        <v>31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 t="s">
        <v>30</v>
      </c>
      <c r="U25" s="46"/>
      <c r="V25" s="46"/>
      <c r="W25" s="45"/>
      <c r="X25" s="296" t="s">
        <v>29</v>
      </c>
      <c r="Y25" s="297"/>
      <c r="Z25" s="297"/>
      <c r="AA25" s="297"/>
      <c r="AB25" s="297"/>
      <c r="AC25" s="45"/>
      <c r="AD25" s="45"/>
      <c r="AE25" s="45"/>
      <c r="AF25" s="45"/>
      <c r="AG25" s="45"/>
      <c r="AH25" s="45"/>
      <c r="AI25" s="45"/>
      <c r="AJ25" s="45"/>
      <c r="AK25" s="298">
        <f>SUM(AK20:AK23)</f>
        <v>0</v>
      </c>
      <c r="AL25" s="297"/>
      <c r="AM25" s="297"/>
      <c r="AN25" s="297"/>
      <c r="AO25" s="299"/>
      <c r="AQ25" s="13"/>
    </row>
    <row r="26" spans="2:43" s="2" customFormat="1" x14ac:dyDescent="0.25">
      <c r="B26" s="16"/>
      <c r="AQ26" s="13"/>
    </row>
    <row r="27" spans="2:43" x14ac:dyDescent="0.3">
      <c r="B27" s="12"/>
      <c r="AQ27" s="11"/>
    </row>
    <row r="28" spans="2:43" x14ac:dyDescent="0.3">
      <c r="B28" s="12"/>
      <c r="AQ28" s="11"/>
    </row>
    <row r="29" spans="2:43" x14ac:dyDescent="0.3">
      <c r="B29" s="12"/>
      <c r="AQ29" s="11"/>
    </row>
    <row r="30" spans="2:43" x14ac:dyDescent="0.3">
      <c r="B30" s="12"/>
      <c r="AQ30" s="11"/>
    </row>
    <row r="31" spans="2:43" x14ac:dyDescent="0.3">
      <c r="B31" s="12"/>
      <c r="AQ31" s="11"/>
    </row>
    <row r="32" spans="2:43" x14ac:dyDescent="0.3">
      <c r="B32" s="12"/>
      <c r="AQ32" s="11"/>
    </row>
    <row r="33" spans="2:43" x14ac:dyDescent="0.3">
      <c r="B33" s="12"/>
      <c r="AQ33" s="11"/>
    </row>
    <row r="34" spans="2:43" x14ac:dyDescent="0.3">
      <c r="B34" s="12"/>
      <c r="AQ34" s="11"/>
    </row>
    <row r="35" spans="2:43" x14ac:dyDescent="0.3">
      <c r="B35" s="12"/>
      <c r="AQ35" s="11"/>
    </row>
    <row r="36" spans="2:43" x14ac:dyDescent="0.3">
      <c r="B36" s="12"/>
      <c r="AQ36" s="11"/>
    </row>
    <row r="37" spans="2:43" s="2" customFormat="1" ht="15" x14ac:dyDescent="0.25">
      <c r="B37" s="16"/>
      <c r="D37" s="44" t="s">
        <v>28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2"/>
      <c r="AC37" s="44" t="s">
        <v>27</v>
      </c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2"/>
      <c r="AQ37" s="13"/>
    </row>
    <row r="38" spans="2:43" x14ac:dyDescent="0.3">
      <c r="B38" s="12"/>
      <c r="D38" s="41"/>
      <c r="Z38" s="40"/>
      <c r="AC38" s="41"/>
      <c r="AO38" s="40"/>
      <c r="AQ38" s="11"/>
    </row>
    <row r="39" spans="2:43" x14ac:dyDescent="0.3">
      <c r="B39" s="12"/>
      <c r="D39" s="41"/>
      <c r="Z39" s="40"/>
      <c r="AC39" s="41"/>
      <c r="AO39" s="40"/>
      <c r="AQ39" s="11"/>
    </row>
    <row r="40" spans="2:43" x14ac:dyDescent="0.3">
      <c r="B40" s="12"/>
      <c r="D40" s="41"/>
      <c r="Z40" s="40"/>
      <c r="AC40" s="41"/>
      <c r="AO40" s="40"/>
      <c r="AQ40" s="11"/>
    </row>
    <row r="41" spans="2:43" x14ac:dyDescent="0.3">
      <c r="B41" s="12"/>
      <c r="D41" s="41"/>
      <c r="Z41" s="40"/>
      <c r="AC41" s="41"/>
      <c r="AO41" s="40"/>
      <c r="AQ41" s="11"/>
    </row>
    <row r="42" spans="2:43" x14ac:dyDescent="0.3">
      <c r="B42" s="12"/>
      <c r="D42" s="41"/>
      <c r="Z42" s="40"/>
      <c r="AC42" s="41"/>
      <c r="AO42" s="40"/>
      <c r="AQ42" s="11"/>
    </row>
    <row r="43" spans="2:43" x14ac:dyDescent="0.3">
      <c r="B43" s="12"/>
      <c r="D43" s="41"/>
      <c r="Z43" s="40"/>
      <c r="AC43" s="41"/>
      <c r="AO43" s="40"/>
      <c r="AQ43" s="11"/>
    </row>
    <row r="44" spans="2:43" x14ac:dyDescent="0.3">
      <c r="B44" s="12"/>
      <c r="D44" s="41"/>
      <c r="Z44" s="40"/>
      <c r="AC44" s="41"/>
      <c r="AO44" s="40"/>
      <c r="AQ44" s="11"/>
    </row>
    <row r="45" spans="2:43" x14ac:dyDescent="0.3">
      <c r="B45" s="12"/>
      <c r="D45" s="41"/>
      <c r="Z45" s="40"/>
      <c r="AC45" s="41"/>
      <c r="AO45" s="40"/>
      <c r="AQ45" s="11"/>
    </row>
    <row r="46" spans="2:43" s="2" customFormat="1" ht="15" x14ac:dyDescent="0.25">
      <c r="B46" s="16"/>
      <c r="D46" s="39" t="s">
        <v>24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 t="s">
        <v>23</v>
      </c>
      <c r="S46" s="37"/>
      <c r="T46" s="37"/>
      <c r="U46" s="37"/>
      <c r="V46" s="37"/>
      <c r="W46" s="37"/>
      <c r="X46" s="37"/>
      <c r="Y46" s="37"/>
      <c r="Z46" s="36"/>
      <c r="AC46" s="39" t="s">
        <v>24</v>
      </c>
      <c r="AD46" s="37"/>
      <c r="AE46" s="37"/>
      <c r="AF46" s="37"/>
      <c r="AG46" s="37"/>
      <c r="AH46" s="37"/>
      <c r="AI46" s="37"/>
      <c r="AJ46" s="37"/>
      <c r="AK46" s="37"/>
      <c r="AL46" s="37"/>
      <c r="AM46" s="38" t="s">
        <v>23</v>
      </c>
      <c r="AN46" s="37"/>
      <c r="AO46" s="36"/>
      <c r="AQ46" s="13"/>
    </row>
    <row r="47" spans="2:43" x14ac:dyDescent="0.3">
      <c r="B47" s="12"/>
      <c r="AQ47" s="11"/>
    </row>
    <row r="48" spans="2:43" s="2" customFormat="1" ht="15" x14ac:dyDescent="0.25">
      <c r="B48" s="16"/>
      <c r="D48" s="44" t="s">
        <v>26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2"/>
      <c r="AC48" s="44" t="s">
        <v>25</v>
      </c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2"/>
      <c r="AQ48" s="13"/>
    </row>
    <row r="49" spans="2:43" x14ac:dyDescent="0.3">
      <c r="B49" s="12"/>
      <c r="D49" s="41"/>
      <c r="Z49" s="40"/>
      <c r="AC49" s="41"/>
      <c r="AO49" s="40"/>
      <c r="AQ49" s="11"/>
    </row>
    <row r="50" spans="2:43" x14ac:dyDescent="0.3">
      <c r="B50" s="12"/>
      <c r="D50" s="41"/>
      <c r="Z50" s="40"/>
      <c r="AC50" s="41"/>
      <c r="AO50" s="40"/>
      <c r="AQ50" s="11"/>
    </row>
    <row r="51" spans="2:43" x14ac:dyDescent="0.3">
      <c r="B51" s="12"/>
      <c r="D51" s="41"/>
      <c r="Z51" s="40"/>
      <c r="AC51" s="41"/>
      <c r="AO51" s="40"/>
      <c r="AQ51" s="11"/>
    </row>
    <row r="52" spans="2:43" x14ac:dyDescent="0.3">
      <c r="B52" s="12"/>
      <c r="D52" s="41"/>
      <c r="Z52" s="40"/>
      <c r="AC52" s="41"/>
      <c r="AO52" s="40"/>
      <c r="AQ52" s="11"/>
    </row>
    <row r="53" spans="2:43" x14ac:dyDescent="0.3">
      <c r="B53" s="12"/>
      <c r="D53" s="41"/>
      <c r="Z53" s="40"/>
      <c r="AC53" s="41"/>
      <c r="AO53" s="40"/>
      <c r="AQ53" s="11"/>
    </row>
    <row r="54" spans="2:43" x14ac:dyDescent="0.3">
      <c r="B54" s="12"/>
      <c r="D54" s="41"/>
      <c r="Z54" s="40"/>
      <c r="AC54" s="41"/>
      <c r="AO54" s="40"/>
      <c r="AQ54" s="11"/>
    </row>
    <row r="55" spans="2:43" x14ac:dyDescent="0.3">
      <c r="B55" s="12"/>
      <c r="D55" s="41"/>
      <c r="Z55" s="40"/>
      <c r="AC55" s="41"/>
      <c r="AO55" s="40"/>
      <c r="AQ55" s="11"/>
    </row>
    <row r="56" spans="2:43" x14ac:dyDescent="0.3">
      <c r="B56" s="12"/>
      <c r="D56" s="41"/>
      <c r="Z56" s="40"/>
      <c r="AC56" s="41"/>
      <c r="AO56" s="40"/>
      <c r="AQ56" s="11"/>
    </row>
    <row r="57" spans="2:43" s="2" customFormat="1" ht="15" x14ac:dyDescent="0.25">
      <c r="B57" s="16"/>
      <c r="D57" s="39" t="s">
        <v>24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23</v>
      </c>
      <c r="S57" s="37"/>
      <c r="T57" s="37"/>
      <c r="U57" s="37"/>
      <c r="V57" s="37"/>
      <c r="W57" s="37"/>
      <c r="X57" s="37"/>
      <c r="Y57" s="37"/>
      <c r="Z57" s="36"/>
      <c r="AC57" s="39" t="s">
        <v>24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23</v>
      </c>
      <c r="AN57" s="37"/>
      <c r="AO57" s="36"/>
      <c r="AQ57" s="13"/>
    </row>
    <row r="58" spans="2:43" s="2" customFormat="1" x14ac:dyDescent="0.25">
      <c r="B58" s="16"/>
      <c r="AQ58" s="13"/>
    </row>
    <row r="59" spans="2:43" s="2" customFormat="1" x14ac:dyDescent="0.25"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3"/>
    </row>
    <row r="63" spans="2:43" s="29" customFormat="1" ht="7.5" x14ac:dyDescent="0.25">
      <c r="B63" s="3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3"/>
    </row>
    <row r="64" spans="2:43" s="2" customFormat="1" ht="21" x14ac:dyDescent="0.25">
      <c r="B64" s="16"/>
      <c r="C64" s="290" t="s">
        <v>22</v>
      </c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13"/>
    </row>
    <row r="65" spans="2:62" s="29" customFormat="1" ht="7.5" x14ac:dyDescent="0.25">
      <c r="B65" s="31"/>
      <c r="C65" s="32"/>
      <c r="AQ65" s="30"/>
    </row>
    <row r="66" spans="2:62" s="20" customFormat="1" ht="18" x14ac:dyDescent="0.25">
      <c r="B66" s="24"/>
      <c r="C66" s="21" t="s">
        <v>21</v>
      </c>
      <c r="L66" s="300" t="str">
        <f>K5</f>
        <v>Oprava asfaltové povrchu v části ulice Průmyslová, Chrudim</v>
      </c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Q66" s="22"/>
    </row>
    <row r="67" spans="2:62" s="29" customFormat="1" ht="7.5" x14ac:dyDescent="0.25">
      <c r="B67" s="31"/>
      <c r="AQ67" s="30"/>
    </row>
    <row r="68" spans="2:62" s="2" customFormat="1" ht="15" x14ac:dyDescent="0.25">
      <c r="B68" s="16"/>
      <c r="C68" s="26" t="s">
        <v>20</v>
      </c>
      <c r="L68" s="28" t="str">
        <f>IF(K6="","",K6)</f>
        <v xml:space="preserve"> </v>
      </c>
      <c r="AI68" s="26" t="s">
        <v>19</v>
      </c>
      <c r="AM68" s="283">
        <f xml:space="preserve"> IF(AN6= "","",AN6)</f>
        <v>44287</v>
      </c>
      <c r="AN68" s="283"/>
      <c r="AQ68" s="13"/>
    </row>
    <row r="69" spans="2:62" s="2" customFormat="1" x14ac:dyDescent="0.25">
      <c r="B69" s="16"/>
      <c r="AQ69" s="13"/>
    </row>
    <row r="70" spans="2:62" s="2" customFormat="1" ht="15" x14ac:dyDescent="0.25">
      <c r="B70" s="16"/>
      <c r="C70" s="26" t="s">
        <v>18</v>
      </c>
      <c r="L70" s="27"/>
      <c r="AI70" s="26" t="s">
        <v>17</v>
      </c>
      <c r="AM70" s="279"/>
      <c r="AN70" s="280"/>
      <c r="AO70" s="280"/>
      <c r="AP70" s="280"/>
      <c r="AQ70" s="13"/>
    </row>
    <row r="71" spans="2:62" s="2" customFormat="1" ht="15" x14ac:dyDescent="0.25">
      <c r="B71" s="16"/>
      <c r="C71" s="26" t="s">
        <v>16</v>
      </c>
      <c r="L71" s="27"/>
      <c r="AI71" s="26" t="s">
        <v>15</v>
      </c>
      <c r="AM71" s="279" t="str">
        <f>IF(E12="","",E12)</f>
        <v xml:space="preserve"> </v>
      </c>
      <c r="AN71" s="280"/>
      <c r="AO71" s="280"/>
      <c r="AP71" s="280"/>
      <c r="AQ71" s="13"/>
    </row>
    <row r="72" spans="2:62" s="2" customFormat="1" x14ac:dyDescent="0.25">
      <c r="B72" s="16"/>
      <c r="AQ72" s="13"/>
    </row>
    <row r="73" spans="2:62" s="2" customFormat="1" ht="15" x14ac:dyDescent="0.25">
      <c r="B73" s="16"/>
      <c r="C73" s="271" t="s">
        <v>14</v>
      </c>
      <c r="D73" s="272"/>
      <c r="E73" s="272"/>
      <c r="F73" s="272"/>
      <c r="G73" s="272"/>
      <c r="H73" s="25"/>
      <c r="I73" s="273" t="s">
        <v>13</v>
      </c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3" t="s">
        <v>12</v>
      </c>
      <c r="AH73" s="272"/>
      <c r="AI73" s="272"/>
      <c r="AJ73" s="272"/>
      <c r="AK73" s="272"/>
      <c r="AL73" s="272"/>
      <c r="AM73" s="272"/>
      <c r="AN73" s="273" t="s">
        <v>11</v>
      </c>
      <c r="AO73" s="272"/>
      <c r="AP73" s="285"/>
      <c r="AQ73" s="13"/>
    </row>
    <row r="74" spans="2:62" s="2" customFormat="1" x14ac:dyDescent="0.25">
      <c r="B74" s="16"/>
      <c r="AQ74" s="13"/>
    </row>
    <row r="75" spans="2:62" s="20" customFormat="1" ht="18" x14ac:dyDescent="0.25">
      <c r="B75" s="24"/>
      <c r="C75" s="18" t="s">
        <v>10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78">
        <f>AG76</f>
        <v>0</v>
      </c>
      <c r="AH75" s="278"/>
      <c r="AI75" s="278"/>
      <c r="AJ75" s="278"/>
      <c r="AK75" s="278"/>
      <c r="AL75" s="278"/>
      <c r="AM75" s="278"/>
      <c r="AN75" s="274">
        <f>SUM(AN76)</f>
        <v>0</v>
      </c>
      <c r="AO75" s="274"/>
      <c r="AP75" s="274"/>
      <c r="AQ75" s="22"/>
      <c r="BE75" s="21" t="s">
        <v>9</v>
      </c>
      <c r="BF75" s="21" t="s">
        <v>8</v>
      </c>
      <c r="BH75" s="21" t="s">
        <v>2</v>
      </c>
      <c r="BI75" s="21" t="s">
        <v>1</v>
      </c>
      <c r="BJ75" s="21" t="s">
        <v>0</v>
      </c>
    </row>
    <row r="76" spans="2:62" s="6" customFormat="1" ht="16.5" customHeight="1" x14ac:dyDescent="0.25">
      <c r="B76" s="10"/>
      <c r="C76" s="9"/>
      <c r="D76" s="276" t="str">
        <f>L66</f>
        <v>Oprava asfaltové povrchu v části ulice Průmyslová, Chrudim</v>
      </c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7">
        <f>'SO.101 - Komunikace'!M20</f>
        <v>0</v>
      </c>
      <c r="AH76" s="277"/>
      <c r="AI76" s="277"/>
      <c r="AJ76" s="277"/>
      <c r="AK76" s="277"/>
      <c r="AL76" s="277"/>
      <c r="AM76" s="277"/>
      <c r="AN76" s="277">
        <f>AG76*1.21</f>
        <v>0</v>
      </c>
      <c r="AO76" s="277"/>
      <c r="AP76" s="277"/>
      <c r="AQ76" s="8"/>
      <c r="BF76" s="7" t="s">
        <v>4</v>
      </c>
      <c r="BG76" s="7" t="s">
        <v>3</v>
      </c>
      <c r="BH76" s="7" t="s">
        <v>2</v>
      </c>
      <c r="BI76" s="7" t="s">
        <v>1</v>
      </c>
      <c r="BJ76" s="7" t="s">
        <v>0</v>
      </c>
    </row>
    <row r="77" spans="2:62" x14ac:dyDescent="0.3">
      <c r="B77" s="12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1"/>
    </row>
    <row r="78" spans="2:62" s="2" customFormat="1" ht="18" x14ac:dyDescent="0.25">
      <c r="B78" s="16"/>
      <c r="C78" s="18" t="s">
        <v>7</v>
      </c>
      <c r="AG78" s="274">
        <v>0</v>
      </c>
      <c r="AH78" s="275"/>
      <c r="AI78" s="275"/>
      <c r="AJ78" s="275"/>
      <c r="AK78" s="275"/>
      <c r="AL78" s="275"/>
      <c r="AM78" s="275"/>
      <c r="AN78" s="274">
        <v>0</v>
      </c>
      <c r="AO78" s="275"/>
      <c r="AP78" s="275"/>
      <c r="AQ78" s="13"/>
    </row>
    <row r="79" spans="2:62" s="2" customFormat="1" x14ac:dyDescent="0.25">
      <c r="B79" s="16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3"/>
    </row>
    <row r="80" spans="2:62" s="2" customFormat="1" ht="18" x14ac:dyDescent="0.25">
      <c r="B80" s="16"/>
      <c r="C80" s="15" t="s">
        <v>6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284">
        <f>ROUND(AG75+AG78,2)</f>
        <v>0</v>
      </c>
      <c r="AH80" s="284"/>
      <c r="AI80" s="284"/>
      <c r="AJ80" s="284"/>
      <c r="AK80" s="284"/>
      <c r="AL80" s="284"/>
      <c r="AM80" s="284"/>
      <c r="AN80" s="284">
        <f>AN75+AN78</f>
        <v>0</v>
      </c>
      <c r="AO80" s="284"/>
      <c r="AP80" s="284"/>
      <c r="AQ80" s="13"/>
    </row>
    <row r="81" spans="2:62" x14ac:dyDescent="0.3">
      <c r="B81" s="12"/>
      <c r="AQ81" s="11"/>
    </row>
    <row r="82" spans="2:62" s="6" customFormat="1" ht="16.5" customHeight="1" x14ac:dyDescent="0.25">
      <c r="B82" s="10"/>
      <c r="C82" s="9"/>
      <c r="D82" s="276" t="s">
        <v>5</v>
      </c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7">
        <f>'SO.102-Obrubník-nevyplňovat'!M21</f>
        <v>0</v>
      </c>
      <c r="AH82" s="277"/>
      <c r="AI82" s="277"/>
      <c r="AJ82" s="277"/>
      <c r="AK82" s="277"/>
      <c r="AL82" s="277"/>
      <c r="AM82" s="277"/>
      <c r="AN82" s="277">
        <f>AG82*1.21</f>
        <v>0</v>
      </c>
      <c r="AO82" s="277"/>
      <c r="AP82" s="277"/>
      <c r="AQ82" s="8"/>
      <c r="BF82" s="7" t="s">
        <v>4</v>
      </c>
      <c r="BG82" s="7" t="s">
        <v>3</v>
      </c>
      <c r="BH82" s="7" t="s">
        <v>2</v>
      </c>
      <c r="BI82" s="7" t="s">
        <v>1</v>
      </c>
      <c r="BJ82" s="7" t="s">
        <v>0</v>
      </c>
    </row>
    <row r="83" spans="2:62" s="6" customFormat="1" ht="16.5" customHeight="1" x14ac:dyDescent="0.25">
      <c r="B83" s="10"/>
      <c r="C83" s="9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8"/>
      <c r="BF83" s="7" t="s">
        <v>4</v>
      </c>
      <c r="BG83" s="7" t="s">
        <v>3</v>
      </c>
      <c r="BH83" s="7" t="s">
        <v>2</v>
      </c>
      <c r="BI83" s="7" t="s">
        <v>1</v>
      </c>
      <c r="BJ83" s="7" t="s">
        <v>0</v>
      </c>
    </row>
    <row r="84" spans="2:62" s="2" customFormat="1" x14ac:dyDescent="0.25"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3"/>
    </row>
    <row r="85" spans="2:62" s="2" customFormat="1" x14ac:dyDescent="0.25"/>
    <row r="86" spans="2:62" s="2" customFormat="1" x14ac:dyDescent="0.25"/>
    <row r="87" spans="2:62" s="2" customFormat="1" x14ac:dyDescent="0.25"/>
    <row r="88" spans="2:62" s="2" customFormat="1" x14ac:dyDescent="0.25"/>
    <row r="89" spans="2:62" s="2" customFormat="1" x14ac:dyDescent="0.25"/>
  </sheetData>
  <mergeCells count="40">
    <mergeCell ref="X25:AB25"/>
    <mergeCell ref="AK25:AO25"/>
    <mergeCell ref="L66:AO66"/>
    <mergeCell ref="C64:AP64"/>
    <mergeCell ref="AK18:AO18"/>
    <mergeCell ref="L23:O23"/>
    <mergeCell ref="W23:AE23"/>
    <mergeCell ref="AK20:AO20"/>
    <mergeCell ref="L22:O22"/>
    <mergeCell ref="W22:AE22"/>
    <mergeCell ref="AK22:AO22"/>
    <mergeCell ref="AK17:AO17"/>
    <mergeCell ref="C1:AP1"/>
    <mergeCell ref="C3:AP3"/>
    <mergeCell ref="K4:AO4"/>
    <mergeCell ref="K5:AO5"/>
    <mergeCell ref="E14:AN14"/>
    <mergeCell ref="AM70:AP70"/>
    <mergeCell ref="AK23:AO23"/>
    <mergeCell ref="AM68:AN68"/>
    <mergeCell ref="AN82:AP82"/>
    <mergeCell ref="AG80:AM80"/>
    <mergeCell ref="AN80:AP80"/>
    <mergeCell ref="AN76:AP76"/>
    <mergeCell ref="AG76:AM76"/>
    <mergeCell ref="AN75:AP75"/>
    <mergeCell ref="AN73:AP73"/>
    <mergeCell ref="AM71:AP71"/>
    <mergeCell ref="AN83:AP83"/>
    <mergeCell ref="AN78:AP78"/>
    <mergeCell ref="AG75:AM75"/>
    <mergeCell ref="D76:AF76"/>
    <mergeCell ref="D82:AF82"/>
    <mergeCell ref="AG82:AM82"/>
    <mergeCell ref="C73:G73"/>
    <mergeCell ref="I73:AF73"/>
    <mergeCell ref="AG73:AM73"/>
    <mergeCell ref="AG78:AM78"/>
    <mergeCell ref="D83:AF83"/>
    <mergeCell ref="AG83:AM83"/>
  </mergeCells>
  <printOptions horizontalCentered="1"/>
  <pageMargins left="0.19685039370078741" right="0.19685039370078741" top="0.78740157480314965" bottom="0.39370078740157483" header="0" footer="0.19685039370078741"/>
  <pageSetup paperSize="9" scale="80" orientation="portrait" errors="blank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9450-B558-4447-B164-CEA3291176FD}">
  <sheetPr>
    <tabColor rgb="FFFFFF00"/>
    <pageSetUpPr autoPageBreaks="0"/>
  </sheetPr>
  <dimension ref="B1:AA156"/>
  <sheetViews>
    <sheetView showGridLines="0" workbookViewId="0">
      <selection activeCell="Z5" sqref="Z5:AD9"/>
    </sheetView>
  </sheetViews>
  <sheetFormatPr defaultColWidth="9.28515625" defaultRowHeight="13.5" x14ac:dyDescent="0.3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9.85546875" style="1" customWidth="1"/>
    <col min="6" max="7" width="11.140625" style="1" customWidth="1"/>
    <col min="8" max="8" width="12.42578125" style="1" customWidth="1"/>
    <col min="9" max="9" width="15.140625" style="1" customWidth="1"/>
    <col min="10" max="10" width="5.140625" style="1" customWidth="1"/>
    <col min="11" max="11" width="11.42578125" style="1" customWidth="1"/>
    <col min="12" max="12" width="6.28515625" style="1" customWidth="1"/>
    <col min="13" max="14" width="6" style="1" customWidth="1"/>
    <col min="15" max="15" width="2" style="1" customWidth="1"/>
    <col min="16" max="16" width="5.140625" style="1" customWidth="1"/>
    <col min="17" max="17" width="4.140625" style="1" customWidth="1"/>
    <col min="18" max="18" width="12.140625" style="1" customWidth="1"/>
    <col min="19" max="19" width="9.85546875" style="1" bestFit="1" customWidth="1"/>
    <col min="20" max="20" width="8" style="1" bestFit="1" customWidth="1"/>
    <col min="21" max="21" width="10.140625" style="1" customWidth="1"/>
    <col min="22" max="22" width="1.42578125" style="1" customWidth="1"/>
    <col min="23" max="16384" width="9.28515625" style="1"/>
  </cols>
  <sheetData>
    <row r="1" spans="2:27" x14ac:dyDescent="0.3">
      <c r="C1" s="347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</row>
    <row r="2" spans="2:27" s="60" customFormat="1" ht="7.5" x14ac:dyDescent="0.15"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69"/>
    </row>
    <row r="3" spans="2:27" x14ac:dyDescent="0.3">
      <c r="B3" s="12"/>
      <c r="C3" s="290" t="s">
        <v>182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11"/>
    </row>
    <row r="4" spans="2:27" s="60" customFormat="1" ht="7.5" x14ac:dyDescent="0.15">
      <c r="B4" s="62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61"/>
    </row>
    <row r="5" spans="2:27" s="2" customFormat="1" ht="18" x14ac:dyDescent="0.25">
      <c r="B5" s="16"/>
      <c r="C5" s="67" t="s">
        <v>21</v>
      </c>
      <c r="F5" s="294" t="s">
        <v>49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V5" s="13"/>
    </row>
    <row r="6" spans="2:27" s="29" customFormat="1" ht="7.5" x14ac:dyDescent="0.25">
      <c r="B6" s="31"/>
      <c r="C6" s="32"/>
      <c r="F6" s="63"/>
      <c r="M6" s="32"/>
      <c r="O6" s="63"/>
      <c r="V6" s="30"/>
      <c r="AA6" s="253"/>
    </row>
    <row r="7" spans="2:27" s="2" customFormat="1" ht="15" x14ac:dyDescent="0.25">
      <c r="B7" s="16"/>
      <c r="C7" s="26" t="s">
        <v>20</v>
      </c>
      <c r="F7" s="65" t="s">
        <v>41</v>
      </c>
      <c r="M7" s="26" t="s">
        <v>19</v>
      </c>
      <c r="N7" s="283">
        <v>44287</v>
      </c>
      <c r="O7" s="283"/>
      <c r="P7" s="283"/>
      <c r="V7" s="13"/>
    </row>
    <row r="8" spans="2:27" s="29" customFormat="1" ht="7.5" x14ac:dyDescent="0.25">
      <c r="B8" s="31"/>
      <c r="V8" s="30"/>
    </row>
    <row r="9" spans="2:27" s="2" customFormat="1" ht="15" x14ac:dyDescent="0.25">
      <c r="B9" s="16"/>
      <c r="C9" s="26" t="s">
        <v>18</v>
      </c>
      <c r="K9" s="252" t="s">
        <v>44</v>
      </c>
      <c r="M9" s="252" t="s">
        <v>43</v>
      </c>
      <c r="O9" s="340" t="s">
        <v>39</v>
      </c>
      <c r="P9" s="280"/>
      <c r="V9" s="13"/>
    </row>
    <row r="10" spans="2:27" s="2" customFormat="1" ht="15" x14ac:dyDescent="0.25">
      <c r="B10" s="16"/>
      <c r="C10" s="26" t="s">
        <v>16</v>
      </c>
      <c r="K10" s="252" t="s">
        <v>44</v>
      </c>
      <c r="M10" s="252" t="s">
        <v>43</v>
      </c>
      <c r="O10" s="340" t="s">
        <v>39</v>
      </c>
      <c r="P10" s="280"/>
      <c r="V10" s="13"/>
    </row>
    <row r="11" spans="2:27" s="2" customFormat="1" ht="15" x14ac:dyDescent="0.25">
      <c r="B11" s="16"/>
      <c r="C11" s="26" t="s">
        <v>17</v>
      </c>
      <c r="K11" s="252" t="s">
        <v>44</v>
      </c>
      <c r="M11" s="252" t="s">
        <v>43</v>
      </c>
      <c r="O11" s="340" t="s">
        <v>39</v>
      </c>
      <c r="P11" s="280"/>
      <c r="V11" s="13"/>
    </row>
    <row r="12" spans="2:27" s="2" customFormat="1" ht="15" x14ac:dyDescent="0.25">
      <c r="B12" s="16"/>
      <c r="C12" s="26" t="s">
        <v>15</v>
      </c>
      <c r="K12" s="252" t="s">
        <v>44</v>
      </c>
      <c r="M12" s="252" t="s">
        <v>43</v>
      </c>
      <c r="O12" s="340" t="s">
        <v>39</v>
      </c>
      <c r="P12" s="280"/>
      <c r="V12" s="13"/>
    </row>
    <row r="13" spans="2:27" s="29" customFormat="1" ht="7.5" x14ac:dyDescent="0.25">
      <c r="B13" s="31"/>
      <c r="V13" s="30"/>
    </row>
    <row r="14" spans="2:27" s="2" customFormat="1" ht="15" x14ac:dyDescent="0.25">
      <c r="B14" s="16"/>
      <c r="C14" s="26" t="s">
        <v>40</v>
      </c>
      <c r="V14" s="13"/>
    </row>
    <row r="15" spans="2:27" s="29" customFormat="1" ht="7.5" x14ac:dyDescent="0.25">
      <c r="B15" s="31"/>
      <c r="V15" s="30"/>
    </row>
    <row r="16" spans="2:27" s="29" customFormat="1" ht="7.5" x14ac:dyDescent="0.25">
      <c r="B16" s="31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V16" s="30"/>
    </row>
    <row r="17" spans="2:22" s="2" customFormat="1" ht="15" x14ac:dyDescent="0.25">
      <c r="B17" s="16"/>
      <c r="C17" s="73" t="s">
        <v>162</v>
      </c>
      <c r="M17" s="286">
        <f>N39</f>
        <v>0</v>
      </c>
      <c r="N17" s="275"/>
      <c r="O17" s="275"/>
      <c r="P17" s="275"/>
      <c r="V17" s="13"/>
    </row>
    <row r="18" spans="2:22" s="2" customFormat="1" ht="15" hidden="1" x14ac:dyDescent="0.25">
      <c r="B18" s="16"/>
      <c r="C18" s="58" t="s">
        <v>181</v>
      </c>
      <c r="M18" s="286">
        <f>N47</f>
        <v>0</v>
      </c>
      <c r="N18" s="275"/>
      <c r="O18" s="275"/>
      <c r="P18" s="275"/>
      <c r="V18" s="13"/>
    </row>
    <row r="19" spans="2:22" s="29" customFormat="1" ht="7.5" x14ac:dyDescent="0.25">
      <c r="B19" s="31"/>
      <c r="M19" s="222"/>
      <c r="N19" s="222"/>
      <c r="O19" s="222"/>
      <c r="P19" s="222"/>
      <c r="V19" s="30"/>
    </row>
    <row r="20" spans="2:22" s="2" customFormat="1" ht="15" x14ac:dyDescent="0.25">
      <c r="B20" s="16"/>
      <c r="C20" s="251" t="s">
        <v>36</v>
      </c>
      <c r="M20" s="348">
        <f>ROUND(M17+M18,2)</f>
        <v>0</v>
      </c>
      <c r="N20" s="275"/>
      <c r="O20" s="275"/>
      <c r="P20" s="275"/>
      <c r="V20" s="13"/>
    </row>
    <row r="21" spans="2:22" s="29" customFormat="1" ht="7.5" x14ac:dyDescent="0.25">
      <c r="B21" s="31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49"/>
      <c r="N21" s="249"/>
      <c r="O21" s="249"/>
      <c r="P21" s="249"/>
      <c r="V21" s="30"/>
    </row>
    <row r="22" spans="2:22" s="2" customFormat="1" x14ac:dyDescent="0.25">
      <c r="B22" s="16"/>
      <c r="C22" s="53" t="s">
        <v>35</v>
      </c>
      <c r="E22" s="53" t="s">
        <v>34</v>
      </c>
      <c r="F22" s="248">
        <v>0.21</v>
      </c>
      <c r="G22" s="247" t="s">
        <v>32</v>
      </c>
      <c r="H22" s="282">
        <f>M20</f>
        <v>0</v>
      </c>
      <c r="I22" s="275"/>
      <c r="J22" s="275"/>
      <c r="K22" s="17"/>
      <c r="L22" s="17"/>
      <c r="M22" s="282">
        <f>H22*F22</f>
        <v>0</v>
      </c>
      <c r="N22" s="275"/>
      <c r="O22" s="275"/>
      <c r="P22" s="275"/>
      <c r="V22" s="13"/>
    </row>
    <row r="23" spans="2:22" s="29" customFormat="1" ht="7.5" x14ac:dyDescent="0.25">
      <c r="B23" s="31"/>
      <c r="H23" s="222"/>
      <c r="I23" s="222"/>
      <c r="J23" s="222"/>
      <c r="K23" s="222"/>
      <c r="L23" s="222"/>
      <c r="M23" s="222"/>
      <c r="N23" s="222"/>
      <c r="O23" s="222"/>
      <c r="P23" s="222"/>
      <c r="V23" s="30"/>
    </row>
    <row r="24" spans="2:22" s="2" customFormat="1" ht="18" x14ac:dyDescent="0.25">
      <c r="B24" s="16"/>
      <c r="C24" s="246" t="s">
        <v>31</v>
      </c>
      <c r="D24" s="245"/>
      <c r="E24" s="244"/>
      <c r="F24" s="244"/>
      <c r="G24" s="243" t="s">
        <v>30</v>
      </c>
      <c r="H24" s="242" t="s">
        <v>29</v>
      </c>
      <c r="I24" s="241"/>
      <c r="J24" s="241"/>
      <c r="K24" s="241"/>
      <c r="L24" s="336">
        <f>SUM(M20:M22)</f>
        <v>0</v>
      </c>
      <c r="M24" s="337"/>
      <c r="N24" s="337"/>
      <c r="O24" s="337"/>
      <c r="P24" s="338"/>
      <c r="V24" s="13"/>
    </row>
    <row r="25" spans="2:22" s="29" customFormat="1" ht="7.5" x14ac:dyDescent="0.25">
      <c r="B25" s="213"/>
      <c r="V25" s="211"/>
    </row>
    <row r="27" spans="2:22" s="29" customFormat="1" ht="7.5" x14ac:dyDescent="0.25">
      <c r="B27" s="35"/>
      <c r="V27" s="33"/>
    </row>
    <row r="28" spans="2:22" s="2" customFormat="1" ht="21" x14ac:dyDescent="0.25">
      <c r="B28" s="16"/>
      <c r="C28" s="290" t="s">
        <v>180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13"/>
    </row>
    <row r="29" spans="2:22" s="29" customFormat="1" ht="7.5" x14ac:dyDescent="0.25">
      <c r="B29" s="31"/>
      <c r="V29" s="30"/>
    </row>
    <row r="30" spans="2:22" s="2" customFormat="1" ht="18" x14ac:dyDescent="0.25">
      <c r="B30" s="16"/>
      <c r="C30" s="21" t="s">
        <v>21</v>
      </c>
      <c r="F30" s="300" t="str">
        <f>F5</f>
        <v>Oprava asfaltové povrchu v části ulice Průmyslová, Chrudim</v>
      </c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V30" s="13"/>
    </row>
    <row r="31" spans="2:22" s="29" customFormat="1" ht="7.5" x14ac:dyDescent="0.25">
      <c r="B31" s="31"/>
      <c r="V31" s="30"/>
    </row>
    <row r="32" spans="2:22" s="2" customFormat="1" ht="15" x14ac:dyDescent="0.25">
      <c r="B32" s="16"/>
      <c r="C32" s="26" t="s">
        <v>20</v>
      </c>
      <c r="F32" s="65" t="str">
        <f>F7</f>
        <v xml:space="preserve"> </v>
      </c>
      <c r="K32" s="26" t="s">
        <v>19</v>
      </c>
      <c r="M32" s="339">
        <f>IF(N7="","",N7)</f>
        <v>44287</v>
      </c>
      <c r="N32" s="280"/>
      <c r="O32" s="280"/>
      <c r="P32" s="280"/>
      <c r="V32" s="13"/>
    </row>
    <row r="33" spans="2:22" s="29" customFormat="1" ht="7.5" x14ac:dyDescent="0.25">
      <c r="B33" s="31"/>
      <c r="V33" s="30"/>
    </row>
    <row r="34" spans="2:22" s="2" customFormat="1" ht="15" x14ac:dyDescent="0.25">
      <c r="B34" s="16"/>
      <c r="C34" s="26" t="s">
        <v>18</v>
      </c>
      <c r="F34" s="65"/>
      <c r="K34" s="26" t="s">
        <v>17</v>
      </c>
      <c r="M34" s="340"/>
      <c r="N34" s="280"/>
      <c r="O34" s="280"/>
      <c r="P34" s="280"/>
      <c r="Q34" s="280"/>
      <c r="V34" s="13"/>
    </row>
    <row r="35" spans="2:22" s="2" customFormat="1" ht="15" x14ac:dyDescent="0.25">
      <c r="B35" s="16"/>
      <c r="C35" s="26" t="s">
        <v>16</v>
      </c>
      <c r="F35" s="65"/>
      <c r="K35" s="26" t="s">
        <v>15</v>
      </c>
      <c r="M35" s="340"/>
      <c r="N35" s="280"/>
      <c r="O35" s="280"/>
      <c r="P35" s="280"/>
      <c r="Q35" s="280"/>
      <c r="V35" s="13"/>
    </row>
    <row r="36" spans="2:22" s="29" customFormat="1" ht="7.5" x14ac:dyDescent="0.25">
      <c r="B36" s="31"/>
      <c r="V36" s="30"/>
    </row>
    <row r="37" spans="2:22" s="2" customFormat="1" ht="30" x14ac:dyDescent="0.25">
      <c r="B37" s="16"/>
      <c r="C37" s="342" t="s">
        <v>179</v>
      </c>
      <c r="D37" s="343"/>
      <c r="E37" s="343"/>
      <c r="F37" s="343"/>
      <c r="G37" s="343"/>
      <c r="H37" s="239"/>
      <c r="I37" s="239"/>
      <c r="J37" s="239"/>
      <c r="K37" s="239"/>
      <c r="L37" s="239"/>
      <c r="M37" s="239"/>
      <c r="N37" s="344" t="s">
        <v>167</v>
      </c>
      <c r="O37" s="343"/>
      <c r="P37" s="343"/>
      <c r="Q37" s="343"/>
      <c r="R37" s="239"/>
      <c r="S37" s="240" t="s">
        <v>178</v>
      </c>
      <c r="T37" s="239"/>
      <c r="U37" s="238" t="s">
        <v>163</v>
      </c>
      <c r="V37" s="13"/>
    </row>
    <row r="38" spans="2:22" s="29" customFormat="1" ht="7.5" x14ac:dyDescent="0.25">
      <c r="B38" s="31"/>
      <c r="V38" s="30"/>
    </row>
    <row r="39" spans="2:22" s="2" customFormat="1" ht="18" x14ac:dyDescent="0.25">
      <c r="B39" s="16"/>
      <c r="C39" s="225" t="s">
        <v>177</v>
      </c>
      <c r="L39" s="17"/>
      <c r="M39" s="17"/>
      <c r="N39" s="274">
        <f>SUM(N68:Q90,N94:Q106,N110,N113:Q142,N144:Q148,N150:Q151)</f>
        <v>0</v>
      </c>
      <c r="O39" s="275"/>
      <c r="P39" s="275"/>
      <c r="Q39" s="275"/>
      <c r="S39" s="237">
        <f>SUM(S68:S90,S94:S106,S110,S113:S142,S144:S148,S150:S151)</f>
        <v>351.38777575999995</v>
      </c>
      <c r="T39" s="147"/>
      <c r="U39" s="237">
        <f>SUM(U68:U90,U94:U106,U110,U113:U142,U144:U148,U150:U151)</f>
        <v>320.27481499999999</v>
      </c>
      <c r="V39" s="223"/>
    </row>
    <row r="40" spans="2:22" s="226" customFormat="1" ht="15" x14ac:dyDescent="0.25">
      <c r="B40" s="232"/>
      <c r="C40" s="234"/>
      <c r="D40" s="236" t="s">
        <v>161</v>
      </c>
      <c r="E40" s="234"/>
      <c r="F40" s="234"/>
      <c r="G40" s="234"/>
      <c r="H40" s="234"/>
      <c r="I40" s="234"/>
      <c r="J40" s="234"/>
      <c r="K40" s="234"/>
      <c r="L40" s="235"/>
      <c r="M40" s="235"/>
      <c r="N40" s="345">
        <f>N67</f>
        <v>0</v>
      </c>
      <c r="O40" s="345"/>
      <c r="P40" s="345"/>
      <c r="Q40" s="345"/>
      <c r="R40" s="234"/>
      <c r="S40" s="233">
        <f>S67</f>
        <v>0.18906255000000002</v>
      </c>
      <c r="T40" s="233"/>
      <c r="U40" s="233">
        <f>U67</f>
        <v>292.55481499999996</v>
      </c>
      <c r="V40" s="227"/>
    </row>
    <row r="41" spans="2:22" s="226" customFormat="1" ht="15" x14ac:dyDescent="0.25">
      <c r="B41" s="232"/>
      <c r="C41" s="229"/>
      <c r="D41" s="231" t="s">
        <v>176</v>
      </c>
      <c r="E41" s="229"/>
      <c r="F41" s="229"/>
      <c r="G41" s="229"/>
      <c r="H41" s="229"/>
      <c r="I41" s="229"/>
      <c r="J41" s="229"/>
      <c r="K41" s="229"/>
      <c r="L41" s="230"/>
      <c r="M41" s="230"/>
      <c r="N41" s="309">
        <f>N93</f>
        <v>0</v>
      </c>
      <c r="O41" s="309"/>
      <c r="P41" s="309"/>
      <c r="Q41" s="309"/>
      <c r="R41" s="229"/>
      <c r="S41" s="228">
        <f>S93</f>
        <v>316.95973321000002</v>
      </c>
      <c r="T41" s="228"/>
      <c r="U41" s="228">
        <f>U93</f>
        <v>0</v>
      </c>
      <c r="V41" s="227"/>
    </row>
    <row r="42" spans="2:22" s="226" customFormat="1" ht="15" x14ac:dyDescent="0.25">
      <c r="B42" s="232"/>
      <c r="C42" s="229"/>
      <c r="D42" s="231" t="s">
        <v>111</v>
      </c>
      <c r="E42" s="229"/>
      <c r="F42" s="229"/>
      <c r="G42" s="229"/>
      <c r="H42" s="229"/>
      <c r="I42" s="229"/>
      <c r="J42" s="229"/>
      <c r="K42" s="229"/>
      <c r="L42" s="230"/>
      <c r="M42" s="230"/>
      <c r="N42" s="309">
        <f>N109</f>
        <v>0</v>
      </c>
      <c r="O42" s="309"/>
      <c r="P42" s="309"/>
      <c r="Q42" s="309"/>
      <c r="R42" s="229"/>
      <c r="S42" s="228">
        <f>S109</f>
        <v>0</v>
      </c>
      <c r="T42" s="228"/>
      <c r="U42" s="228">
        <f>U109</f>
        <v>0</v>
      </c>
      <c r="V42" s="227"/>
    </row>
    <row r="43" spans="2:22" s="226" customFormat="1" ht="15" x14ac:dyDescent="0.25">
      <c r="B43" s="232"/>
      <c r="C43" s="229"/>
      <c r="D43" s="231" t="s">
        <v>108</v>
      </c>
      <c r="E43" s="229"/>
      <c r="F43" s="229"/>
      <c r="G43" s="229"/>
      <c r="H43" s="229"/>
      <c r="I43" s="229"/>
      <c r="J43" s="229"/>
      <c r="K43" s="229"/>
      <c r="L43" s="230"/>
      <c r="M43" s="230"/>
      <c r="N43" s="309">
        <f>N112</f>
        <v>0</v>
      </c>
      <c r="O43" s="309"/>
      <c r="P43" s="309"/>
      <c r="Q43" s="309"/>
      <c r="R43" s="229"/>
      <c r="S43" s="228">
        <f>S112</f>
        <v>34.238979999999998</v>
      </c>
      <c r="T43" s="228"/>
      <c r="U43" s="228">
        <f>U112</f>
        <v>27.72</v>
      </c>
      <c r="V43" s="227"/>
    </row>
    <row r="44" spans="2:22" s="226" customFormat="1" ht="15" x14ac:dyDescent="0.25">
      <c r="B44" s="232"/>
      <c r="C44" s="229"/>
      <c r="D44" s="231" t="s">
        <v>72</v>
      </c>
      <c r="E44" s="229"/>
      <c r="F44" s="229"/>
      <c r="G44" s="229"/>
      <c r="H44" s="229"/>
      <c r="I44" s="229"/>
      <c r="J44" s="229"/>
      <c r="K44" s="229"/>
      <c r="L44" s="230"/>
      <c r="M44" s="230"/>
      <c r="N44" s="309">
        <f>N143</f>
        <v>0</v>
      </c>
      <c r="O44" s="309"/>
      <c r="P44" s="309"/>
      <c r="Q44" s="309"/>
      <c r="R44" s="229"/>
      <c r="S44" s="228">
        <f>S143</f>
        <v>0</v>
      </c>
      <c r="T44" s="228"/>
      <c r="U44" s="228">
        <f>U143</f>
        <v>0</v>
      </c>
      <c r="V44" s="227"/>
    </row>
    <row r="45" spans="2:22" s="226" customFormat="1" ht="15" x14ac:dyDescent="0.25">
      <c r="B45" s="232"/>
      <c r="C45" s="229"/>
      <c r="D45" s="231" t="s">
        <v>61</v>
      </c>
      <c r="E45" s="229"/>
      <c r="F45" s="229"/>
      <c r="G45" s="229"/>
      <c r="H45" s="229"/>
      <c r="I45" s="229"/>
      <c r="J45" s="229"/>
      <c r="K45" s="229"/>
      <c r="L45" s="230"/>
      <c r="M45" s="230"/>
      <c r="N45" s="309">
        <f>N149</f>
        <v>0</v>
      </c>
      <c r="O45" s="309"/>
      <c r="P45" s="309"/>
      <c r="Q45" s="309"/>
      <c r="R45" s="229"/>
      <c r="S45" s="228">
        <f>S149</f>
        <v>0</v>
      </c>
      <c r="T45" s="228"/>
      <c r="U45" s="228">
        <f>U149</f>
        <v>0</v>
      </c>
      <c r="V45" s="227"/>
    </row>
    <row r="46" spans="2:22" s="29" customFormat="1" ht="7.5" x14ac:dyDescent="0.25">
      <c r="B46" s="31"/>
      <c r="L46" s="222"/>
      <c r="M46" s="222"/>
      <c r="N46" s="222"/>
      <c r="O46" s="222"/>
      <c r="P46" s="222"/>
      <c r="Q46" s="222"/>
      <c r="S46" s="221"/>
      <c r="T46" s="221"/>
      <c r="U46" s="221"/>
      <c r="V46" s="220"/>
    </row>
    <row r="47" spans="2:22" s="2" customFormat="1" ht="18" x14ac:dyDescent="0.25">
      <c r="B47" s="16"/>
      <c r="C47" s="225" t="s">
        <v>175</v>
      </c>
      <c r="L47" s="17"/>
      <c r="M47" s="17"/>
      <c r="N47" s="346">
        <v>0</v>
      </c>
      <c r="O47" s="275"/>
      <c r="P47" s="275"/>
      <c r="Q47" s="275"/>
      <c r="S47" s="224">
        <v>0</v>
      </c>
      <c r="T47" s="147"/>
      <c r="U47" s="224">
        <v>0</v>
      </c>
      <c r="V47" s="223"/>
    </row>
    <row r="48" spans="2:22" s="29" customFormat="1" ht="7.5" x14ac:dyDescent="0.25">
      <c r="B48" s="31"/>
      <c r="L48" s="222"/>
      <c r="M48" s="222"/>
      <c r="N48" s="222"/>
      <c r="O48" s="222"/>
      <c r="P48" s="222"/>
      <c r="Q48" s="222"/>
      <c r="S48" s="221"/>
      <c r="T48" s="221"/>
      <c r="U48" s="221"/>
      <c r="V48" s="220"/>
    </row>
    <row r="49" spans="2:22" s="2" customFormat="1" ht="18" x14ac:dyDescent="0.25">
      <c r="B49" s="16"/>
      <c r="C49" s="219" t="s">
        <v>6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8"/>
      <c r="N49" s="341">
        <f>ROUND(SUM(N39+N47),2)</f>
        <v>0</v>
      </c>
      <c r="O49" s="341"/>
      <c r="P49" s="341"/>
      <c r="Q49" s="341"/>
      <c r="R49" s="217"/>
      <c r="S49" s="216">
        <f>ROUND(SUM(S39+S47),2)</f>
        <v>351.39</v>
      </c>
      <c r="T49" s="216"/>
      <c r="U49" s="215">
        <f>ROUND(SUM(U39+U47),2)</f>
        <v>320.27</v>
      </c>
      <c r="V49" s="214"/>
    </row>
    <row r="50" spans="2:22" s="29" customFormat="1" ht="7.5" x14ac:dyDescent="0.25">
      <c r="B50" s="213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1"/>
    </row>
    <row r="54" spans="2:22" s="29" customFormat="1" ht="7.5" x14ac:dyDescent="0.25">
      <c r="B54" s="210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8"/>
    </row>
    <row r="55" spans="2:22" s="2" customFormat="1" ht="21" x14ac:dyDescent="0.25">
      <c r="B55" s="207"/>
      <c r="C55" s="290" t="s">
        <v>174</v>
      </c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117"/>
    </row>
    <row r="56" spans="2:22" s="29" customFormat="1" ht="7.5" x14ac:dyDescent="0.25">
      <c r="B56" s="206"/>
      <c r="V56" s="205"/>
    </row>
    <row r="57" spans="2:22" s="2" customFormat="1" ht="18" x14ac:dyDescent="0.25">
      <c r="B57" s="207"/>
      <c r="C57" s="21" t="s">
        <v>21</v>
      </c>
      <c r="F57" s="300" t="str">
        <f>F5</f>
        <v>Oprava asfaltové povrchu v části ulice Průmyslová, Chrudim</v>
      </c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V57" s="117"/>
    </row>
    <row r="58" spans="2:22" s="29" customFormat="1" ht="7.5" x14ac:dyDescent="0.25">
      <c r="B58" s="206"/>
      <c r="V58" s="205"/>
    </row>
    <row r="59" spans="2:22" s="2" customFormat="1" ht="15" x14ac:dyDescent="0.25">
      <c r="B59" s="207"/>
      <c r="C59" s="26" t="s">
        <v>20</v>
      </c>
      <c r="F59" s="65" t="str">
        <f>F7</f>
        <v xml:space="preserve"> </v>
      </c>
      <c r="K59" s="26" t="s">
        <v>19</v>
      </c>
      <c r="M59" s="339">
        <f>IF(N7="","",N7)</f>
        <v>44287</v>
      </c>
      <c r="N59" s="280"/>
      <c r="O59" s="280"/>
      <c r="P59" s="280"/>
      <c r="V59" s="117"/>
    </row>
    <row r="60" spans="2:22" s="29" customFormat="1" ht="7.5" x14ac:dyDescent="0.25">
      <c r="B60" s="206"/>
      <c r="V60" s="205"/>
    </row>
    <row r="61" spans="2:22" s="2" customFormat="1" ht="15" x14ac:dyDescent="0.25">
      <c r="B61" s="207"/>
      <c r="C61" s="26" t="s">
        <v>18</v>
      </c>
      <c r="F61" s="65"/>
      <c r="K61" s="26" t="s">
        <v>17</v>
      </c>
      <c r="M61" s="340"/>
      <c r="N61" s="280"/>
      <c r="O61" s="280"/>
      <c r="P61" s="280"/>
      <c r="Q61" s="280"/>
      <c r="V61" s="117"/>
    </row>
    <row r="62" spans="2:22" s="2" customFormat="1" ht="15" x14ac:dyDescent="0.25">
      <c r="B62" s="207"/>
      <c r="C62" s="26" t="s">
        <v>16</v>
      </c>
      <c r="F62" s="65"/>
      <c r="K62" s="26" t="s">
        <v>15</v>
      </c>
      <c r="M62" s="340"/>
      <c r="N62" s="280"/>
      <c r="O62" s="280"/>
      <c r="P62" s="280"/>
      <c r="Q62" s="280"/>
      <c r="V62" s="117"/>
    </row>
    <row r="63" spans="2:22" s="29" customFormat="1" ht="7.5" x14ac:dyDescent="0.25">
      <c r="B63" s="206"/>
      <c r="V63" s="205"/>
    </row>
    <row r="64" spans="2:22" s="80" customFormat="1" ht="29.25" customHeight="1" x14ac:dyDescent="0.25">
      <c r="B64" s="204"/>
      <c r="C64" s="203" t="s">
        <v>173</v>
      </c>
      <c r="D64" s="203" t="s">
        <v>172</v>
      </c>
      <c r="E64" s="203" t="s">
        <v>14</v>
      </c>
      <c r="F64" s="350" t="s">
        <v>171</v>
      </c>
      <c r="G64" s="351"/>
      <c r="H64" s="351"/>
      <c r="I64" s="351"/>
      <c r="J64" s="203" t="s">
        <v>170</v>
      </c>
      <c r="K64" s="203" t="s">
        <v>169</v>
      </c>
      <c r="L64" s="350" t="s">
        <v>168</v>
      </c>
      <c r="M64" s="351"/>
      <c r="N64" s="350" t="s">
        <v>167</v>
      </c>
      <c r="O64" s="351"/>
      <c r="P64" s="351"/>
      <c r="Q64" s="351"/>
      <c r="R64" s="203" t="s">
        <v>166</v>
      </c>
      <c r="S64" s="203" t="s">
        <v>165</v>
      </c>
      <c r="T64" s="203" t="s">
        <v>164</v>
      </c>
      <c r="U64" s="203" t="s">
        <v>163</v>
      </c>
      <c r="V64" s="202"/>
    </row>
    <row r="65" spans="2:22" s="89" customFormat="1" ht="7.5" x14ac:dyDescent="0.25">
      <c r="B65" s="201"/>
      <c r="V65" s="200"/>
    </row>
    <row r="66" spans="2:22" s="2" customFormat="1" ht="18" x14ac:dyDescent="0.35">
      <c r="B66" s="16"/>
      <c r="C66" s="18" t="s">
        <v>162</v>
      </c>
      <c r="D66" s="198"/>
      <c r="E66" s="198"/>
      <c r="F66" s="198"/>
      <c r="G66" s="198"/>
      <c r="H66" s="198"/>
      <c r="I66" s="198"/>
      <c r="J66" s="198"/>
      <c r="K66" s="198"/>
      <c r="L66" s="199"/>
      <c r="M66" s="127"/>
      <c r="N66" s="307">
        <f>N67+N93+N112+N143+N149+N109</f>
        <v>0</v>
      </c>
      <c r="O66" s="307"/>
      <c r="P66" s="307"/>
      <c r="Q66" s="307"/>
      <c r="R66" s="198"/>
      <c r="S66" s="196">
        <f>S67+S93+S112+S143+S149+S109</f>
        <v>351.38777576000007</v>
      </c>
      <c r="T66" s="197"/>
      <c r="U66" s="196">
        <f>U67+U93+U112+U143+U149+U109</f>
        <v>320.27481499999999</v>
      </c>
      <c r="V66" s="13"/>
    </row>
    <row r="67" spans="2:22" s="75" customFormat="1" ht="15" x14ac:dyDescent="0.3">
      <c r="B67" s="108"/>
      <c r="D67" s="107" t="s">
        <v>161</v>
      </c>
      <c r="E67" s="107"/>
      <c r="F67" s="107"/>
      <c r="G67" s="107"/>
      <c r="H67" s="107"/>
      <c r="I67" s="107"/>
      <c r="J67" s="107"/>
      <c r="K67" s="107"/>
      <c r="L67" s="195"/>
      <c r="M67" s="195"/>
      <c r="N67" s="308">
        <f>SUM(N68:Q90)</f>
        <v>0</v>
      </c>
      <c r="O67" s="308"/>
      <c r="P67" s="308"/>
      <c r="Q67" s="308"/>
      <c r="S67" s="104">
        <f>SUM(S68:S90)</f>
        <v>0.18906255000000002</v>
      </c>
      <c r="U67" s="104">
        <f>SUM(U68:U90)</f>
        <v>292.55481499999996</v>
      </c>
      <c r="V67" s="103"/>
    </row>
    <row r="68" spans="2:22" s="2" customFormat="1" x14ac:dyDescent="0.25">
      <c r="B68" s="16"/>
      <c r="C68" s="124">
        <v>1</v>
      </c>
      <c r="D68" s="124" t="s">
        <v>58</v>
      </c>
      <c r="E68" s="123" t="s">
        <v>160</v>
      </c>
      <c r="F68" s="319" t="s">
        <v>159</v>
      </c>
      <c r="G68" s="320"/>
      <c r="H68" s="320"/>
      <c r="I68" s="320"/>
      <c r="J68" s="122" t="s">
        <v>82</v>
      </c>
      <c r="K68" s="121">
        <f>K77</f>
        <v>144.51000000000002</v>
      </c>
      <c r="L68" s="318"/>
      <c r="M68" s="318"/>
      <c r="N68" s="314">
        <f>ROUND(L68*K68,2)</f>
        <v>0</v>
      </c>
      <c r="O68" s="314"/>
      <c r="P68" s="314"/>
      <c r="Q68" s="314"/>
      <c r="R68" s="120">
        <v>0</v>
      </c>
      <c r="S68" s="119">
        <f>R68*K68</f>
        <v>0</v>
      </c>
      <c r="T68" s="120">
        <v>9.8000000000000004E-2</v>
      </c>
      <c r="U68" s="119">
        <f>T68*K68</f>
        <v>14.161980000000002</v>
      </c>
      <c r="V68" s="118"/>
    </row>
    <row r="69" spans="2:22" s="2" customFormat="1" x14ac:dyDescent="0.25">
      <c r="B69" s="137"/>
      <c r="C69" s="136"/>
      <c r="D69" s="136"/>
      <c r="E69" s="194" t="s">
        <v>158</v>
      </c>
      <c r="F69" s="194" t="s">
        <v>157</v>
      </c>
      <c r="G69" s="194"/>
      <c r="H69" s="194"/>
      <c r="I69" s="194"/>
      <c r="J69" s="194"/>
      <c r="K69" s="191">
        <f>0.5*1</f>
        <v>0.5</v>
      </c>
      <c r="L69" s="134"/>
      <c r="M69" s="78"/>
      <c r="N69" s="127"/>
      <c r="O69" s="127"/>
      <c r="P69" s="127"/>
      <c r="Q69" s="133"/>
      <c r="R69" s="126"/>
      <c r="S69" s="125"/>
      <c r="T69" s="126"/>
      <c r="U69" s="125"/>
      <c r="V69" s="13"/>
    </row>
    <row r="70" spans="2:22" s="2" customFormat="1" x14ac:dyDescent="0.25">
      <c r="B70" s="137"/>
      <c r="C70" s="136"/>
      <c r="D70" s="136"/>
      <c r="E70" s="145" t="s">
        <v>156</v>
      </c>
      <c r="F70" s="193" t="s">
        <v>155</v>
      </c>
      <c r="G70" s="193"/>
      <c r="H70" s="193"/>
      <c r="I70" s="193"/>
      <c r="J70" s="193"/>
      <c r="K70" s="192">
        <f>1.7*1.9</f>
        <v>3.23</v>
      </c>
      <c r="L70" s="134"/>
      <c r="M70" s="78"/>
      <c r="N70" s="127"/>
      <c r="O70" s="127"/>
      <c r="P70" s="127"/>
      <c r="Q70" s="133"/>
      <c r="R70" s="126"/>
      <c r="S70" s="125"/>
      <c r="T70" s="126"/>
      <c r="U70" s="125"/>
      <c r="V70" s="13"/>
    </row>
    <row r="71" spans="2:22" s="2" customFormat="1" x14ac:dyDescent="0.25">
      <c r="B71" s="137"/>
      <c r="C71" s="136"/>
      <c r="D71" s="136"/>
      <c r="E71" s="145" t="s">
        <v>154</v>
      </c>
      <c r="F71" s="193" t="s">
        <v>153</v>
      </c>
      <c r="G71" s="193"/>
      <c r="H71" s="193"/>
      <c r="I71" s="193"/>
      <c r="J71" s="193"/>
      <c r="K71" s="192">
        <f>2.5*31</f>
        <v>77.5</v>
      </c>
      <c r="L71" s="134"/>
      <c r="M71" s="78"/>
      <c r="N71" s="127"/>
      <c r="O71" s="127"/>
      <c r="P71" s="127"/>
      <c r="Q71" s="133"/>
      <c r="R71" s="126"/>
      <c r="S71" s="125"/>
      <c r="T71" s="126"/>
      <c r="U71" s="125"/>
      <c r="V71" s="13"/>
    </row>
    <row r="72" spans="2:22" s="2" customFormat="1" x14ac:dyDescent="0.25">
      <c r="B72" s="137"/>
      <c r="C72" s="136"/>
      <c r="D72" s="136"/>
      <c r="E72" s="145" t="s">
        <v>152</v>
      </c>
      <c r="F72" s="193" t="s">
        <v>151</v>
      </c>
      <c r="G72" s="193"/>
      <c r="H72" s="193"/>
      <c r="I72" s="193"/>
      <c r="J72" s="193"/>
      <c r="K72" s="192">
        <f>5.5*1.5</f>
        <v>8.25</v>
      </c>
      <c r="L72" s="134"/>
      <c r="M72" s="78"/>
      <c r="N72" s="127"/>
      <c r="O72" s="127"/>
      <c r="P72" s="127"/>
      <c r="Q72" s="133"/>
      <c r="R72" s="126"/>
      <c r="S72" s="125"/>
      <c r="T72" s="126"/>
      <c r="U72" s="125"/>
      <c r="V72" s="13"/>
    </row>
    <row r="73" spans="2:22" s="2" customFormat="1" x14ac:dyDescent="0.25">
      <c r="B73" s="137"/>
      <c r="C73" s="136"/>
      <c r="D73" s="136"/>
      <c r="E73" s="145" t="s">
        <v>150</v>
      </c>
      <c r="F73" s="193" t="s">
        <v>149</v>
      </c>
      <c r="G73" s="193"/>
      <c r="H73" s="193"/>
      <c r="I73" s="193"/>
      <c r="J73" s="193"/>
      <c r="K73" s="192">
        <f>32*1</f>
        <v>32</v>
      </c>
      <c r="L73" s="134"/>
      <c r="M73" s="78"/>
      <c r="N73" s="127"/>
      <c r="O73" s="127"/>
      <c r="P73" s="127"/>
      <c r="Q73" s="133"/>
      <c r="R73" s="126"/>
      <c r="S73" s="125"/>
      <c r="T73" s="126"/>
      <c r="U73" s="125"/>
      <c r="V73" s="13"/>
    </row>
    <row r="74" spans="2:22" s="2" customFormat="1" x14ac:dyDescent="0.25">
      <c r="B74" s="137"/>
      <c r="C74" s="136"/>
      <c r="D74" s="136"/>
      <c r="E74" s="145" t="s">
        <v>148</v>
      </c>
      <c r="F74" s="193" t="s">
        <v>147</v>
      </c>
      <c r="G74" s="193"/>
      <c r="H74" s="193"/>
      <c r="I74" s="193"/>
      <c r="J74" s="193"/>
      <c r="K74" s="192">
        <f>6*2</f>
        <v>12</v>
      </c>
      <c r="L74" s="134"/>
      <c r="M74" s="78"/>
      <c r="N74" s="127"/>
      <c r="O74" s="127"/>
      <c r="P74" s="127"/>
      <c r="Q74" s="133"/>
      <c r="R74" s="126"/>
      <c r="S74" s="125"/>
      <c r="T74" s="126"/>
      <c r="U74" s="125"/>
      <c r="V74" s="13"/>
    </row>
    <row r="75" spans="2:22" s="2" customFormat="1" x14ac:dyDescent="0.25">
      <c r="B75" s="137"/>
      <c r="C75" s="136"/>
      <c r="D75" s="136"/>
      <c r="E75" s="145" t="s">
        <v>146</v>
      </c>
      <c r="F75" s="193" t="s">
        <v>145</v>
      </c>
      <c r="G75" s="193"/>
      <c r="H75" s="193"/>
      <c r="I75" s="193"/>
      <c r="J75" s="193"/>
      <c r="K75" s="192">
        <f>5.5*1.7</f>
        <v>9.35</v>
      </c>
      <c r="L75" s="134"/>
      <c r="M75" s="78"/>
      <c r="N75" s="127"/>
      <c r="O75" s="127"/>
      <c r="P75" s="127"/>
      <c r="Q75" s="133"/>
      <c r="R75" s="126"/>
      <c r="S75" s="125"/>
      <c r="T75" s="126"/>
      <c r="U75" s="125"/>
      <c r="V75" s="13"/>
    </row>
    <row r="76" spans="2:22" s="2" customFormat="1" x14ac:dyDescent="0.25">
      <c r="B76" s="137"/>
      <c r="C76" s="136"/>
      <c r="D76" s="136"/>
      <c r="E76" s="145" t="s">
        <v>144</v>
      </c>
      <c r="F76" s="193" t="s">
        <v>143</v>
      </c>
      <c r="G76" s="193"/>
      <c r="H76" s="193"/>
      <c r="I76" s="193"/>
      <c r="J76" s="193"/>
      <c r="K76" s="192">
        <f>0.6*2.8</f>
        <v>1.68</v>
      </c>
      <c r="L76" s="134"/>
      <c r="M76" s="78"/>
      <c r="N76" s="127"/>
      <c r="O76" s="127"/>
      <c r="P76" s="127"/>
      <c r="Q76" s="133"/>
      <c r="R76" s="126"/>
      <c r="S76" s="125"/>
      <c r="T76" s="126"/>
      <c r="U76" s="125"/>
      <c r="V76" s="13"/>
    </row>
    <row r="77" spans="2:22" s="2" customFormat="1" ht="12.75" customHeight="1" x14ac:dyDescent="0.25">
      <c r="B77" s="137"/>
      <c r="C77" s="136"/>
      <c r="D77" s="136"/>
      <c r="E77" s="132"/>
      <c r="F77" s="131"/>
      <c r="G77" s="130"/>
      <c r="H77" s="130"/>
      <c r="I77" s="130"/>
      <c r="J77" s="129"/>
      <c r="K77" s="128">
        <f>SUM(K69:K76)</f>
        <v>144.51000000000002</v>
      </c>
      <c r="L77" s="134"/>
      <c r="M77" s="78"/>
      <c r="N77" s="127"/>
      <c r="O77" s="127"/>
      <c r="P77" s="127"/>
      <c r="Q77" s="133"/>
      <c r="R77" s="126"/>
      <c r="S77" s="125"/>
      <c r="T77" s="126"/>
      <c r="U77" s="125"/>
      <c r="V77" s="13"/>
    </row>
    <row r="78" spans="2:22" s="2" customFormat="1" ht="27.75" customHeight="1" x14ac:dyDescent="0.25">
      <c r="B78" s="16"/>
      <c r="C78" s="124">
        <v>2</v>
      </c>
      <c r="D78" s="124" t="s">
        <v>58</v>
      </c>
      <c r="E78" s="123" t="s">
        <v>142</v>
      </c>
      <c r="F78" s="319" t="s">
        <v>141</v>
      </c>
      <c r="G78" s="320"/>
      <c r="H78" s="320"/>
      <c r="I78" s="320"/>
      <c r="J78" s="122" t="s">
        <v>82</v>
      </c>
      <c r="K78" s="121">
        <f>K80</f>
        <v>51.375</v>
      </c>
      <c r="L78" s="318"/>
      <c r="M78" s="318"/>
      <c r="N78" s="314">
        <f>ROUND(L78*K78,2)</f>
        <v>0</v>
      </c>
      <c r="O78" s="314"/>
      <c r="P78" s="314"/>
      <c r="Q78" s="314"/>
      <c r="R78" s="120">
        <v>0</v>
      </c>
      <c r="S78" s="119">
        <f>R78*K78</f>
        <v>0</v>
      </c>
      <c r="T78" s="120">
        <v>0.18099999999999999</v>
      </c>
      <c r="U78" s="119">
        <f>T78*K78</f>
        <v>9.2988749999999989</v>
      </c>
      <c r="V78" s="118"/>
    </row>
    <row r="79" spans="2:22" s="2" customFormat="1" x14ac:dyDescent="0.25">
      <c r="B79" s="137"/>
      <c r="C79" s="136"/>
      <c r="D79" s="136"/>
      <c r="E79" s="327" t="s">
        <v>140</v>
      </c>
      <c r="F79" s="327"/>
      <c r="G79" s="327"/>
      <c r="H79" s="327"/>
      <c r="I79" s="327"/>
      <c r="J79" s="327"/>
      <c r="K79" s="191">
        <f>0.15*(251.5+46+45)</f>
        <v>51.375</v>
      </c>
      <c r="L79" s="134"/>
      <c r="M79" s="78"/>
      <c r="N79" s="127"/>
      <c r="O79" s="127"/>
      <c r="P79" s="127"/>
      <c r="Q79" s="133"/>
      <c r="R79" s="126"/>
      <c r="S79" s="125"/>
      <c r="T79" s="126"/>
      <c r="U79" s="125"/>
      <c r="V79" s="13"/>
    </row>
    <row r="80" spans="2:22" s="2" customFormat="1" ht="12.75" customHeight="1" x14ac:dyDescent="0.25">
      <c r="B80" s="137"/>
      <c r="C80" s="136"/>
      <c r="D80" s="136"/>
      <c r="E80" s="132"/>
      <c r="F80" s="131"/>
      <c r="G80" s="130"/>
      <c r="H80" s="130"/>
      <c r="I80" s="130"/>
      <c r="J80" s="129"/>
      <c r="K80" s="128">
        <f>SUM(K79:K79)</f>
        <v>51.375</v>
      </c>
      <c r="L80" s="134"/>
      <c r="M80" s="78"/>
      <c r="N80" s="127"/>
      <c r="O80" s="127"/>
      <c r="P80" s="127"/>
      <c r="Q80" s="133"/>
      <c r="R80" s="126"/>
      <c r="S80" s="125"/>
      <c r="T80" s="126"/>
      <c r="U80" s="125"/>
      <c r="V80" s="13"/>
    </row>
    <row r="81" spans="2:22" s="2" customFormat="1" ht="31.5" customHeight="1" x14ac:dyDescent="0.25">
      <c r="B81" s="16"/>
      <c r="C81" s="124">
        <v>3</v>
      </c>
      <c r="D81" s="124" t="s">
        <v>58</v>
      </c>
      <c r="E81" s="123" t="s">
        <v>139</v>
      </c>
      <c r="F81" s="319" t="s">
        <v>138</v>
      </c>
      <c r="G81" s="320"/>
      <c r="H81" s="320"/>
      <c r="I81" s="320"/>
      <c r="J81" s="122" t="s">
        <v>82</v>
      </c>
      <c r="K81" s="121">
        <f>K83</f>
        <v>2092.415</v>
      </c>
      <c r="L81" s="318"/>
      <c r="M81" s="318"/>
      <c r="N81" s="314">
        <f>ROUND(L81*K81,2)</f>
        <v>0</v>
      </c>
      <c r="O81" s="314"/>
      <c r="P81" s="314"/>
      <c r="Q81" s="314"/>
      <c r="R81" s="120">
        <v>9.0000000000000006E-5</v>
      </c>
      <c r="S81" s="119">
        <f>R81*K81</f>
        <v>0.18831735000000002</v>
      </c>
      <c r="T81" s="120">
        <v>0.128</v>
      </c>
      <c r="U81" s="119">
        <f>T81*K81</f>
        <v>267.82911999999999</v>
      </c>
      <c r="V81" s="118"/>
    </row>
    <row r="82" spans="2:22" s="2" customFormat="1" x14ac:dyDescent="0.25">
      <c r="B82" s="137"/>
      <c r="C82" s="136"/>
      <c r="D82" s="136"/>
      <c r="E82" s="327" t="s">
        <v>137</v>
      </c>
      <c r="F82" s="327"/>
      <c r="G82" s="327"/>
      <c r="H82" s="327"/>
      <c r="I82" s="327"/>
      <c r="J82" s="327"/>
      <c r="K82" s="135">
        <f>2143.79-0.15*(251.5+46+45)</f>
        <v>2092.415</v>
      </c>
      <c r="L82" s="134"/>
      <c r="M82" s="78"/>
      <c r="N82" s="127"/>
      <c r="O82" s="127"/>
      <c r="P82" s="127"/>
      <c r="Q82" s="133"/>
      <c r="R82" s="126"/>
      <c r="S82" s="125"/>
      <c r="T82" s="126"/>
      <c r="U82" s="125"/>
      <c r="V82" s="13"/>
    </row>
    <row r="83" spans="2:22" s="2" customFormat="1" x14ac:dyDescent="0.25">
      <c r="B83" s="137"/>
      <c r="C83" s="136"/>
      <c r="D83" s="136"/>
      <c r="E83" s="132"/>
      <c r="F83" s="131"/>
      <c r="G83" s="130"/>
      <c r="H83" s="130"/>
      <c r="I83" s="130"/>
      <c r="J83" s="129"/>
      <c r="K83" s="128">
        <f>SUM(K82)</f>
        <v>2092.415</v>
      </c>
      <c r="L83" s="134"/>
      <c r="M83" s="78"/>
      <c r="N83" s="127"/>
      <c r="O83" s="127"/>
      <c r="P83" s="127"/>
      <c r="Q83" s="133"/>
      <c r="R83" s="126"/>
      <c r="S83" s="125"/>
      <c r="T83" s="126"/>
      <c r="U83" s="125"/>
      <c r="V83" s="13"/>
    </row>
    <row r="84" spans="2:22" s="2" customFormat="1" x14ac:dyDescent="0.25">
      <c r="B84" s="16"/>
      <c r="C84" s="124">
        <v>4</v>
      </c>
      <c r="D84" s="124" t="s">
        <v>58</v>
      </c>
      <c r="E84" s="123" t="s">
        <v>136</v>
      </c>
      <c r="F84" s="319" t="s">
        <v>135</v>
      </c>
      <c r="G84" s="320"/>
      <c r="H84" s="320"/>
      <c r="I84" s="320"/>
      <c r="J84" s="122" t="s">
        <v>76</v>
      </c>
      <c r="K84" s="121">
        <f>K86</f>
        <v>1</v>
      </c>
      <c r="L84" s="318"/>
      <c r="M84" s="318"/>
      <c r="N84" s="314">
        <f>ROUND(L84*K84,2)</f>
        <v>0</v>
      </c>
      <c r="O84" s="314"/>
      <c r="P84" s="314"/>
      <c r="Q84" s="314"/>
      <c r="R84" s="120">
        <v>0</v>
      </c>
      <c r="S84" s="119">
        <f>R84*K84</f>
        <v>0</v>
      </c>
      <c r="T84" s="120">
        <v>0.20499999999999999</v>
      </c>
      <c r="U84" s="119">
        <f>T84*K84</f>
        <v>0.20499999999999999</v>
      </c>
      <c r="V84" s="118"/>
    </row>
    <row r="85" spans="2:22" s="2" customFormat="1" x14ac:dyDescent="0.25">
      <c r="B85" s="137"/>
      <c r="C85" s="136"/>
      <c r="D85" s="136"/>
      <c r="E85" s="327" t="s">
        <v>75</v>
      </c>
      <c r="F85" s="327"/>
      <c r="G85" s="327"/>
      <c r="H85" s="327"/>
      <c r="I85" s="327"/>
      <c r="J85" s="327"/>
      <c r="K85" s="135">
        <v>1</v>
      </c>
      <c r="L85" s="134"/>
      <c r="M85" s="78"/>
      <c r="N85" s="127"/>
      <c r="O85" s="127"/>
      <c r="P85" s="127"/>
      <c r="Q85" s="133"/>
      <c r="R85" s="126"/>
      <c r="S85" s="125"/>
      <c r="T85" s="126"/>
      <c r="U85" s="125"/>
      <c r="V85" s="13"/>
    </row>
    <row r="86" spans="2:22" s="2" customFormat="1" x14ac:dyDescent="0.25">
      <c r="B86" s="137"/>
      <c r="C86" s="136"/>
      <c r="D86" s="136"/>
      <c r="E86" s="132"/>
      <c r="F86" s="131"/>
      <c r="G86" s="130"/>
      <c r="H86" s="130"/>
      <c r="I86" s="130"/>
      <c r="J86" s="129"/>
      <c r="K86" s="128">
        <f>SUM(K85)</f>
        <v>1</v>
      </c>
      <c r="L86" s="134"/>
      <c r="M86" s="78"/>
      <c r="N86" s="127"/>
      <c r="O86" s="127"/>
      <c r="P86" s="127"/>
      <c r="Q86" s="133"/>
      <c r="R86" s="126"/>
      <c r="S86" s="125"/>
      <c r="T86" s="126"/>
      <c r="U86" s="125"/>
      <c r="V86" s="13"/>
    </row>
    <row r="87" spans="2:22" s="2" customFormat="1" ht="31.5" customHeight="1" x14ac:dyDescent="0.25">
      <c r="B87" s="16"/>
      <c r="C87" s="124">
        <v>5</v>
      </c>
      <c r="D87" s="124" t="s">
        <v>58</v>
      </c>
      <c r="E87" s="123" t="s">
        <v>134</v>
      </c>
      <c r="F87" s="319" t="s">
        <v>133</v>
      </c>
      <c r="G87" s="320"/>
      <c r="H87" s="320"/>
      <c r="I87" s="320"/>
      <c r="J87" s="122" t="s">
        <v>130</v>
      </c>
      <c r="K87" s="121">
        <f>K89</f>
        <v>8.2799999999999994</v>
      </c>
      <c r="L87" s="318"/>
      <c r="M87" s="318"/>
      <c r="N87" s="314">
        <f>ROUND(L87*K87,2)</f>
        <v>0</v>
      </c>
      <c r="O87" s="314"/>
      <c r="P87" s="314"/>
      <c r="Q87" s="314"/>
      <c r="R87" s="120">
        <v>0</v>
      </c>
      <c r="S87" s="119">
        <f>R87*K87</f>
        <v>0</v>
      </c>
      <c r="T87" s="120">
        <v>0</v>
      </c>
      <c r="U87" s="119">
        <f>T87*K87</f>
        <v>0</v>
      </c>
      <c r="V87" s="118"/>
    </row>
    <row r="88" spans="2:22" s="2" customFormat="1" x14ac:dyDescent="0.25">
      <c r="B88" s="137"/>
      <c r="C88" s="136"/>
      <c r="D88" s="136"/>
      <c r="E88" s="327" t="s">
        <v>129</v>
      </c>
      <c r="F88" s="327"/>
      <c r="G88" s="327"/>
      <c r="H88" s="327"/>
      <c r="I88" s="327"/>
      <c r="J88" s="327"/>
      <c r="K88" s="135">
        <f>0.3*0.3*(45+41+6)</f>
        <v>8.2799999999999994</v>
      </c>
      <c r="L88" s="134"/>
      <c r="M88" s="78"/>
      <c r="N88" s="127"/>
      <c r="O88" s="127"/>
      <c r="P88" s="127"/>
      <c r="Q88" s="133"/>
      <c r="R88" s="126"/>
      <c r="S88" s="125"/>
      <c r="T88" s="126"/>
      <c r="U88" s="125"/>
      <c r="V88" s="13"/>
    </row>
    <row r="89" spans="2:22" s="2" customFormat="1" x14ac:dyDescent="0.25">
      <c r="B89" s="137"/>
      <c r="C89" s="136"/>
      <c r="D89" s="136"/>
      <c r="E89" s="132"/>
      <c r="F89" s="131"/>
      <c r="G89" s="130"/>
      <c r="H89" s="130"/>
      <c r="I89" s="130"/>
      <c r="J89" s="129"/>
      <c r="K89" s="128">
        <f>SUM(K88)</f>
        <v>8.2799999999999994</v>
      </c>
      <c r="L89" s="134"/>
      <c r="M89" s="78"/>
      <c r="N89" s="127"/>
      <c r="O89" s="127"/>
      <c r="P89" s="127"/>
      <c r="Q89" s="133"/>
      <c r="R89" s="126"/>
      <c r="S89" s="125"/>
      <c r="T89" s="126"/>
      <c r="U89" s="125"/>
      <c r="V89" s="13"/>
    </row>
    <row r="90" spans="2:22" s="2" customFormat="1" x14ac:dyDescent="0.25">
      <c r="B90" s="16"/>
      <c r="C90" s="124">
        <v>6</v>
      </c>
      <c r="D90" s="124" t="s">
        <v>58</v>
      </c>
      <c r="E90" s="123" t="s">
        <v>132</v>
      </c>
      <c r="F90" s="319" t="s">
        <v>131</v>
      </c>
      <c r="G90" s="320"/>
      <c r="H90" s="320"/>
      <c r="I90" s="320"/>
      <c r="J90" s="122" t="s">
        <v>130</v>
      </c>
      <c r="K90" s="121">
        <f>K92</f>
        <v>8.2799999999999994</v>
      </c>
      <c r="L90" s="318"/>
      <c r="M90" s="318"/>
      <c r="N90" s="314">
        <f>ROUND(L90*K90,2)</f>
        <v>0</v>
      </c>
      <c r="O90" s="314"/>
      <c r="P90" s="314"/>
      <c r="Q90" s="314"/>
      <c r="R90" s="120">
        <v>9.0000000000000006E-5</v>
      </c>
      <c r="S90" s="119">
        <f>R90*K90</f>
        <v>7.4520000000000001E-4</v>
      </c>
      <c r="T90" s="120">
        <v>0.128</v>
      </c>
      <c r="U90" s="119">
        <f>T90*K90</f>
        <v>1.0598399999999999</v>
      </c>
      <c r="V90" s="118"/>
    </row>
    <row r="91" spans="2:22" s="2" customFormat="1" x14ac:dyDescent="0.25">
      <c r="B91" s="137"/>
      <c r="C91" s="136"/>
      <c r="D91" s="136"/>
      <c r="E91" s="327" t="s">
        <v>129</v>
      </c>
      <c r="F91" s="327"/>
      <c r="G91" s="327"/>
      <c r="H91" s="327"/>
      <c r="I91" s="327"/>
      <c r="J91" s="327"/>
      <c r="K91" s="135">
        <f>0.3*0.3*(45+41+6)</f>
        <v>8.2799999999999994</v>
      </c>
      <c r="L91" s="134"/>
      <c r="M91" s="78"/>
      <c r="N91" s="127"/>
      <c r="O91" s="127"/>
      <c r="P91" s="127"/>
      <c r="Q91" s="133"/>
      <c r="R91" s="126"/>
      <c r="S91" s="125"/>
      <c r="T91" s="126"/>
      <c r="U91" s="125"/>
      <c r="V91" s="13"/>
    </row>
    <row r="92" spans="2:22" s="2" customFormat="1" x14ac:dyDescent="0.25">
      <c r="B92" s="137"/>
      <c r="C92" s="136"/>
      <c r="D92" s="136"/>
      <c r="E92" s="132"/>
      <c r="F92" s="131"/>
      <c r="G92" s="130"/>
      <c r="H92" s="130"/>
      <c r="I92" s="130"/>
      <c r="J92" s="129"/>
      <c r="K92" s="128">
        <f>SUM(K91)</f>
        <v>8.2799999999999994</v>
      </c>
      <c r="L92" s="134"/>
      <c r="M92" s="78"/>
      <c r="N92" s="127"/>
      <c r="O92" s="127"/>
      <c r="P92" s="127"/>
      <c r="Q92" s="133"/>
      <c r="R92" s="126"/>
      <c r="S92" s="125"/>
      <c r="T92" s="126"/>
      <c r="U92" s="125"/>
      <c r="V92" s="13"/>
    </row>
    <row r="93" spans="2:22" s="75" customFormat="1" ht="15" x14ac:dyDescent="0.3">
      <c r="B93" s="108"/>
      <c r="D93" s="107" t="s">
        <v>128</v>
      </c>
      <c r="E93" s="107"/>
      <c r="F93" s="107"/>
      <c r="G93" s="107"/>
      <c r="H93" s="107"/>
      <c r="I93" s="107"/>
      <c r="J93" s="107"/>
      <c r="K93" s="106"/>
      <c r="L93" s="105"/>
      <c r="M93" s="105"/>
      <c r="N93" s="306">
        <f>SUM(N94:Q106)</f>
        <v>0</v>
      </c>
      <c r="O93" s="306"/>
      <c r="P93" s="306"/>
      <c r="Q93" s="306"/>
      <c r="S93" s="104">
        <f>SUM(S94:S106)</f>
        <v>316.95973321000002</v>
      </c>
      <c r="U93" s="104">
        <f>SUM(U94:U106)</f>
        <v>0</v>
      </c>
      <c r="V93" s="103"/>
    </row>
    <row r="94" spans="2:22" s="2" customFormat="1" x14ac:dyDescent="0.25">
      <c r="B94" s="16"/>
      <c r="C94" s="124" t="s">
        <v>127</v>
      </c>
      <c r="D94" s="124" t="s">
        <v>58</v>
      </c>
      <c r="E94" s="123" t="s">
        <v>126</v>
      </c>
      <c r="F94" s="319" t="s">
        <v>125</v>
      </c>
      <c r="G94" s="320"/>
      <c r="H94" s="320"/>
      <c r="I94" s="320"/>
      <c r="J94" s="122" t="s">
        <v>82</v>
      </c>
      <c r="K94" s="121">
        <f>K96</f>
        <v>27.599999999999998</v>
      </c>
      <c r="L94" s="318"/>
      <c r="M94" s="318"/>
      <c r="N94" s="314">
        <f>ROUND(L94*K94,2)</f>
        <v>0</v>
      </c>
      <c r="O94" s="314"/>
      <c r="P94" s="314"/>
      <c r="Q94" s="314"/>
      <c r="R94" s="120">
        <v>0.18906999999999999</v>
      </c>
      <c r="S94" s="119">
        <f>R94*K94</f>
        <v>5.2183319999999993</v>
      </c>
      <c r="T94" s="120">
        <v>0</v>
      </c>
      <c r="U94" s="119">
        <f>T94*K94</f>
        <v>0</v>
      </c>
      <c r="V94" s="118"/>
    </row>
    <row r="95" spans="2:22" s="2" customFormat="1" x14ac:dyDescent="0.25">
      <c r="B95" s="149"/>
      <c r="C95" s="145"/>
      <c r="D95" s="145"/>
      <c r="E95" s="190" t="s">
        <v>89</v>
      </c>
      <c r="F95" s="189" t="s">
        <v>124</v>
      </c>
      <c r="G95" s="189"/>
      <c r="H95" s="189"/>
      <c r="I95" s="189"/>
      <c r="J95" s="189"/>
      <c r="K95" s="188">
        <f>(45+41+6)*0.3</f>
        <v>27.599999999999998</v>
      </c>
      <c r="L95" s="134"/>
      <c r="M95" s="78"/>
      <c r="N95" s="127"/>
      <c r="O95" s="127"/>
      <c r="P95" s="127"/>
      <c r="Q95" s="133"/>
      <c r="R95" s="76"/>
      <c r="S95" s="147"/>
      <c r="T95" s="76"/>
      <c r="U95" s="147"/>
      <c r="V95" s="117"/>
    </row>
    <row r="96" spans="2:22" s="2" customFormat="1" ht="12.75" customHeight="1" x14ac:dyDescent="0.25">
      <c r="B96" s="137"/>
      <c r="C96" s="136"/>
      <c r="D96" s="136"/>
      <c r="E96" s="132"/>
      <c r="F96" s="131"/>
      <c r="G96" s="130"/>
      <c r="H96" s="130"/>
      <c r="I96" s="130"/>
      <c r="J96" s="129"/>
      <c r="K96" s="128">
        <f>SUM(K95:K95)</f>
        <v>27.599999999999998</v>
      </c>
      <c r="L96" s="134"/>
      <c r="M96" s="78"/>
      <c r="N96" s="127"/>
      <c r="O96" s="127"/>
      <c r="P96" s="127"/>
      <c r="Q96" s="133"/>
      <c r="R96" s="126"/>
      <c r="S96" s="125"/>
      <c r="T96" s="126"/>
      <c r="U96" s="125"/>
      <c r="V96" s="13"/>
    </row>
    <row r="97" spans="2:22" s="2" customFormat="1" ht="24" customHeight="1" x14ac:dyDescent="0.25">
      <c r="B97" s="16"/>
      <c r="C97" s="124">
        <v>7</v>
      </c>
      <c r="D97" s="124" t="s">
        <v>58</v>
      </c>
      <c r="E97" s="123" t="s">
        <v>123</v>
      </c>
      <c r="F97" s="319" t="s">
        <v>122</v>
      </c>
      <c r="G97" s="320"/>
      <c r="H97" s="320"/>
      <c r="I97" s="320"/>
      <c r="J97" s="122" t="s">
        <v>82</v>
      </c>
      <c r="K97" s="121">
        <f>K98</f>
        <v>195.88500000000002</v>
      </c>
      <c r="L97" s="318"/>
      <c r="M97" s="318"/>
      <c r="N97" s="314">
        <f>ROUND(L97*K97,2)</f>
        <v>0</v>
      </c>
      <c r="O97" s="314"/>
      <c r="P97" s="314"/>
      <c r="Q97" s="314"/>
      <c r="R97" s="120">
        <v>0.13188</v>
      </c>
      <c r="S97" s="119">
        <f>R97*K97</f>
        <v>25.833313800000003</v>
      </c>
      <c r="T97" s="120">
        <v>0</v>
      </c>
      <c r="U97" s="119">
        <f>T97*K97</f>
        <v>0</v>
      </c>
      <c r="V97" s="118"/>
    </row>
    <row r="98" spans="2:22" s="2" customFormat="1" ht="13.5" customHeight="1" x14ac:dyDescent="0.25">
      <c r="B98" s="137"/>
      <c r="C98" s="136"/>
      <c r="D98" s="136"/>
      <c r="E98" s="146" t="s">
        <v>81</v>
      </c>
      <c r="F98" s="145"/>
      <c r="G98" s="145"/>
      <c r="H98" s="145"/>
      <c r="I98" s="145"/>
      <c r="J98" s="145"/>
      <c r="K98" s="144">
        <f>K68+K78</f>
        <v>195.88500000000002</v>
      </c>
      <c r="L98" s="134"/>
      <c r="M98" s="78"/>
      <c r="N98" s="127"/>
      <c r="O98" s="127"/>
      <c r="P98" s="127"/>
      <c r="Q98" s="133"/>
      <c r="R98" s="126"/>
      <c r="S98" s="125"/>
      <c r="T98" s="126"/>
      <c r="U98" s="125"/>
      <c r="V98" s="13"/>
    </row>
    <row r="99" spans="2:22" s="2" customFormat="1" ht="12.75" customHeight="1" x14ac:dyDescent="0.25">
      <c r="B99" s="137"/>
      <c r="C99" s="136"/>
      <c r="D99" s="136"/>
      <c r="E99" s="132"/>
      <c r="F99" s="131"/>
      <c r="G99" s="130"/>
      <c r="H99" s="130"/>
      <c r="I99" s="130"/>
      <c r="J99" s="129"/>
      <c r="K99" s="128">
        <f>SUM(K98)</f>
        <v>195.88500000000002</v>
      </c>
      <c r="L99" s="134"/>
      <c r="M99" s="78"/>
      <c r="N99" s="127"/>
      <c r="O99" s="127"/>
      <c r="P99" s="127"/>
      <c r="Q99" s="133"/>
      <c r="R99" s="126"/>
      <c r="S99" s="125"/>
      <c r="T99" s="126"/>
      <c r="U99" s="125"/>
      <c r="V99" s="13"/>
    </row>
    <row r="100" spans="2:22" s="2" customFormat="1" ht="27" customHeight="1" x14ac:dyDescent="0.25">
      <c r="B100" s="16"/>
      <c r="C100" s="124">
        <v>8</v>
      </c>
      <c r="D100" s="124" t="s">
        <v>58</v>
      </c>
      <c r="E100" s="123" t="s">
        <v>121</v>
      </c>
      <c r="F100" s="319" t="s">
        <v>120</v>
      </c>
      <c r="G100" s="320"/>
      <c r="H100" s="320"/>
      <c r="I100" s="320"/>
      <c r="J100" s="122" t="s">
        <v>82</v>
      </c>
      <c r="K100" s="121">
        <f>K101</f>
        <v>2143.79</v>
      </c>
      <c r="L100" s="318"/>
      <c r="M100" s="318"/>
      <c r="N100" s="314">
        <f>ROUND(L100*K100,2)</f>
        <v>0</v>
      </c>
      <c r="O100" s="314"/>
      <c r="P100" s="314"/>
      <c r="Q100" s="314"/>
      <c r="R100" s="120">
        <v>0.12966</v>
      </c>
      <c r="S100" s="119">
        <f>R100*K100</f>
        <v>277.9638114</v>
      </c>
      <c r="T100" s="120">
        <v>0</v>
      </c>
      <c r="U100" s="119">
        <f>T100*K100</f>
        <v>0</v>
      </c>
      <c r="V100" s="118"/>
    </row>
    <row r="101" spans="2:22" s="2" customFormat="1" ht="13.5" customHeight="1" x14ac:dyDescent="0.25">
      <c r="B101" s="137"/>
      <c r="C101" s="136"/>
      <c r="D101" s="136"/>
      <c r="E101" s="146" t="s">
        <v>119</v>
      </c>
      <c r="F101" s="145"/>
      <c r="G101" s="145"/>
      <c r="H101" s="145"/>
      <c r="I101" s="145"/>
      <c r="J101" s="145"/>
      <c r="K101" s="144">
        <f>K81+K78</f>
        <v>2143.79</v>
      </c>
      <c r="L101" s="134"/>
      <c r="M101" s="78"/>
      <c r="N101" s="127"/>
      <c r="O101" s="127"/>
      <c r="P101" s="127"/>
      <c r="Q101" s="133"/>
      <c r="R101" s="126"/>
      <c r="S101" s="125"/>
      <c r="T101" s="126"/>
      <c r="U101" s="125"/>
      <c r="V101" s="13"/>
    </row>
    <row r="102" spans="2:22" s="2" customFormat="1" ht="12.75" customHeight="1" x14ac:dyDescent="0.25">
      <c r="B102" s="137"/>
      <c r="C102" s="136"/>
      <c r="D102" s="136"/>
      <c r="E102" s="132"/>
      <c r="F102" s="131"/>
      <c r="G102" s="130"/>
      <c r="H102" s="130"/>
      <c r="I102" s="130"/>
      <c r="J102" s="129"/>
      <c r="K102" s="128">
        <f>SUM(K101)</f>
        <v>2143.79</v>
      </c>
      <c r="L102" s="134"/>
      <c r="M102" s="78"/>
      <c r="N102" s="127"/>
      <c r="O102" s="127"/>
      <c r="P102" s="127"/>
      <c r="Q102" s="133"/>
      <c r="R102" s="126"/>
      <c r="S102" s="125"/>
      <c r="T102" s="126"/>
      <c r="U102" s="125"/>
      <c r="V102" s="13"/>
    </row>
    <row r="103" spans="2:22" s="2" customFormat="1" x14ac:dyDescent="0.25">
      <c r="B103" s="16"/>
      <c r="C103" s="124">
        <v>9</v>
      </c>
      <c r="D103" s="124" t="s">
        <v>58</v>
      </c>
      <c r="E103" s="123" t="s">
        <v>118</v>
      </c>
      <c r="F103" s="319" t="s">
        <v>117</v>
      </c>
      <c r="G103" s="319"/>
      <c r="H103" s="319"/>
      <c r="I103" s="319"/>
      <c r="J103" s="122" t="s">
        <v>82</v>
      </c>
      <c r="K103" s="121">
        <f>K104</f>
        <v>2339.6750000000002</v>
      </c>
      <c r="L103" s="318"/>
      <c r="M103" s="318"/>
      <c r="N103" s="314">
        <f>ROUND(L103*K103,2)</f>
        <v>0</v>
      </c>
      <c r="O103" s="314"/>
      <c r="P103" s="314"/>
      <c r="Q103" s="314"/>
      <c r="R103" s="120">
        <v>7.1000000000000002E-4</v>
      </c>
      <c r="S103" s="119">
        <f>R103*K103</f>
        <v>1.6611692500000002</v>
      </c>
      <c r="T103" s="120">
        <v>0</v>
      </c>
      <c r="U103" s="119">
        <f>T103*K103</f>
        <v>0</v>
      </c>
      <c r="V103" s="118"/>
    </row>
    <row r="104" spans="2:22" s="2" customFormat="1" ht="13.5" customHeight="1" x14ac:dyDescent="0.25">
      <c r="B104" s="137"/>
      <c r="C104" s="136"/>
      <c r="D104" s="136"/>
      <c r="E104" s="146" t="s">
        <v>116</v>
      </c>
      <c r="F104" s="145"/>
      <c r="G104" s="145"/>
      <c r="H104" s="145"/>
      <c r="I104" s="145"/>
      <c r="J104" s="145"/>
      <c r="K104" s="144">
        <f>K97+K100</f>
        <v>2339.6750000000002</v>
      </c>
      <c r="L104" s="134"/>
      <c r="M104" s="78"/>
      <c r="N104" s="127"/>
      <c r="O104" s="127"/>
      <c r="P104" s="127"/>
      <c r="Q104" s="133"/>
      <c r="R104" s="126"/>
      <c r="S104" s="125"/>
      <c r="T104" s="126"/>
      <c r="U104" s="125"/>
      <c r="V104" s="13"/>
    </row>
    <row r="105" spans="2:22" s="2" customFormat="1" ht="12.75" customHeight="1" x14ac:dyDescent="0.25">
      <c r="B105" s="137"/>
      <c r="C105" s="136"/>
      <c r="D105" s="136"/>
      <c r="E105" s="132"/>
      <c r="F105" s="131"/>
      <c r="G105" s="130"/>
      <c r="H105" s="130"/>
      <c r="I105" s="130"/>
      <c r="J105" s="129"/>
      <c r="K105" s="128">
        <f>SUM(K104)</f>
        <v>2339.6750000000002</v>
      </c>
      <c r="L105" s="134"/>
      <c r="M105" s="78"/>
      <c r="N105" s="127"/>
      <c r="O105" s="127"/>
      <c r="P105" s="127"/>
      <c r="Q105" s="133"/>
      <c r="R105" s="126"/>
      <c r="S105" s="125"/>
      <c r="T105" s="126"/>
      <c r="U105" s="125"/>
      <c r="V105" s="13"/>
    </row>
    <row r="106" spans="2:22" s="2" customFormat="1" x14ac:dyDescent="0.25">
      <c r="B106" s="16"/>
      <c r="C106" s="124">
        <v>10</v>
      </c>
      <c r="D106" s="124" t="s">
        <v>58</v>
      </c>
      <c r="E106" s="123" t="s">
        <v>115</v>
      </c>
      <c r="F106" s="319" t="s">
        <v>114</v>
      </c>
      <c r="G106" s="319"/>
      <c r="H106" s="319"/>
      <c r="I106" s="319"/>
      <c r="J106" s="122" t="s">
        <v>82</v>
      </c>
      <c r="K106" s="121">
        <f>K107</f>
        <v>33.463499999999996</v>
      </c>
      <c r="L106" s="318"/>
      <c r="M106" s="318"/>
      <c r="N106" s="314">
        <f>ROUND(L106*K106,2)</f>
        <v>0</v>
      </c>
      <c r="O106" s="314"/>
      <c r="P106" s="314"/>
      <c r="Q106" s="314"/>
      <c r="R106" s="120">
        <v>0.18776000000000001</v>
      </c>
      <c r="S106" s="119">
        <f>R106*K106</f>
        <v>6.2831067599999999</v>
      </c>
      <c r="T106" s="120">
        <v>0</v>
      </c>
      <c r="U106" s="119">
        <f>T106*K106</f>
        <v>0</v>
      </c>
      <c r="V106" s="118"/>
    </row>
    <row r="107" spans="2:22" s="2" customFormat="1" ht="13.5" customHeight="1" x14ac:dyDescent="0.25">
      <c r="B107" s="137"/>
      <c r="C107" s="136"/>
      <c r="D107" s="136"/>
      <c r="E107" s="146" t="s">
        <v>113</v>
      </c>
      <c r="F107" s="145" t="s">
        <v>112</v>
      </c>
      <c r="G107" s="145"/>
      <c r="H107" s="145"/>
      <c r="I107" s="145"/>
      <c r="J107" s="145"/>
      <c r="K107" s="144">
        <f>95.61*0.35</f>
        <v>33.463499999999996</v>
      </c>
      <c r="L107" s="134"/>
      <c r="M107" s="78"/>
      <c r="N107" s="127"/>
      <c r="O107" s="127"/>
      <c r="P107" s="127"/>
      <c r="Q107" s="133"/>
      <c r="R107" s="126"/>
      <c r="S107" s="125"/>
      <c r="T107" s="126"/>
      <c r="U107" s="125"/>
      <c r="V107" s="13"/>
    </row>
    <row r="108" spans="2:22" s="2" customFormat="1" ht="12.75" customHeight="1" x14ac:dyDescent="0.25">
      <c r="B108" s="137"/>
      <c r="C108" s="136"/>
      <c r="D108" s="136"/>
      <c r="E108" s="132"/>
      <c r="F108" s="131"/>
      <c r="G108" s="130"/>
      <c r="H108" s="130"/>
      <c r="I108" s="130"/>
      <c r="J108" s="129"/>
      <c r="K108" s="128">
        <f>SUM(K107)</f>
        <v>33.463499999999996</v>
      </c>
      <c r="L108" s="134"/>
      <c r="M108" s="78"/>
      <c r="N108" s="127"/>
      <c r="O108" s="127"/>
      <c r="P108" s="127"/>
      <c r="Q108" s="133"/>
      <c r="R108" s="126"/>
      <c r="S108" s="125"/>
      <c r="T108" s="126"/>
      <c r="U108" s="125"/>
      <c r="V108" s="13"/>
    </row>
    <row r="109" spans="2:22" s="75" customFormat="1" ht="15" x14ac:dyDescent="0.3">
      <c r="B109" s="108"/>
      <c r="D109" s="107" t="s">
        <v>111</v>
      </c>
      <c r="E109" s="107"/>
      <c r="F109" s="107"/>
      <c r="G109" s="107"/>
      <c r="H109" s="107"/>
      <c r="I109" s="107"/>
      <c r="J109" s="107"/>
      <c r="K109" s="106"/>
      <c r="L109" s="105"/>
      <c r="M109" s="105"/>
      <c r="N109" s="308">
        <f>SUM(N110)</f>
        <v>0</v>
      </c>
      <c r="O109" s="308"/>
      <c r="P109" s="308"/>
      <c r="Q109" s="308"/>
      <c r="S109" s="104">
        <f>SUM(S110)</f>
        <v>0</v>
      </c>
      <c r="U109" s="104">
        <f>SUM(U110)</f>
        <v>0</v>
      </c>
      <c r="V109" s="103"/>
    </row>
    <row r="110" spans="2:22" s="2" customFormat="1" x14ac:dyDescent="0.25">
      <c r="B110" s="16"/>
      <c r="C110" s="124">
        <v>11</v>
      </c>
      <c r="D110" s="124" t="s">
        <v>58</v>
      </c>
      <c r="E110" s="123"/>
      <c r="F110" s="319" t="s">
        <v>110</v>
      </c>
      <c r="G110" s="320"/>
      <c r="H110" s="320"/>
      <c r="I110" s="320"/>
      <c r="J110" s="122" t="s">
        <v>109</v>
      </c>
      <c r="K110" s="121">
        <v>1</v>
      </c>
      <c r="L110" s="318"/>
      <c r="M110" s="318"/>
      <c r="N110" s="314">
        <f>ROUND(L110*K110,2)</f>
        <v>0</v>
      </c>
      <c r="O110" s="314"/>
      <c r="P110" s="314"/>
      <c r="Q110" s="314"/>
      <c r="R110" s="120">
        <v>0</v>
      </c>
      <c r="S110" s="119">
        <f>R110*K110</f>
        <v>0</v>
      </c>
      <c r="T110" s="120">
        <v>0</v>
      </c>
      <c r="U110" s="119">
        <f>T110*K110</f>
        <v>0</v>
      </c>
      <c r="V110" s="118"/>
    </row>
    <row r="111" spans="2:22" s="173" customFormat="1" ht="5.25" x14ac:dyDescent="0.25">
      <c r="B111" s="187"/>
      <c r="C111" s="186"/>
      <c r="D111" s="186"/>
      <c r="E111" s="185"/>
      <c r="F111" s="184"/>
      <c r="G111" s="183"/>
      <c r="H111" s="183"/>
      <c r="I111" s="183"/>
      <c r="J111" s="182"/>
      <c r="K111" s="181"/>
      <c r="L111" s="180"/>
      <c r="M111" s="179"/>
      <c r="N111" s="178"/>
      <c r="O111" s="178"/>
      <c r="P111" s="178"/>
      <c r="Q111" s="177"/>
      <c r="R111" s="176"/>
      <c r="S111" s="175"/>
      <c r="T111" s="176"/>
      <c r="U111" s="175"/>
      <c r="V111" s="174"/>
    </row>
    <row r="112" spans="2:22" s="75" customFormat="1" ht="15" x14ac:dyDescent="0.3">
      <c r="B112" s="108"/>
      <c r="D112" s="107" t="s">
        <v>108</v>
      </c>
      <c r="E112" s="107"/>
      <c r="F112" s="107"/>
      <c r="G112" s="107"/>
      <c r="H112" s="107"/>
      <c r="I112" s="107"/>
      <c r="J112" s="107"/>
      <c r="K112" s="106"/>
      <c r="L112" s="105"/>
      <c r="M112" s="105"/>
      <c r="N112" s="308">
        <f>SUM(N113:Q142)</f>
        <v>0</v>
      </c>
      <c r="O112" s="308"/>
      <c r="P112" s="308"/>
      <c r="Q112" s="308"/>
      <c r="S112" s="104">
        <f>SUM(S113:S142)</f>
        <v>34.238979999999998</v>
      </c>
      <c r="U112" s="104">
        <f>SUM(U113:U142)</f>
        <v>27.72</v>
      </c>
      <c r="V112" s="103"/>
    </row>
    <row r="113" spans="2:22" s="2" customFormat="1" x14ac:dyDescent="0.25">
      <c r="B113" s="16"/>
      <c r="C113" s="102">
        <v>12</v>
      </c>
      <c r="D113" s="102" t="s">
        <v>58</v>
      </c>
      <c r="E113" s="101" t="s">
        <v>107</v>
      </c>
      <c r="F113" s="321" t="s">
        <v>106</v>
      </c>
      <c r="G113" s="322"/>
      <c r="H113" s="322"/>
      <c r="I113" s="322"/>
      <c r="J113" s="100" t="s">
        <v>82</v>
      </c>
      <c r="K113" s="99">
        <f>K115</f>
        <v>66</v>
      </c>
      <c r="L113" s="315"/>
      <c r="M113" s="315"/>
      <c r="N113" s="316">
        <f>ROUND(L113*K113,2)</f>
        <v>0</v>
      </c>
      <c r="O113" s="316"/>
      <c r="P113" s="316"/>
      <c r="Q113" s="316"/>
      <c r="R113" s="98">
        <v>1.0000000000000001E-5</v>
      </c>
      <c r="S113" s="116">
        <f>R113*K113</f>
        <v>6.600000000000001E-4</v>
      </c>
      <c r="T113" s="98">
        <v>0</v>
      </c>
      <c r="U113" s="116">
        <f>T113*K113</f>
        <v>0</v>
      </c>
      <c r="V113" s="118"/>
    </row>
    <row r="114" spans="2:22" s="2" customFormat="1" ht="26.25" customHeight="1" x14ac:dyDescent="0.25">
      <c r="B114" s="16"/>
      <c r="C114" s="97">
        <v>13</v>
      </c>
      <c r="D114" s="97" t="s">
        <v>58</v>
      </c>
      <c r="E114" s="96" t="s">
        <v>105</v>
      </c>
      <c r="F114" s="325" t="s">
        <v>104</v>
      </c>
      <c r="G114" s="326"/>
      <c r="H114" s="326"/>
      <c r="I114" s="326"/>
      <c r="J114" s="95" t="s">
        <v>82</v>
      </c>
      <c r="K114" s="94">
        <f>K116</f>
        <v>66</v>
      </c>
      <c r="L114" s="317"/>
      <c r="M114" s="317"/>
      <c r="N114" s="313">
        <f>ROUND(L114*K114,2)</f>
        <v>0</v>
      </c>
      <c r="O114" s="313"/>
      <c r="P114" s="313"/>
      <c r="Q114" s="313"/>
      <c r="R114" s="93">
        <v>0</v>
      </c>
      <c r="S114" s="109">
        <f>R114*K114</f>
        <v>0</v>
      </c>
      <c r="T114" s="93">
        <v>0</v>
      </c>
      <c r="U114" s="109">
        <f>T114*K114</f>
        <v>0</v>
      </c>
      <c r="V114" s="118"/>
    </row>
    <row r="115" spans="2:22" s="2" customFormat="1" x14ac:dyDescent="0.25">
      <c r="B115" s="16"/>
      <c r="C115" s="143"/>
      <c r="D115" s="143"/>
      <c r="E115" s="328" t="s">
        <v>103</v>
      </c>
      <c r="F115" s="328"/>
      <c r="G115" s="328"/>
      <c r="H115" s="328"/>
      <c r="I115" s="328"/>
      <c r="J115" s="328"/>
      <c r="K115" s="142">
        <v>66</v>
      </c>
      <c r="L115" s="141"/>
      <c r="M115" s="78"/>
      <c r="N115" s="127"/>
      <c r="O115" s="127"/>
      <c r="P115" s="127"/>
      <c r="Q115" s="140"/>
      <c r="R115" s="139"/>
      <c r="S115" s="138"/>
      <c r="T115" s="139"/>
      <c r="U115" s="138"/>
      <c r="V115" s="13"/>
    </row>
    <row r="116" spans="2:22" s="2" customFormat="1" x14ac:dyDescent="0.25">
      <c r="B116" s="16"/>
      <c r="C116" s="83"/>
      <c r="D116" s="83"/>
      <c r="E116" s="132"/>
      <c r="F116" s="131"/>
      <c r="G116" s="130"/>
      <c r="H116" s="130"/>
      <c r="I116" s="130"/>
      <c r="J116" s="129"/>
      <c r="K116" s="128">
        <f>SUM(K115:K115)</f>
        <v>66</v>
      </c>
      <c r="L116" s="78"/>
      <c r="M116" s="78"/>
      <c r="N116" s="127"/>
      <c r="O116" s="127"/>
      <c r="P116" s="127"/>
      <c r="Q116" s="77"/>
      <c r="R116" s="126"/>
      <c r="S116" s="125"/>
      <c r="T116" s="126"/>
      <c r="U116" s="125"/>
      <c r="V116" s="13"/>
    </row>
    <row r="117" spans="2:22" s="2" customFormat="1" ht="24.75" customHeight="1" x14ac:dyDescent="0.25">
      <c r="B117" s="16"/>
      <c r="C117" s="102">
        <v>14</v>
      </c>
      <c r="D117" s="102" t="s">
        <v>58</v>
      </c>
      <c r="E117" s="101" t="s">
        <v>102</v>
      </c>
      <c r="F117" s="321" t="s">
        <v>101</v>
      </c>
      <c r="G117" s="322"/>
      <c r="H117" s="322"/>
      <c r="I117" s="322"/>
      <c r="J117" s="100" t="s">
        <v>76</v>
      </c>
      <c r="K117" s="99">
        <f>K121</f>
        <v>51</v>
      </c>
      <c r="L117" s="315"/>
      <c r="M117" s="315"/>
      <c r="N117" s="316">
        <f>ROUND(L117*K117,2)</f>
        <v>0</v>
      </c>
      <c r="O117" s="316"/>
      <c r="P117" s="316"/>
      <c r="Q117" s="316"/>
      <c r="R117" s="98">
        <v>0</v>
      </c>
      <c r="S117" s="116">
        <f>R117*K117</f>
        <v>0</v>
      </c>
      <c r="T117" s="98">
        <v>0</v>
      </c>
      <c r="U117" s="116">
        <f>T117*K117</f>
        <v>0</v>
      </c>
      <c r="V117" s="118"/>
    </row>
    <row r="118" spans="2:22" s="2" customFormat="1" ht="27.75" customHeight="1" x14ac:dyDescent="0.25">
      <c r="B118" s="16"/>
      <c r="C118" s="115">
        <v>15</v>
      </c>
      <c r="D118" s="115" t="s">
        <v>58</v>
      </c>
      <c r="E118" s="114" t="s">
        <v>100</v>
      </c>
      <c r="F118" s="323" t="s">
        <v>99</v>
      </c>
      <c r="G118" s="324"/>
      <c r="H118" s="324"/>
      <c r="I118" s="324"/>
      <c r="J118" s="113" t="s">
        <v>76</v>
      </c>
      <c r="K118" s="110">
        <f>K117</f>
        <v>51</v>
      </c>
      <c r="L118" s="310"/>
      <c r="M118" s="310"/>
      <c r="N118" s="311">
        <f>ROUND(L118*K118,2)</f>
        <v>0</v>
      </c>
      <c r="O118" s="311"/>
      <c r="P118" s="311"/>
      <c r="Q118" s="311"/>
      <c r="R118" s="112">
        <v>9.0000000000000006E-5</v>
      </c>
      <c r="S118" s="111">
        <f>R118*K118</f>
        <v>4.5900000000000003E-3</v>
      </c>
      <c r="T118" s="112">
        <v>0</v>
      </c>
      <c r="U118" s="111">
        <f>T118*K118</f>
        <v>0</v>
      </c>
      <c r="V118" s="118"/>
    </row>
    <row r="119" spans="2:22" s="2" customFormat="1" x14ac:dyDescent="0.25">
      <c r="B119" s="16"/>
      <c r="C119" s="97">
        <v>16</v>
      </c>
      <c r="D119" s="97" t="s">
        <v>58</v>
      </c>
      <c r="E119" s="96" t="s">
        <v>98</v>
      </c>
      <c r="F119" s="325" t="s">
        <v>97</v>
      </c>
      <c r="G119" s="326"/>
      <c r="H119" s="326"/>
      <c r="I119" s="326"/>
      <c r="J119" s="95" t="s">
        <v>76</v>
      </c>
      <c r="K119" s="94">
        <f>K121</f>
        <v>51</v>
      </c>
      <c r="L119" s="317"/>
      <c r="M119" s="317"/>
      <c r="N119" s="313">
        <f>ROUND(L119*K119,2)</f>
        <v>0</v>
      </c>
      <c r="O119" s="313"/>
      <c r="P119" s="313"/>
      <c r="Q119" s="313"/>
      <c r="R119" s="93">
        <v>0</v>
      </c>
      <c r="S119" s="109">
        <f>R119*K119</f>
        <v>0</v>
      </c>
      <c r="T119" s="93">
        <v>0</v>
      </c>
      <c r="U119" s="109">
        <f>T119*K119</f>
        <v>0</v>
      </c>
      <c r="V119" s="118"/>
    </row>
    <row r="120" spans="2:22" s="2" customFormat="1" x14ac:dyDescent="0.25">
      <c r="B120" s="16"/>
      <c r="C120" s="143"/>
      <c r="D120" s="143"/>
      <c r="E120" s="328" t="s">
        <v>94</v>
      </c>
      <c r="F120" s="328"/>
      <c r="G120" s="328"/>
      <c r="H120" s="328"/>
      <c r="I120" s="328"/>
      <c r="J120" s="328"/>
      <c r="K120" s="142">
        <f>44+7</f>
        <v>51</v>
      </c>
      <c r="L120" s="141"/>
      <c r="M120" s="78"/>
      <c r="N120" s="127"/>
      <c r="O120" s="127"/>
      <c r="P120" s="127"/>
      <c r="Q120" s="140"/>
      <c r="R120" s="139"/>
      <c r="S120" s="138"/>
      <c r="T120" s="139"/>
      <c r="U120" s="138"/>
      <c r="V120" s="13"/>
    </row>
    <row r="121" spans="2:22" s="2" customFormat="1" x14ac:dyDescent="0.25">
      <c r="B121" s="16"/>
      <c r="C121" s="83"/>
      <c r="D121" s="83"/>
      <c r="E121" s="132"/>
      <c r="F121" s="131"/>
      <c r="G121" s="130"/>
      <c r="H121" s="130"/>
      <c r="I121" s="130"/>
      <c r="J121" s="129"/>
      <c r="K121" s="128">
        <f>SUM(K120:K120)</f>
        <v>51</v>
      </c>
      <c r="L121" s="78"/>
      <c r="M121" s="78"/>
      <c r="N121" s="127"/>
      <c r="O121" s="127"/>
      <c r="P121" s="127"/>
      <c r="Q121" s="77"/>
      <c r="R121" s="126"/>
      <c r="S121" s="125"/>
      <c r="T121" s="126"/>
      <c r="U121" s="125"/>
      <c r="V121" s="13"/>
    </row>
    <row r="122" spans="2:22" s="2" customFormat="1" x14ac:dyDescent="0.25">
      <c r="B122" s="16"/>
      <c r="C122" s="124">
        <v>17</v>
      </c>
      <c r="D122" s="124" t="s">
        <v>58</v>
      </c>
      <c r="E122" s="123" t="s">
        <v>96</v>
      </c>
      <c r="F122" s="333" t="s">
        <v>95</v>
      </c>
      <c r="G122" s="334"/>
      <c r="H122" s="334"/>
      <c r="I122" s="335"/>
      <c r="J122" s="122" t="s">
        <v>76</v>
      </c>
      <c r="K122" s="121">
        <f>K124</f>
        <v>51</v>
      </c>
      <c r="L122" s="318"/>
      <c r="M122" s="318"/>
      <c r="N122" s="314">
        <f>ROUND(L122*K122,2)</f>
        <v>0</v>
      </c>
      <c r="O122" s="314"/>
      <c r="P122" s="314"/>
      <c r="Q122" s="314"/>
      <c r="R122" s="120">
        <v>0</v>
      </c>
      <c r="S122" s="119">
        <f>R122*K122</f>
        <v>0</v>
      </c>
      <c r="T122" s="120">
        <v>0</v>
      </c>
      <c r="U122" s="119">
        <f>T122*K122</f>
        <v>0</v>
      </c>
      <c r="V122" s="118"/>
    </row>
    <row r="123" spans="2:22" s="2" customFormat="1" x14ac:dyDescent="0.25">
      <c r="B123" s="16"/>
      <c r="C123" s="143"/>
      <c r="D123" s="143"/>
      <c r="E123" s="328" t="s">
        <v>94</v>
      </c>
      <c r="F123" s="328"/>
      <c r="G123" s="328"/>
      <c r="H123" s="328"/>
      <c r="I123" s="328"/>
      <c r="J123" s="328"/>
      <c r="K123" s="142">
        <f>44+7</f>
        <v>51</v>
      </c>
      <c r="L123" s="141"/>
      <c r="M123" s="78"/>
      <c r="N123" s="127"/>
      <c r="O123" s="127"/>
      <c r="P123" s="127"/>
      <c r="Q123" s="140"/>
      <c r="R123" s="139"/>
      <c r="S123" s="138"/>
      <c r="T123" s="139"/>
      <c r="U123" s="138"/>
      <c r="V123" s="13"/>
    </row>
    <row r="124" spans="2:22" s="2" customFormat="1" x14ac:dyDescent="0.25">
      <c r="B124" s="16"/>
      <c r="C124" s="83"/>
      <c r="D124" s="83"/>
      <c r="E124" s="132"/>
      <c r="F124" s="131"/>
      <c r="G124" s="130"/>
      <c r="H124" s="130"/>
      <c r="I124" s="130"/>
      <c r="J124" s="129"/>
      <c r="K124" s="128">
        <f>SUM(K123:K123)</f>
        <v>51</v>
      </c>
      <c r="L124" s="78"/>
      <c r="M124" s="78"/>
      <c r="N124" s="127"/>
      <c r="O124" s="127"/>
      <c r="P124" s="127"/>
      <c r="Q124" s="77"/>
      <c r="R124" s="126"/>
      <c r="S124" s="125"/>
      <c r="T124" s="126"/>
      <c r="U124" s="125"/>
      <c r="V124" s="13"/>
    </row>
    <row r="125" spans="2:22" s="2" customFormat="1" ht="26.25" customHeight="1" x14ac:dyDescent="0.25">
      <c r="B125" s="149"/>
      <c r="C125" s="172">
        <v>18</v>
      </c>
      <c r="D125" s="172" t="s">
        <v>58</v>
      </c>
      <c r="E125" s="171" t="s">
        <v>93</v>
      </c>
      <c r="F125" s="329" t="s">
        <v>92</v>
      </c>
      <c r="G125" s="330"/>
      <c r="H125" s="330"/>
      <c r="I125" s="330"/>
      <c r="J125" s="170" t="s">
        <v>76</v>
      </c>
      <c r="K125" s="169">
        <f>K128</f>
        <v>93</v>
      </c>
      <c r="L125" s="318"/>
      <c r="M125" s="318"/>
      <c r="N125" s="314">
        <f>ROUND(L125*K125,2)</f>
        <v>0</v>
      </c>
      <c r="O125" s="314"/>
      <c r="P125" s="314"/>
      <c r="Q125" s="314"/>
      <c r="R125" s="120">
        <v>0.15540000000000001</v>
      </c>
      <c r="S125" s="119">
        <f>R125*K125</f>
        <v>14.452200000000001</v>
      </c>
      <c r="T125" s="120">
        <v>0</v>
      </c>
      <c r="U125" s="119">
        <f>T125*K125</f>
        <v>0</v>
      </c>
      <c r="V125" s="117"/>
    </row>
    <row r="126" spans="2:22" s="2" customFormat="1" ht="13.5" customHeight="1" x14ac:dyDescent="0.25">
      <c r="B126" s="149"/>
      <c r="C126" s="145"/>
      <c r="D126" s="145"/>
      <c r="E126" s="168" t="s">
        <v>75</v>
      </c>
      <c r="F126" s="167" t="s">
        <v>4</v>
      </c>
      <c r="G126" s="167"/>
      <c r="H126" s="167"/>
      <c r="I126" s="167"/>
      <c r="J126" s="167"/>
      <c r="K126" s="144">
        <v>1</v>
      </c>
      <c r="L126" s="134"/>
      <c r="M126" s="78"/>
      <c r="N126" s="127"/>
      <c r="O126" s="127"/>
      <c r="P126" s="127"/>
      <c r="Q126" s="133"/>
      <c r="R126" s="76"/>
      <c r="S126" s="147"/>
      <c r="T126" s="76"/>
      <c r="U126" s="147"/>
      <c r="V126" s="117"/>
    </row>
    <row r="127" spans="2:22" s="2" customFormat="1" x14ac:dyDescent="0.25">
      <c r="B127" s="149"/>
      <c r="C127" s="145"/>
      <c r="D127" s="145"/>
      <c r="E127" s="166" t="s">
        <v>89</v>
      </c>
      <c r="F127" s="165" t="s">
        <v>88</v>
      </c>
      <c r="G127" s="165"/>
      <c r="H127" s="165"/>
      <c r="I127" s="165"/>
      <c r="J127" s="165"/>
      <c r="K127" s="164">
        <f>6+41+45</f>
        <v>92</v>
      </c>
      <c r="L127" s="134"/>
      <c r="M127" s="78"/>
      <c r="N127" s="127"/>
      <c r="O127" s="127"/>
      <c r="P127" s="127"/>
      <c r="Q127" s="133"/>
      <c r="R127" s="76"/>
      <c r="S127" s="147"/>
      <c r="T127" s="76"/>
      <c r="U127" s="147"/>
      <c r="V127" s="117"/>
    </row>
    <row r="128" spans="2:22" s="2" customFormat="1" x14ac:dyDescent="0.25">
      <c r="B128" s="149"/>
      <c r="C128" s="163"/>
      <c r="D128" s="163"/>
      <c r="E128" s="162"/>
      <c r="F128" s="161"/>
      <c r="G128" s="160"/>
      <c r="H128" s="160"/>
      <c r="I128" s="160"/>
      <c r="J128" s="159"/>
      <c r="K128" s="158">
        <f>SUM(K126:K127)</f>
        <v>93</v>
      </c>
      <c r="L128" s="134"/>
      <c r="M128" s="78"/>
      <c r="N128" s="127"/>
      <c r="O128" s="127"/>
      <c r="P128" s="127"/>
      <c r="Q128" s="148"/>
      <c r="R128" s="76"/>
      <c r="S128" s="147"/>
      <c r="T128" s="76"/>
      <c r="U128" s="147"/>
      <c r="V128" s="117"/>
    </row>
    <row r="129" spans="2:22" s="2" customFormat="1" x14ac:dyDescent="0.25">
      <c r="B129" s="149"/>
      <c r="C129" s="157">
        <v>19</v>
      </c>
      <c r="D129" s="157" t="s">
        <v>91</v>
      </c>
      <c r="E129" s="156"/>
      <c r="F129" s="331" t="s">
        <v>90</v>
      </c>
      <c r="G129" s="332"/>
      <c r="H129" s="332"/>
      <c r="I129" s="332"/>
      <c r="J129" s="155" t="s">
        <v>85</v>
      </c>
      <c r="K129" s="154">
        <f>K131</f>
        <v>92</v>
      </c>
      <c r="L129" s="318"/>
      <c r="M129" s="318"/>
      <c r="N129" s="314">
        <f>ROUND(L129*K129,2)</f>
        <v>0</v>
      </c>
      <c r="O129" s="314"/>
      <c r="P129" s="314"/>
      <c r="Q129" s="314"/>
      <c r="R129" s="153">
        <v>9.1999999999999998E-2</v>
      </c>
      <c r="S129" s="152">
        <f>R129*K129</f>
        <v>8.4640000000000004</v>
      </c>
      <c r="T129" s="153">
        <v>0</v>
      </c>
      <c r="U129" s="152">
        <f>T129*K129</f>
        <v>0</v>
      </c>
      <c r="V129" s="117"/>
    </row>
    <row r="130" spans="2:22" s="2" customFormat="1" x14ac:dyDescent="0.25">
      <c r="B130" s="149"/>
      <c r="C130" s="145"/>
      <c r="D130" s="145"/>
      <c r="E130" s="151" t="s">
        <v>89</v>
      </c>
      <c r="F130" s="146" t="s">
        <v>88</v>
      </c>
      <c r="G130" s="145"/>
      <c r="H130" s="145"/>
      <c r="I130" s="145"/>
      <c r="J130" s="145"/>
      <c r="K130" s="144">
        <f>6+41+45</f>
        <v>92</v>
      </c>
      <c r="L130" s="134"/>
      <c r="M130" s="78"/>
      <c r="N130" s="127"/>
      <c r="O130" s="127"/>
      <c r="P130" s="127"/>
      <c r="Q130" s="148"/>
      <c r="R130" s="76"/>
      <c r="S130" s="147"/>
      <c r="T130" s="76"/>
      <c r="U130" s="147"/>
      <c r="V130" s="150"/>
    </row>
    <row r="131" spans="2:22" s="2" customFormat="1" x14ac:dyDescent="0.25">
      <c r="B131" s="149"/>
      <c r="C131" s="130"/>
      <c r="D131" s="130"/>
      <c r="E131" s="132"/>
      <c r="F131" s="131"/>
      <c r="G131" s="130"/>
      <c r="H131" s="130"/>
      <c r="I131" s="130"/>
      <c r="J131" s="129"/>
      <c r="K131" s="128">
        <f>SUM(K130)</f>
        <v>92</v>
      </c>
      <c r="L131" s="134"/>
      <c r="M131" s="78"/>
      <c r="N131" s="127"/>
      <c r="O131" s="127"/>
      <c r="P131" s="127"/>
      <c r="Q131" s="148"/>
      <c r="R131" s="76"/>
      <c r="S131" s="147"/>
      <c r="T131" s="76"/>
      <c r="U131" s="147"/>
      <c r="V131" s="117"/>
    </row>
    <row r="132" spans="2:22" s="2" customFormat="1" ht="31.5" customHeight="1" x14ac:dyDescent="0.25">
      <c r="B132" s="16"/>
      <c r="C132" s="102">
        <v>22</v>
      </c>
      <c r="D132" s="102" t="s">
        <v>58</v>
      </c>
      <c r="E132" s="101" t="s">
        <v>87</v>
      </c>
      <c r="F132" s="321" t="s">
        <v>86</v>
      </c>
      <c r="G132" s="322"/>
      <c r="H132" s="322"/>
      <c r="I132" s="322"/>
      <c r="J132" s="100" t="s">
        <v>85</v>
      </c>
      <c r="K132" s="99">
        <v>7</v>
      </c>
      <c r="L132" s="315"/>
      <c r="M132" s="315"/>
      <c r="N132" s="316">
        <f>ROUND(L132*K132,2)</f>
        <v>0</v>
      </c>
      <c r="O132" s="316"/>
      <c r="P132" s="316"/>
      <c r="Q132" s="316"/>
      <c r="R132" s="98">
        <v>1.6167899999999999</v>
      </c>
      <c r="S132" s="116">
        <f>R132*K132</f>
        <v>11.31753</v>
      </c>
      <c r="T132" s="98">
        <v>0</v>
      </c>
      <c r="U132" s="116">
        <f>T132*K132</f>
        <v>0</v>
      </c>
      <c r="V132" s="118"/>
    </row>
    <row r="133" spans="2:22" s="2" customFormat="1" ht="31.5" customHeight="1" x14ac:dyDescent="0.25">
      <c r="B133" s="16"/>
      <c r="C133" s="97">
        <v>24</v>
      </c>
      <c r="D133" s="97" t="s">
        <v>58</v>
      </c>
      <c r="E133" s="96" t="s">
        <v>84</v>
      </c>
      <c r="F133" s="325" t="s">
        <v>83</v>
      </c>
      <c r="G133" s="326"/>
      <c r="H133" s="326"/>
      <c r="I133" s="326"/>
      <c r="J133" s="95" t="s">
        <v>82</v>
      </c>
      <c r="K133" s="94">
        <f>K135</f>
        <v>2143.79</v>
      </c>
      <c r="L133" s="317"/>
      <c r="M133" s="317"/>
      <c r="N133" s="313">
        <f>ROUND(L133*K133,2)</f>
        <v>0</v>
      </c>
      <c r="O133" s="313"/>
      <c r="P133" s="313"/>
      <c r="Q133" s="313"/>
      <c r="R133" s="93">
        <v>0</v>
      </c>
      <c r="S133" s="109">
        <f>R133*K133</f>
        <v>0</v>
      </c>
      <c r="T133" s="93">
        <v>0</v>
      </c>
      <c r="U133" s="109">
        <f>T133*K133</f>
        <v>0</v>
      </c>
      <c r="V133" s="118"/>
    </row>
    <row r="134" spans="2:22" s="2" customFormat="1" ht="13.5" customHeight="1" x14ac:dyDescent="0.25">
      <c r="B134" s="137"/>
      <c r="C134" s="136"/>
      <c r="D134" s="136"/>
      <c r="E134" s="146" t="s">
        <v>81</v>
      </c>
      <c r="F134" s="145"/>
      <c r="G134" s="145"/>
      <c r="H134" s="145"/>
      <c r="I134" s="145"/>
      <c r="J134" s="145"/>
      <c r="K134" s="144">
        <f>K80+K83</f>
        <v>2143.79</v>
      </c>
      <c r="L134" s="134"/>
      <c r="M134" s="78"/>
      <c r="N134" s="127"/>
      <c r="O134" s="127"/>
      <c r="P134" s="127"/>
      <c r="Q134" s="133"/>
      <c r="R134" s="126"/>
      <c r="S134" s="125"/>
      <c r="T134" s="126"/>
      <c r="U134" s="125"/>
      <c r="V134" s="13"/>
    </row>
    <row r="135" spans="2:22" s="2" customFormat="1" ht="12.75" customHeight="1" x14ac:dyDescent="0.25">
      <c r="B135" s="137"/>
      <c r="C135" s="136"/>
      <c r="D135" s="136"/>
      <c r="E135" s="132"/>
      <c r="F135" s="131"/>
      <c r="G135" s="130"/>
      <c r="H135" s="130"/>
      <c r="I135" s="130"/>
      <c r="J135" s="129"/>
      <c r="K135" s="128">
        <f>SUM(K134)</f>
        <v>2143.79</v>
      </c>
      <c r="L135" s="134"/>
      <c r="M135" s="78"/>
      <c r="N135" s="127"/>
      <c r="O135" s="127"/>
      <c r="P135" s="127"/>
      <c r="Q135" s="133"/>
      <c r="R135" s="126"/>
      <c r="S135" s="125"/>
      <c r="T135" s="126"/>
      <c r="U135" s="125"/>
      <c r="V135" s="13"/>
    </row>
    <row r="136" spans="2:22" s="2" customFormat="1" x14ac:dyDescent="0.25">
      <c r="B136" s="16"/>
      <c r="C136" s="124">
        <v>25</v>
      </c>
      <c r="D136" s="124" t="s">
        <v>58</v>
      </c>
      <c r="E136" s="123" t="s">
        <v>80</v>
      </c>
      <c r="F136" s="319" t="s">
        <v>79</v>
      </c>
      <c r="G136" s="320"/>
      <c r="H136" s="320"/>
      <c r="I136" s="320"/>
      <c r="J136" s="122" t="s">
        <v>76</v>
      </c>
      <c r="K136" s="121">
        <f>K138</f>
        <v>220</v>
      </c>
      <c r="L136" s="318"/>
      <c r="M136" s="318"/>
      <c r="N136" s="314">
        <f>ROUND(L136*K136,2)</f>
        <v>0</v>
      </c>
      <c r="O136" s="314"/>
      <c r="P136" s="314"/>
      <c r="Q136" s="314"/>
      <c r="R136" s="120">
        <v>0</v>
      </c>
      <c r="S136" s="119">
        <f>R136*K136</f>
        <v>0</v>
      </c>
      <c r="T136" s="120">
        <v>0.126</v>
      </c>
      <c r="U136" s="119">
        <f>T136*K136</f>
        <v>27.72</v>
      </c>
      <c r="V136" s="118"/>
    </row>
    <row r="137" spans="2:22" s="2" customFormat="1" x14ac:dyDescent="0.25">
      <c r="B137" s="16"/>
      <c r="C137" s="143"/>
      <c r="D137" s="143"/>
      <c r="E137" s="328"/>
      <c r="F137" s="328"/>
      <c r="G137" s="328"/>
      <c r="H137" s="328"/>
      <c r="I137" s="328"/>
      <c r="J137" s="328"/>
      <c r="K137" s="142">
        <v>220</v>
      </c>
      <c r="L137" s="141"/>
      <c r="M137" s="78"/>
      <c r="N137" s="127"/>
      <c r="O137" s="127"/>
      <c r="P137" s="127"/>
      <c r="Q137" s="140"/>
      <c r="R137" s="139"/>
      <c r="S137" s="138"/>
      <c r="T137" s="139"/>
      <c r="U137" s="138"/>
      <c r="V137" s="13"/>
    </row>
    <row r="138" spans="2:22" s="2" customFormat="1" x14ac:dyDescent="0.25">
      <c r="B138" s="16"/>
      <c r="C138" s="83"/>
      <c r="D138" s="83"/>
      <c r="E138" s="132"/>
      <c r="F138" s="131"/>
      <c r="G138" s="130"/>
      <c r="H138" s="130"/>
      <c r="I138" s="130"/>
      <c r="J138" s="129"/>
      <c r="K138" s="128">
        <f>SUM(K137:K137)</f>
        <v>220</v>
      </c>
      <c r="L138" s="78"/>
      <c r="M138" s="78"/>
      <c r="N138" s="127"/>
      <c r="O138" s="127"/>
      <c r="P138" s="127"/>
      <c r="Q138" s="77"/>
      <c r="R138" s="126"/>
      <c r="S138" s="125"/>
      <c r="T138" s="126"/>
      <c r="U138" s="125"/>
      <c r="V138" s="13"/>
    </row>
    <row r="139" spans="2:22" s="2" customFormat="1" x14ac:dyDescent="0.25">
      <c r="B139" s="16"/>
      <c r="C139" s="124">
        <v>26</v>
      </c>
      <c r="D139" s="124" t="s">
        <v>58</v>
      </c>
      <c r="E139" s="123" t="s">
        <v>78</v>
      </c>
      <c r="F139" s="319" t="s">
        <v>77</v>
      </c>
      <c r="G139" s="320"/>
      <c r="H139" s="320"/>
      <c r="I139" s="320"/>
      <c r="J139" s="122" t="s">
        <v>76</v>
      </c>
      <c r="K139" s="121">
        <f>K141</f>
        <v>1</v>
      </c>
      <c r="L139" s="318"/>
      <c r="M139" s="318"/>
      <c r="N139" s="314">
        <f>ROUND(L139*K139,2)</f>
        <v>0</v>
      </c>
      <c r="O139" s="314"/>
      <c r="P139" s="314"/>
      <c r="Q139" s="314"/>
      <c r="R139" s="120">
        <v>0</v>
      </c>
      <c r="S139" s="119">
        <f>R139*K139</f>
        <v>0</v>
      </c>
      <c r="T139" s="120">
        <v>0</v>
      </c>
      <c r="U139" s="119">
        <f>T139*K139</f>
        <v>0</v>
      </c>
      <c r="V139" s="118"/>
    </row>
    <row r="140" spans="2:22" s="2" customFormat="1" x14ac:dyDescent="0.25">
      <c r="B140" s="137"/>
      <c r="C140" s="136"/>
      <c r="D140" s="136"/>
      <c r="E140" s="327" t="s">
        <v>75</v>
      </c>
      <c r="F140" s="327"/>
      <c r="G140" s="327"/>
      <c r="H140" s="327"/>
      <c r="I140" s="327"/>
      <c r="J140" s="327"/>
      <c r="K140" s="135">
        <v>1</v>
      </c>
      <c r="L140" s="134"/>
      <c r="M140" s="78"/>
      <c r="N140" s="127"/>
      <c r="O140" s="127"/>
      <c r="P140" s="127"/>
      <c r="Q140" s="133"/>
      <c r="R140" s="126"/>
      <c r="S140" s="125"/>
      <c r="T140" s="126"/>
      <c r="U140" s="125"/>
      <c r="V140" s="13"/>
    </row>
    <row r="141" spans="2:22" s="2" customFormat="1" x14ac:dyDescent="0.25">
      <c r="B141" s="16"/>
      <c r="C141" s="83"/>
      <c r="D141" s="83"/>
      <c r="E141" s="132"/>
      <c r="F141" s="131"/>
      <c r="G141" s="130"/>
      <c r="H141" s="130"/>
      <c r="I141" s="130"/>
      <c r="J141" s="129"/>
      <c r="K141" s="128">
        <f>SUM(K140:K140)</f>
        <v>1</v>
      </c>
      <c r="L141" s="78"/>
      <c r="M141" s="78"/>
      <c r="N141" s="127"/>
      <c r="O141" s="127"/>
      <c r="P141" s="127"/>
      <c r="Q141" s="77"/>
      <c r="R141" s="126"/>
      <c r="S141" s="125"/>
      <c r="T141" s="126"/>
      <c r="U141" s="125"/>
      <c r="V141" s="13"/>
    </row>
    <row r="142" spans="2:22" s="2" customFormat="1" x14ac:dyDescent="0.25">
      <c r="B142" s="16"/>
      <c r="C142" s="124">
        <v>27</v>
      </c>
      <c r="D142" s="124" t="s">
        <v>58</v>
      </c>
      <c r="E142" s="123"/>
      <c r="F142" s="319" t="s">
        <v>74</v>
      </c>
      <c r="G142" s="320"/>
      <c r="H142" s="320"/>
      <c r="I142" s="320"/>
      <c r="J142" s="122" t="s">
        <v>73</v>
      </c>
      <c r="K142" s="121">
        <v>6</v>
      </c>
      <c r="L142" s="318"/>
      <c r="M142" s="318"/>
      <c r="N142" s="314">
        <f>ROUND(L142*K142,2)</f>
        <v>0</v>
      </c>
      <c r="O142" s="314"/>
      <c r="P142" s="314"/>
      <c r="Q142" s="314"/>
      <c r="R142" s="120">
        <v>0</v>
      </c>
      <c r="S142" s="119">
        <f>R142*K142</f>
        <v>0</v>
      </c>
      <c r="T142" s="120">
        <v>0</v>
      </c>
      <c r="U142" s="119">
        <f>T142*K142</f>
        <v>0</v>
      </c>
      <c r="V142" s="118"/>
    </row>
    <row r="143" spans="2:22" s="75" customFormat="1" ht="15" x14ac:dyDescent="0.3">
      <c r="B143" s="108"/>
      <c r="D143" s="107" t="s">
        <v>72</v>
      </c>
      <c r="E143" s="107"/>
      <c r="F143" s="107"/>
      <c r="G143" s="107"/>
      <c r="H143" s="107"/>
      <c r="I143" s="107"/>
      <c r="J143" s="107"/>
      <c r="K143" s="106"/>
      <c r="L143" s="105"/>
      <c r="M143" s="105"/>
      <c r="N143" s="312">
        <f>SUM(N144:Q148)</f>
        <v>0</v>
      </c>
      <c r="O143" s="312"/>
      <c r="P143" s="312"/>
      <c r="Q143" s="312"/>
      <c r="S143" s="104">
        <f>SUM(S144:S148)</f>
        <v>0</v>
      </c>
      <c r="U143" s="104">
        <f>SUM(U144:U148)</f>
        <v>0</v>
      </c>
      <c r="V143" s="103"/>
    </row>
    <row r="144" spans="2:22" s="2" customFormat="1" x14ac:dyDescent="0.25">
      <c r="B144" s="16"/>
      <c r="C144" s="102">
        <v>28</v>
      </c>
      <c r="D144" s="102" t="s">
        <v>58</v>
      </c>
      <c r="E144" s="101" t="s">
        <v>71</v>
      </c>
      <c r="F144" s="321" t="s">
        <v>70</v>
      </c>
      <c r="G144" s="322"/>
      <c r="H144" s="322"/>
      <c r="I144" s="322"/>
      <c r="J144" s="100" t="s">
        <v>55</v>
      </c>
      <c r="K144" s="99">
        <f>U78</f>
        <v>9.2988749999999989</v>
      </c>
      <c r="L144" s="315"/>
      <c r="M144" s="315"/>
      <c r="N144" s="316">
        <f>ROUND(L144*K144,2)</f>
        <v>0</v>
      </c>
      <c r="O144" s="316"/>
      <c r="P144" s="316"/>
      <c r="Q144" s="316"/>
      <c r="R144" s="98">
        <v>0</v>
      </c>
      <c r="S144" s="116">
        <f>R144*K144</f>
        <v>0</v>
      </c>
      <c r="T144" s="98">
        <v>0</v>
      </c>
      <c r="U144" s="116">
        <f>T144*K144</f>
        <v>0</v>
      </c>
      <c r="V144" s="13"/>
    </row>
    <row r="145" spans="2:22" s="2" customFormat="1" x14ac:dyDescent="0.25">
      <c r="B145" s="16"/>
      <c r="C145" s="115">
        <v>29</v>
      </c>
      <c r="D145" s="115" t="s">
        <v>58</v>
      </c>
      <c r="E145" s="114" t="s">
        <v>69</v>
      </c>
      <c r="F145" s="323" t="s">
        <v>68</v>
      </c>
      <c r="G145" s="324"/>
      <c r="H145" s="324"/>
      <c r="I145" s="324"/>
      <c r="J145" s="113" t="s">
        <v>55</v>
      </c>
      <c r="K145" s="110">
        <f>K148+K147</f>
        <v>319.00997499999994</v>
      </c>
      <c r="L145" s="310"/>
      <c r="M145" s="310"/>
      <c r="N145" s="311">
        <f>ROUND(L145*K145,2)</f>
        <v>0</v>
      </c>
      <c r="O145" s="311"/>
      <c r="P145" s="311"/>
      <c r="Q145" s="311"/>
      <c r="R145" s="112">
        <v>0</v>
      </c>
      <c r="S145" s="111">
        <f>R145*K145</f>
        <v>0</v>
      </c>
      <c r="T145" s="112">
        <v>0</v>
      </c>
      <c r="U145" s="111">
        <f>T145*K145</f>
        <v>0</v>
      </c>
      <c r="V145" s="13"/>
    </row>
    <row r="146" spans="2:22" s="2" customFormat="1" x14ac:dyDescent="0.25">
      <c r="B146" s="16"/>
      <c r="C146" s="115">
        <v>30</v>
      </c>
      <c r="D146" s="115" t="s">
        <v>58</v>
      </c>
      <c r="E146" s="114" t="s">
        <v>67</v>
      </c>
      <c r="F146" s="323" t="s">
        <v>66</v>
      </c>
      <c r="G146" s="324"/>
      <c r="H146" s="324"/>
      <c r="I146" s="324"/>
      <c r="J146" s="113" t="s">
        <v>55</v>
      </c>
      <c r="K146" s="110">
        <f>K145*12</f>
        <v>3828.1196999999993</v>
      </c>
      <c r="L146" s="310"/>
      <c r="M146" s="310"/>
      <c r="N146" s="311">
        <f>ROUND(L146*K146,2)</f>
        <v>0</v>
      </c>
      <c r="O146" s="311"/>
      <c r="P146" s="311"/>
      <c r="Q146" s="311"/>
      <c r="R146" s="112">
        <v>0</v>
      </c>
      <c r="S146" s="111">
        <f>R146*K146</f>
        <v>0</v>
      </c>
      <c r="T146" s="112">
        <v>0</v>
      </c>
      <c r="U146" s="111">
        <f>T146*K146</f>
        <v>0</v>
      </c>
      <c r="V146" s="13"/>
    </row>
    <row r="147" spans="2:22" s="2" customFormat="1" x14ac:dyDescent="0.25">
      <c r="B147" s="16"/>
      <c r="C147" s="115">
        <v>31</v>
      </c>
      <c r="D147" s="115" t="s">
        <v>58</v>
      </c>
      <c r="E147" s="114" t="s">
        <v>65</v>
      </c>
      <c r="F147" s="323" t="s">
        <v>64</v>
      </c>
      <c r="G147" s="324"/>
      <c r="H147" s="324"/>
      <c r="I147" s="324"/>
      <c r="J147" s="113" t="s">
        <v>55</v>
      </c>
      <c r="K147" s="110">
        <f>U136</f>
        <v>27.72</v>
      </c>
      <c r="L147" s="310"/>
      <c r="M147" s="310"/>
      <c r="N147" s="311">
        <f>ROUND(L147*K147,2)</f>
        <v>0</v>
      </c>
      <c r="O147" s="311"/>
      <c r="P147" s="311"/>
      <c r="Q147" s="311"/>
      <c r="R147" s="112">
        <v>0</v>
      </c>
      <c r="S147" s="111">
        <f>R147*K147</f>
        <v>0</v>
      </c>
      <c r="T147" s="112">
        <v>0</v>
      </c>
      <c r="U147" s="111">
        <f>T147*K147</f>
        <v>0</v>
      </c>
      <c r="V147" s="13"/>
    </row>
    <row r="148" spans="2:22" s="2" customFormat="1" ht="31.5" customHeight="1" x14ac:dyDescent="0.25">
      <c r="B148" s="16"/>
      <c r="C148" s="97">
        <v>32</v>
      </c>
      <c r="D148" s="97" t="s">
        <v>58</v>
      </c>
      <c r="E148" s="96" t="s">
        <v>63</v>
      </c>
      <c r="F148" s="325" t="s">
        <v>62</v>
      </c>
      <c r="G148" s="326"/>
      <c r="H148" s="326"/>
      <c r="I148" s="326"/>
      <c r="J148" s="95" t="s">
        <v>55</v>
      </c>
      <c r="K148" s="94">
        <f>U68+U78+U81</f>
        <v>291.28997499999997</v>
      </c>
      <c r="L148" s="317"/>
      <c r="M148" s="317"/>
      <c r="N148" s="313">
        <f>ROUND(L148*K148,2)</f>
        <v>0</v>
      </c>
      <c r="O148" s="313"/>
      <c r="P148" s="313"/>
      <c r="Q148" s="313"/>
      <c r="R148" s="93">
        <v>0</v>
      </c>
      <c r="S148" s="109">
        <f>R148*K148</f>
        <v>0</v>
      </c>
      <c r="T148" s="93">
        <v>0</v>
      </c>
      <c r="U148" s="109">
        <f>T148*K148</f>
        <v>0</v>
      </c>
      <c r="V148" s="13"/>
    </row>
    <row r="149" spans="2:22" s="75" customFormat="1" ht="15" x14ac:dyDescent="0.3">
      <c r="B149" s="108"/>
      <c r="D149" s="107" t="s">
        <v>61</v>
      </c>
      <c r="E149" s="107"/>
      <c r="F149" s="107"/>
      <c r="G149" s="107"/>
      <c r="H149" s="107"/>
      <c r="I149" s="107"/>
      <c r="J149" s="107"/>
      <c r="K149" s="106"/>
      <c r="L149" s="105"/>
      <c r="M149" s="105"/>
      <c r="N149" s="312">
        <f>SUM(N150:Q151)</f>
        <v>0</v>
      </c>
      <c r="O149" s="312"/>
      <c r="P149" s="312"/>
      <c r="Q149" s="312"/>
      <c r="S149" s="104">
        <f>SUM(S150:S151)</f>
        <v>0</v>
      </c>
      <c r="U149" s="104">
        <f>SUM(U150:U151)</f>
        <v>0</v>
      </c>
      <c r="V149" s="103"/>
    </row>
    <row r="150" spans="2:22" s="2" customFormat="1" ht="31.5" customHeight="1" x14ac:dyDescent="0.25">
      <c r="B150" s="16"/>
      <c r="C150" s="102">
        <v>33</v>
      </c>
      <c r="D150" s="102" t="s">
        <v>58</v>
      </c>
      <c r="E150" s="101" t="s">
        <v>60</v>
      </c>
      <c r="F150" s="321" t="s">
        <v>59</v>
      </c>
      <c r="G150" s="322"/>
      <c r="H150" s="322"/>
      <c r="I150" s="322"/>
      <c r="J150" s="100" t="s">
        <v>55</v>
      </c>
      <c r="K150" s="99">
        <f>S66</f>
        <v>351.38777576000007</v>
      </c>
      <c r="L150" s="315"/>
      <c r="M150" s="315"/>
      <c r="N150" s="316">
        <f>ROUND(L150*K150,2)</f>
        <v>0</v>
      </c>
      <c r="O150" s="316"/>
      <c r="P150" s="316"/>
      <c r="Q150" s="316"/>
      <c r="R150" s="98">
        <v>0</v>
      </c>
      <c r="S150" s="98">
        <v>0</v>
      </c>
      <c r="T150" s="98">
        <v>0</v>
      </c>
      <c r="U150" s="98">
        <f>T150*K150</f>
        <v>0</v>
      </c>
      <c r="V150" s="13"/>
    </row>
    <row r="151" spans="2:22" s="2" customFormat="1" ht="31.5" customHeight="1" x14ac:dyDescent="0.25">
      <c r="B151" s="16"/>
      <c r="C151" s="97">
        <v>34</v>
      </c>
      <c r="D151" s="97" t="s">
        <v>58</v>
      </c>
      <c r="E151" s="96" t="s">
        <v>57</v>
      </c>
      <c r="F151" s="325" t="s">
        <v>56</v>
      </c>
      <c r="G151" s="326"/>
      <c r="H151" s="326"/>
      <c r="I151" s="326"/>
      <c r="J151" s="95" t="s">
        <v>55</v>
      </c>
      <c r="K151" s="94">
        <f>K150</f>
        <v>351.38777576000007</v>
      </c>
      <c r="L151" s="317"/>
      <c r="M151" s="317"/>
      <c r="N151" s="313">
        <f>ROUND(L151*K151,2)</f>
        <v>0</v>
      </c>
      <c r="O151" s="313"/>
      <c r="P151" s="313"/>
      <c r="Q151" s="313"/>
      <c r="R151" s="93">
        <v>0</v>
      </c>
      <c r="S151" s="93">
        <v>0</v>
      </c>
      <c r="T151" s="93">
        <v>0</v>
      </c>
      <c r="U151" s="93">
        <f>T151*K151</f>
        <v>0</v>
      </c>
      <c r="V151" s="13"/>
    </row>
    <row r="152" spans="2:22" s="29" customFormat="1" ht="7.5" x14ac:dyDescent="0.25">
      <c r="B152" s="31"/>
      <c r="C152" s="92"/>
      <c r="D152" s="92"/>
      <c r="E152" s="91"/>
      <c r="F152" s="90"/>
      <c r="J152" s="89"/>
      <c r="K152" s="88"/>
      <c r="L152" s="87"/>
      <c r="M152" s="87"/>
      <c r="N152" s="86"/>
      <c r="O152" s="86"/>
      <c r="P152" s="86"/>
      <c r="Q152" s="86"/>
      <c r="R152" s="85"/>
      <c r="S152" s="85"/>
      <c r="T152" s="85"/>
      <c r="U152" s="85"/>
      <c r="V152" s="30"/>
    </row>
    <row r="153" spans="2:22" s="2" customFormat="1" x14ac:dyDescent="0.25">
      <c r="B153" s="16"/>
      <c r="C153" s="84" t="s">
        <v>54</v>
      </c>
      <c r="D153" s="83"/>
      <c r="E153" s="82"/>
      <c r="F153" s="81"/>
      <c r="J153" s="80"/>
      <c r="K153" s="79"/>
      <c r="L153" s="78"/>
      <c r="M153" s="78"/>
      <c r="N153" s="77"/>
      <c r="O153" s="77"/>
      <c r="P153" s="77"/>
      <c r="Q153" s="77"/>
      <c r="R153" s="76"/>
      <c r="S153" s="76"/>
      <c r="T153" s="76"/>
      <c r="U153" s="76"/>
      <c r="V153" s="13"/>
    </row>
    <row r="154" spans="2:22" s="2" customFormat="1" x14ac:dyDescent="0.25">
      <c r="B154" s="16"/>
      <c r="C154" s="349" t="s">
        <v>53</v>
      </c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13"/>
    </row>
    <row r="155" spans="2:22" s="2" customFormat="1" x14ac:dyDescent="0.25">
      <c r="B155" s="16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13"/>
    </row>
    <row r="156" spans="2:22" s="2" customFormat="1" ht="6.95" customHeight="1" x14ac:dyDescent="0.25"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4"/>
      <c r="O156" s="74"/>
      <c r="P156" s="74"/>
      <c r="Q156" s="74"/>
      <c r="R156" s="74"/>
      <c r="S156" s="74"/>
      <c r="T156" s="74"/>
      <c r="U156" s="74"/>
      <c r="V156" s="3"/>
    </row>
  </sheetData>
  <mergeCells count="153">
    <mergeCell ref="C154:U155"/>
    <mergeCell ref="F118:I118"/>
    <mergeCell ref="L118:M118"/>
    <mergeCell ref="N118:Q118"/>
    <mergeCell ref="M59:P59"/>
    <mergeCell ref="M61:Q61"/>
    <mergeCell ref="C55:U55"/>
    <mergeCell ref="N41:Q41"/>
    <mergeCell ref="N43:Q43"/>
    <mergeCell ref="F64:I64"/>
    <mergeCell ref="L64:M64"/>
    <mergeCell ref="N64:Q64"/>
    <mergeCell ref="L90:M90"/>
    <mergeCell ref="N90:Q90"/>
    <mergeCell ref="E115:J115"/>
    <mergeCell ref="F114:I114"/>
    <mergeCell ref="N110:Q110"/>
    <mergeCell ref="M62:Q62"/>
    <mergeCell ref="F68:I68"/>
    <mergeCell ref="L68:M68"/>
    <mergeCell ref="N68:Q68"/>
    <mergeCell ref="L97:M97"/>
    <mergeCell ref="L94:M94"/>
    <mergeCell ref="C1:Q1"/>
    <mergeCell ref="F5:P5"/>
    <mergeCell ref="O9:P9"/>
    <mergeCell ref="O10:P10"/>
    <mergeCell ref="O11:P11"/>
    <mergeCell ref="H22:J22"/>
    <mergeCell ref="O12:P12"/>
    <mergeCell ref="N7:P7"/>
    <mergeCell ref="C3:U4"/>
    <mergeCell ref="R1:V1"/>
    <mergeCell ref="M22:P22"/>
    <mergeCell ref="M17:P17"/>
    <mergeCell ref="M18:P18"/>
    <mergeCell ref="M20:P20"/>
    <mergeCell ref="L24:P24"/>
    <mergeCell ref="F30:P30"/>
    <mergeCell ref="M32:P32"/>
    <mergeCell ref="C28:U28"/>
    <mergeCell ref="M34:Q34"/>
    <mergeCell ref="M35:Q35"/>
    <mergeCell ref="N45:Q45"/>
    <mergeCell ref="N49:Q49"/>
    <mergeCell ref="F57:P57"/>
    <mergeCell ref="C37:G37"/>
    <mergeCell ref="N37:Q37"/>
    <mergeCell ref="N39:Q39"/>
    <mergeCell ref="N40:Q40"/>
    <mergeCell ref="N44:Q44"/>
    <mergeCell ref="N47:Q47"/>
    <mergeCell ref="N94:Q94"/>
    <mergeCell ref="L122:M122"/>
    <mergeCell ref="N97:Q97"/>
    <mergeCell ref="N100:Q100"/>
    <mergeCell ref="N103:Q103"/>
    <mergeCell ref="N119:Q119"/>
    <mergeCell ref="N109:Q109"/>
    <mergeCell ref="N151:Q151"/>
    <mergeCell ref="F106:I106"/>
    <mergeCell ref="L106:M106"/>
    <mergeCell ref="N106:Q106"/>
    <mergeCell ref="F129:I129"/>
    <mergeCell ref="L129:M129"/>
    <mergeCell ref="F148:I148"/>
    <mergeCell ref="F145:I145"/>
    <mergeCell ref="N129:Q129"/>
    <mergeCell ref="L125:M125"/>
    <mergeCell ref="N125:Q125"/>
    <mergeCell ref="L103:M103"/>
    <mergeCell ref="F122:I122"/>
    <mergeCell ref="F117:I117"/>
    <mergeCell ref="F119:I119"/>
    <mergeCell ref="E120:J120"/>
    <mergeCell ref="E123:J123"/>
    <mergeCell ref="F125:I125"/>
    <mergeCell ref="F151:I151"/>
    <mergeCell ref="L151:M151"/>
    <mergeCell ref="F103:I103"/>
    <mergeCell ref="F113:I113"/>
    <mergeCell ref="F97:I97"/>
    <mergeCell ref="F94:I94"/>
    <mergeCell ref="F78:I78"/>
    <mergeCell ref="E79:J79"/>
    <mergeCell ref="F81:I81"/>
    <mergeCell ref="E82:J82"/>
    <mergeCell ref="F84:I84"/>
    <mergeCell ref="E85:J85"/>
    <mergeCell ref="F90:I90"/>
    <mergeCell ref="L150:M150"/>
    <mergeCell ref="N84:Q84"/>
    <mergeCell ref="L87:M87"/>
    <mergeCell ref="N87:Q87"/>
    <mergeCell ref="F142:I142"/>
    <mergeCell ref="F144:I144"/>
    <mergeCell ref="F146:I146"/>
    <mergeCell ref="F147:I147"/>
    <mergeCell ref="F150:I150"/>
    <mergeCell ref="L78:M78"/>
    <mergeCell ref="L100:M100"/>
    <mergeCell ref="L110:M110"/>
    <mergeCell ref="L113:M113"/>
    <mergeCell ref="L133:M133"/>
    <mergeCell ref="F132:I132"/>
    <mergeCell ref="F133:I133"/>
    <mergeCell ref="F139:I139"/>
    <mergeCell ref="E140:J140"/>
    <mergeCell ref="F136:I136"/>
    <mergeCell ref="E137:J137"/>
    <mergeCell ref="F87:I87"/>
    <mergeCell ref="E88:J88"/>
    <mergeCell ref="E91:J91"/>
    <mergeCell ref="F100:I100"/>
    <mergeCell ref="F110:I110"/>
    <mergeCell ref="N150:Q150"/>
    <mergeCell ref="N149:Q149"/>
    <mergeCell ref="L142:M142"/>
    <mergeCell ref="N142:Q142"/>
    <mergeCell ref="L144:M144"/>
    <mergeCell ref="N144:Q144"/>
    <mergeCell ref="L145:M145"/>
    <mergeCell ref="L136:M136"/>
    <mergeCell ref="N136:Q136"/>
    <mergeCell ref="L139:M139"/>
    <mergeCell ref="N139:Q139"/>
    <mergeCell ref="L148:M148"/>
    <mergeCell ref="N148:Q148"/>
    <mergeCell ref="N145:Q145"/>
    <mergeCell ref="N93:Q93"/>
    <mergeCell ref="N66:Q66"/>
    <mergeCell ref="N67:Q67"/>
    <mergeCell ref="N42:Q42"/>
    <mergeCell ref="L147:M147"/>
    <mergeCell ref="N147:Q147"/>
    <mergeCell ref="L146:M146"/>
    <mergeCell ref="N146:Q146"/>
    <mergeCell ref="N143:Q143"/>
    <mergeCell ref="N133:Q133"/>
    <mergeCell ref="N122:Q122"/>
    <mergeCell ref="L132:M132"/>
    <mergeCell ref="N132:Q132"/>
    <mergeCell ref="N112:Q112"/>
    <mergeCell ref="L114:M114"/>
    <mergeCell ref="N114:Q114"/>
    <mergeCell ref="L117:M117"/>
    <mergeCell ref="N117:Q117"/>
    <mergeCell ref="L119:M119"/>
    <mergeCell ref="N113:Q113"/>
    <mergeCell ref="N78:Q78"/>
    <mergeCell ref="L81:M81"/>
    <mergeCell ref="N81:Q81"/>
    <mergeCell ref="L84:M84"/>
  </mergeCells>
  <printOptions horizontalCentered="1"/>
  <pageMargins left="0.19685039370078741" right="0.19685039370078741" top="0.19685039370078741" bottom="0.39370078740157483" header="0" footer="0.19685039370078741"/>
  <pageSetup paperSize="9" scale="90" orientation="landscape" errors="blank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429F2-1427-41B9-955A-CEA7A6E100E6}">
  <sheetPr>
    <tabColor rgb="FFFF0000"/>
    <pageSetUpPr autoPageBreaks="0"/>
  </sheetPr>
  <dimension ref="B1:AB98"/>
  <sheetViews>
    <sheetView showGridLines="0" topLeftCell="A53" workbookViewId="0">
      <selection activeCell="AA5" sqref="AA5:AD13"/>
    </sheetView>
  </sheetViews>
  <sheetFormatPr defaultColWidth="9.28515625" defaultRowHeight="13.5" x14ac:dyDescent="0.3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9.85546875" style="1" customWidth="1"/>
    <col min="6" max="7" width="11.140625" style="1" customWidth="1"/>
    <col min="8" max="8" width="12.42578125" style="1" customWidth="1"/>
    <col min="9" max="9" width="15.140625" style="1" customWidth="1"/>
    <col min="10" max="10" width="5.140625" style="1" customWidth="1"/>
    <col min="11" max="11" width="11.42578125" style="1" customWidth="1"/>
    <col min="12" max="12" width="6.28515625" style="1" customWidth="1"/>
    <col min="13" max="14" width="6" style="1" customWidth="1"/>
    <col min="15" max="15" width="2" style="1" customWidth="1"/>
    <col min="16" max="16" width="5.140625" style="1" customWidth="1"/>
    <col min="17" max="17" width="4.140625" style="1" customWidth="1"/>
    <col min="18" max="18" width="12.140625" style="1" customWidth="1"/>
    <col min="19" max="19" width="9.85546875" style="1" bestFit="1" customWidth="1"/>
    <col min="20" max="20" width="8" style="1" bestFit="1" customWidth="1"/>
    <col min="21" max="21" width="10.140625" style="1" customWidth="1"/>
    <col min="22" max="22" width="1.42578125" style="1" customWidth="1"/>
    <col min="23" max="23" width="2.140625" style="1" customWidth="1"/>
    <col min="24" max="16384" width="9.28515625" style="1"/>
  </cols>
  <sheetData>
    <row r="1" spans="2:28" x14ac:dyDescent="0.3">
      <c r="C1" s="347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2:28" s="60" customFormat="1" ht="7.5" x14ac:dyDescent="0.15"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69"/>
    </row>
    <row r="3" spans="2:28" x14ac:dyDescent="0.3">
      <c r="B3" s="12"/>
      <c r="C3" s="290" t="s">
        <v>182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11"/>
    </row>
    <row r="4" spans="2:28" s="60" customFormat="1" ht="7.5" x14ac:dyDescent="0.15">
      <c r="B4" s="62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61"/>
    </row>
    <row r="5" spans="2:28" s="2" customFormat="1" ht="18" x14ac:dyDescent="0.25">
      <c r="B5" s="16"/>
      <c r="C5" s="67" t="s">
        <v>21</v>
      </c>
      <c r="F5" s="294" t="s">
        <v>49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V5" s="13"/>
    </row>
    <row r="6" spans="2:28" s="198" customFormat="1" ht="18" x14ac:dyDescent="0.25">
      <c r="B6" s="270"/>
      <c r="C6" s="67" t="s">
        <v>188</v>
      </c>
      <c r="F6" s="294" t="s">
        <v>5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V6" s="269"/>
    </row>
    <row r="7" spans="2:28" s="29" customFormat="1" ht="7.5" x14ac:dyDescent="0.25">
      <c r="B7" s="31"/>
      <c r="C7" s="32"/>
      <c r="F7" s="63"/>
      <c r="M7" s="32"/>
      <c r="O7" s="63"/>
      <c r="V7" s="30"/>
      <c r="AB7" s="253"/>
    </row>
    <row r="8" spans="2:28" s="2" customFormat="1" ht="15" x14ac:dyDescent="0.25">
      <c r="B8" s="16"/>
      <c r="C8" s="26" t="s">
        <v>20</v>
      </c>
      <c r="F8" s="65" t="s">
        <v>41</v>
      </c>
      <c r="M8" s="26" t="s">
        <v>19</v>
      </c>
      <c r="N8" s="283">
        <v>44287</v>
      </c>
      <c r="O8" s="283"/>
      <c r="P8" s="283"/>
      <c r="V8" s="13"/>
    </row>
    <row r="9" spans="2:28" s="29" customFormat="1" ht="7.5" x14ac:dyDescent="0.25">
      <c r="B9" s="31"/>
      <c r="V9" s="30"/>
    </row>
    <row r="10" spans="2:28" s="2" customFormat="1" ht="15" x14ac:dyDescent="0.25">
      <c r="B10" s="16"/>
      <c r="C10" s="26" t="s">
        <v>18</v>
      </c>
      <c r="K10" s="252" t="s">
        <v>44</v>
      </c>
      <c r="M10" s="252" t="s">
        <v>43</v>
      </c>
      <c r="O10" s="340" t="s">
        <v>39</v>
      </c>
      <c r="P10" s="280"/>
      <c r="V10" s="13"/>
    </row>
    <row r="11" spans="2:28" s="2" customFormat="1" ht="15" x14ac:dyDescent="0.25">
      <c r="B11" s="16"/>
      <c r="C11" s="26" t="s">
        <v>16</v>
      </c>
      <c r="K11" s="252" t="s">
        <v>44</v>
      </c>
      <c r="M11" s="252" t="s">
        <v>43</v>
      </c>
      <c r="O11" s="340" t="s">
        <v>39</v>
      </c>
      <c r="P11" s="280"/>
      <c r="V11" s="13"/>
    </row>
    <row r="12" spans="2:28" s="2" customFormat="1" ht="15" x14ac:dyDescent="0.25">
      <c r="B12" s="16"/>
      <c r="C12" s="26" t="s">
        <v>17</v>
      </c>
      <c r="K12" s="252" t="s">
        <v>44</v>
      </c>
      <c r="M12" s="252" t="s">
        <v>43</v>
      </c>
      <c r="O12" s="340" t="s">
        <v>39</v>
      </c>
      <c r="P12" s="280"/>
      <c r="V12" s="13"/>
    </row>
    <row r="13" spans="2:28" s="2" customFormat="1" ht="15" x14ac:dyDescent="0.25">
      <c r="B13" s="16"/>
      <c r="C13" s="26" t="s">
        <v>15</v>
      </c>
      <c r="K13" s="252" t="s">
        <v>44</v>
      </c>
      <c r="M13" s="252" t="s">
        <v>43</v>
      </c>
      <c r="O13" s="340" t="s">
        <v>39</v>
      </c>
      <c r="P13" s="280"/>
      <c r="V13" s="13"/>
    </row>
    <row r="14" spans="2:28" s="29" customFormat="1" ht="7.5" x14ac:dyDescent="0.25">
      <c r="B14" s="31"/>
      <c r="V14" s="30"/>
    </row>
    <row r="15" spans="2:28" s="2" customFormat="1" ht="15" x14ac:dyDescent="0.25">
      <c r="B15" s="16"/>
      <c r="C15" s="26" t="s">
        <v>40</v>
      </c>
      <c r="V15" s="13"/>
    </row>
    <row r="16" spans="2:28" s="29" customFormat="1" ht="7.5" x14ac:dyDescent="0.25">
      <c r="B16" s="31"/>
      <c r="V16" s="30"/>
    </row>
    <row r="17" spans="2:22" s="29" customFormat="1" ht="7.5" x14ac:dyDescent="0.25">
      <c r="B17" s="31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V17" s="30"/>
    </row>
    <row r="18" spans="2:22" s="2" customFormat="1" ht="15" x14ac:dyDescent="0.25">
      <c r="B18" s="16"/>
      <c r="C18" s="73" t="s">
        <v>162</v>
      </c>
      <c r="M18" s="286">
        <f>N41</f>
        <v>0</v>
      </c>
      <c r="N18" s="275"/>
      <c r="O18" s="275"/>
      <c r="P18" s="275"/>
      <c r="V18" s="13"/>
    </row>
    <row r="19" spans="2:22" s="2" customFormat="1" ht="15" hidden="1" x14ac:dyDescent="0.25">
      <c r="B19" s="16"/>
      <c r="C19" s="58" t="s">
        <v>181</v>
      </c>
      <c r="M19" s="286">
        <f>N48</f>
        <v>0</v>
      </c>
      <c r="N19" s="275"/>
      <c r="O19" s="275"/>
      <c r="P19" s="275"/>
      <c r="V19" s="13"/>
    </row>
    <row r="20" spans="2:22" s="29" customFormat="1" ht="7.5" x14ac:dyDescent="0.25">
      <c r="B20" s="31"/>
      <c r="M20" s="222"/>
      <c r="N20" s="222"/>
      <c r="O20" s="222"/>
      <c r="P20" s="222"/>
      <c r="V20" s="30"/>
    </row>
    <row r="21" spans="2:22" s="2" customFormat="1" ht="15" x14ac:dyDescent="0.25">
      <c r="B21" s="16"/>
      <c r="C21" s="251" t="s">
        <v>36</v>
      </c>
      <c r="M21" s="348">
        <f>ROUND(M18+M19,2)</f>
        <v>0</v>
      </c>
      <c r="N21" s="275"/>
      <c r="O21" s="275"/>
      <c r="P21" s="275"/>
      <c r="V21" s="13"/>
    </row>
    <row r="22" spans="2:22" s="29" customFormat="1" ht="7.5" x14ac:dyDescent="0.25">
      <c r="B22" s="31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49"/>
      <c r="N22" s="249"/>
      <c r="O22" s="249"/>
      <c r="P22" s="249"/>
      <c r="V22" s="30"/>
    </row>
    <row r="23" spans="2:22" s="2" customFormat="1" x14ac:dyDescent="0.25">
      <c r="B23" s="16"/>
      <c r="C23" s="53" t="s">
        <v>35</v>
      </c>
      <c r="E23" s="53" t="s">
        <v>34</v>
      </c>
      <c r="F23" s="248">
        <v>0.21</v>
      </c>
      <c r="G23" s="247" t="s">
        <v>32</v>
      </c>
      <c r="H23" s="282">
        <f>M21</f>
        <v>0</v>
      </c>
      <c r="I23" s="275"/>
      <c r="J23" s="275"/>
      <c r="K23" s="17"/>
      <c r="L23" s="17"/>
      <c r="M23" s="282">
        <f>H23*F23</f>
        <v>0</v>
      </c>
      <c r="N23" s="275"/>
      <c r="O23" s="275"/>
      <c r="P23" s="275"/>
      <c r="V23" s="13"/>
    </row>
    <row r="24" spans="2:22" s="29" customFormat="1" ht="7.5" x14ac:dyDescent="0.25">
      <c r="B24" s="31"/>
      <c r="H24" s="222"/>
      <c r="I24" s="222"/>
      <c r="J24" s="222"/>
      <c r="K24" s="222"/>
      <c r="L24" s="222"/>
      <c r="M24" s="222"/>
      <c r="N24" s="222"/>
      <c r="O24" s="222"/>
      <c r="P24" s="222"/>
      <c r="V24" s="30"/>
    </row>
    <row r="25" spans="2:22" s="2" customFormat="1" ht="18" x14ac:dyDescent="0.25">
      <c r="B25" s="16"/>
      <c r="C25" s="246" t="s">
        <v>31</v>
      </c>
      <c r="D25" s="245"/>
      <c r="E25" s="244"/>
      <c r="F25" s="244"/>
      <c r="G25" s="243" t="s">
        <v>30</v>
      </c>
      <c r="H25" s="242" t="s">
        <v>29</v>
      </c>
      <c r="I25" s="241"/>
      <c r="J25" s="241"/>
      <c r="K25" s="241"/>
      <c r="L25" s="336">
        <f>SUM(M21:M23)</f>
        <v>0</v>
      </c>
      <c r="M25" s="337"/>
      <c r="N25" s="337"/>
      <c r="O25" s="337"/>
      <c r="P25" s="338"/>
      <c r="V25" s="13"/>
    </row>
    <row r="26" spans="2:22" s="29" customFormat="1" ht="7.5" x14ac:dyDescent="0.25">
      <c r="B26" s="213"/>
      <c r="V26" s="211"/>
    </row>
    <row r="27" spans="2:22" s="60" customFormat="1" ht="7.5" x14ac:dyDescent="0.15"/>
    <row r="28" spans="2:22" s="29" customFormat="1" ht="7.5" x14ac:dyDescent="0.25">
      <c r="B28" s="35"/>
      <c r="V28" s="33"/>
    </row>
    <row r="29" spans="2:22" s="2" customFormat="1" ht="21" x14ac:dyDescent="0.25">
      <c r="B29" s="16"/>
      <c r="C29" s="290" t="s">
        <v>180</v>
      </c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13"/>
    </row>
    <row r="30" spans="2:22" s="29" customFormat="1" ht="7.5" x14ac:dyDescent="0.25">
      <c r="B30" s="31"/>
      <c r="V30" s="30"/>
    </row>
    <row r="31" spans="2:22" s="2" customFormat="1" ht="18" x14ac:dyDescent="0.25">
      <c r="B31" s="16"/>
      <c r="C31" s="21" t="s">
        <v>21</v>
      </c>
      <c r="F31" s="300" t="str">
        <f>F5</f>
        <v>Oprava asfaltové povrchu v části ulice Průmyslová, Chrudim</v>
      </c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V31" s="13"/>
    </row>
    <row r="32" spans="2:22" s="198" customFormat="1" ht="18" x14ac:dyDescent="0.25">
      <c r="B32" s="270"/>
      <c r="C32" s="67" t="s">
        <v>188</v>
      </c>
      <c r="F32" s="300" t="str">
        <f>F6</f>
        <v>Silniční obrubník (zeleň/komunikace) - cena na 1mb</v>
      </c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V32" s="269"/>
    </row>
    <row r="33" spans="2:22" s="29" customFormat="1" ht="7.5" x14ac:dyDescent="0.25">
      <c r="B33" s="31"/>
      <c r="V33" s="30"/>
    </row>
    <row r="34" spans="2:22" s="2" customFormat="1" ht="15" x14ac:dyDescent="0.25">
      <c r="B34" s="16"/>
      <c r="C34" s="26" t="s">
        <v>20</v>
      </c>
      <c r="F34" s="65" t="str">
        <f>F8</f>
        <v xml:space="preserve"> </v>
      </c>
      <c r="K34" s="26" t="s">
        <v>19</v>
      </c>
      <c r="M34" s="339">
        <f>IF(N8="","",N8)</f>
        <v>44287</v>
      </c>
      <c r="N34" s="280"/>
      <c r="O34" s="280"/>
      <c r="P34" s="280"/>
      <c r="V34" s="13"/>
    </row>
    <row r="35" spans="2:22" s="29" customFormat="1" ht="7.5" x14ac:dyDescent="0.25">
      <c r="B35" s="31"/>
      <c r="V35" s="30"/>
    </row>
    <row r="36" spans="2:22" s="2" customFormat="1" ht="15" x14ac:dyDescent="0.25">
      <c r="B36" s="16"/>
      <c r="C36" s="26" t="s">
        <v>18</v>
      </c>
      <c r="F36" s="65"/>
      <c r="K36" s="26" t="s">
        <v>17</v>
      </c>
      <c r="M36" s="340"/>
      <c r="N36" s="280"/>
      <c r="O36" s="280"/>
      <c r="P36" s="280"/>
      <c r="Q36" s="280"/>
      <c r="V36" s="13"/>
    </row>
    <row r="37" spans="2:22" s="2" customFormat="1" ht="15" x14ac:dyDescent="0.25">
      <c r="B37" s="16"/>
      <c r="C37" s="26" t="s">
        <v>16</v>
      </c>
      <c r="F37" s="65"/>
      <c r="K37" s="26" t="s">
        <v>15</v>
      </c>
      <c r="M37" s="340"/>
      <c r="N37" s="280"/>
      <c r="O37" s="280"/>
      <c r="P37" s="280"/>
      <c r="Q37" s="280"/>
      <c r="V37" s="13"/>
    </row>
    <row r="38" spans="2:22" s="29" customFormat="1" ht="7.5" x14ac:dyDescent="0.25">
      <c r="B38" s="31"/>
      <c r="V38" s="30"/>
    </row>
    <row r="39" spans="2:22" s="2" customFormat="1" ht="30" x14ac:dyDescent="0.25">
      <c r="B39" s="16"/>
      <c r="C39" s="342" t="s">
        <v>179</v>
      </c>
      <c r="D39" s="343"/>
      <c r="E39" s="343"/>
      <c r="F39" s="343"/>
      <c r="G39" s="343"/>
      <c r="H39" s="239"/>
      <c r="I39" s="239"/>
      <c r="J39" s="239"/>
      <c r="K39" s="239"/>
      <c r="L39" s="239"/>
      <c r="M39" s="239"/>
      <c r="N39" s="344" t="s">
        <v>167</v>
      </c>
      <c r="O39" s="343"/>
      <c r="P39" s="343"/>
      <c r="Q39" s="343"/>
      <c r="R39" s="239"/>
      <c r="S39" s="240" t="s">
        <v>178</v>
      </c>
      <c r="T39" s="239"/>
      <c r="U39" s="238" t="s">
        <v>163</v>
      </c>
      <c r="V39" s="13"/>
    </row>
    <row r="40" spans="2:22" s="29" customFormat="1" ht="7.5" x14ac:dyDescent="0.25">
      <c r="B40" s="31"/>
      <c r="V40" s="30"/>
    </row>
    <row r="41" spans="2:22" s="2" customFormat="1" ht="18" x14ac:dyDescent="0.25">
      <c r="B41" s="16"/>
      <c r="C41" s="225" t="s">
        <v>177</v>
      </c>
      <c r="L41" s="17"/>
      <c r="M41" s="17"/>
      <c r="N41" s="274">
        <f>SUM(N70:Q76,N80:Q82,N84:Q89,N91:Q93,N95:Q96)</f>
        <v>0</v>
      </c>
      <c r="O41" s="275"/>
      <c r="P41" s="275"/>
      <c r="Q41" s="275"/>
      <c r="S41" s="237">
        <f>SUM(S70:S76,S80:S82,S84:S89,S91:S93,S95:S96)</f>
        <v>0.32995750000000001</v>
      </c>
      <c r="T41" s="147"/>
      <c r="U41" s="237">
        <f>SUM(U70:U76,U80:U82,U84:U89,U91:U93,U95:U96)</f>
        <v>8.1000000000000003E-2</v>
      </c>
      <c r="V41" s="223"/>
    </row>
    <row r="42" spans="2:22" s="226" customFormat="1" ht="15" x14ac:dyDescent="0.25">
      <c r="B42" s="232"/>
      <c r="C42" s="234"/>
      <c r="D42" s="236" t="s">
        <v>161</v>
      </c>
      <c r="E42" s="234"/>
      <c r="F42" s="234"/>
      <c r="G42" s="234"/>
      <c r="H42" s="234"/>
      <c r="I42" s="234"/>
      <c r="J42" s="234"/>
      <c r="K42" s="234"/>
      <c r="L42" s="235"/>
      <c r="M42" s="235"/>
      <c r="N42" s="345">
        <f>N69</f>
        <v>0</v>
      </c>
      <c r="O42" s="345"/>
      <c r="P42" s="345"/>
      <c r="Q42" s="345"/>
      <c r="R42" s="234"/>
      <c r="S42" s="233">
        <f>S69</f>
        <v>2.2500000000000001E-5</v>
      </c>
      <c r="T42" s="233"/>
      <c r="U42" s="233">
        <f>U69</f>
        <v>8.1000000000000003E-2</v>
      </c>
      <c r="V42" s="227"/>
    </row>
    <row r="43" spans="2:22" s="226" customFormat="1" ht="15" x14ac:dyDescent="0.25">
      <c r="B43" s="232"/>
      <c r="C43" s="229"/>
      <c r="D43" s="231" t="s">
        <v>176</v>
      </c>
      <c r="E43" s="229"/>
      <c r="F43" s="229"/>
      <c r="G43" s="229"/>
      <c r="H43" s="229"/>
      <c r="I43" s="229"/>
      <c r="J43" s="229"/>
      <c r="K43" s="229"/>
      <c r="L43" s="230"/>
      <c r="M43" s="230"/>
      <c r="N43" s="309">
        <f>N79</f>
        <v>0</v>
      </c>
      <c r="O43" s="309"/>
      <c r="P43" s="309"/>
      <c r="Q43" s="309"/>
      <c r="R43" s="229"/>
      <c r="S43" s="228">
        <f>S79</f>
        <v>9.4534999999999994E-2</v>
      </c>
      <c r="T43" s="228"/>
      <c r="U43" s="228">
        <f>U79</f>
        <v>0</v>
      </c>
      <c r="V43" s="227"/>
    </row>
    <row r="44" spans="2:22" s="226" customFormat="1" ht="15" x14ac:dyDescent="0.25">
      <c r="B44" s="232"/>
      <c r="C44" s="229"/>
      <c r="D44" s="231" t="s">
        <v>108</v>
      </c>
      <c r="E44" s="229"/>
      <c r="F44" s="229"/>
      <c r="G44" s="229"/>
      <c r="H44" s="229"/>
      <c r="I44" s="229"/>
      <c r="J44" s="229"/>
      <c r="K44" s="229"/>
      <c r="L44" s="230"/>
      <c r="M44" s="230"/>
      <c r="N44" s="309">
        <f>N83</f>
        <v>0</v>
      </c>
      <c r="O44" s="309"/>
      <c r="P44" s="309"/>
      <c r="Q44" s="309"/>
      <c r="R44" s="229"/>
      <c r="S44" s="228">
        <f>S83</f>
        <v>0.2354</v>
      </c>
      <c r="T44" s="228"/>
      <c r="U44" s="228">
        <f>U83</f>
        <v>0</v>
      </c>
      <c r="V44" s="227"/>
    </row>
    <row r="45" spans="2:22" s="226" customFormat="1" ht="15" x14ac:dyDescent="0.25">
      <c r="B45" s="232"/>
      <c r="C45" s="229"/>
      <c r="D45" s="231" t="s">
        <v>72</v>
      </c>
      <c r="E45" s="229"/>
      <c r="F45" s="229"/>
      <c r="G45" s="229"/>
      <c r="H45" s="229"/>
      <c r="I45" s="229"/>
      <c r="J45" s="229"/>
      <c r="K45" s="229"/>
      <c r="L45" s="230"/>
      <c r="M45" s="230"/>
      <c r="N45" s="309">
        <f>N90</f>
        <v>0</v>
      </c>
      <c r="O45" s="309"/>
      <c r="P45" s="309"/>
      <c r="Q45" s="309"/>
      <c r="R45" s="229"/>
      <c r="S45" s="228">
        <f>S90</f>
        <v>0</v>
      </c>
      <c r="T45" s="228"/>
      <c r="U45" s="228">
        <f>U90</f>
        <v>0</v>
      </c>
      <c r="V45" s="227"/>
    </row>
    <row r="46" spans="2:22" s="226" customFormat="1" ht="15" x14ac:dyDescent="0.25">
      <c r="B46" s="232"/>
      <c r="C46" s="229"/>
      <c r="D46" s="231" t="s">
        <v>61</v>
      </c>
      <c r="E46" s="229"/>
      <c r="F46" s="229"/>
      <c r="G46" s="229"/>
      <c r="H46" s="229"/>
      <c r="I46" s="229"/>
      <c r="J46" s="229"/>
      <c r="K46" s="229"/>
      <c r="L46" s="230"/>
      <c r="M46" s="230"/>
      <c r="N46" s="309">
        <f>N94</f>
        <v>0</v>
      </c>
      <c r="O46" s="309"/>
      <c r="P46" s="309"/>
      <c r="Q46" s="309"/>
      <c r="R46" s="229"/>
      <c r="S46" s="228">
        <f>S94</f>
        <v>0</v>
      </c>
      <c r="T46" s="228"/>
      <c r="U46" s="228">
        <f>U94</f>
        <v>0</v>
      </c>
      <c r="V46" s="227"/>
    </row>
    <row r="47" spans="2:22" s="29" customFormat="1" ht="7.5" x14ac:dyDescent="0.25">
      <c r="B47" s="31"/>
      <c r="L47" s="222"/>
      <c r="M47" s="222"/>
      <c r="N47" s="222"/>
      <c r="O47" s="222"/>
      <c r="P47" s="222"/>
      <c r="Q47" s="222"/>
      <c r="S47" s="221"/>
      <c r="T47" s="221"/>
      <c r="U47" s="221"/>
      <c r="V47" s="220"/>
    </row>
    <row r="48" spans="2:22" s="2" customFormat="1" ht="18" x14ac:dyDescent="0.25">
      <c r="B48" s="16"/>
      <c r="C48" s="225" t="s">
        <v>175</v>
      </c>
      <c r="L48" s="17"/>
      <c r="M48" s="17"/>
      <c r="N48" s="346">
        <v>0</v>
      </c>
      <c r="O48" s="275"/>
      <c r="P48" s="275"/>
      <c r="Q48" s="275"/>
      <c r="S48" s="224">
        <v>0</v>
      </c>
      <c r="T48" s="147"/>
      <c r="U48" s="224">
        <v>0</v>
      </c>
      <c r="V48" s="223"/>
    </row>
    <row r="49" spans="2:22" s="29" customFormat="1" ht="7.5" x14ac:dyDescent="0.25">
      <c r="B49" s="31"/>
      <c r="L49" s="222"/>
      <c r="M49" s="222"/>
      <c r="N49" s="222"/>
      <c r="O49" s="222"/>
      <c r="P49" s="222"/>
      <c r="Q49" s="222"/>
      <c r="S49" s="221"/>
      <c r="T49" s="221"/>
      <c r="U49" s="221"/>
      <c r="V49" s="220"/>
    </row>
    <row r="50" spans="2:22" s="2" customFormat="1" ht="18" x14ac:dyDescent="0.25">
      <c r="B50" s="16"/>
      <c r="C50" s="219" t="s">
        <v>6</v>
      </c>
      <c r="D50" s="217"/>
      <c r="E50" s="217"/>
      <c r="F50" s="217"/>
      <c r="G50" s="217"/>
      <c r="H50" s="217"/>
      <c r="I50" s="217"/>
      <c r="J50" s="217"/>
      <c r="K50" s="217"/>
      <c r="L50" s="217"/>
      <c r="M50" s="218"/>
      <c r="N50" s="341">
        <f>ROUND(SUM(N41+N48),2)</f>
        <v>0</v>
      </c>
      <c r="O50" s="341"/>
      <c r="P50" s="341"/>
      <c r="Q50" s="341"/>
      <c r="R50" s="217"/>
      <c r="S50" s="216">
        <f>ROUND(SUM(S41+S48),2)</f>
        <v>0.33</v>
      </c>
      <c r="T50" s="216"/>
      <c r="U50" s="215">
        <f>ROUND(SUM(U41+U48),2)</f>
        <v>0.08</v>
      </c>
      <c r="V50" s="214"/>
    </row>
    <row r="51" spans="2:22" s="29" customFormat="1" ht="7.5" x14ac:dyDescent="0.25">
      <c r="B51" s="213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1"/>
    </row>
    <row r="55" spans="2:22" s="29" customFormat="1" ht="7.5" x14ac:dyDescent="0.25">
      <c r="B55" s="210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8"/>
    </row>
    <row r="56" spans="2:22" s="2" customFormat="1" ht="21" x14ac:dyDescent="0.25">
      <c r="B56" s="207"/>
      <c r="C56" s="290" t="s">
        <v>174</v>
      </c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117"/>
    </row>
    <row r="57" spans="2:22" s="29" customFormat="1" ht="7.5" x14ac:dyDescent="0.25">
      <c r="B57" s="206"/>
      <c r="V57" s="205"/>
    </row>
    <row r="58" spans="2:22" s="2" customFormat="1" ht="18" x14ac:dyDescent="0.25">
      <c r="B58" s="207"/>
      <c r="C58" s="21" t="s">
        <v>21</v>
      </c>
      <c r="F58" s="300" t="str">
        <f>F5</f>
        <v>Oprava asfaltové povrchu v části ulice Průmyslová, Chrudim</v>
      </c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V58" s="117"/>
    </row>
    <row r="59" spans="2:22" s="198" customFormat="1" ht="18" x14ac:dyDescent="0.25">
      <c r="B59" s="268"/>
      <c r="C59" s="67" t="s">
        <v>188</v>
      </c>
      <c r="F59" s="300" t="str">
        <f>F6</f>
        <v>Silniční obrubník (zeleň/komunikace) - cena na 1mb</v>
      </c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V59" s="267"/>
    </row>
    <row r="60" spans="2:22" s="29" customFormat="1" ht="7.5" x14ac:dyDescent="0.25">
      <c r="B60" s="206"/>
      <c r="V60" s="205"/>
    </row>
    <row r="61" spans="2:22" s="2" customFormat="1" ht="15" x14ac:dyDescent="0.25">
      <c r="B61" s="207"/>
      <c r="C61" s="26" t="s">
        <v>20</v>
      </c>
      <c r="F61" s="65" t="str">
        <f>F8</f>
        <v xml:space="preserve"> </v>
      </c>
      <c r="K61" s="26" t="s">
        <v>19</v>
      </c>
      <c r="M61" s="339">
        <f>IF(N8="","",N8)</f>
        <v>44287</v>
      </c>
      <c r="N61" s="280"/>
      <c r="O61" s="280"/>
      <c r="P61" s="280"/>
      <c r="V61" s="117"/>
    </row>
    <row r="62" spans="2:22" s="29" customFormat="1" ht="7.5" x14ac:dyDescent="0.25">
      <c r="B62" s="206"/>
      <c r="V62" s="205"/>
    </row>
    <row r="63" spans="2:22" s="2" customFormat="1" ht="15" x14ac:dyDescent="0.25">
      <c r="B63" s="207"/>
      <c r="C63" s="26" t="s">
        <v>18</v>
      </c>
      <c r="F63" s="65"/>
      <c r="K63" s="26" t="s">
        <v>17</v>
      </c>
      <c r="M63" s="340"/>
      <c r="N63" s="280"/>
      <c r="O63" s="280"/>
      <c r="P63" s="280"/>
      <c r="Q63" s="280"/>
      <c r="V63" s="117"/>
    </row>
    <row r="64" spans="2:22" s="2" customFormat="1" ht="15" x14ac:dyDescent="0.25">
      <c r="B64" s="207"/>
      <c r="C64" s="26" t="s">
        <v>16</v>
      </c>
      <c r="F64" s="65"/>
      <c r="K64" s="26" t="s">
        <v>15</v>
      </c>
      <c r="M64" s="340"/>
      <c r="N64" s="280"/>
      <c r="O64" s="280"/>
      <c r="P64" s="280"/>
      <c r="Q64" s="280"/>
      <c r="V64" s="117"/>
    </row>
    <row r="65" spans="2:22" s="29" customFormat="1" ht="7.5" x14ac:dyDescent="0.25">
      <c r="B65" s="206"/>
      <c r="V65" s="205"/>
    </row>
    <row r="66" spans="2:22" s="80" customFormat="1" ht="29.25" customHeight="1" x14ac:dyDescent="0.25">
      <c r="B66" s="204"/>
      <c r="C66" s="203" t="s">
        <v>173</v>
      </c>
      <c r="D66" s="203" t="s">
        <v>172</v>
      </c>
      <c r="E66" s="203" t="s">
        <v>14</v>
      </c>
      <c r="F66" s="350" t="s">
        <v>171</v>
      </c>
      <c r="G66" s="351"/>
      <c r="H66" s="351"/>
      <c r="I66" s="351"/>
      <c r="J66" s="203" t="s">
        <v>170</v>
      </c>
      <c r="K66" s="203" t="s">
        <v>169</v>
      </c>
      <c r="L66" s="350" t="s">
        <v>168</v>
      </c>
      <c r="M66" s="351"/>
      <c r="N66" s="350" t="s">
        <v>167</v>
      </c>
      <c r="O66" s="351"/>
      <c r="P66" s="351"/>
      <c r="Q66" s="351"/>
      <c r="R66" s="203" t="s">
        <v>166</v>
      </c>
      <c r="S66" s="203" t="s">
        <v>165</v>
      </c>
      <c r="T66" s="203" t="s">
        <v>164</v>
      </c>
      <c r="U66" s="203" t="s">
        <v>163</v>
      </c>
      <c r="V66" s="202"/>
    </row>
    <row r="67" spans="2:22" s="89" customFormat="1" ht="7.5" x14ac:dyDescent="0.25">
      <c r="B67" s="201"/>
      <c r="V67" s="200"/>
    </row>
    <row r="68" spans="2:22" s="2" customFormat="1" ht="18" x14ac:dyDescent="0.35">
      <c r="B68" s="16"/>
      <c r="C68" s="18" t="s">
        <v>162</v>
      </c>
      <c r="D68" s="198"/>
      <c r="E68" s="198"/>
      <c r="F68" s="198"/>
      <c r="G68" s="198"/>
      <c r="H68" s="198"/>
      <c r="I68" s="198"/>
      <c r="J68" s="198"/>
      <c r="K68" s="198"/>
      <c r="L68" s="199"/>
      <c r="M68" s="127"/>
      <c r="N68" s="307">
        <f>N69+N79+N83+N90+N94</f>
        <v>0</v>
      </c>
      <c r="O68" s="307"/>
      <c r="P68" s="307"/>
      <c r="Q68" s="307"/>
      <c r="R68" s="198"/>
      <c r="S68" s="196">
        <f>S69+S79+S83+S90+S94</f>
        <v>0.32995750000000001</v>
      </c>
      <c r="T68" s="197"/>
      <c r="U68" s="196">
        <f>U69+U79+U83+U90+U94</f>
        <v>8.1000000000000003E-2</v>
      </c>
      <c r="V68" s="13"/>
    </row>
    <row r="69" spans="2:22" s="75" customFormat="1" ht="15" x14ac:dyDescent="0.3">
      <c r="B69" s="108"/>
      <c r="D69" s="107" t="s">
        <v>161</v>
      </c>
      <c r="E69" s="107"/>
      <c r="F69" s="107"/>
      <c r="G69" s="107"/>
      <c r="H69" s="107"/>
      <c r="I69" s="107"/>
      <c r="J69" s="107"/>
      <c r="K69" s="107"/>
      <c r="L69" s="105"/>
      <c r="M69" s="105"/>
      <c r="N69" s="308">
        <f>SUM(N70:Q76)</f>
        <v>0</v>
      </c>
      <c r="O69" s="308"/>
      <c r="P69" s="308"/>
      <c r="Q69" s="308"/>
      <c r="S69" s="104">
        <f>SUM(S70:S76)</f>
        <v>2.2500000000000001E-5</v>
      </c>
      <c r="U69" s="104">
        <f>SUM(U70:U76)</f>
        <v>8.1000000000000003E-2</v>
      </c>
      <c r="V69" s="103"/>
    </row>
    <row r="70" spans="2:22" s="2" customFormat="1" x14ac:dyDescent="0.25">
      <c r="B70" s="16"/>
      <c r="C70" s="124">
        <v>1</v>
      </c>
      <c r="D70" s="124" t="s">
        <v>58</v>
      </c>
      <c r="E70" s="123" t="s">
        <v>160</v>
      </c>
      <c r="F70" s="319" t="s">
        <v>159</v>
      </c>
      <c r="G70" s="320"/>
      <c r="H70" s="320"/>
      <c r="I70" s="320"/>
      <c r="J70" s="122" t="s">
        <v>82</v>
      </c>
      <c r="K70" s="121">
        <f>K72</f>
        <v>0.5</v>
      </c>
      <c r="L70" s="318">
        <f>'SO.101 - Komunikace'!L68:M68</f>
        <v>0</v>
      </c>
      <c r="M70" s="318"/>
      <c r="N70" s="314">
        <f>ROUND(L70*K70,2)</f>
        <v>0</v>
      </c>
      <c r="O70" s="314"/>
      <c r="P70" s="314"/>
      <c r="Q70" s="314"/>
      <c r="R70" s="120">
        <v>0</v>
      </c>
      <c r="S70" s="119">
        <f>R70*K70</f>
        <v>0</v>
      </c>
      <c r="T70" s="120">
        <v>9.8000000000000004E-2</v>
      </c>
      <c r="U70" s="119">
        <f>T70*K70</f>
        <v>4.9000000000000002E-2</v>
      </c>
      <c r="V70" s="118"/>
    </row>
    <row r="71" spans="2:22" s="2" customFormat="1" x14ac:dyDescent="0.25">
      <c r="B71" s="137"/>
      <c r="C71" s="136"/>
      <c r="D71" s="136"/>
      <c r="E71" s="145" t="s">
        <v>187</v>
      </c>
      <c r="F71" s="193" t="s">
        <v>186</v>
      </c>
      <c r="G71" s="193"/>
      <c r="H71" s="193"/>
      <c r="I71" s="193"/>
      <c r="J71" s="193"/>
      <c r="K71" s="192">
        <f>1*0.5</f>
        <v>0.5</v>
      </c>
      <c r="L71" s="134"/>
      <c r="M71" s="78"/>
      <c r="N71" s="127"/>
      <c r="O71" s="127"/>
      <c r="P71" s="127"/>
      <c r="Q71" s="133"/>
      <c r="R71" s="126"/>
      <c r="S71" s="125"/>
      <c r="T71" s="126"/>
      <c r="U71" s="125"/>
      <c r="V71" s="13"/>
    </row>
    <row r="72" spans="2:22" s="2" customFormat="1" ht="12.75" customHeight="1" x14ac:dyDescent="0.25">
      <c r="B72" s="137"/>
      <c r="C72" s="136"/>
      <c r="D72" s="136"/>
      <c r="E72" s="132"/>
      <c r="F72" s="131"/>
      <c r="G72" s="130"/>
      <c r="H72" s="130"/>
      <c r="I72" s="130"/>
      <c r="J72" s="129"/>
      <c r="K72" s="128">
        <f>SUM(K71:K71)</f>
        <v>0.5</v>
      </c>
      <c r="L72" s="134"/>
      <c r="M72" s="78"/>
      <c r="N72" s="127"/>
      <c r="O72" s="127"/>
      <c r="P72" s="127"/>
      <c r="Q72" s="133"/>
      <c r="R72" s="126"/>
      <c r="S72" s="125"/>
      <c r="T72" s="126"/>
      <c r="U72" s="125"/>
      <c r="V72" s="13"/>
    </row>
    <row r="73" spans="2:22" s="2" customFormat="1" ht="31.5" customHeight="1" x14ac:dyDescent="0.25">
      <c r="B73" s="16"/>
      <c r="C73" s="124">
        <v>5</v>
      </c>
      <c r="D73" s="124" t="s">
        <v>58</v>
      </c>
      <c r="E73" s="123" t="s">
        <v>134</v>
      </c>
      <c r="F73" s="319" t="s">
        <v>133</v>
      </c>
      <c r="G73" s="320"/>
      <c r="H73" s="320"/>
      <c r="I73" s="320"/>
      <c r="J73" s="122" t="s">
        <v>130</v>
      </c>
      <c r="K73" s="121">
        <f>K75</f>
        <v>0.25</v>
      </c>
      <c r="L73" s="318">
        <f>'SO.101 - Komunikace'!L87:M87</f>
        <v>0</v>
      </c>
      <c r="M73" s="318"/>
      <c r="N73" s="314">
        <f>ROUND(L73*K73,2)</f>
        <v>0</v>
      </c>
      <c r="O73" s="314"/>
      <c r="P73" s="314"/>
      <c r="Q73" s="314"/>
      <c r="R73" s="120">
        <v>0</v>
      </c>
      <c r="S73" s="119">
        <f>R73*K73</f>
        <v>0</v>
      </c>
      <c r="T73" s="120">
        <v>0</v>
      </c>
      <c r="U73" s="119">
        <f>T73*K73</f>
        <v>0</v>
      </c>
      <c r="V73" s="118"/>
    </row>
    <row r="74" spans="2:22" s="2" customFormat="1" x14ac:dyDescent="0.25">
      <c r="B74" s="137"/>
      <c r="C74" s="136"/>
      <c r="D74" s="136"/>
      <c r="E74" s="327" t="s">
        <v>185</v>
      </c>
      <c r="F74" s="327"/>
      <c r="G74" s="327"/>
      <c r="H74" s="327"/>
      <c r="I74" s="327"/>
      <c r="J74" s="327"/>
      <c r="K74" s="135">
        <f>0.5*0.5*1</f>
        <v>0.25</v>
      </c>
      <c r="L74" s="134"/>
      <c r="M74" s="78"/>
      <c r="N74" s="127"/>
      <c r="O74" s="127"/>
      <c r="P74" s="127"/>
      <c r="Q74" s="133"/>
      <c r="R74" s="126"/>
      <c r="S74" s="125"/>
      <c r="T74" s="126"/>
      <c r="U74" s="125"/>
      <c r="V74" s="13"/>
    </row>
    <row r="75" spans="2:22" s="2" customFormat="1" x14ac:dyDescent="0.25">
      <c r="B75" s="137"/>
      <c r="C75" s="136"/>
      <c r="D75" s="136"/>
      <c r="E75" s="132"/>
      <c r="F75" s="131"/>
      <c r="G75" s="130"/>
      <c r="H75" s="130"/>
      <c r="I75" s="130"/>
      <c r="J75" s="129"/>
      <c r="K75" s="128">
        <f>SUM(K74)</f>
        <v>0.25</v>
      </c>
      <c r="L75" s="134"/>
      <c r="M75" s="78"/>
      <c r="N75" s="127"/>
      <c r="O75" s="127"/>
      <c r="P75" s="127"/>
      <c r="Q75" s="133"/>
      <c r="R75" s="126"/>
      <c r="S75" s="125"/>
      <c r="T75" s="126"/>
      <c r="U75" s="125"/>
      <c r="V75" s="13"/>
    </row>
    <row r="76" spans="2:22" s="2" customFormat="1" x14ac:dyDescent="0.25">
      <c r="B76" s="16"/>
      <c r="C76" s="124">
        <v>6</v>
      </c>
      <c r="D76" s="124" t="s">
        <v>58</v>
      </c>
      <c r="E76" s="123" t="s">
        <v>132</v>
      </c>
      <c r="F76" s="319" t="s">
        <v>131</v>
      </c>
      <c r="G76" s="320"/>
      <c r="H76" s="320"/>
      <c r="I76" s="320"/>
      <c r="J76" s="122" t="s">
        <v>130</v>
      </c>
      <c r="K76" s="121">
        <f>K78</f>
        <v>0.25</v>
      </c>
      <c r="L76" s="318">
        <f>'SO.101 - Komunikace'!L90:M90</f>
        <v>0</v>
      </c>
      <c r="M76" s="318"/>
      <c r="N76" s="314">
        <f>ROUND(L76*K76,2)</f>
        <v>0</v>
      </c>
      <c r="O76" s="314"/>
      <c r="P76" s="314"/>
      <c r="Q76" s="314"/>
      <c r="R76" s="120">
        <v>9.0000000000000006E-5</v>
      </c>
      <c r="S76" s="119">
        <f>R76*K76</f>
        <v>2.2500000000000001E-5</v>
      </c>
      <c r="T76" s="120">
        <v>0.128</v>
      </c>
      <c r="U76" s="119">
        <f>T76*K76</f>
        <v>3.2000000000000001E-2</v>
      </c>
      <c r="V76" s="118"/>
    </row>
    <row r="77" spans="2:22" s="2" customFormat="1" x14ac:dyDescent="0.25">
      <c r="B77" s="137"/>
      <c r="C77" s="136"/>
      <c r="D77" s="136"/>
      <c r="E77" s="327" t="s">
        <v>185</v>
      </c>
      <c r="F77" s="327"/>
      <c r="G77" s="327"/>
      <c r="H77" s="327"/>
      <c r="I77" s="327"/>
      <c r="J77" s="327"/>
      <c r="K77" s="135">
        <f>0.5*0.5*1</f>
        <v>0.25</v>
      </c>
      <c r="L77" s="134"/>
      <c r="M77" s="78"/>
      <c r="N77" s="127"/>
      <c r="O77" s="127"/>
      <c r="P77" s="127"/>
      <c r="Q77" s="133"/>
      <c r="R77" s="126"/>
      <c r="S77" s="125"/>
      <c r="T77" s="126"/>
      <c r="U77" s="125"/>
      <c r="V77" s="13"/>
    </row>
    <row r="78" spans="2:22" s="2" customFormat="1" x14ac:dyDescent="0.25">
      <c r="B78" s="137"/>
      <c r="C78" s="136"/>
      <c r="D78" s="136"/>
      <c r="E78" s="132"/>
      <c r="F78" s="131"/>
      <c r="G78" s="130"/>
      <c r="H78" s="130"/>
      <c r="I78" s="130"/>
      <c r="J78" s="129"/>
      <c r="K78" s="128">
        <f>SUM(K77)</f>
        <v>0.25</v>
      </c>
      <c r="L78" s="134"/>
      <c r="M78" s="78"/>
      <c r="N78" s="127"/>
      <c r="O78" s="127"/>
      <c r="P78" s="127"/>
      <c r="Q78" s="133"/>
      <c r="R78" s="126"/>
      <c r="S78" s="125"/>
      <c r="T78" s="126"/>
      <c r="U78" s="125"/>
      <c r="V78" s="13"/>
    </row>
    <row r="79" spans="2:22" s="75" customFormat="1" ht="15" x14ac:dyDescent="0.3">
      <c r="B79" s="108"/>
      <c r="D79" s="107" t="s">
        <v>128</v>
      </c>
      <c r="E79" s="107"/>
      <c r="F79" s="107"/>
      <c r="G79" s="107"/>
      <c r="H79" s="107"/>
      <c r="I79" s="107"/>
      <c r="J79" s="107"/>
      <c r="K79" s="106"/>
      <c r="L79" s="105"/>
      <c r="M79" s="105"/>
      <c r="N79" s="308">
        <f>SUM(N80:Q82)</f>
        <v>0</v>
      </c>
      <c r="O79" s="308"/>
      <c r="P79" s="308"/>
      <c r="Q79" s="308"/>
      <c r="S79" s="104">
        <f>SUM(S80:S82)</f>
        <v>9.4534999999999994E-2</v>
      </c>
      <c r="U79" s="104">
        <f>SUM(U80:U82)</f>
        <v>0</v>
      </c>
      <c r="V79" s="103"/>
    </row>
    <row r="80" spans="2:22" s="2" customFormat="1" x14ac:dyDescent="0.25">
      <c r="B80" s="16"/>
      <c r="C80" s="124" t="s">
        <v>127</v>
      </c>
      <c r="D80" s="124" t="s">
        <v>58</v>
      </c>
      <c r="E80" s="123" t="s">
        <v>126</v>
      </c>
      <c r="F80" s="319" t="s">
        <v>125</v>
      </c>
      <c r="G80" s="320"/>
      <c r="H80" s="320"/>
      <c r="I80" s="320"/>
      <c r="J80" s="122" t="s">
        <v>82</v>
      </c>
      <c r="K80" s="121">
        <f>K81</f>
        <v>0.5</v>
      </c>
      <c r="L80" s="318">
        <f>'SO.101 - Komunikace'!L94:M94</f>
        <v>0</v>
      </c>
      <c r="M80" s="318"/>
      <c r="N80" s="314">
        <f>ROUND(L80*K80,2)</f>
        <v>0</v>
      </c>
      <c r="O80" s="314"/>
      <c r="P80" s="314"/>
      <c r="Q80" s="314"/>
      <c r="R80" s="120">
        <v>0.18906999999999999</v>
      </c>
      <c r="S80" s="119">
        <f>R80*K80</f>
        <v>9.4534999999999994E-2</v>
      </c>
      <c r="T80" s="120">
        <v>0</v>
      </c>
      <c r="U80" s="119">
        <f>T80*K80</f>
        <v>0</v>
      </c>
      <c r="V80" s="118"/>
    </row>
    <row r="81" spans="2:22" s="2" customFormat="1" x14ac:dyDescent="0.25">
      <c r="B81" s="149"/>
      <c r="C81" s="145"/>
      <c r="D81" s="145"/>
      <c r="E81" s="190" t="s">
        <v>89</v>
      </c>
      <c r="F81" s="189" t="s">
        <v>184</v>
      </c>
      <c r="G81" s="189"/>
      <c r="H81" s="189"/>
      <c r="I81" s="189"/>
      <c r="J81" s="189"/>
      <c r="K81" s="266">
        <f>1*0.5</f>
        <v>0.5</v>
      </c>
      <c r="L81" s="134"/>
      <c r="M81" s="78"/>
      <c r="N81" s="127"/>
      <c r="O81" s="127"/>
      <c r="P81" s="127"/>
      <c r="Q81" s="133"/>
      <c r="R81" s="76"/>
      <c r="S81" s="147"/>
      <c r="T81" s="76"/>
      <c r="U81" s="147"/>
      <c r="V81" s="117"/>
    </row>
    <row r="82" spans="2:22" s="2" customFormat="1" ht="12.75" customHeight="1" x14ac:dyDescent="0.25">
      <c r="B82" s="137"/>
      <c r="C82" s="136"/>
      <c r="D82" s="136"/>
      <c r="E82" s="132"/>
      <c r="F82" s="131"/>
      <c r="G82" s="130"/>
      <c r="H82" s="130"/>
      <c r="I82" s="130"/>
      <c r="J82" s="129"/>
      <c r="K82" s="128">
        <f>SUM(K81)</f>
        <v>0.5</v>
      </c>
      <c r="L82" s="134"/>
      <c r="M82" s="78"/>
      <c r="N82" s="127"/>
      <c r="O82" s="127"/>
      <c r="P82" s="127"/>
      <c r="Q82" s="133"/>
      <c r="R82" s="126"/>
      <c r="S82" s="125"/>
      <c r="T82" s="126"/>
      <c r="U82" s="125"/>
      <c r="V82" s="13"/>
    </row>
    <row r="83" spans="2:22" s="75" customFormat="1" ht="15" x14ac:dyDescent="0.3">
      <c r="B83" s="108"/>
      <c r="D83" s="107" t="s">
        <v>108</v>
      </c>
      <c r="E83" s="107"/>
      <c r="F83" s="107"/>
      <c r="G83" s="107"/>
      <c r="H83" s="107"/>
      <c r="I83" s="107"/>
      <c r="J83" s="107"/>
      <c r="K83" s="106"/>
      <c r="L83" s="105"/>
      <c r="M83" s="105"/>
      <c r="N83" s="308">
        <f>SUM(N84:Q89)</f>
        <v>0</v>
      </c>
      <c r="O83" s="308"/>
      <c r="P83" s="308"/>
      <c r="Q83" s="308"/>
      <c r="S83" s="104">
        <f>SUM(S84:S89)</f>
        <v>0.2354</v>
      </c>
      <c r="U83" s="104">
        <f>SUM(U84:U89)</f>
        <v>0</v>
      </c>
      <c r="V83" s="103"/>
    </row>
    <row r="84" spans="2:22" s="2" customFormat="1" ht="26.25" customHeight="1" x14ac:dyDescent="0.25">
      <c r="B84" s="149"/>
      <c r="C84" s="172">
        <v>18</v>
      </c>
      <c r="D84" s="172" t="s">
        <v>58</v>
      </c>
      <c r="E84" s="171" t="s">
        <v>93</v>
      </c>
      <c r="F84" s="329" t="s">
        <v>92</v>
      </c>
      <c r="G84" s="330"/>
      <c r="H84" s="330"/>
      <c r="I84" s="330"/>
      <c r="J84" s="170" t="s">
        <v>76</v>
      </c>
      <c r="K84" s="265">
        <f>K86</f>
        <v>1</v>
      </c>
      <c r="L84" s="318">
        <f>'SO.101 - Komunikace'!L125:M125</f>
        <v>0</v>
      </c>
      <c r="M84" s="318"/>
      <c r="N84" s="314">
        <f>ROUND(L84*K84,2)</f>
        <v>0</v>
      </c>
      <c r="O84" s="314"/>
      <c r="P84" s="314"/>
      <c r="Q84" s="314"/>
      <c r="R84" s="120">
        <v>0.15540000000000001</v>
      </c>
      <c r="S84" s="119">
        <f>R84*K84</f>
        <v>0.15540000000000001</v>
      </c>
      <c r="T84" s="120">
        <v>0</v>
      </c>
      <c r="U84" s="119">
        <f>T84*K84</f>
        <v>0</v>
      </c>
      <c r="V84" s="117"/>
    </row>
    <row r="85" spans="2:22" s="2" customFormat="1" x14ac:dyDescent="0.25">
      <c r="B85" s="149"/>
      <c r="C85" s="194"/>
      <c r="D85" s="194"/>
      <c r="E85" s="190" t="s">
        <v>89</v>
      </c>
      <c r="F85" s="189"/>
      <c r="G85" s="189"/>
      <c r="H85" s="189"/>
      <c r="I85" s="189"/>
      <c r="J85" s="189"/>
      <c r="K85" s="262">
        <v>1</v>
      </c>
      <c r="L85" s="134"/>
      <c r="M85" s="78"/>
      <c r="N85" s="127"/>
      <c r="O85" s="127"/>
      <c r="P85" s="127"/>
      <c r="Q85" s="133"/>
      <c r="R85" s="76"/>
      <c r="S85" s="147"/>
      <c r="T85" s="76"/>
      <c r="U85" s="147"/>
      <c r="V85" s="117"/>
    </row>
    <row r="86" spans="2:22" s="2" customFormat="1" x14ac:dyDescent="0.25">
      <c r="B86" s="149"/>
      <c r="C86" s="163"/>
      <c r="D86" s="163"/>
      <c r="E86" s="132"/>
      <c r="F86" s="131"/>
      <c r="G86" s="130"/>
      <c r="H86" s="130"/>
      <c r="I86" s="130"/>
      <c r="J86" s="129"/>
      <c r="K86" s="261">
        <f>SUM(K85:K85)</f>
        <v>1</v>
      </c>
      <c r="L86" s="134"/>
      <c r="M86" s="78"/>
      <c r="N86" s="127"/>
      <c r="O86" s="127"/>
      <c r="P86" s="127"/>
      <c r="Q86" s="148"/>
      <c r="R86" s="76"/>
      <c r="S86" s="147"/>
      <c r="T86" s="76"/>
      <c r="U86" s="147"/>
      <c r="V86" s="117"/>
    </row>
    <row r="87" spans="2:22" s="2" customFormat="1" x14ac:dyDescent="0.25">
      <c r="B87" s="149"/>
      <c r="C87" s="157">
        <v>19</v>
      </c>
      <c r="D87" s="157" t="s">
        <v>91</v>
      </c>
      <c r="E87" s="156"/>
      <c r="F87" s="331" t="s">
        <v>183</v>
      </c>
      <c r="G87" s="332"/>
      <c r="H87" s="332"/>
      <c r="I87" s="332"/>
      <c r="J87" s="155" t="s">
        <v>85</v>
      </c>
      <c r="K87" s="264">
        <f>K89</f>
        <v>1</v>
      </c>
      <c r="L87" s="318">
        <f>'SO.101 - Komunikace'!L129:M129</f>
        <v>0</v>
      </c>
      <c r="M87" s="318"/>
      <c r="N87" s="314">
        <f>ROUND(L87*K87,2)</f>
        <v>0</v>
      </c>
      <c r="O87" s="314"/>
      <c r="P87" s="314"/>
      <c r="Q87" s="314"/>
      <c r="R87" s="153">
        <v>0.08</v>
      </c>
      <c r="S87" s="152">
        <f>R87*K87</f>
        <v>0.08</v>
      </c>
      <c r="T87" s="153">
        <v>0</v>
      </c>
      <c r="U87" s="152">
        <f>T87*K87</f>
        <v>0</v>
      </c>
      <c r="V87" s="117"/>
    </row>
    <row r="88" spans="2:22" s="2" customFormat="1" x14ac:dyDescent="0.25">
      <c r="B88" s="149"/>
      <c r="C88" s="194"/>
      <c r="D88" s="194"/>
      <c r="E88" s="263" t="s">
        <v>89</v>
      </c>
      <c r="F88" s="146"/>
      <c r="G88" s="145"/>
      <c r="H88" s="145"/>
      <c r="I88" s="145"/>
      <c r="J88" s="145"/>
      <c r="K88" s="262">
        <v>1</v>
      </c>
      <c r="L88" s="134"/>
      <c r="M88" s="78"/>
      <c r="N88" s="127"/>
      <c r="O88" s="127"/>
      <c r="P88" s="127"/>
      <c r="Q88" s="148"/>
      <c r="R88" s="76"/>
      <c r="S88" s="147"/>
      <c r="T88" s="76"/>
      <c r="U88" s="147"/>
      <c r="V88" s="150"/>
    </row>
    <row r="89" spans="2:22" s="2" customFormat="1" x14ac:dyDescent="0.25">
      <c r="B89" s="149"/>
      <c r="C89" s="163"/>
      <c r="D89" s="163"/>
      <c r="E89" s="132"/>
      <c r="F89" s="131"/>
      <c r="G89" s="130"/>
      <c r="H89" s="130"/>
      <c r="I89" s="130"/>
      <c r="J89" s="129"/>
      <c r="K89" s="261">
        <f>SUM(K88)</f>
        <v>1</v>
      </c>
      <c r="L89" s="134"/>
      <c r="M89" s="78"/>
      <c r="N89" s="127"/>
      <c r="O89" s="127"/>
      <c r="P89" s="127"/>
      <c r="Q89" s="148"/>
      <c r="R89" s="76"/>
      <c r="S89" s="147"/>
      <c r="T89" s="76"/>
      <c r="U89" s="147"/>
      <c r="V89" s="117"/>
    </row>
    <row r="90" spans="2:22" s="75" customFormat="1" ht="15" x14ac:dyDescent="0.3">
      <c r="B90" s="108"/>
      <c r="D90" s="107" t="s">
        <v>72</v>
      </c>
      <c r="E90" s="107"/>
      <c r="F90" s="107"/>
      <c r="G90" s="107"/>
      <c r="H90" s="107"/>
      <c r="I90" s="107"/>
      <c r="J90" s="107"/>
      <c r="K90" s="106"/>
      <c r="L90" s="105"/>
      <c r="M90" s="105"/>
      <c r="N90" s="306">
        <f>SUM(N91:Q93)</f>
        <v>0</v>
      </c>
      <c r="O90" s="306"/>
      <c r="P90" s="306"/>
      <c r="Q90" s="306"/>
      <c r="S90" s="104">
        <f>SUM(S91:S93)</f>
        <v>0</v>
      </c>
      <c r="U90" s="104">
        <f>SUM(U91:U93)</f>
        <v>0</v>
      </c>
      <c r="V90" s="103"/>
    </row>
    <row r="91" spans="2:22" s="2" customFormat="1" x14ac:dyDescent="0.25">
      <c r="B91" s="16"/>
      <c r="C91" s="102">
        <v>29</v>
      </c>
      <c r="D91" s="102" t="s">
        <v>58</v>
      </c>
      <c r="E91" s="101" t="s">
        <v>69</v>
      </c>
      <c r="F91" s="321" t="s">
        <v>68</v>
      </c>
      <c r="G91" s="322"/>
      <c r="H91" s="322"/>
      <c r="I91" s="322"/>
      <c r="J91" s="100" t="s">
        <v>55</v>
      </c>
      <c r="K91" s="99">
        <f>K93</f>
        <v>4.9000000000000002E-2</v>
      </c>
      <c r="L91" s="315">
        <f>'SO.101 - Komunikace'!L145:M145</f>
        <v>0</v>
      </c>
      <c r="M91" s="315"/>
      <c r="N91" s="316">
        <f>ROUND(L91*K91,2)</f>
        <v>0</v>
      </c>
      <c r="O91" s="316"/>
      <c r="P91" s="316"/>
      <c r="Q91" s="316"/>
      <c r="R91" s="98">
        <v>0</v>
      </c>
      <c r="S91" s="116">
        <f>R91*K91</f>
        <v>0</v>
      </c>
      <c r="T91" s="98">
        <v>0</v>
      </c>
      <c r="U91" s="116">
        <f>T91*K91</f>
        <v>0</v>
      </c>
      <c r="V91" s="13"/>
    </row>
    <row r="92" spans="2:22" s="2" customFormat="1" x14ac:dyDescent="0.25">
      <c r="B92" s="16"/>
      <c r="C92" s="115">
        <v>30</v>
      </c>
      <c r="D92" s="115" t="s">
        <v>58</v>
      </c>
      <c r="E92" s="114" t="s">
        <v>67</v>
      </c>
      <c r="F92" s="323" t="s">
        <v>66</v>
      </c>
      <c r="G92" s="324"/>
      <c r="H92" s="324"/>
      <c r="I92" s="324"/>
      <c r="J92" s="113" t="s">
        <v>55</v>
      </c>
      <c r="K92" s="110">
        <f>K91*12</f>
        <v>0.58800000000000008</v>
      </c>
      <c r="L92" s="310">
        <f>'SO.101 - Komunikace'!L146:M146</f>
        <v>0</v>
      </c>
      <c r="M92" s="310"/>
      <c r="N92" s="311">
        <f>ROUND(L92*K92,2)</f>
        <v>0</v>
      </c>
      <c r="O92" s="311"/>
      <c r="P92" s="311"/>
      <c r="Q92" s="311"/>
      <c r="R92" s="112">
        <v>0</v>
      </c>
      <c r="S92" s="111">
        <f>R92*K92</f>
        <v>0</v>
      </c>
      <c r="T92" s="112">
        <v>0</v>
      </c>
      <c r="U92" s="111">
        <f>T92*K92</f>
        <v>0</v>
      </c>
      <c r="V92" s="13"/>
    </row>
    <row r="93" spans="2:22" s="2" customFormat="1" ht="31.5" customHeight="1" x14ac:dyDescent="0.25">
      <c r="B93" s="16"/>
      <c r="C93" s="97">
        <v>32</v>
      </c>
      <c r="D93" s="97" t="s">
        <v>58</v>
      </c>
      <c r="E93" s="96" t="s">
        <v>63</v>
      </c>
      <c r="F93" s="325" t="s">
        <v>62</v>
      </c>
      <c r="G93" s="326"/>
      <c r="H93" s="326"/>
      <c r="I93" s="326"/>
      <c r="J93" s="95" t="s">
        <v>55</v>
      </c>
      <c r="K93" s="94">
        <f>U70</f>
        <v>4.9000000000000002E-2</v>
      </c>
      <c r="L93" s="317">
        <f>'SO.101 - Komunikace'!L148:M148</f>
        <v>0</v>
      </c>
      <c r="M93" s="317"/>
      <c r="N93" s="313">
        <f>ROUND(L93*K93,2)</f>
        <v>0</v>
      </c>
      <c r="O93" s="313"/>
      <c r="P93" s="313"/>
      <c r="Q93" s="313"/>
      <c r="R93" s="93">
        <v>0</v>
      </c>
      <c r="S93" s="109">
        <f>R93*K93</f>
        <v>0</v>
      </c>
      <c r="T93" s="93">
        <v>0</v>
      </c>
      <c r="U93" s="109">
        <f>T93*K93</f>
        <v>0</v>
      </c>
      <c r="V93" s="13"/>
    </row>
    <row r="94" spans="2:22" s="75" customFormat="1" ht="15" x14ac:dyDescent="0.3">
      <c r="B94" s="108"/>
      <c r="C94" s="257"/>
      <c r="D94" s="260" t="s">
        <v>61</v>
      </c>
      <c r="E94" s="260"/>
      <c r="F94" s="260"/>
      <c r="G94" s="260"/>
      <c r="H94" s="260"/>
      <c r="I94" s="260"/>
      <c r="J94" s="260"/>
      <c r="K94" s="259"/>
      <c r="L94" s="258"/>
      <c r="M94" s="258"/>
      <c r="N94" s="312">
        <f>SUM(N95:Q96)</f>
        <v>0</v>
      </c>
      <c r="O94" s="312"/>
      <c r="P94" s="312"/>
      <c r="Q94" s="312"/>
      <c r="R94" s="257"/>
      <c r="S94" s="256">
        <f>SUM(S95:S96)</f>
        <v>0</v>
      </c>
      <c r="T94" s="257"/>
      <c r="U94" s="256">
        <f>SUM(U95:U96)</f>
        <v>0</v>
      </c>
      <c r="V94" s="103"/>
    </row>
    <row r="95" spans="2:22" s="2" customFormat="1" ht="31.5" customHeight="1" x14ac:dyDescent="0.25">
      <c r="B95" s="16"/>
      <c r="C95" s="102">
        <v>33</v>
      </c>
      <c r="D95" s="102" t="s">
        <v>58</v>
      </c>
      <c r="E95" s="101" t="s">
        <v>60</v>
      </c>
      <c r="F95" s="321" t="s">
        <v>59</v>
      </c>
      <c r="G95" s="322"/>
      <c r="H95" s="322"/>
      <c r="I95" s="322"/>
      <c r="J95" s="100" t="s">
        <v>55</v>
      </c>
      <c r="K95" s="99">
        <f>S68</f>
        <v>0.32995750000000001</v>
      </c>
      <c r="L95" s="315">
        <f>'SO.101 - Komunikace'!L150:M150</f>
        <v>0</v>
      </c>
      <c r="M95" s="315"/>
      <c r="N95" s="316">
        <f>ROUND(L95*K95,2)</f>
        <v>0</v>
      </c>
      <c r="O95" s="316"/>
      <c r="P95" s="316"/>
      <c r="Q95" s="316"/>
      <c r="R95" s="98">
        <v>0</v>
      </c>
      <c r="S95" s="98">
        <v>0</v>
      </c>
      <c r="T95" s="98">
        <v>0</v>
      </c>
      <c r="U95" s="98">
        <f>T95*K95</f>
        <v>0</v>
      </c>
      <c r="V95" s="13"/>
    </row>
    <row r="96" spans="2:22" s="2" customFormat="1" ht="31.5" customHeight="1" x14ac:dyDescent="0.25">
      <c r="B96" s="16"/>
      <c r="C96" s="97">
        <v>34</v>
      </c>
      <c r="D96" s="97" t="s">
        <v>58</v>
      </c>
      <c r="E96" s="96" t="s">
        <v>57</v>
      </c>
      <c r="F96" s="325" t="s">
        <v>56</v>
      </c>
      <c r="G96" s="326"/>
      <c r="H96" s="326"/>
      <c r="I96" s="326"/>
      <c r="J96" s="95" t="s">
        <v>55</v>
      </c>
      <c r="K96" s="94">
        <f>K95</f>
        <v>0.32995750000000001</v>
      </c>
      <c r="L96" s="317">
        <f>'SO.101 - Komunikace'!L151:M151</f>
        <v>0</v>
      </c>
      <c r="M96" s="317"/>
      <c r="N96" s="313">
        <f>ROUND(L96*K96,2)</f>
        <v>0</v>
      </c>
      <c r="O96" s="313"/>
      <c r="P96" s="313"/>
      <c r="Q96" s="313"/>
      <c r="R96" s="93">
        <v>0</v>
      </c>
      <c r="S96" s="93">
        <v>0</v>
      </c>
      <c r="T96" s="93">
        <v>0</v>
      </c>
      <c r="U96" s="93">
        <f>T96*K96</f>
        <v>0</v>
      </c>
      <c r="V96" s="13"/>
    </row>
    <row r="97" spans="2:23" s="2" customFormat="1" ht="6.95" customHeight="1" x14ac:dyDescent="0.3">
      <c r="B97" s="5"/>
      <c r="C97" s="4"/>
      <c r="D97" s="4"/>
      <c r="E97" s="4"/>
      <c r="F97" s="4"/>
      <c r="G97" s="4"/>
      <c r="H97" s="4"/>
      <c r="I97" s="4"/>
      <c r="J97" s="4"/>
      <c r="K97" s="4"/>
      <c r="L97" s="255"/>
      <c r="M97" s="255"/>
      <c r="N97" s="74"/>
      <c r="O97" s="74"/>
      <c r="P97" s="74"/>
      <c r="Q97" s="74"/>
      <c r="R97" s="74"/>
      <c r="S97" s="74"/>
      <c r="T97" s="74"/>
      <c r="U97" s="74"/>
      <c r="V97" s="3"/>
      <c r="W97" s="1"/>
    </row>
    <row r="98" spans="2:23" x14ac:dyDescent="0.3">
      <c r="L98" s="254"/>
      <c r="M98" s="254"/>
    </row>
  </sheetData>
  <mergeCells count="82">
    <mergeCell ref="F96:I96"/>
    <mergeCell ref="L96:M96"/>
    <mergeCell ref="N96:Q96"/>
    <mergeCell ref="F6:P6"/>
    <mergeCell ref="F59:P59"/>
    <mergeCell ref="F32:P32"/>
    <mergeCell ref="F93:I93"/>
    <mergeCell ref="L93:M93"/>
    <mergeCell ref="N93:Q93"/>
    <mergeCell ref="N94:Q94"/>
    <mergeCell ref="F95:I95"/>
    <mergeCell ref="L95:M95"/>
    <mergeCell ref="N95:Q95"/>
    <mergeCell ref="F92:I92"/>
    <mergeCell ref="L92:M92"/>
    <mergeCell ref="N92:Q92"/>
    <mergeCell ref="N90:Q90"/>
    <mergeCell ref="F91:I91"/>
    <mergeCell ref="L91:M91"/>
    <mergeCell ref="N91:Q91"/>
    <mergeCell ref="F84:I84"/>
    <mergeCell ref="L84:M84"/>
    <mergeCell ref="N84:Q84"/>
    <mergeCell ref="F87:I87"/>
    <mergeCell ref="L87:M87"/>
    <mergeCell ref="N87:Q87"/>
    <mergeCell ref="N83:Q83"/>
    <mergeCell ref="E77:J77"/>
    <mergeCell ref="N79:Q79"/>
    <mergeCell ref="F80:I80"/>
    <mergeCell ref="L80:M80"/>
    <mergeCell ref="N80:Q80"/>
    <mergeCell ref="F73:I73"/>
    <mergeCell ref="L73:M73"/>
    <mergeCell ref="N73:Q73"/>
    <mergeCell ref="E74:J74"/>
    <mergeCell ref="F76:I76"/>
    <mergeCell ref="L76:M76"/>
    <mergeCell ref="N76:Q76"/>
    <mergeCell ref="N68:Q68"/>
    <mergeCell ref="N69:Q69"/>
    <mergeCell ref="F70:I70"/>
    <mergeCell ref="L70:M70"/>
    <mergeCell ref="N70:Q70"/>
    <mergeCell ref="N66:Q66"/>
    <mergeCell ref="N45:Q45"/>
    <mergeCell ref="N46:Q46"/>
    <mergeCell ref="N48:Q48"/>
    <mergeCell ref="N50:Q50"/>
    <mergeCell ref="C56:U56"/>
    <mergeCell ref="F58:P58"/>
    <mergeCell ref="M61:P61"/>
    <mergeCell ref="M63:Q63"/>
    <mergeCell ref="M64:Q64"/>
    <mergeCell ref="F66:I66"/>
    <mergeCell ref="L66:M66"/>
    <mergeCell ref="N41:Q41"/>
    <mergeCell ref="N42:Q42"/>
    <mergeCell ref="N43:Q43"/>
    <mergeCell ref="N44:Q44"/>
    <mergeCell ref="F31:P31"/>
    <mergeCell ref="M34:P34"/>
    <mergeCell ref="M36:Q36"/>
    <mergeCell ref="M37:Q37"/>
    <mergeCell ref="C39:G39"/>
    <mergeCell ref="N39:Q39"/>
    <mergeCell ref="O10:P10"/>
    <mergeCell ref="H23:J23"/>
    <mergeCell ref="M23:P23"/>
    <mergeCell ref="L25:P25"/>
    <mergeCell ref="C29:U29"/>
    <mergeCell ref="O11:P11"/>
    <mergeCell ref="O12:P12"/>
    <mergeCell ref="O13:P13"/>
    <mergeCell ref="M18:P18"/>
    <mergeCell ref="M19:P19"/>
    <mergeCell ref="M21:P21"/>
    <mergeCell ref="C1:Q1"/>
    <mergeCell ref="R1:W1"/>
    <mergeCell ref="C3:U4"/>
    <mergeCell ref="F5:P5"/>
    <mergeCell ref="N8:P8"/>
  </mergeCells>
  <printOptions horizontalCentered="1"/>
  <pageMargins left="0.19685039370078741" right="0.19685039370078741" top="0.39370078740157483" bottom="0.39370078740157483" header="0" footer="0.19685039370078741"/>
  <pageSetup paperSize="9" scale="90" orientation="landscape" errors="blank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22C8-2EAD-48BB-924F-54B1CA2A2CC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SO.101 - Komunikace</vt:lpstr>
      <vt:lpstr>SO.102-Obrubník-nevyplňovat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dulikv</dc:creator>
  <cp:lastModifiedBy>dulikv</cp:lastModifiedBy>
  <dcterms:created xsi:type="dcterms:W3CDTF">2021-04-30T10:41:03Z</dcterms:created>
  <dcterms:modified xsi:type="dcterms:W3CDTF">2021-04-30T10:44:19Z</dcterms:modified>
</cp:coreProperties>
</file>