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5"/>
  </bookViews>
  <sheets>
    <sheet name="Rekapitulace stavby" sheetId="1" r:id="rId1"/>
    <sheet name="D.1.1 - SO-01 stavební a ..." sheetId="2" r:id="rId2"/>
    <sheet name="D.2.1 - TO-01 technologic..." sheetId="3" r:id="rId3"/>
    <sheet name="D.1.1-1 - IO-01, 02 - pří..." sheetId="4" r:id="rId4"/>
    <sheet name="D.1.1-2 - IO-03, 04 - pří..." sheetId="5" r:id="rId5"/>
    <sheet name="3. - VRN - vedlejší rozpo..." sheetId="6" r:id="rId6"/>
  </sheets>
  <definedNames>
    <definedName name="_xlnm._FilterDatabase" localSheetId="5" hidden="1">'3. - VRN - vedlejší rozpo...'!$C$82:$K$113</definedName>
    <definedName name="_xlnm._FilterDatabase" localSheetId="1" hidden="1">'D.1.1 - SO-01 stavební a ...'!$C$94:$K$424</definedName>
    <definedName name="_xlnm._FilterDatabase" localSheetId="3" hidden="1">'D.1.1-1 - IO-01, 02 - pří...'!$C$92:$K$363</definedName>
    <definedName name="_xlnm._FilterDatabase" localSheetId="4" hidden="1">'D.1.1-2 - IO-03, 04 - pří...'!$C$92:$K$160</definedName>
    <definedName name="_xlnm._FilterDatabase" localSheetId="2" hidden="1">'D.2.1 - TO-01 technologic...'!$C$87:$K$95</definedName>
    <definedName name="_xlnm.Print_Area" localSheetId="5">'3. - VRN - vedlejší rozpo...'!$C$45:$J$64,'3. - VRN - vedlejší rozpo...'!$C$70:$K$113</definedName>
    <definedName name="_xlnm.Print_Area" localSheetId="1">'D.1.1 - SO-01 stavební a ...'!$C$47:$J$74,'D.1.1 - SO-01 stavební a ...'!$C$80:$K$424</definedName>
    <definedName name="_xlnm.Print_Area" localSheetId="3">'D.1.1-1 - IO-01, 02 - pří...'!$C$47:$J$72,'D.1.1-1 - IO-01, 02 - pří...'!$C$78:$K$363</definedName>
    <definedName name="_xlnm.Print_Area" localSheetId="4">'D.1.1-2 - IO-03, 04 - pří...'!$C$47:$J$72,'D.1.1-2 - IO-03, 04 - pří...'!$C$78:$K$160</definedName>
    <definedName name="_xlnm.Print_Area" localSheetId="2">'D.2.1 - TO-01 technologic...'!$C$47:$J$67,'D.2.1 - TO-01 technologic...'!$C$73:$K$95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'D.1.1 - SO-01 stavební a ...'!$94:$94</definedName>
    <definedName name="_xlnm.Print_Titles" localSheetId="2">'D.2.1 - TO-01 technologic...'!$87:$87</definedName>
    <definedName name="_xlnm.Print_Titles" localSheetId="5">'3. - VRN - vedlejší rozpo...'!$82:$82</definedName>
  </definedNames>
  <calcPr calcId="152511"/>
</workbook>
</file>

<file path=xl/sharedStrings.xml><?xml version="1.0" encoding="utf-8"?>
<sst xmlns="http://schemas.openxmlformats.org/spreadsheetml/2006/main" count="7257" uniqueCount="927">
  <si>
    <t>Export Komplet</t>
  </si>
  <si>
    <t>VZ</t>
  </si>
  <si>
    <t>2.0</t>
  </si>
  <si>
    <t/>
  </si>
  <si>
    <t>False</t>
  </si>
  <si>
    <t>{209af38a-3bbc-411e-90cc-8807cf881c75}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</si>
  <si>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</si>
  <si>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</si>
  <si>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</si>
  <si>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</si>
  <si>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</si>
  <si>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</si>
  <si>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</si>
  <si>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</si>
  <si>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</si>
  <si>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20_06_12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</si>
  <si>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</si>
  <si>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</si>
  <si>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FONTÁNY BRUSEL</t>
  </si>
  <si>
    <t>KSO:</t>
  </si>
  <si>
    <t>825 59 11</t>
  </si>
  <si>
    <t>CC-CZ:</t>
  </si>
  <si>
    <t>24208</t>
  </si>
  <si>
    <t>Místo:</t>
  </si>
  <si>
    <t>HUSOVA ULICE CHRUDIM</t>
  </si>
  <si>
    <t>Datum:</t>
  </si>
  <si>
    <t>12. 6. 2020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</si>
  <si>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</si>
  <si>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</si>
  <si>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</si>
  <si>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</si>
  <si>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</si>
  <si>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</si>
  <si>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</si>
  <si>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</si>
  <si>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</si>
  <si>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45521816</t>
  </si>
  <si>
    <t>Ing. Miloslav Jelínek</t>
  </si>
  <si>
    <t>CZ45521816</t>
  </si>
  <si>
    <t>True</t>
  </si>
  <si>
    <t>Zpracovatel:</t>
  </si>
  <si>
    <t>47469218</t>
  </si>
  <si>
    <t>Ing. Jiří Milička</t>
  </si>
  <si>
    <t>CZ47469218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</si>
  <si>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</si>
  <si>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</si>
  <si>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</si>
  <si>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</si>
  <si>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</si>
  <si>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</si>
  <si>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</si>
  <si>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</si>
  <si>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</si>
  <si>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</si>
  <si>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</si>
  <si>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</si>
  <si>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</si>
  <si>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</si>
  <si>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</si>
  <si>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</si>
  <si>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</si>
  <si>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</si>
  <si>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</si>
  <si>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</si>
  <si>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</si>
  <si>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</si>
  <si>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</si>
  <si>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</si>
  <si>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</si>
  <si>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</si>
  <si>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</si>
  <si>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</si>
  <si>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</si>
  <si>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</si>
  <si>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</si>
  <si>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</si>
  <si>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</si>
  <si>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</si>
  <si>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</si>
  <si>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</si>
  <si>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</si>
  <si>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</si>
  <si>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</si>
  <si>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</si>
  <si>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</t>
  </si>
  <si>
    <t>SO - stavební objekty</t>
  </si>
  <si>
    <t>STA</t>
  </si>
  <si>
    <t>1</t>
  </si>
  <si>
    <t>{1b43b506-ea54-4ee2-be58-9e916e2e5ba7}</t>
  </si>
  <si>
    <t>2</t>
  </si>
  <si>
    <t>/</t>
  </si>
  <si>
    <t>D.1.1</t>
  </si>
  <si>
    <t>SO-01 stavební a konstrukční část technologie šachty</t>
  </si>
  <si>
    <t>Soupis</t>
  </si>
  <si>
    <t>{70bd704c-7f7f-4c14-a170-57ce98e88d35}</t>
  </si>
  <si>
    <t>D.2.1</t>
  </si>
  <si>
    <t>TO-01 technologické řešení šachty</t>
  </si>
  <si>
    <t>{c869067e-f2e9-4301-9c7e-55bdf27113af}</t>
  </si>
  <si>
    <t>2.</t>
  </si>
  <si>
    <t>IO - inženýrské objekty</t>
  </si>
  <si>
    <t>{91b8055d-a1f6-42dd-b06a-e835b8c8c55e}</t>
  </si>
  <si>
    <t>D.1.1-1</t>
  </si>
  <si>
    <t>IO-01, 02 - přípojka vody a kanalizace</t>
  </si>
  <si>
    <t>{fa4b29be-a662-479f-9fb6-5fffe914ea9e}</t>
  </si>
  <si>
    <t>D.1.1-2</t>
  </si>
  <si>
    <t>IO-03, 04 - přípojka elektro a úprava veřejného osvětlení</t>
  </si>
  <si>
    <t>{85ed89c9-7c35-415a-bf8e-7c86323113e4}</t>
  </si>
  <si>
    <t>3.</t>
  </si>
  <si>
    <t>VRN - vedlejší rozpočtové náklady</t>
  </si>
  <si>
    <t>{4e49f044-dae3-451b-8a6a-db0c7b3f9c29}</t>
  </si>
  <si>
    <t>KRYCÍ LIST SOUPISU PRACÍ</t>
  </si>
  <si>
    <t>Objekt:</t>
  </si>
  <si>
    <t>1. - SO - stavební objekty</t>
  </si>
  <si>
    <t>Soupis:</t>
  </si>
  <si>
    <t>D.1.1 - SO-01 stavební a konstrukční část technologie šachty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</si>
  <si>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</si>
  <si>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</si>
  <si>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</si>
  <si>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</si>
  <si>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</si>
  <si>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</si>
  <si>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</si>
  <si>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</si>
  <si>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</si>
  <si>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</si>
  <si>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</si>
  <si>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</si>
  <si>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</si>
  <si>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</si>
  <si>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</si>
  <si>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</si>
  <si>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</si>
  <si>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</si>
  <si>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</si>
  <si>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</si>
  <si>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</si>
  <si>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</si>
  <si>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</si>
  <si>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</si>
  <si>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</si>
  <si>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</si>
  <si>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</si>
  <si>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</si>
  <si>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</si>
  <si>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</si>
  <si>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</si>
  <si>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</si>
  <si>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</si>
  <si>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</si>
  <si>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</si>
  <si>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CS ÚRS 2018 02</t>
  </si>
  <si>
    <t>4</t>
  </si>
  <si>
    <t>1895865649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</si>
  <si>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</si>
  <si>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</si>
  <si>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VV</t>
  </si>
  <si>
    <t>chodník u fontány</t>
  </si>
  <si>
    <t>2,0*2,0</t>
  </si>
  <si>
    <t>Součet</t>
  </si>
  <si>
    <t>113107531</t>
  </si>
  <si>
    <t>Odstranění podkladu z betonu prostého tl 150 mm při překopech strojně pl přes 15 m2</t>
  </si>
  <si>
    <t>1912660961</t>
  </si>
  <si>
    <t>Odstranění podkladů nebo krytů při překopech inženýrských sítí s přemístěním hmot na skládku ve vzdálenosti do 3 m nebo s naložením na dopravní prostředek strojně plochy jednotlivě přes 15 m2 z betonu prostého, o tl. vrstvy přes 100 do 150 mm</t>
  </si>
  <si>
    <t>stávající chodník</t>
  </si>
  <si>
    <t>6,1*1,6</t>
  </si>
  <si>
    <t>3</t>
  </si>
  <si>
    <t>113202111</t>
  </si>
  <si>
    <t>Vytrhání obrub krajníků obrubníků stojatých</t>
  </si>
  <si>
    <t>m</t>
  </si>
  <si>
    <t>1551222551</t>
  </si>
  <si>
    <t>Vytrhání obrub s vybouráním lože, s přemístěním hmot na skládku na vzdálenost do 3 m nebo s naložením na dopravní prostředek z krajníků nebo obrubníků stojatých</t>
  </si>
  <si>
    <t>6,1</t>
  </si>
  <si>
    <t>2,0*2</t>
  </si>
  <si>
    <t>119001401</t>
  </si>
  <si>
    <t>Dočasné zajištění potrubí ocelového nebo litinového DN do 200</t>
  </si>
  <si>
    <t>1136254045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</si>
  <si>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</si>
  <si>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5</t>
  </si>
  <si>
    <t>120001101</t>
  </si>
  <si>
    <t>Příplatek za ztížení odkopávky nebo prokkopávky v blízkosti inženýrských sítí</t>
  </si>
  <si>
    <t>m3</t>
  </si>
  <si>
    <t>-958948966</t>
  </si>
  <si>
    <t>Příplatek k cenám vykopávek za ztížení vykopávky v blízkosti inženýrských sítí nebo výbušnin v horninách jakékoliv třídy</t>
  </si>
  <si>
    <t>6</t>
  </si>
  <si>
    <t>131201201</t>
  </si>
  <si>
    <t>Hloubení jam zapažených v hornině tř. 3 objemu do 100 m3</t>
  </si>
  <si>
    <t>-1264509053</t>
  </si>
  <si>
    <t>Hloubení zapažených jam a zářezů s urovnáním dna do předepsaného profilu a spádu v hornině tř. 3 do 100 m3</t>
  </si>
  <si>
    <t>šachta</t>
  </si>
  <si>
    <t>6,1*4,6*3,2</t>
  </si>
  <si>
    <t>1,2*1,1*0,4</t>
  </si>
  <si>
    <t>výkop ve fontáně</t>
  </si>
  <si>
    <t>1,0*1,0*1,2</t>
  </si>
  <si>
    <t>7</t>
  </si>
  <si>
    <t>131201209</t>
  </si>
  <si>
    <t>Příplatek za lepivost u hloubení jam zapažených v hornině tř. 3</t>
  </si>
  <si>
    <t>-458736737</t>
  </si>
  <si>
    <t>Hloubení zapažených jam a zářezů s urovnáním dna do předepsaného profilu a spádu Příplatek k cenám za lepivost horniny tř. 3</t>
  </si>
  <si>
    <t>8</t>
  </si>
  <si>
    <t>132201201</t>
  </si>
  <si>
    <t>Hloubení rýh š do 2000 mm v hornině tř. 3 objemu do 100 m3</t>
  </si>
  <si>
    <t>469993623</t>
  </si>
  <si>
    <t>Hloubení zapažených i nezapažených rýh šířky přes 600 do 2 000 mm s urovnáním dna do předepsaného profilu a spádu v hornině tř. 3 do 100 m3</t>
  </si>
  <si>
    <t>technologické vedení k fontáně</t>
  </si>
  <si>
    <t>1,0*(2,5+4,0+8,5+4,0)*1,8</t>
  </si>
  <si>
    <t>9</t>
  </si>
  <si>
    <t>132201209</t>
  </si>
  <si>
    <t>Příplatek za lepivost k hloubení rýh š do 2000 mm v hornině tř. 3</t>
  </si>
  <si>
    <t>-440042496</t>
  </si>
  <si>
    <t>Hloubení zapažených i nezapažených rýh šířky přes 600 do 2 000 mm s urovnáním dna do předepsaného profilu a spádu v hornině tř. 3 Příplatek k cenám za lepivost horniny tř. 3</t>
  </si>
  <si>
    <t>10</t>
  </si>
  <si>
    <t>151101101</t>
  </si>
  <si>
    <t>Zřízení příložného pažení a rozepření stěn rýh hl do 2 m</t>
  </si>
  <si>
    <t>1002051359</t>
  </si>
  <si>
    <t>Zřízení pažení a rozepření stěn rýh pro podzemní vedení pro všechny šířky rýhy příložné pro jakoukoliv mezerovitost, hloubky do 2 m</t>
  </si>
  <si>
    <t>(2,5+4,0+8,5+4,0)*1,8*2</t>
  </si>
  <si>
    <t>11</t>
  </si>
  <si>
    <t>151101102</t>
  </si>
  <si>
    <t>Zřízení příložného pažení a rozepření stěn rýh hl do 4 m</t>
  </si>
  <si>
    <t>-670420326</t>
  </si>
  <si>
    <t>Zřízení pažení a rozepření stěn rýh pro podzemní vedení pro všechny šířky rýhy příložné pro jakoukoliv mezerovitost, hloubky do 4 m</t>
  </si>
  <si>
    <t>(6,1+4,6)*2*3,2</t>
  </si>
  <si>
    <t>12</t>
  </si>
  <si>
    <t>151101111</t>
  </si>
  <si>
    <t>Odstranění příložného pažení a rozepření stěn rýh hl do 2 m</t>
  </si>
  <si>
    <t>1962385996</t>
  </si>
  <si>
    <t>Odstranění pažení a rozepření stěn rýh pro podzemní vedení s uložením materiálu na vzdálenost do 3 m od kraje výkopu příložné, hloubky do 2 m</t>
  </si>
  <si>
    <t>13</t>
  </si>
  <si>
    <t>151101112</t>
  </si>
  <si>
    <t>Odstranění příložného pažení a rozepření stěn rýh hl do 4 m</t>
  </si>
  <si>
    <t>2103710977</t>
  </si>
  <si>
    <t>Odstranění pažení a rozepření stěn rýh pro podzemní vedení s uložením materiálu na vzdálenost do 3 m od kraje výkopu příložné, hloubky přes 2 do 4 m</t>
  </si>
  <si>
    <t>14</t>
  </si>
  <si>
    <t>151101301</t>
  </si>
  <si>
    <t>Zřízení rozepření stěn při pažení příložném hl do 4 m</t>
  </si>
  <si>
    <t>776357457</t>
  </si>
  <si>
    <t>Zřízení rozepření zapažených stěn výkopů s potřebným přepažováním při roubení příložném, hloubky do 4 m</t>
  </si>
  <si>
    <t>rozepření výkopu šachty a při betonáži šachty</t>
  </si>
  <si>
    <t>6,1*4,6*3,2*2</t>
  </si>
  <si>
    <t>151101311</t>
  </si>
  <si>
    <t>Odstranění rozepření stěn při pažení příložném hl do 4 m</t>
  </si>
  <si>
    <t>306420773</t>
  </si>
  <si>
    <t>Odstranění rozepření stěn výkopů s uložením materiálu na vzdálenost do 3 m od okraje výkopu roubení příložného, hloubky do 4 m</t>
  </si>
  <si>
    <t>16</t>
  </si>
  <si>
    <t>161101101</t>
  </si>
  <si>
    <t>Svislé přemístění výkopku z horniny tř. 1 až 4 hl výkopu do 2,5 m</t>
  </si>
  <si>
    <t>-1889590981</t>
  </si>
  <si>
    <t>Svislé přemístění výkopku bez naložení do dopravní nádoby avšak s vyprázdněním dopravní nádoby na hromadu nebo do dopravního prostředku z horniny tř. 1 až 4, při hloubce výkopu přes 1 do 2,5 m</t>
  </si>
  <si>
    <t>výkopy</t>
  </si>
  <si>
    <t>91,52+34,2</t>
  </si>
  <si>
    <t>17</t>
  </si>
  <si>
    <t>162701105</t>
  </si>
  <si>
    <t>Vodorovné přemístění do 10000 m výkopku/sypaniny z horniny tř. 1 až 4</t>
  </si>
  <si>
    <t>2138326919</t>
  </si>
  <si>
    <t>Vodorovné přemístění výkopku nebo sypaniny po suchu na obvyklém dopravním prostředku, bez naložení výkopku, avšak se složením bez rozhrnutí z horniny tř. 1 až 4 na vzdálenost přes 9 000 do 10 000 m</t>
  </si>
  <si>
    <t>odvoz</t>
  </si>
  <si>
    <t>125,72-71,77+19,95+12,42+1,2+10,0</t>
  </si>
  <si>
    <t>18</t>
  </si>
  <si>
    <t>162701109</t>
  </si>
  <si>
    <t>Příplatek k vodorovnému přemístění výkopku/sypaniny z horniny tř. 1 až 4 ZKD 1000 m přes 10000 m</t>
  </si>
  <si>
    <t>850945692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</si>
  <si>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</si>
  <si>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97,52*10 'Přepočtené koeficientem množství</t>
  </si>
  <si>
    <t>19</t>
  </si>
  <si>
    <t>171201201</t>
  </si>
  <si>
    <t>Uložení sypaniny na skládky</t>
  </si>
  <si>
    <t>1835972778</t>
  </si>
  <si>
    <t>20</t>
  </si>
  <si>
    <t>171201211</t>
  </si>
  <si>
    <t>Poplatek za uložení stavebního odpadu - zeminy a kameniva na skládce</t>
  </si>
  <si>
    <t>t</t>
  </si>
  <si>
    <t>-1487812048</t>
  </si>
  <si>
    <t>Poplatek za uložení stavebního odpadu na skládce (skládkovné) zeminy a kameniva zatříděného do Katalogu odpadů pod kódem 170 504</t>
  </si>
  <si>
    <t>97,52*1,8 'Přepočtené koeficientem množství</t>
  </si>
  <si>
    <t>174101101</t>
  </si>
  <si>
    <t>Zásyp jam, šachet rýh nebo kolem objektů sypaninou se zhutněním</t>
  </si>
  <si>
    <t>942575935</t>
  </si>
  <si>
    <t>Zásyp sypaninou z jakékoliv horniny s uložením výkopku ve vrstvách se zhutněním jam, šachet, rýh nebo kolem objektů v těchto vykopávkách</t>
  </si>
  <si>
    <t>1,0*(2,5+4,0+8,5+4,0)*(1,65-0,2-0,4)</t>
  </si>
  <si>
    <t>revizní šachta - trávnatá plocha</t>
  </si>
  <si>
    <t>1,0*(3,05-0,2)*(3,0+3,0+2,6)</t>
  </si>
  <si>
    <t>4,1*3,6*(0,45-0,2)</t>
  </si>
  <si>
    <t>revizní šachta - zpevněná plocha</t>
  </si>
  <si>
    <t>1,0*(3,05-0,35)*4,6</t>
  </si>
  <si>
    <t>ostatní</t>
  </si>
  <si>
    <t>22</t>
  </si>
  <si>
    <t>M</t>
  </si>
  <si>
    <t>58337368</t>
  </si>
  <si>
    <t>štěrkopísek frakce netříděná zásyp</t>
  </si>
  <si>
    <t>1040539788</t>
  </si>
  <si>
    <t>18,62*2 'Přepočtené koeficientem množství</t>
  </si>
  <si>
    <t>23</t>
  </si>
  <si>
    <t>175111101</t>
  </si>
  <si>
    <t>Obsypání potrubí ručně sypaninou bez prohození sítem, uloženou do 3 m</t>
  </si>
  <si>
    <t>-1824858840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</si>
  <si>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</si>
  <si>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1,0*(2,5+4,0+8,5+4,0)*0,4</t>
  </si>
  <si>
    <t>24</t>
  </si>
  <si>
    <t>58331351</t>
  </si>
  <si>
    <t>kamenivo těžené drobné frakce 0-4</t>
  </si>
  <si>
    <t>1168967065</t>
  </si>
  <si>
    <t>7,6*2 'Přepočtené koeficientem množství</t>
  </si>
  <si>
    <t>25</t>
  </si>
  <si>
    <t>583-R2</t>
  </si>
  <si>
    <t>ochranná fólie</t>
  </si>
  <si>
    <t>1716671281</t>
  </si>
  <si>
    <t>(2,5+4,0+8,5+4,0)*5</t>
  </si>
  <si>
    <t>26</t>
  </si>
  <si>
    <t>181301103</t>
  </si>
  <si>
    <t>Rozprostření ornice tl vrstvy do 200 mm pl do 500 m2 v rovině nebo ve svahu do 1:5</t>
  </si>
  <si>
    <t>-830909073</t>
  </si>
  <si>
    <t>Rozprostření a urovnání ornice v rovině nebo ve svahu sklonu do 1:5 při souvislé ploše do 500 m2, tl. vrstvy přes 150 do 200 mm</t>
  </si>
  <si>
    <t>1,0*(2,5+4,0+8,5+4,0)*0,2</t>
  </si>
  <si>
    <t>4,6*6,1*0,2</t>
  </si>
  <si>
    <t>20*0,2</t>
  </si>
  <si>
    <t>27</t>
  </si>
  <si>
    <t>10364101</t>
  </si>
  <si>
    <t>zemina pro terénní úpravy -  ornice</t>
  </si>
  <si>
    <t>132120461</t>
  </si>
  <si>
    <t>4*2 'Přepočtené koeficientem množství</t>
  </si>
  <si>
    <t>28</t>
  </si>
  <si>
    <t>181411132-R1</t>
  </si>
  <si>
    <t>Založení parkového trávníku výsevem plochy do 1000 m2 ve svahu do 1:2, včetně válcování, hnojení a zálivky</t>
  </si>
  <si>
    <t>-420908055</t>
  </si>
  <si>
    <t>Založení trávníku na půdě předem připravené plochy do 1000 m2 výsevem včetně utažení parkového na svahu přes 1:5 do 1:2, včetně válcování, hnojení a zálivky</t>
  </si>
  <si>
    <t>1,0*(2,5+4,0+8,5+4,0)</t>
  </si>
  <si>
    <t>4,6*6,1</t>
  </si>
  <si>
    <t>29</t>
  </si>
  <si>
    <t>00572410</t>
  </si>
  <si>
    <t>osivo směs travní parková</t>
  </si>
  <si>
    <t>kg</t>
  </si>
  <si>
    <t>116693473</t>
  </si>
  <si>
    <t>67,05*0,015 'Přepočtené koeficientem množství</t>
  </si>
  <si>
    <t>30</t>
  </si>
  <si>
    <t>181951102</t>
  </si>
  <si>
    <t>Úprava pláně v hornině tř. 1 až 4 se zhutněním</t>
  </si>
  <si>
    <t>-1235627903</t>
  </si>
  <si>
    <t>Úprava pláně vyrovnáním výškových rozdílů v hornině tř. 1 až 4 se zhutněním</t>
  </si>
  <si>
    <t>podloží šachty</t>
  </si>
  <si>
    <t>6,1*4,6</t>
  </si>
  <si>
    <t>Zakládání</t>
  </si>
  <si>
    <t>31</t>
  </si>
  <si>
    <t>215901101</t>
  </si>
  <si>
    <t>Zhutnění podloží z hornin soudržných do 92% PS nebo nesoudržných sypkých I(d) do 0,8</t>
  </si>
  <si>
    <t>-176928175</t>
  </si>
  <si>
    <t>Zhutnění podloží pod násypy z rostlé horniny tř. 1 až 4 z hornin soudružných do 92 % PS a nesoudržných sypkých relativní ulehlosti I(d) do 0,8</t>
  </si>
  <si>
    <t>32</t>
  </si>
  <si>
    <t>271532213</t>
  </si>
  <si>
    <t>Podsyp pod základové konstrukce se zhutněním z hrubého kameniva frakce 8 až 16 mm</t>
  </si>
  <si>
    <t>488698553</t>
  </si>
  <si>
    <t>Podsyp pod základové konstrukce se zhutněním a urovnáním povrchu z kameniva hrubého, frakce 8 - 16 mm</t>
  </si>
  <si>
    <t>6,1*4,6*0,15</t>
  </si>
  <si>
    <t>33</t>
  </si>
  <si>
    <t>273321411</t>
  </si>
  <si>
    <t>Základové desky ze ŽB bez zvýšených nároků na prostředí tř. C 20/25 - XC2</t>
  </si>
  <si>
    <t>1561234420</t>
  </si>
  <si>
    <t>Základy z betonu železového (bez výztuže) desky z betonu bez zvláštních nároků na prostředí tř. C 20/25 - XC2</t>
  </si>
  <si>
    <t>podkladní beton šachty</t>
  </si>
  <si>
    <t>3,0*4,5*0,2</t>
  </si>
  <si>
    <t>1,2*1,1*0,1</t>
  </si>
  <si>
    <t>stropní deska šachty</t>
  </si>
  <si>
    <t>2,6*4,1*0,2</t>
  </si>
  <si>
    <t>dobetonávka fontány</t>
  </si>
  <si>
    <t>1,7*0,65*0,57</t>
  </si>
  <si>
    <t>1,0</t>
  </si>
  <si>
    <t>34</t>
  </si>
  <si>
    <t>273325-R1</t>
  </si>
  <si>
    <t>Příplatek k ŽB základových desek za provádění úpravy povrchu do tvaru stávající fontány včetně úpravy (snížení) povrchu u výtrysku</t>
  </si>
  <si>
    <t>479869481</t>
  </si>
  <si>
    <t>plocha opravy</t>
  </si>
  <si>
    <t>1,7*0,65</t>
  </si>
  <si>
    <t>35</t>
  </si>
  <si>
    <t>273351121</t>
  </si>
  <si>
    <t>Zřízení bednění základových desek</t>
  </si>
  <si>
    <t>1124010770</t>
  </si>
  <si>
    <t>Bednění základů desek zřízení</t>
  </si>
  <si>
    <t>podkladní deska</t>
  </si>
  <si>
    <t>(4,5+3,0)*2*0,2</t>
  </si>
  <si>
    <t>otvor kalníku</t>
  </si>
  <si>
    <t>(0,8+0,7)*2*0,5</t>
  </si>
  <si>
    <t>36</t>
  </si>
  <si>
    <t>273351122</t>
  </si>
  <si>
    <t>Odstranění bednění základových desek</t>
  </si>
  <si>
    <t>1024706654</t>
  </si>
  <si>
    <t>Bednění základů desek odstranění</t>
  </si>
  <si>
    <t>37</t>
  </si>
  <si>
    <t>273362021</t>
  </si>
  <si>
    <t>Výztuž základových desek svařovanými sítěmi Kari</t>
  </si>
  <si>
    <t>-1754956799</t>
  </si>
  <si>
    <t>Výztuž základů desek ze svařovaných sítí z drátů typu KARI</t>
  </si>
  <si>
    <t>podkladní beton - 80 kg/m3</t>
  </si>
  <si>
    <t>4,5*3,0*0,2*0,08</t>
  </si>
  <si>
    <t>stropní kce 100 kg/m3</t>
  </si>
  <si>
    <t>4,1*2,6*0,2*0,1</t>
  </si>
  <si>
    <t>0,05</t>
  </si>
  <si>
    <t>38</t>
  </si>
  <si>
    <t>279113142</t>
  </si>
  <si>
    <t>Základová zeď tl do 200 mm z tvárnic ztraceného bednění včetně výplně z betonu tř. C 20/25-XC2</t>
  </si>
  <si>
    <t>1864328245</t>
  </si>
  <si>
    <t>Základové zdi z tvárnic ztraceného bednění včetně výplně z betonu bez zvláštních nároků na vliv prostředí třídy C 20/25-XC2, tloušťky zdiva přes 150 do 200 mm</t>
  </si>
  <si>
    <t>zdivo šachty</t>
  </si>
  <si>
    <t>(4,1+3,6)*2*2,25</t>
  </si>
  <si>
    <t>(1,2+1,1)*2*0,3</t>
  </si>
  <si>
    <t>1,23*4*0,5</t>
  </si>
  <si>
    <t>38,49*1,05 'Přepočtené koeficientem množství</t>
  </si>
  <si>
    <t>39</t>
  </si>
  <si>
    <t>279361821</t>
  </si>
  <si>
    <t>Výztuž základových zdí nosných betonářskou ocelí 10 505</t>
  </si>
  <si>
    <t>4839508</t>
  </si>
  <si>
    <t>Výztuž základových zdí nosných svislých nebo odkloněných od svislice, rovinných nebo oblých, deskových nebo žebrových, včetně výztuže jejich žeber z betonářské oceli 10 505 (R) nebo BSt 500</t>
  </si>
  <si>
    <t>zdivo - 80 kg/m3</t>
  </si>
  <si>
    <t>38,49*0,2*0,08*1,3</t>
  </si>
  <si>
    <t>obetonování - 80 kg/m3</t>
  </si>
  <si>
    <t>2,6*0,08</t>
  </si>
  <si>
    <t>Vodorovné konstrukce</t>
  </si>
  <si>
    <t>40</t>
  </si>
  <si>
    <t>411351011</t>
  </si>
  <si>
    <t>Zřízení bednění stropů deskových tl do 25 cm bez podpěrné kce</t>
  </si>
  <si>
    <t>1419502542</t>
  </si>
  <si>
    <t>Bednění stropních konstrukcí - bez podpěrné konstrukce desek tloušťky stropní desky přes 5 do 25 cm zřízení</t>
  </si>
  <si>
    <t>stropní kce šachty</t>
  </si>
  <si>
    <t>3,7*2,2</t>
  </si>
  <si>
    <t>41</t>
  </si>
  <si>
    <t>411351012</t>
  </si>
  <si>
    <t>Odstranění bednění stropů deskových tl do 25 cm bez podpěrné kce</t>
  </si>
  <si>
    <t>31522622</t>
  </si>
  <si>
    <t>Bednění stropních konstrukcí - bez podpěrné konstrukce desek tloušťky stropní desky přes 5 do 25 cm odstranění</t>
  </si>
  <si>
    <t>42</t>
  </si>
  <si>
    <t>411354313</t>
  </si>
  <si>
    <t>Zřízení podpěrné konstrukce stropů výšky do 4 m tl do 25 cm</t>
  </si>
  <si>
    <t>1885913963</t>
  </si>
  <si>
    <t>Podpěrná konstrukce stropů - desek, kleneb a skořepin výška podepření do 4 m tloušťka stropu přes 15 do 25 cm zřízení</t>
  </si>
  <si>
    <t>43</t>
  </si>
  <si>
    <t>411354314</t>
  </si>
  <si>
    <t>Odstranění podpěrné konstrukce stropů výšky do 4 m tl do 25 cm</t>
  </si>
  <si>
    <t>216594248</t>
  </si>
  <si>
    <t>Podpěrná konstrukce stropů - desek, kleneb a skořepin výška podepření do 4 m tloušťka stropu přes 15 do 25 cm odstranění</t>
  </si>
  <si>
    <t>44</t>
  </si>
  <si>
    <t>417351115</t>
  </si>
  <si>
    <t>Zřízení bednění ztužujících věnců</t>
  </si>
  <si>
    <t>1614870036</t>
  </si>
  <si>
    <t>Bednění bočnic ztužujících pásů a věnců včetně vzpěr zřízení</t>
  </si>
  <si>
    <t>boky stropní desky</t>
  </si>
  <si>
    <t>(4,1+3,6)*2*0,2</t>
  </si>
  <si>
    <t>45</t>
  </si>
  <si>
    <t>417351116</t>
  </si>
  <si>
    <t>Odstranění bednění ztužujících věnců</t>
  </si>
  <si>
    <t>-1276383322</t>
  </si>
  <si>
    <t>Bednění bočnic ztužujících pásů a věnců včetně vzpěr odstranění</t>
  </si>
  <si>
    <t>46</t>
  </si>
  <si>
    <t>451572111</t>
  </si>
  <si>
    <t>Lože pod potrubí otevřený výkop z kameniva drobného těženého</t>
  </si>
  <si>
    <t>1611091528</t>
  </si>
  <si>
    <t>Lože pod potrubí, stoky a drobné objekty v otevřeném výkopu z kameniva drobného těženého 0 až 4 mm</t>
  </si>
  <si>
    <t>1,0*(2,5+4,0+8,5+4,0)*0,15</t>
  </si>
  <si>
    <t>Komunikace pozemní</t>
  </si>
  <si>
    <t>47</t>
  </si>
  <si>
    <t>564760011</t>
  </si>
  <si>
    <t>Podklad z kameniva hrubého drceného vel. 8-16 mm tl 200 mm</t>
  </si>
  <si>
    <t>-1173894228</t>
  </si>
  <si>
    <t>Podklad nebo kryt z kameniva hrubého drceného vel. 8-16 mm s rozprostřením a zhutněním, po zhutnění tl. 200 mm</t>
  </si>
  <si>
    <t>4,0</t>
  </si>
  <si>
    <t>chodník u šachty</t>
  </si>
  <si>
    <t>1,6*6,1</t>
  </si>
  <si>
    <t>48</t>
  </si>
  <si>
    <t>581124115</t>
  </si>
  <si>
    <t>Kryt z betonu komunikace pro pěší tl. 150 mm</t>
  </si>
  <si>
    <t>1274166548</t>
  </si>
  <si>
    <t>Kryt z prostého betonu komunikací pro pěší tl. 150 mm</t>
  </si>
  <si>
    <t>49</t>
  </si>
  <si>
    <t>596211110</t>
  </si>
  <si>
    <t>Kladení zámkové dlažby komunikací pro pěší tl 60 mm skupiny A pl do 50 m2</t>
  </si>
  <si>
    <t>-1430700427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</si>
  <si>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</si>
  <si>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rozebraný chodník</t>
  </si>
  <si>
    <t xml:space="preserve">oprava </t>
  </si>
  <si>
    <t>Úpravy povrchů, podlahy a osazování výplní</t>
  </si>
  <si>
    <t>50</t>
  </si>
  <si>
    <t>612135101</t>
  </si>
  <si>
    <t>Hrubá výplň rýh ve stěnách maltou jakékoli šířky rýhy</t>
  </si>
  <si>
    <t>1953745734</t>
  </si>
  <si>
    <t>Hrubá výplň rýh maltou jakékoli šířky rýhy ve stěnách</t>
  </si>
  <si>
    <t>drážka fontány</t>
  </si>
  <si>
    <t>0,3*1,0</t>
  </si>
  <si>
    <t>51</t>
  </si>
  <si>
    <t>632683111</t>
  </si>
  <si>
    <t>Sešívání trhlin v betonových podlahách ocelovými sponkami  ve  vzdálenosti do 10 cm</t>
  </si>
  <si>
    <t>112829843</t>
  </si>
  <si>
    <t>Sešívání trhlin v betonových podlahách ocelovými sponkami se zálivkou pryskyřicí vzdálenosti sponek do 10 cm</t>
  </si>
  <si>
    <t>spára montážního otvoru fontány</t>
  </si>
  <si>
    <t>(1,7+0,65)*2</t>
  </si>
  <si>
    <t>Trubní vedení</t>
  </si>
  <si>
    <t>52</t>
  </si>
  <si>
    <t>899620131</t>
  </si>
  <si>
    <t>Obetonování plastové šachty z polypropylenu betonem prostým tř. C 16/20 otevřený výkop</t>
  </si>
  <si>
    <t>1657286279</t>
  </si>
  <si>
    <t>Obetonování plastových šachet z polypropylenu betonem prostým v otevřeném výkopu, beton tř. C 16/20</t>
  </si>
  <si>
    <t>(3,7+2,2)*2*2,2*0,1</t>
  </si>
  <si>
    <t>Ostatní konstrukce a práce, bourání</t>
  </si>
  <si>
    <t>53</t>
  </si>
  <si>
    <t>916231213</t>
  </si>
  <si>
    <t>Osazení chodníkového obrubníku betonového stojatého s boční opěrou do lože z betonu prostého</t>
  </si>
  <si>
    <t>1236086320</t>
  </si>
  <si>
    <t>Osazení chodníkového obrubníku betonového se zřízením lože, s vyplněním a zatřením spár cementovou maltou stojatého s boční opěrou z betonu prostého, do lože z betonu prostého</t>
  </si>
  <si>
    <t>54</t>
  </si>
  <si>
    <t>59217016-R1</t>
  </si>
  <si>
    <t>obrubník betonový chodníkový dle stávajícího</t>
  </si>
  <si>
    <t>-824701363</t>
  </si>
  <si>
    <t>55</t>
  </si>
  <si>
    <t>919735123</t>
  </si>
  <si>
    <t>Řezání stávajícího betonového krytu hl do 150 mm</t>
  </si>
  <si>
    <t>-146610278</t>
  </si>
  <si>
    <t>Řezání stávajícího betonového krytu nebo podkladu hloubky přes 100 do 150 mm</t>
  </si>
  <si>
    <t>6,1+1,6+1,6</t>
  </si>
  <si>
    <t>56</t>
  </si>
  <si>
    <t>919735126</t>
  </si>
  <si>
    <t>Řezání stávajícího betonového krytu hl do 300 mm</t>
  </si>
  <si>
    <t>2045566857</t>
  </si>
  <si>
    <t>Řezání stávajícího betonového krytu nebo podkladu hloubky přes 250 do 300 mm</t>
  </si>
  <si>
    <t>nařezání montážního otvoru fontány</t>
  </si>
  <si>
    <t>57</t>
  </si>
  <si>
    <t>972054691</t>
  </si>
  <si>
    <t>Vybourání otvorů v ŽB stropech nebo klenbách pl do 4 m2 tl přes 80 mm</t>
  </si>
  <si>
    <t>-1686374177</t>
  </si>
  <si>
    <t>Vybourání otvorů ve stropech nebo klenbách železobetonových bez odstranění podlahy a násypu, plochy do 4 m2, tl. přes 80 mm</t>
  </si>
  <si>
    <t>otvor do fontány</t>
  </si>
  <si>
    <t>58</t>
  </si>
  <si>
    <t>974049187</t>
  </si>
  <si>
    <t>Vysekání rýh v betonových zdech hl do 300 mm š do 300 mm</t>
  </si>
  <si>
    <t>228503020</t>
  </si>
  <si>
    <t>Vysekání rýh v betonových zdech do hl. 300 mm a šířky do 300 mm</t>
  </si>
  <si>
    <t>drážka odvětrání fontány</t>
  </si>
  <si>
    <t>59</t>
  </si>
  <si>
    <t>977151114</t>
  </si>
  <si>
    <t>Jádrové vrty diamantovými korunkami do D 60 mm do stavebních materiálů</t>
  </si>
  <si>
    <t>-1012030064</t>
  </si>
  <si>
    <t>Jádrové vrty diamantovými korunkami do stavebních materiálů (železobetonu, betonu, cihel, obkladů, dlažeb, kamene) průměru přes 50 do 60 mm</t>
  </si>
  <si>
    <t>60</t>
  </si>
  <si>
    <t>977151116</t>
  </si>
  <si>
    <t>Jádrové vrty diamantovými korunkami do D 80 mm do stavebních materiálů</t>
  </si>
  <si>
    <t>1246771799</t>
  </si>
  <si>
    <t>Jádrové vrty diamantovými korunkami do stavebních materiálů (železobetonu, betonu, cihel, obkladů, dlažeb, kamene) průměru přes 70 do 80 mm</t>
  </si>
  <si>
    <t>61</t>
  </si>
  <si>
    <t>977151122</t>
  </si>
  <si>
    <t>Jádrové vrty diamantovými korunkami do D 130 mm do stavebních materiálů</t>
  </si>
  <si>
    <t>115106089</t>
  </si>
  <si>
    <t>Jádrové vrty diamantovými korunkami do stavebních materiálů (železobetonu, betonu, cihel, obkladů, dlažeb, kamene) průměru přes 120 do 130 mm</t>
  </si>
  <si>
    <t>62</t>
  </si>
  <si>
    <t>977151124</t>
  </si>
  <si>
    <t>Jádrové vrty diamantovými korunkami do D 180 mm do stavebních materiálů</t>
  </si>
  <si>
    <t>1049222179</t>
  </si>
  <si>
    <t>Jádrové vrty diamantovými korunkami do stavebních materiálů (železobetonu, betonu, cihel, obkladů, dlažeb, kamene) průměru přes 150 do 180 mm</t>
  </si>
  <si>
    <t>protup pro potrubí fontánou</t>
  </si>
  <si>
    <t>0,8</t>
  </si>
  <si>
    <t>63</t>
  </si>
  <si>
    <t>985564223</t>
  </si>
  <si>
    <t>Kotvičky pro výztuž stříkaného betonu hl do 400 mm z oceli D 10 mm do chemické malty</t>
  </si>
  <si>
    <t>kus</t>
  </si>
  <si>
    <t>-1011388979</t>
  </si>
  <si>
    <t>Kotvičky pro výztuž stříkaného betonu z betonářské oceli do chemické malty, hloubky kotvení přes 200 do 400 mm, průměru do 10 mm</t>
  </si>
  <si>
    <t>vlepení kotev do fontány</t>
  </si>
  <si>
    <t>2*2</t>
  </si>
  <si>
    <t>5*2</t>
  </si>
  <si>
    <t>64</t>
  </si>
  <si>
    <t>999-R1</t>
  </si>
  <si>
    <t>samootevíratelný poklop ze slzičkového pozinkovaného plechu, vnější rozměr 900x900x44 mm, vnitřní rozměr 800x800x45 mm,  nosnost minimálně 300 kg, D+M</t>
  </si>
  <si>
    <t>ks</t>
  </si>
  <si>
    <t>-1017838442</t>
  </si>
  <si>
    <t>samootevíratelný poklop ze slzičkového pozinkovaného plechu, vnější rozměr 900x900x44 mm, vnitřní rozměr 800x800x45 mm, s mělkým profilem rámu pro snadné zabudování do konstrukce, s těsněním klapání, uzamykatelný, s plynovou vzpěrou pro samootevírání, boční skryté panty, nosnost minimálně 300 kg, D+M</t>
  </si>
  <si>
    <t>65</t>
  </si>
  <si>
    <t>999-R2</t>
  </si>
  <si>
    <t>přípravek na uchycení stojanu fontány, specifiakce viz část technologie fontány, D+M</t>
  </si>
  <si>
    <t>1663108086</t>
  </si>
  <si>
    <t>997</t>
  </si>
  <si>
    <t>Přesun sutě</t>
  </si>
  <si>
    <t>66</t>
  </si>
  <si>
    <t>997013111</t>
  </si>
  <si>
    <t>Vnitrostaveništní doprava suti a vybouraných hmot pro budovy v do 6 m s použitím mechanizace</t>
  </si>
  <si>
    <t>1016154323</t>
  </si>
  <si>
    <t>Vnitrostaveništní doprava suti a vybouraných hmot vodorovně do 50 m svisle s použitím mechanizace pro budovy a haly výšky do 6 m</t>
  </si>
  <si>
    <t>67</t>
  </si>
  <si>
    <t>997221571</t>
  </si>
  <si>
    <t>Vodorovná doprava vybouraných hmot do 1 km</t>
  </si>
  <si>
    <t>321234652</t>
  </si>
  <si>
    <t>Vodorovná doprava vybouraných hmot bez naložení, ale se složením a s hrubým urovnáním na vzdálenost do 1 km</t>
  </si>
  <si>
    <t>68</t>
  </si>
  <si>
    <t>997221579</t>
  </si>
  <si>
    <t>Příplatek ZKD 1 km u vodorovné dopravy vybouraných hmot</t>
  </si>
  <si>
    <t>-1495164950</t>
  </si>
  <si>
    <t>Vodorovná doprava vybouraných hmot bez naložení, ale se složením a s hrubým urovnáním na vzdálenost Příplatek k ceně za každý další i započatý 1 km přes 1 km</t>
  </si>
  <si>
    <t>10,568*20 'Přepočtené koeficientem množství</t>
  </si>
  <si>
    <t>69</t>
  </si>
  <si>
    <t>997221815</t>
  </si>
  <si>
    <t>Poplatek za uložení na skládce (skládkovné) stavebního odpadu betonového kód odpadu 170 101</t>
  </si>
  <si>
    <t>-386450658</t>
  </si>
  <si>
    <t>Poplatek za uložení stavebního odpadu na skládce (skládkovné) z prostého betonu zatříděného do Katalogu odpadů pod kódem 170 101</t>
  </si>
  <si>
    <t>998</t>
  </si>
  <si>
    <t>Přesun hmot</t>
  </si>
  <si>
    <t>70</t>
  </si>
  <si>
    <t>998271301</t>
  </si>
  <si>
    <t>Přesun hmot pro kanalizace hloubené monolitické z betonu otevřený výkop</t>
  </si>
  <si>
    <t>-726451793</t>
  </si>
  <si>
    <t>Přesun hmot pro kanalizace (stoky) hloubené monolitické z betonu nebo železobetonu v otevřeném výkopu dopravní vzdálenost do 15 m</t>
  </si>
  <si>
    <t>D.2.1 - TO-01 technologické řešení šachty</t>
  </si>
  <si>
    <t>PSV - Práce a dodávky PSV</t>
  </si>
  <si>
    <t xml:space="preserve">    724 - Zdravotechnika - technologie šachty</t>
  </si>
  <si>
    <t xml:space="preserve">    741 - Elektroinstalace - silnoproud šachty</t>
  </si>
  <si>
    <t>PSV</t>
  </si>
  <si>
    <t>Práce a dodávky PSV</t>
  </si>
  <si>
    <t>724</t>
  </si>
  <si>
    <t>Zdravotechnika - technologie šachty</t>
  </si>
  <si>
    <t>724-R1</t>
  </si>
  <si>
    <t>TO-01-1 technologické řešení šachty, soupis prací viz samostatný oddíl dokumentace</t>
  </si>
  <si>
    <t>586238150</t>
  </si>
  <si>
    <t>741</t>
  </si>
  <si>
    <t>Elektroinstalace - silnoproud šachty</t>
  </si>
  <si>
    <t>741-R1</t>
  </si>
  <si>
    <t>TO-01-2 technologické řešení šachty - elektroinstalace šachty, soupis prací viz samostatný oddíl dokumentace</t>
  </si>
  <si>
    <t>1495439117</t>
  </si>
  <si>
    <t>2. - IO - inženýrské objekty</t>
  </si>
  <si>
    <t>D.1.1-1 - IO-01, 02 - přípojka vody a kanalizace</t>
  </si>
  <si>
    <t>111201101</t>
  </si>
  <si>
    <t>Odstranění křovin a stromů průměru kmene do 100 mm i s kořeny z celkové plochy do 1000 m2</t>
  </si>
  <si>
    <t>1647198307</t>
  </si>
  <si>
    <t>Odstranění křovin a stromů s odstraněním kořenů průměru kmene do 100 mm do sklonu terénu 1 : 5, při celkové ploše do 1 000 m2</t>
  </si>
  <si>
    <t>-691878472</t>
  </si>
  <si>
    <t>kanalizace</t>
  </si>
  <si>
    <t>1,0*20,5</t>
  </si>
  <si>
    <t>vodovod</t>
  </si>
  <si>
    <t>0,8*20,0</t>
  </si>
  <si>
    <t>-961952113</t>
  </si>
  <si>
    <t>20,5</t>
  </si>
  <si>
    <t>119001421</t>
  </si>
  <si>
    <t>Dočasné zajištění kabelů a kabelových tratí ze 3 volně ložených kabelů</t>
  </si>
  <si>
    <t>918696904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</si>
  <si>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</si>
  <si>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kolize s vedením</t>
  </si>
  <si>
    <t>1,0*10+25,0</t>
  </si>
  <si>
    <t>894133577</t>
  </si>
  <si>
    <t>1,0*5*1,2+25,0*1,2</t>
  </si>
  <si>
    <t>1,0*5*1,6</t>
  </si>
  <si>
    <t>1302430294</t>
  </si>
  <si>
    <t>napojení vody a kanalizace</t>
  </si>
  <si>
    <t>1,5*1,5*1,6</t>
  </si>
  <si>
    <t>1,5*1,5*1,2</t>
  </si>
  <si>
    <t>vodoměrná šachta</t>
  </si>
  <si>
    <t>2,0*2,0*1,5</t>
  </si>
  <si>
    <t>-1591622570</t>
  </si>
  <si>
    <t>-554400537</t>
  </si>
  <si>
    <t>výkop kanalizace</t>
  </si>
  <si>
    <t>1,0*20,5*1,45</t>
  </si>
  <si>
    <t>výkop vodovod - ornice</t>
  </si>
  <si>
    <t>0,8*17,55*0,2</t>
  </si>
  <si>
    <t>výkop vodovod</t>
  </si>
  <si>
    <t>0,8*17,55*1,0</t>
  </si>
  <si>
    <t>0,8*20,0*1,05</t>
  </si>
  <si>
    <t>949554996</t>
  </si>
  <si>
    <t>-484309627</t>
  </si>
  <si>
    <t>20,5*1,45*2</t>
  </si>
  <si>
    <t>17,55*0,2*2</t>
  </si>
  <si>
    <t>17,55*1,0*2</t>
  </si>
  <si>
    <t>20,0*1,05*2</t>
  </si>
  <si>
    <t>-1044794710</t>
  </si>
  <si>
    <t>306092179</t>
  </si>
  <si>
    <t>výkop u stávajícího napojení</t>
  </si>
  <si>
    <t>vodoměrná šachta výkop</t>
  </si>
  <si>
    <t>rozepření při dobetonávce nebo zásypu šachty</t>
  </si>
  <si>
    <t>2093951723</t>
  </si>
  <si>
    <t>239180191</t>
  </si>
  <si>
    <t>12,3+63,373+14,825</t>
  </si>
  <si>
    <t>-1187617237</t>
  </si>
  <si>
    <t>1,0*20,5*(0,6+0,2)</t>
  </si>
  <si>
    <t>0,8*17,55*0,45</t>
  </si>
  <si>
    <t>0,8*20,0*0,65</t>
  </si>
  <si>
    <t>výkop (zásyp) pod chodníky</t>
  </si>
  <si>
    <t>14,825</t>
  </si>
  <si>
    <t>4,882</t>
  </si>
  <si>
    <t>-1184740246</t>
  </si>
  <si>
    <t>58,825*10 'Přepočtené koeficientem množství</t>
  </si>
  <si>
    <t>721368668</t>
  </si>
  <si>
    <t>-1838620951</t>
  </si>
  <si>
    <t>58,825*1,8 'Přepočtené koeficientem množství</t>
  </si>
  <si>
    <t>-1858855902</t>
  </si>
  <si>
    <t>1,0*20,5*0,45</t>
  </si>
  <si>
    <t>0,8*17,55*0,35</t>
  </si>
  <si>
    <t>0,8*20,0*0,35</t>
  </si>
  <si>
    <t>58333674</t>
  </si>
  <si>
    <t>kamenivo těžené hrubé frakce 16/32</t>
  </si>
  <si>
    <t>-1590004606</t>
  </si>
  <si>
    <t>2*3,14*0,75*1,5*0,2</t>
  </si>
  <si>
    <t>revizní šachta</t>
  </si>
  <si>
    <t>2*3,14*0,4*1,5*0,2</t>
  </si>
  <si>
    <t>2,167*2 'Přepočtené koeficientem množství</t>
  </si>
  <si>
    <t>-820009411</t>
  </si>
  <si>
    <t xml:space="preserve">zásyp výkopu pod zpevněnými plochami </t>
  </si>
  <si>
    <t>14,825*2 'Přepočtené koeficientem množství</t>
  </si>
  <si>
    <t>-1381998686</t>
  </si>
  <si>
    <t>1437420716</t>
  </si>
  <si>
    <t>19,739*2 'Přepočtené koeficientem množství</t>
  </si>
  <si>
    <t>583-R1</t>
  </si>
  <si>
    <t>vyhledávací signální vodič CYKY 4 mm</t>
  </si>
  <si>
    <t>-743108901</t>
  </si>
  <si>
    <t>voda a kanalizace</t>
  </si>
  <si>
    <t>20,5+38,0</t>
  </si>
  <si>
    <t>1734447003</t>
  </si>
  <si>
    <t>-2108524649</t>
  </si>
  <si>
    <t>1053891895</t>
  </si>
  <si>
    <t>2,0*17,55</t>
  </si>
  <si>
    <t>-888341791</t>
  </si>
  <si>
    <t>35,1*0,015 'Přepočtené koeficientem množství</t>
  </si>
  <si>
    <t>-371103571</t>
  </si>
  <si>
    <t>šachta vodoměrná</t>
  </si>
  <si>
    <t>318788340</t>
  </si>
  <si>
    <t>1,0*20,5*0,15</t>
  </si>
  <si>
    <t>0,8*17,55*0,15</t>
  </si>
  <si>
    <t>0,8*20,0*0,15</t>
  </si>
  <si>
    <t>451573111</t>
  </si>
  <si>
    <t>Lože pod potrubí otevřený výkop ze štěrkopísku</t>
  </si>
  <si>
    <t>-1168003353</t>
  </si>
  <si>
    <t>Lože pod potrubí, stoky a drobné objekty v otevřeném výkopu z písku a štěrkopísku do 63 mm</t>
  </si>
  <si>
    <t>lože pod vodoměrnou šachtu</t>
  </si>
  <si>
    <t>4,0*0,15</t>
  </si>
  <si>
    <t>-2079270472</t>
  </si>
  <si>
    <t>voda a kanalizace v chodníku</t>
  </si>
  <si>
    <t>-1258862023</t>
  </si>
  <si>
    <t>kanalizace a vodovod</t>
  </si>
  <si>
    <t>případná oprava</t>
  </si>
  <si>
    <t>871161141</t>
  </si>
  <si>
    <t>Montáž potrubí z PE100 SDR 11 otevřený výkop svařovaných na tupo D 32 x 3,0 mm</t>
  </si>
  <si>
    <t>2036704425</t>
  </si>
  <si>
    <t>Montáž vodovodního potrubí z plastů v otevřeném výkopu z polyetylenu PE 100 svařovaných na tupo SDR 11/PN16 D 32 x 3,0 mm</t>
  </si>
  <si>
    <t>28613595</t>
  </si>
  <si>
    <t>potrubí dvouvrstvé PE100 s 10% signalizační vrstvou SDR 11 32x3,0 dl 12m</t>
  </si>
  <si>
    <t>1404938535</t>
  </si>
  <si>
    <t>38*1,015 'Přepočtené koeficientem množství</t>
  </si>
  <si>
    <t>871313121</t>
  </si>
  <si>
    <t>Montáž kanalizačního potrubí z PVC těsněné gumovým kroužkem otevřený výkop sklon do 20 % DN 160</t>
  </si>
  <si>
    <t>381855883</t>
  </si>
  <si>
    <t>Montáž kanalizačního potrubí z plastů z tvrdého PVC těsněných gumovým kroužkem v otevřeném výkopu ve sklonu do 20 % DN 160</t>
  </si>
  <si>
    <t>28611174</t>
  </si>
  <si>
    <t>trubka kanalizační PVC DN 160x3000 mm SN 10</t>
  </si>
  <si>
    <t>-1622769861</t>
  </si>
  <si>
    <t>20,5*1,02 'Přepočtené koeficientem množství</t>
  </si>
  <si>
    <t>879171111</t>
  </si>
  <si>
    <t>Montáž vodovodní přípojky na potrubí DN 32</t>
  </si>
  <si>
    <t>-906859426</t>
  </si>
  <si>
    <t>Montáž napojení vodovodní přípojky v otevřeném výkopu ve sklonu přes 20 % DN 32</t>
  </si>
  <si>
    <t>891361112</t>
  </si>
  <si>
    <t>Montáž vodovodních šoupátek otevřený výkop DN 250</t>
  </si>
  <si>
    <t>83003859</t>
  </si>
  <si>
    <t>Montáž vodovodních armatur na potrubí šoupátek nebo klapek uzavíracích v otevřeném výkopu nebo v šachtách s osazením zemní soupravy (bez poklopů) DN 250</t>
  </si>
  <si>
    <t>42273574</t>
  </si>
  <si>
    <t>navrtávací pasy se závitovým výstupem z tvárné litiny, pro vodovodní PE a PVC potrubí 225-2”</t>
  </si>
  <si>
    <t>1050593581</t>
  </si>
  <si>
    <t>42221145</t>
  </si>
  <si>
    <t>šoupátko s PE vevařovacími konci, voda PN 10 DN 32/40 PE 100</t>
  </si>
  <si>
    <t>-267833453</t>
  </si>
  <si>
    <t>42291352</t>
  </si>
  <si>
    <t>poklop litinový šoupátkový pro zemní soupravy osazení do terénu a do vozovky</t>
  </si>
  <si>
    <t>-40329503</t>
  </si>
  <si>
    <t>55253665</t>
  </si>
  <si>
    <t>příruba zaslepovací z tvárné litiny práškový epoxid tl 250µm X DN 250mm</t>
  </si>
  <si>
    <t>-344235479</t>
  </si>
  <si>
    <t>42291072</t>
  </si>
  <si>
    <t>souprava zemní pro šoupátka DN 40-50mm Rd 1,5 m</t>
  </si>
  <si>
    <t>1644213558</t>
  </si>
  <si>
    <t>89200150-R1</t>
  </si>
  <si>
    <t>Napojení na stávající kanalizační šachtu, provedení prostupu a jeho zapravení, případná úprava dna a jiné nespecifikované práce</t>
  </si>
  <si>
    <t>-948863523</t>
  </si>
  <si>
    <t>721290112</t>
  </si>
  <si>
    <t>Zkouška těsnosti potrubí kanalizace vodou do DN 200</t>
  </si>
  <si>
    <t>-168588586</t>
  </si>
  <si>
    <t>Zkouška těsnosti kanalizace v objektech vodou DN 150 nebo DN 200</t>
  </si>
  <si>
    <t>892233122</t>
  </si>
  <si>
    <t>Proplach a dezinfekce vodovodního potrubí DN od 40 do 70</t>
  </si>
  <si>
    <t>2012999360</t>
  </si>
  <si>
    <t>892241111</t>
  </si>
  <si>
    <t>Tlaková zkouška vodou potrubí do 80</t>
  </si>
  <si>
    <t>-1485209259</t>
  </si>
  <si>
    <t>Tlakové zkoušky vodou na potrubí DN do 80</t>
  </si>
  <si>
    <t>893811152</t>
  </si>
  <si>
    <t>Osazení vodoměrné šachty kruhové z PP samonosné pro běžné zatížení průměru do 1,0 m hloubky do 1,5 m</t>
  </si>
  <si>
    <t>-1200801782</t>
  </si>
  <si>
    <t>Osazení vodoměrné šachty z polypropylenu PP samonosné pro běžné zatížení kruhové, průměru D do 1,0 m, světlé hloubky od 1,2 m do 1,5 m</t>
  </si>
  <si>
    <t>56230582</t>
  </si>
  <si>
    <t>šachta vodoměrná samonosná kruhová 1,0/1,3 m</t>
  </si>
  <si>
    <t>1812793532</t>
  </si>
  <si>
    <t>894812001</t>
  </si>
  <si>
    <t>Revizní a čistící šachta z PP šachtové dno DN 400/160 přímý tok</t>
  </si>
  <si>
    <t>1101606543</t>
  </si>
  <si>
    <t>Revizní a čistící šachta z polypropylenu PP pro hladké trouby DN 400 šachtové dno (DN šachty / DN trubního vedení) DN 400/160 přímý tok</t>
  </si>
  <si>
    <t>894812063</t>
  </si>
  <si>
    <t>Revizní a čistící šachta z PP DN 400 poklop litinový plný do teleskopické trubky pro zatížení 40 t</t>
  </si>
  <si>
    <t>458154557</t>
  </si>
  <si>
    <t>Revizní a čistící šachta z polypropylenu PP pro hladké trouby DN 400 poklop litinový (pro zatížení) plný do teleskopické trubky (40 t)</t>
  </si>
  <si>
    <t>894812142-R1</t>
  </si>
  <si>
    <t>Revizní a čistící šachta z PP DN 400 šachtová roura teleskopická světlé hloubky 1000 mm</t>
  </si>
  <si>
    <t>1010308804</t>
  </si>
  <si>
    <t>Revizní a čistící šachta z polypropylenu PP pro hladké trouby DN 400 roura šachtová korugovaná teleskopická (včetně těsnění) 1000 mm</t>
  </si>
  <si>
    <t>894812149</t>
  </si>
  <si>
    <t>Příplatek k rourám revizní a čistící šachty z PP DN 315 za uříznutí šachtové roury</t>
  </si>
  <si>
    <t>-1504596168</t>
  </si>
  <si>
    <t>Revizní a čistící šachta z polypropylenu PP pro hladké trouby DN 315 roura šachtová korugovaná Příplatek k cenám 2131 - 2142 za uříznutí šachtové roury</t>
  </si>
  <si>
    <t>-698643667</t>
  </si>
  <si>
    <t>doplnění ostatní</t>
  </si>
  <si>
    <t>2*3,14*0,75*0,1*1,5</t>
  </si>
  <si>
    <t>722270102</t>
  </si>
  <si>
    <t>Sestava vodoměrová závitová G 1</t>
  </si>
  <si>
    <t>soubor</t>
  </si>
  <si>
    <t>1826644207</t>
  </si>
  <si>
    <t>Vodoměrové sestavy závitové G 1</t>
  </si>
  <si>
    <t>-1933990151</t>
  </si>
  <si>
    <t>obrubník betonový chodníkový  dle stávajícího</t>
  </si>
  <si>
    <t>-1919790536</t>
  </si>
  <si>
    <t>916991121</t>
  </si>
  <si>
    <t>Lože pod obrubníky, krajníky nebo obruby z dlažebních kostek z betonu prostého</t>
  </si>
  <si>
    <t>-874996254</t>
  </si>
  <si>
    <t>Lože pod obrubníky, krajníky nebo obruby z dlažebních kostek z betonu prostého tř. C 16/20</t>
  </si>
  <si>
    <t>-495957089</t>
  </si>
  <si>
    <t>20,5+4,0</t>
  </si>
  <si>
    <t>20,0*2</t>
  </si>
  <si>
    <t>dilatační spáry v betonu</t>
  </si>
  <si>
    <t>(24,0+15,0+9,0)/3*2,5</t>
  </si>
  <si>
    <t>1674890092</t>
  </si>
  <si>
    <t>582259198</t>
  </si>
  <si>
    <t>1162047121</t>
  </si>
  <si>
    <t>16,065*20 'Přepočtené koeficientem množství</t>
  </si>
  <si>
    <t>1623997168</t>
  </si>
  <si>
    <t>998276101</t>
  </si>
  <si>
    <t>Přesun hmot pro trubní vedení z trub z plastických hmot otevřený výkop</t>
  </si>
  <si>
    <t>-874011680</t>
  </si>
  <si>
    <t>Přesun hmot pro trubní vedení hloubené z trub z plastických hmot nebo sklolaminátových pro vodovody nebo kanalizace v otevřeném výkopu dopravní vzdálenost do 15 m</t>
  </si>
  <si>
    <t>D.1.1-2 - IO-03, 04 - přípojka elektro a úprava veřejného osvětlení</t>
  </si>
  <si>
    <t>Pavel prášil</t>
  </si>
  <si>
    <t xml:space="preserve">    741 - Elektroinstalace - silnoproud</t>
  </si>
  <si>
    <t>-443767458</t>
  </si>
  <si>
    <t>chodník u fontány VO</t>
  </si>
  <si>
    <t>40,0*0,5</t>
  </si>
  <si>
    <t>1232959891</t>
  </si>
  <si>
    <t>stávající chodník VO</t>
  </si>
  <si>
    <t>49295925</t>
  </si>
  <si>
    <t>výkopy VO a NN</t>
  </si>
  <si>
    <t>1,4+1,0+1,0</t>
  </si>
  <si>
    <t>-1345239756</t>
  </si>
  <si>
    <t>3,4</t>
  </si>
  <si>
    <t>1934997793</t>
  </si>
  <si>
    <t>3,4*10 'Přepočtené koeficientem množství</t>
  </si>
  <si>
    <t>405997819</t>
  </si>
  <si>
    <t>1659480439</t>
  </si>
  <si>
    <t>3,4*1,8 'Přepočtené koeficientem množství</t>
  </si>
  <si>
    <t>51811325</t>
  </si>
  <si>
    <t>725580363</t>
  </si>
  <si>
    <t>-175116065</t>
  </si>
  <si>
    <t>961044111</t>
  </si>
  <si>
    <t>Bourání základů z betonu prostého</t>
  </si>
  <si>
    <t>817272145</t>
  </si>
  <si>
    <t>Bourání základů z betonu prostého</t>
  </si>
  <si>
    <t>základ svítidla</t>
  </si>
  <si>
    <t>0,2</t>
  </si>
  <si>
    <t>-1311344186</t>
  </si>
  <si>
    <t>204011842</t>
  </si>
  <si>
    <t>-91662844</t>
  </si>
  <si>
    <t>13,8*20 'Přepočtené koeficientem množství</t>
  </si>
  <si>
    <t>-813938804</t>
  </si>
  <si>
    <t>99091354</t>
  </si>
  <si>
    <t>Elektroinstalace - silnoproud</t>
  </si>
  <si>
    <t>IO-03 přípojka elektro, soupis prací viz samostatný oddíl dokumentace</t>
  </si>
  <si>
    <t>2122270886</t>
  </si>
  <si>
    <t>741-R2</t>
  </si>
  <si>
    <t>IO-04 úprava veřejného osvětlení, soupis prací viz samostatný oddíl dokumentace</t>
  </si>
  <si>
    <t>842865763</t>
  </si>
  <si>
    <t>3. - 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</si>
  <si>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</si>
  <si>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</si>
  <si>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</si>
  <si>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</si>
  <si>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</si>
  <si>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</si>
  <si>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</si>
  <si>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</si>
  <si>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011002000-R0</t>
  </si>
  <si>
    <t>Průzkumné práce - zajištění přesného polohopisného a výškopisného vytyčení sítí</t>
  </si>
  <si>
    <t>kpl</t>
  </si>
  <si>
    <t>1024</t>
  </si>
  <si>
    <t>2029676823</t>
  </si>
  <si>
    <t>012002000-R1</t>
  </si>
  <si>
    <t>Geodetické práce - vytyčení stavby a zpracování geometrického plánu</t>
  </si>
  <si>
    <t>-910499762</t>
  </si>
  <si>
    <t>013002000-R1</t>
  </si>
  <si>
    <t>Projekční práce - provedení dokumentace skutečného provedení stavby</t>
  </si>
  <si>
    <t>-1493554671</t>
  </si>
  <si>
    <t>013002000-R2</t>
  </si>
  <si>
    <t>Projektové práce - výrobní dokumentace stavby</t>
  </si>
  <si>
    <t>-578927515</t>
  </si>
  <si>
    <t>VRN3</t>
  </si>
  <si>
    <t>Zařízení staveniště</t>
  </si>
  <si>
    <t>031002000-R1</t>
  </si>
  <si>
    <t>Oplocení ZS včetně zřízení vjězdové brány</t>
  </si>
  <si>
    <t>1652873131</t>
  </si>
  <si>
    <t>031002000-R2</t>
  </si>
  <si>
    <t>Související práce pro zařízení staveniště (úprava staveniště a zřízení objektu ZS)</t>
  </si>
  <si>
    <t>-341009310</t>
  </si>
  <si>
    <t>033002000-R1</t>
  </si>
  <si>
    <t>Zřízení přípojného místa - elektro včetně staveništního rozvaděče a měření</t>
  </si>
  <si>
    <t>-1164895970</t>
  </si>
  <si>
    <t>033002000-R2</t>
  </si>
  <si>
    <t>Zřízení přípojného místa - vodovod včetně uzávěrů a  měření</t>
  </si>
  <si>
    <t>2111704690</t>
  </si>
  <si>
    <t>Zřízení přípojného místa - vodovod včetně uzávěrů a měření</t>
  </si>
  <si>
    <t>033002000-R3</t>
  </si>
  <si>
    <t>Náklady zhotovitele na spotřebované energie</t>
  </si>
  <si>
    <t>-131966326</t>
  </si>
  <si>
    <t>034002000-R1</t>
  </si>
  <si>
    <t>Ochrana a zajištění bezpečnosti staveniště</t>
  </si>
  <si>
    <t>-913308894</t>
  </si>
  <si>
    <t>034002000-R2</t>
  </si>
  <si>
    <t>Dopravní značení a osvětlení staveniště</t>
  </si>
  <si>
    <t>246382257</t>
  </si>
  <si>
    <t>034002000-R3</t>
  </si>
  <si>
    <t>Informační cedule zhotovitele</t>
  </si>
  <si>
    <t>2145117635</t>
  </si>
  <si>
    <t>VRN9</t>
  </si>
  <si>
    <t>Ostatní náklady</t>
  </si>
  <si>
    <t>094002000-R1</t>
  </si>
  <si>
    <t>Ostatní náklady související s výstavbou</t>
  </si>
  <si>
    <t>-1806767929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</si>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</sst>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79">
      <selection activeCell="AR45" sqref="AR4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40" t="s">
        <v>6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42" t="s">
        <v>15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R5" s="20"/>
      <c r="BE5" s="247" t="s">
        <v>16</v>
      </c>
      <c r="BS5" s="17" t="s">
        <v>7</v>
      </c>
    </row>
    <row r="6" spans="2:71" s="1" customFormat="1" ht="36.95" customHeight="1">
      <c r="B6" s="20"/>
      <c r="D6" s="26" t="s">
        <v>17</v>
      </c>
      <c r="K6" s="243" t="s">
        <v>18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R6" s="20"/>
      <c r="BE6" s="248"/>
      <c r="BS6" s="17" t="s">
        <v>7</v>
      </c>
    </row>
    <row r="7" spans="2:71" s="1" customFormat="1" ht="12" customHeight="1">
      <c r="B7" s="20"/>
      <c r="D7" s="27" t="s">
        <v>19</v>
      </c>
      <c r="K7" s="25" t="s">
        <v>20</v>
      </c>
      <c r="AK7" s="27" t="s">
        <v>21</v>
      </c>
      <c r="AN7" s="25" t="s">
        <v>22</v>
      </c>
      <c r="AR7" s="20"/>
      <c r="BE7" s="248"/>
      <c r="BS7" s="17" t="s">
        <v>7</v>
      </c>
    </row>
    <row r="8" spans="2:71" s="1" customFormat="1" ht="12" customHeight="1">
      <c r="B8" s="20"/>
      <c r="D8" s="27" t="s">
        <v>23</v>
      </c>
      <c r="K8" s="25" t="s">
        <v>24</v>
      </c>
      <c r="AK8" s="27" t="s">
        <v>25</v>
      </c>
      <c r="AN8" s="28" t="s">
        <v>26</v>
      </c>
      <c r="AR8" s="20"/>
      <c r="BE8" s="248"/>
      <c r="BS8" s="17" t="s">
        <v>7</v>
      </c>
    </row>
    <row r="9" spans="2:71" s="1" customFormat="1" ht="14.45" customHeight="1">
      <c r="B9" s="20"/>
      <c r="AR9" s="20"/>
      <c r="BE9" s="248"/>
      <c r="BS9" s="17" t="s">
        <v>7</v>
      </c>
    </row>
    <row r="10" spans="2:71" s="1" customFormat="1" ht="12" customHeight="1">
      <c r="B10" s="20"/>
      <c r="D10" s="27" t="s">
        <v>27</v>
      </c>
      <c r="AK10" s="27" t="s">
        <v>28</v>
      </c>
      <c r="AN10" s="25" t="s">
        <v>29</v>
      </c>
      <c r="AR10" s="20"/>
      <c r="BE10" s="248"/>
      <c r="BS10" s="17" t="s">
        <v>7</v>
      </c>
    </row>
    <row r="11" spans="2:71" s="1" customFormat="1" ht="18.4" customHeight="1">
      <c r="B11" s="20"/>
      <c r="E11" s="25" t="s">
        <v>30</v>
      </c>
      <c r="AK11" s="27" t="s">
        <v>31</v>
      </c>
      <c r="AN11" s="25" t="s">
        <v>32</v>
      </c>
      <c r="AR11" s="20"/>
      <c r="BE11" s="248"/>
      <c r="BS11" s="17" t="s">
        <v>7</v>
      </c>
    </row>
    <row r="12" spans="2:71" s="1" customFormat="1" ht="6.95" customHeight="1">
      <c r="B12" s="20"/>
      <c r="AR12" s="20"/>
      <c r="BE12" s="248"/>
      <c r="BS12" s="17" t="s">
        <v>7</v>
      </c>
    </row>
    <row r="13" spans="2:71" s="1" customFormat="1" ht="12" customHeight="1">
      <c r="B13" s="20"/>
      <c r="D13" s="27" t="s">
        <v>33</v>
      </c>
      <c r="AK13" s="27" t="s">
        <v>28</v>
      </c>
      <c r="AN13" s="29" t="s">
        <v>34</v>
      </c>
      <c r="AR13" s="20"/>
      <c r="BE13" s="248"/>
      <c r="BS13" s="17" t="s">
        <v>7</v>
      </c>
    </row>
    <row r="14" spans="2:71" ht="12.75">
      <c r="B14" s="20"/>
      <c r="E14" s="244" t="s">
        <v>34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7" t="s">
        <v>31</v>
      </c>
      <c r="AN14" s="29" t="s">
        <v>34</v>
      </c>
      <c r="AR14" s="20"/>
      <c r="BE14" s="248"/>
      <c r="BS14" s="17" t="s">
        <v>7</v>
      </c>
    </row>
    <row r="15" spans="2:71" s="1" customFormat="1" ht="6.95" customHeight="1">
      <c r="B15" s="20"/>
      <c r="AR15" s="20"/>
      <c r="BE15" s="248"/>
      <c r="BS15" s="17" t="s">
        <v>4</v>
      </c>
    </row>
    <row r="16" spans="2:71" s="1" customFormat="1" ht="12" customHeight="1">
      <c r="B16" s="20"/>
      <c r="D16" s="27" t="s">
        <v>35</v>
      </c>
      <c r="AK16" s="27" t="s">
        <v>28</v>
      </c>
      <c r="AN16" s="25"/>
      <c r="AR16" s="20"/>
      <c r="BE16" s="248"/>
      <c r="BS16" s="17" t="s">
        <v>4</v>
      </c>
    </row>
    <row r="17" spans="2:71" s="1" customFormat="1" ht="18.4" customHeight="1">
      <c r="B17" s="20"/>
      <c r="E17" s="1" t="s">
        <v>926</v>
      </c>
      <c r="H17" s="25"/>
      <c r="AK17" s="27" t="s">
        <v>31</v>
      </c>
      <c r="AN17" s="25" t="s">
        <v>926</v>
      </c>
      <c r="AR17" s="20"/>
      <c r="BE17" s="248"/>
      <c r="BS17" s="17" t="s">
        <v>39</v>
      </c>
    </row>
    <row r="18" spans="2:71" s="1" customFormat="1" ht="6.95" customHeight="1">
      <c r="B18" s="20"/>
      <c r="AR18" s="20"/>
      <c r="BE18" s="248"/>
      <c r="BS18" s="17" t="s">
        <v>7</v>
      </c>
    </row>
    <row r="19" spans="2:71" s="1" customFormat="1" ht="12" customHeight="1">
      <c r="B19" s="20"/>
      <c r="D19" s="27" t="s">
        <v>40</v>
      </c>
      <c r="AK19" s="27" t="s">
        <v>28</v>
      </c>
      <c r="AN19" s="25" t="s">
        <v>926</v>
      </c>
      <c r="AR19" s="20"/>
      <c r="BE19" s="248"/>
      <c r="BS19" s="17" t="s">
        <v>7</v>
      </c>
    </row>
    <row r="20" spans="2:71" s="1" customFormat="1" ht="18.4" customHeight="1">
      <c r="B20" s="20"/>
      <c r="E20" s="25" t="s">
        <v>926</v>
      </c>
      <c r="AK20" s="27" t="s">
        <v>31</v>
      </c>
      <c r="AN20" s="25" t="s">
        <v>926</v>
      </c>
      <c r="AR20" s="20"/>
      <c r="BE20" s="248"/>
      <c r="BS20" s="17" t="s">
        <v>39</v>
      </c>
    </row>
    <row r="21" spans="2:57" s="1" customFormat="1" ht="6.95" customHeight="1">
      <c r="B21" s="20"/>
      <c r="AR21" s="20"/>
      <c r="BE21" s="248"/>
    </row>
    <row r="22" spans="2:57" s="1" customFormat="1" ht="12" customHeight="1">
      <c r="B22" s="20"/>
      <c r="D22" s="27" t="s">
        <v>44</v>
      </c>
      <c r="AR22" s="20"/>
      <c r="BE22" s="248"/>
    </row>
    <row r="23" spans="2:57" s="1" customFormat="1" ht="51" customHeight="1">
      <c r="B23" s="20"/>
      <c r="E23" s="246" t="s">
        <v>45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0"/>
      <c r="BE23" s="248"/>
    </row>
    <row r="24" spans="2:57" s="1" customFormat="1" ht="6.95" customHeight="1">
      <c r="B24" s="20"/>
      <c r="AR24" s="20"/>
      <c r="BE24" s="248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8"/>
    </row>
    <row r="26" spans="1:57" s="2" customFormat="1" ht="25.9" customHeight="1">
      <c r="A26" s="32"/>
      <c r="B26" s="33"/>
      <c r="C26" s="32"/>
      <c r="D26" s="34" t="s">
        <v>46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0">
        <f>ROUND(AG54,2)</f>
        <v>0</v>
      </c>
      <c r="AL26" s="251"/>
      <c r="AM26" s="251"/>
      <c r="AN26" s="251"/>
      <c r="AO26" s="251"/>
      <c r="AP26" s="32"/>
      <c r="AQ26" s="32"/>
      <c r="AR26" s="33"/>
      <c r="BE26" s="248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8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2" t="s">
        <v>47</v>
      </c>
      <c r="M28" s="252"/>
      <c r="N28" s="252"/>
      <c r="O28" s="252"/>
      <c r="P28" s="252"/>
      <c r="Q28" s="32"/>
      <c r="R28" s="32"/>
      <c r="S28" s="32"/>
      <c r="T28" s="32"/>
      <c r="U28" s="32"/>
      <c r="V28" s="32"/>
      <c r="W28" s="252" t="s">
        <v>48</v>
      </c>
      <c r="X28" s="252"/>
      <c r="Y28" s="252"/>
      <c r="Z28" s="252"/>
      <c r="AA28" s="252"/>
      <c r="AB28" s="252"/>
      <c r="AC28" s="252"/>
      <c r="AD28" s="252"/>
      <c r="AE28" s="252"/>
      <c r="AF28" s="32"/>
      <c r="AG28" s="32"/>
      <c r="AH28" s="32"/>
      <c r="AI28" s="32"/>
      <c r="AJ28" s="32"/>
      <c r="AK28" s="252" t="s">
        <v>49</v>
      </c>
      <c r="AL28" s="252"/>
      <c r="AM28" s="252"/>
      <c r="AN28" s="252"/>
      <c r="AO28" s="252"/>
      <c r="AP28" s="32"/>
      <c r="AQ28" s="32"/>
      <c r="AR28" s="33"/>
      <c r="BE28" s="248"/>
    </row>
    <row r="29" spans="2:57" s="3" customFormat="1" ht="14.45" customHeight="1">
      <c r="B29" s="37"/>
      <c r="D29" s="27" t="s">
        <v>50</v>
      </c>
      <c r="F29" s="27" t="s">
        <v>51</v>
      </c>
      <c r="L29" s="222">
        <v>0.21</v>
      </c>
      <c r="M29" s="223"/>
      <c r="N29" s="223"/>
      <c r="O29" s="223"/>
      <c r="P29" s="223"/>
      <c r="W29" s="226">
        <f>ROUND(AZ54,2)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6">
        <f>ROUND(AV54,2)</f>
        <v>0</v>
      </c>
      <c r="AL29" s="223"/>
      <c r="AM29" s="223"/>
      <c r="AN29" s="223"/>
      <c r="AO29" s="223"/>
      <c r="AR29" s="37"/>
      <c r="BE29" s="249"/>
    </row>
    <row r="30" spans="2:57" s="3" customFormat="1" ht="14.45" customHeight="1">
      <c r="B30" s="37"/>
      <c r="F30" s="27" t="s">
        <v>52</v>
      </c>
      <c r="L30" s="222">
        <v>0.15</v>
      </c>
      <c r="M30" s="223"/>
      <c r="N30" s="223"/>
      <c r="O30" s="223"/>
      <c r="P30" s="223"/>
      <c r="W30" s="226">
        <f>ROUND(BA54,2)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6">
        <f>ROUND(AW54,2)</f>
        <v>0</v>
      </c>
      <c r="AL30" s="223"/>
      <c r="AM30" s="223"/>
      <c r="AN30" s="223"/>
      <c r="AO30" s="223"/>
      <c r="AR30" s="37"/>
      <c r="BE30" s="249"/>
    </row>
    <row r="31" spans="2:57" s="3" customFormat="1" ht="14.45" customHeight="1" hidden="1">
      <c r="B31" s="37"/>
      <c r="F31" s="27" t="s">
        <v>53</v>
      </c>
      <c r="L31" s="222">
        <v>0.21</v>
      </c>
      <c r="M31" s="223"/>
      <c r="N31" s="223"/>
      <c r="O31" s="223"/>
      <c r="P31" s="223"/>
      <c r="W31" s="226">
        <f>ROUND(BB54,2)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6">
        <v>0</v>
      </c>
      <c r="AL31" s="223"/>
      <c r="AM31" s="223"/>
      <c r="AN31" s="223"/>
      <c r="AO31" s="223"/>
      <c r="AR31" s="37"/>
      <c r="BE31" s="249"/>
    </row>
    <row r="32" spans="2:57" s="3" customFormat="1" ht="14.45" customHeight="1" hidden="1">
      <c r="B32" s="37"/>
      <c r="F32" s="27" t="s">
        <v>54</v>
      </c>
      <c r="L32" s="222">
        <v>0.15</v>
      </c>
      <c r="M32" s="223"/>
      <c r="N32" s="223"/>
      <c r="O32" s="223"/>
      <c r="P32" s="223"/>
      <c r="W32" s="226">
        <f>ROUND(BC54,2)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6">
        <v>0</v>
      </c>
      <c r="AL32" s="223"/>
      <c r="AM32" s="223"/>
      <c r="AN32" s="223"/>
      <c r="AO32" s="223"/>
      <c r="AR32" s="37"/>
      <c r="BE32" s="249"/>
    </row>
    <row r="33" spans="2:44" s="3" customFormat="1" ht="14.45" customHeight="1" hidden="1">
      <c r="B33" s="37"/>
      <c r="F33" s="27" t="s">
        <v>55</v>
      </c>
      <c r="L33" s="222">
        <v>0</v>
      </c>
      <c r="M33" s="223"/>
      <c r="N33" s="223"/>
      <c r="O33" s="223"/>
      <c r="P33" s="223"/>
      <c r="W33" s="226">
        <f>ROUND(BD54,2)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6">
        <v>0</v>
      </c>
      <c r="AL33" s="223"/>
      <c r="AM33" s="223"/>
      <c r="AN33" s="223"/>
      <c r="AO33" s="223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56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57</v>
      </c>
      <c r="U35" s="40"/>
      <c r="V35" s="40"/>
      <c r="W35" s="40"/>
      <c r="X35" s="227" t="s">
        <v>58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1" t="s">
        <v>59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6"/>
      <c r="C44" s="27" t="s">
        <v>14</v>
      </c>
      <c r="L44" s="4" t="str">
        <f>K5</f>
        <v>20_06_12</v>
      </c>
      <c r="AR44" s="46"/>
    </row>
    <row r="45" spans="2:44" s="5" customFormat="1" ht="36.95" customHeight="1">
      <c r="B45" s="47"/>
      <c r="C45" s="48" t="s">
        <v>17</v>
      </c>
      <c r="L45" s="237" t="str">
        <f>K6</f>
        <v>STAVEBNÍ ÚPRAVY FONTÁNY BRUSEL</v>
      </c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7" t="s">
        <v>23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HUSOVA ULICE CHRUDIM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25</v>
      </c>
      <c r="AJ47" s="32"/>
      <c r="AK47" s="32"/>
      <c r="AL47" s="32"/>
      <c r="AM47" s="239" t="str">
        <f>IF(AN8="","",AN8)</f>
        <v>12. 6. 2020</v>
      </c>
      <c r="AN47" s="239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15.2" customHeight="1">
      <c r="A49" s="32"/>
      <c r="B49" s="33"/>
      <c r="C49" s="27" t="s">
        <v>27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MĚSTO CHRUDIM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35</v>
      </c>
      <c r="AJ49" s="32"/>
      <c r="AK49" s="32"/>
      <c r="AL49" s="32"/>
      <c r="AM49" s="235" t="str">
        <f>IF(H17="","",H17)</f>
        <v/>
      </c>
      <c r="AN49" s="236"/>
      <c r="AO49" s="236"/>
      <c r="AP49" s="236"/>
      <c r="AQ49" s="32"/>
      <c r="AR49" s="33"/>
      <c r="AS49" s="231" t="s">
        <v>60</v>
      </c>
      <c r="AT49" s="232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2" customFormat="1" ht="15.2" customHeight="1">
      <c r="A50" s="32"/>
      <c r="B50" s="33"/>
      <c r="C50" s="27" t="s">
        <v>33</v>
      </c>
      <c r="D50" s="32"/>
      <c r="E50" s="32"/>
      <c r="F50" s="32"/>
      <c r="G50" s="32"/>
      <c r="H50" s="32"/>
      <c r="I50" s="32"/>
      <c r="J50" s="32"/>
      <c r="K50" s="32"/>
      <c r="L50" s="4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40</v>
      </c>
      <c r="AJ50" s="32"/>
      <c r="AK50" s="32"/>
      <c r="AL50" s="32"/>
      <c r="AM50" s="235" t="str">
        <f>IF(E20="","",E20)</f>
        <v>XXX</v>
      </c>
      <c r="AN50" s="236"/>
      <c r="AO50" s="236"/>
      <c r="AP50" s="236"/>
      <c r="AQ50" s="32"/>
      <c r="AR50" s="33"/>
      <c r="AS50" s="233"/>
      <c r="AT50" s="234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33"/>
      <c r="AT51" s="234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2" customFormat="1" ht="29.25" customHeight="1">
      <c r="A52" s="32"/>
      <c r="B52" s="33"/>
      <c r="C52" s="221" t="s">
        <v>61</v>
      </c>
      <c r="D52" s="214"/>
      <c r="E52" s="214"/>
      <c r="F52" s="214"/>
      <c r="G52" s="214"/>
      <c r="H52" s="55"/>
      <c r="I52" s="213" t="s">
        <v>62</v>
      </c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5" t="s">
        <v>63</v>
      </c>
      <c r="AH52" s="214"/>
      <c r="AI52" s="214"/>
      <c r="AJ52" s="214"/>
      <c r="AK52" s="214"/>
      <c r="AL52" s="214"/>
      <c r="AM52" s="214"/>
      <c r="AN52" s="213" t="s">
        <v>64</v>
      </c>
      <c r="AO52" s="214"/>
      <c r="AP52" s="214"/>
      <c r="AQ52" s="56" t="s">
        <v>65</v>
      </c>
      <c r="AR52" s="33"/>
      <c r="AS52" s="57" t="s">
        <v>66</v>
      </c>
      <c r="AT52" s="58" t="s">
        <v>67</v>
      </c>
      <c r="AU52" s="58" t="s">
        <v>68</v>
      </c>
      <c r="AV52" s="58" t="s">
        <v>69</v>
      </c>
      <c r="AW52" s="58" t="s">
        <v>70</v>
      </c>
      <c r="AX52" s="58" t="s">
        <v>71</v>
      </c>
      <c r="AY52" s="58" t="s">
        <v>72</v>
      </c>
      <c r="AZ52" s="58" t="s">
        <v>73</v>
      </c>
      <c r="BA52" s="58" t="s">
        <v>74</v>
      </c>
      <c r="BB52" s="58" t="s">
        <v>75</v>
      </c>
      <c r="BC52" s="58" t="s">
        <v>76</v>
      </c>
      <c r="BD52" s="59" t="s">
        <v>77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6" customFormat="1" ht="32.45" customHeight="1">
      <c r="B54" s="63"/>
      <c r="C54" s="64" t="s">
        <v>78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24">
        <f>ROUND(AG55+AG58+AG61,2)</f>
        <v>0</v>
      </c>
      <c r="AH54" s="224"/>
      <c r="AI54" s="224"/>
      <c r="AJ54" s="224"/>
      <c r="AK54" s="224"/>
      <c r="AL54" s="224"/>
      <c r="AM54" s="224"/>
      <c r="AN54" s="225">
        <f aca="true" t="shared" si="0" ref="AN54:AN61">SUM(AG54,AT54)</f>
        <v>0</v>
      </c>
      <c r="AO54" s="225"/>
      <c r="AP54" s="225"/>
      <c r="AQ54" s="67" t="s">
        <v>3</v>
      </c>
      <c r="AR54" s="63"/>
      <c r="AS54" s="68">
        <f>ROUND(AS55+AS58+AS61,2)</f>
        <v>0</v>
      </c>
      <c r="AT54" s="69">
        <f aca="true" t="shared" si="1" ref="AT54:AT61">ROUND(SUM(AV54:AW54),2)</f>
        <v>0</v>
      </c>
      <c r="AU54" s="70">
        <f>ROUND(AU55+AU58+AU61,5)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ROUND(AZ55+AZ58+AZ61,2)</f>
        <v>0</v>
      </c>
      <c r="BA54" s="69">
        <f>ROUND(BA55+BA58+BA61,2)</f>
        <v>0</v>
      </c>
      <c r="BB54" s="69">
        <f>ROUND(BB55+BB58+BB61,2)</f>
        <v>0</v>
      </c>
      <c r="BC54" s="69">
        <f>ROUND(BC55+BC58+BC61,2)</f>
        <v>0</v>
      </c>
      <c r="BD54" s="71">
        <f>ROUND(BD55+BD58+BD61,2)</f>
        <v>0</v>
      </c>
      <c r="BS54" s="72" t="s">
        <v>79</v>
      </c>
      <c r="BT54" s="72" t="s">
        <v>80</v>
      </c>
      <c r="BU54" s="73" t="s">
        <v>81</v>
      </c>
      <c r="BV54" s="72" t="s">
        <v>82</v>
      </c>
      <c r="BW54" s="72" t="s">
        <v>5</v>
      </c>
      <c r="BX54" s="72" t="s">
        <v>83</v>
      </c>
      <c r="CL54" s="72" t="s">
        <v>20</v>
      </c>
    </row>
    <row r="55" spans="2:91" s="7" customFormat="1" ht="16.5" customHeight="1">
      <c r="B55" s="74"/>
      <c r="C55" s="75"/>
      <c r="D55" s="212" t="s">
        <v>84</v>
      </c>
      <c r="E55" s="212"/>
      <c r="F55" s="212"/>
      <c r="G55" s="212"/>
      <c r="H55" s="212"/>
      <c r="I55" s="76"/>
      <c r="J55" s="212" t="s">
        <v>85</v>
      </c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8">
        <f>ROUND(SUM(AG56:AG57),2)</f>
        <v>0</v>
      </c>
      <c r="AH55" s="217"/>
      <c r="AI55" s="217"/>
      <c r="AJ55" s="217"/>
      <c r="AK55" s="217"/>
      <c r="AL55" s="217"/>
      <c r="AM55" s="217"/>
      <c r="AN55" s="216">
        <f t="shared" si="0"/>
        <v>0</v>
      </c>
      <c r="AO55" s="217"/>
      <c r="AP55" s="217"/>
      <c r="AQ55" s="77" t="s">
        <v>86</v>
      </c>
      <c r="AR55" s="74"/>
      <c r="AS55" s="78">
        <f>ROUND(SUM(AS56:AS57),2)</f>
        <v>0</v>
      </c>
      <c r="AT55" s="79">
        <f t="shared" si="1"/>
        <v>0</v>
      </c>
      <c r="AU55" s="80">
        <f>ROUND(SUM(AU56:AU57),5)</f>
        <v>0</v>
      </c>
      <c r="AV55" s="79">
        <f>ROUND(AZ55*L29,2)</f>
        <v>0</v>
      </c>
      <c r="AW55" s="79">
        <f>ROUND(BA55*L30,2)</f>
        <v>0</v>
      </c>
      <c r="AX55" s="79">
        <f>ROUND(BB55*L29,2)</f>
        <v>0</v>
      </c>
      <c r="AY55" s="79">
        <f>ROUND(BC55*L30,2)</f>
        <v>0</v>
      </c>
      <c r="AZ55" s="79">
        <f>ROUND(SUM(AZ56:AZ57),2)</f>
        <v>0</v>
      </c>
      <c r="BA55" s="79">
        <f>ROUND(SUM(BA56:BA57),2)</f>
        <v>0</v>
      </c>
      <c r="BB55" s="79">
        <f>ROUND(SUM(BB56:BB57),2)</f>
        <v>0</v>
      </c>
      <c r="BC55" s="79">
        <f>ROUND(SUM(BC56:BC57),2)</f>
        <v>0</v>
      </c>
      <c r="BD55" s="81">
        <f>ROUND(SUM(BD56:BD57),2)</f>
        <v>0</v>
      </c>
      <c r="BS55" s="82" t="s">
        <v>79</v>
      </c>
      <c r="BT55" s="82" t="s">
        <v>87</v>
      </c>
      <c r="BU55" s="82" t="s">
        <v>81</v>
      </c>
      <c r="BV55" s="82" t="s">
        <v>82</v>
      </c>
      <c r="BW55" s="82" t="s">
        <v>88</v>
      </c>
      <c r="BX55" s="82" t="s">
        <v>5</v>
      </c>
      <c r="CL55" s="82" t="s">
        <v>20</v>
      </c>
      <c r="CM55" s="82" t="s">
        <v>89</v>
      </c>
    </row>
    <row r="56" spans="1:90" s="4" customFormat="1" ht="25.5" customHeight="1">
      <c r="A56" s="83" t="s">
        <v>90</v>
      </c>
      <c r="B56" s="46"/>
      <c r="C56" s="10"/>
      <c r="D56" s="10"/>
      <c r="E56" s="211" t="s">
        <v>91</v>
      </c>
      <c r="F56" s="211"/>
      <c r="G56" s="211"/>
      <c r="H56" s="211"/>
      <c r="I56" s="211"/>
      <c r="J56" s="10"/>
      <c r="K56" s="211" t="s">
        <v>92</v>
      </c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9">
        <f>'D.1.1 - SO-01 stavební a ...'!J32</f>
        <v>0</v>
      </c>
      <c r="AH56" s="220"/>
      <c r="AI56" s="220"/>
      <c r="AJ56" s="220"/>
      <c r="AK56" s="220"/>
      <c r="AL56" s="220"/>
      <c r="AM56" s="220"/>
      <c r="AN56" s="219">
        <f t="shared" si="0"/>
        <v>0</v>
      </c>
      <c r="AO56" s="220"/>
      <c r="AP56" s="220"/>
      <c r="AQ56" s="84" t="s">
        <v>93</v>
      </c>
      <c r="AR56" s="46"/>
      <c r="AS56" s="85">
        <v>0</v>
      </c>
      <c r="AT56" s="86">
        <f t="shared" si="1"/>
        <v>0</v>
      </c>
      <c r="AU56" s="87">
        <f>'D.1.1 - SO-01 stavební a ...'!P95</f>
        <v>0</v>
      </c>
      <c r="AV56" s="86">
        <f>'D.1.1 - SO-01 stavební a ...'!J35</f>
        <v>0</v>
      </c>
      <c r="AW56" s="86">
        <f>'D.1.1 - SO-01 stavební a ...'!J36</f>
        <v>0</v>
      </c>
      <c r="AX56" s="86">
        <f>'D.1.1 - SO-01 stavební a ...'!J37</f>
        <v>0</v>
      </c>
      <c r="AY56" s="86">
        <f>'D.1.1 - SO-01 stavební a ...'!J38</f>
        <v>0</v>
      </c>
      <c r="AZ56" s="86">
        <f>'D.1.1 - SO-01 stavební a ...'!F35</f>
        <v>0</v>
      </c>
      <c r="BA56" s="86">
        <f>'D.1.1 - SO-01 stavební a ...'!F36</f>
        <v>0</v>
      </c>
      <c r="BB56" s="86">
        <f>'D.1.1 - SO-01 stavební a ...'!F37</f>
        <v>0</v>
      </c>
      <c r="BC56" s="86">
        <f>'D.1.1 - SO-01 stavební a ...'!F38</f>
        <v>0</v>
      </c>
      <c r="BD56" s="88">
        <f>'D.1.1 - SO-01 stavební a ...'!F39</f>
        <v>0</v>
      </c>
      <c r="BT56" s="25" t="s">
        <v>89</v>
      </c>
      <c r="BV56" s="25" t="s">
        <v>82</v>
      </c>
      <c r="BW56" s="25" t="s">
        <v>94</v>
      </c>
      <c r="BX56" s="25" t="s">
        <v>88</v>
      </c>
      <c r="CL56" s="25" t="s">
        <v>20</v>
      </c>
    </row>
    <row r="57" spans="1:90" s="4" customFormat="1" ht="16.5" customHeight="1">
      <c r="A57" s="83" t="s">
        <v>90</v>
      </c>
      <c r="B57" s="46"/>
      <c r="C57" s="10"/>
      <c r="D57" s="10"/>
      <c r="E57" s="211" t="s">
        <v>95</v>
      </c>
      <c r="F57" s="211"/>
      <c r="G57" s="211"/>
      <c r="H57" s="211"/>
      <c r="I57" s="211"/>
      <c r="J57" s="10"/>
      <c r="K57" s="211" t="s">
        <v>96</v>
      </c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9">
        <f>'D.2.1 - TO-01 technologic...'!J32</f>
        <v>0</v>
      </c>
      <c r="AH57" s="220"/>
      <c r="AI57" s="220"/>
      <c r="AJ57" s="220"/>
      <c r="AK57" s="220"/>
      <c r="AL57" s="220"/>
      <c r="AM57" s="220"/>
      <c r="AN57" s="219">
        <f t="shared" si="0"/>
        <v>0</v>
      </c>
      <c r="AO57" s="220"/>
      <c r="AP57" s="220"/>
      <c r="AQ57" s="84" t="s">
        <v>93</v>
      </c>
      <c r="AR57" s="46"/>
      <c r="AS57" s="85">
        <v>0</v>
      </c>
      <c r="AT57" s="86">
        <f t="shared" si="1"/>
        <v>0</v>
      </c>
      <c r="AU57" s="87">
        <f>'D.2.1 - TO-01 technologic...'!P88</f>
        <v>0</v>
      </c>
      <c r="AV57" s="86">
        <f>'D.2.1 - TO-01 technologic...'!J35</f>
        <v>0</v>
      </c>
      <c r="AW57" s="86">
        <f>'D.2.1 - TO-01 technologic...'!J36</f>
        <v>0</v>
      </c>
      <c r="AX57" s="86">
        <f>'D.2.1 - TO-01 technologic...'!J37</f>
        <v>0</v>
      </c>
      <c r="AY57" s="86">
        <f>'D.2.1 - TO-01 technologic...'!J38</f>
        <v>0</v>
      </c>
      <c r="AZ57" s="86">
        <f>'D.2.1 - TO-01 technologic...'!F35</f>
        <v>0</v>
      </c>
      <c r="BA57" s="86">
        <f>'D.2.1 - TO-01 technologic...'!F36</f>
        <v>0</v>
      </c>
      <c r="BB57" s="86">
        <f>'D.2.1 - TO-01 technologic...'!F37</f>
        <v>0</v>
      </c>
      <c r="BC57" s="86">
        <f>'D.2.1 - TO-01 technologic...'!F38</f>
        <v>0</v>
      </c>
      <c r="BD57" s="88">
        <f>'D.2.1 - TO-01 technologic...'!F39</f>
        <v>0</v>
      </c>
      <c r="BT57" s="25" t="s">
        <v>89</v>
      </c>
      <c r="BV57" s="25" t="s">
        <v>82</v>
      </c>
      <c r="BW57" s="25" t="s">
        <v>97</v>
      </c>
      <c r="BX57" s="25" t="s">
        <v>88</v>
      </c>
      <c r="CL57" s="25" t="s">
        <v>20</v>
      </c>
    </row>
    <row r="58" spans="2:91" s="7" customFormat="1" ht="16.5" customHeight="1">
      <c r="B58" s="74"/>
      <c r="C58" s="75"/>
      <c r="D58" s="212" t="s">
        <v>98</v>
      </c>
      <c r="E58" s="212"/>
      <c r="F58" s="212"/>
      <c r="G58" s="212"/>
      <c r="H58" s="212"/>
      <c r="I58" s="76"/>
      <c r="J58" s="212" t="s">
        <v>99</v>
      </c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8">
        <f>ROUND(SUM(AG59:AG60),2)</f>
        <v>0</v>
      </c>
      <c r="AH58" s="217"/>
      <c r="AI58" s="217"/>
      <c r="AJ58" s="217"/>
      <c r="AK58" s="217"/>
      <c r="AL58" s="217"/>
      <c r="AM58" s="217"/>
      <c r="AN58" s="216">
        <f t="shared" si="0"/>
        <v>0</v>
      </c>
      <c r="AO58" s="217"/>
      <c r="AP58" s="217"/>
      <c r="AQ58" s="77" t="s">
        <v>86</v>
      </c>
      <c r="AR58" s="74"/>
      <c r="AS58" s="78">
        <f>ROUND(SUM(AS59:AS60),2)</f>
        <v>0</v>
      </c>
      <c r="AT58" s="79">
        <f t="shared" si="1"/>
        <v>0</v>
      </c>
      <c r="AU58" s="80">
        <f>ROUND(SUM(AU59:AU60),5)</f>
        <v>0</v>
      </c>
      <c r="AV58" s="79">
        <f>ROUND(AZ58*L29,2)</f>
        <v>0</v>
      </c>
      <c r="AW58" s="79">
        <f>ROUND(BA58*L30,2)</f>
        <v>0</v>
      </c>
      <c r="AX58" s="79">
        <f>ROUND(BB58*L29,2)</f>
        <v>0</v>
      </c>
      <c r="AY58" s="79">
        <f>ROUND(BC58*L30,2)</f>
        <v>0</v>
      </c>
      <c r="AZ58" s="79">
        <f>ROUND(SUM(AZ59:AZ60),2)</f>
        <v>0</v>
      </c>
      <c r="BA58" s="79">
        <f>ROUND(SUM(BA59:BA60),2)</f>
        <v>0</v>
      </c>
      <c r="BB58" s="79">
        <f>ROUND(SUM(BB59:BB60),2)</f>
        <v>0</v>
      </c>
      <c r="BC58" s="79">
        <f>ROUND(SUM(BC59:BC60),2)</f>
        <v>0</v>
      </c>
      <c r="BD58" s="81">
        <f>ROUND(SUM(BD59:BD60),2)</f>
        <v>0</v>
      </c>
      <c r="BS58" s="82" t="s">
        <v>79</v>
      </c>
      <c r="BT58" s="82" t="s">
        <v>87</v>
      </c>
      <c r="BU58" s="82" t="s">
        <v>81</v>
      </c>
      <c r="BV58" s="82" t="s">
        <v>82</v>
      </c>
      <c r="BW58" s="82" t="s">
        <v>100</v>
      </c>
      <c r="BX58" s="82" t="s">
        <v>5</v>
      </c>
      <c r="CL58" s="82" t="s">
        <v>20</v>
      </c>
      <c r="CM58" s="82" t="s">
        <v>89</v>
      </c>
    </row>
    <row r="59" spans="1:90" s="4" customFormat="1" ht="16.5" customHeight="1">
      <c r="A59" s="83" t="s">
        <v>90</v>
      </c>
      <c r="B59" s="46"/>
      <c r="C59" s="10"/>
      <c r="D59" s="10"/>
      <c r="E59" s="211" t="s">
        <v>101</v>
      </c>
      <c r="F59" s="211"/>
      <c r="G59" s="211"/>
      <c r="H59" s="211"/>
      <c r="I59" s="211"/>
      <c r="J59" s="10"/>
      <c r="K59" s="211" t="s">
        <v>102</v>
      </c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9">
        <f>'D.1.1-1 - IO-01, 02 - pří...'!J32</f>
        <v>0</v>
      </c>
      <c r="AH59" s="220"/>
      <c r="AI59" s="220"/>
      <c r="AJ59" s="220"/>
      <c r="AK59" s="220"/>
      <c r="AL59" s="220"/>
      <c r="AM59" s="220"/>
      <c r="AN59" s="219">
        <f t="shared" si="0"/>
        <v>0</v>
      </c>
      <c r="AO59" s="220"/>
      <c r="AP59" s="220"/>
      <c r="AQ59" s="84" t="s">
        <v>93</v>
      </c>
      <c r="AR59" s="46"/>
      <c r="AS59" s="85">
        <v>0</v>
      </c>
      <c r="AT59" s="86">
        <f t="shared" si="1"/>
        <v>0</v>
      </c>
      <c r="AU59" s="87">
        <f>'D.1.1-1 - IO-01, 02 - pří...'!P93</f>
        <v>0</v>
      </c>
      <c r="AV59" s="86">
        <f>'D.1.1-1 - IO-01, 02 - pří...'!J35</f>
        <v>0</v>
      </c>
      <c r="AW59" s="86">
        <f>'D.1.1-1 - IO-01, 02 - pří...'!J36</f>
        <v>0</v>
      </c>
      <c r="AX59" s="86">
        <f>'D.1.1-1 - IO-01, 02 - pří...'!J37</f>
        <v>0</v>
      </c>
      <c r="AY59" s="86">
        <f>'D.1.1-1 - IO-01, 02 - pří...'!J38</f>
        <v>0</v>
      </c>
      <c r="AZ59" s="86">
        <f>'D.1.1-1 - IO-01, 02 - pří...'!F35</f>
        <v>0</v>
      </c>
      <c r="BA59" s="86">
        <f>'D.1.1-1 - IO-01, 02 - pří...'!F36</f>
        <v>0</v>
      </c>
      <c r="BB59" s="86">
        <f>'D.1.1-1 - IO-01, 02 - pří...'!F37</f>
        <v>0</v>
      </c>
      <c r="BC59" s="86">
        <f>'D.1.1-1 - IO-01, 02 - pří...'!F38</f>
        <v>0</v>
      </c>
      <c r="BD59" s="88">
        <f>'D.1.1-1 - IO-01, 02 - pří...'!F39</f>
        <v>0</v>
      </c>
      <c r="BT59" s="25" t="s">
        <v>89</v>
      </c>
      <c r="BV59" s="25" t="s">
        <v>82</v>
      </c>
      <c r="BW59" s="25" t="s">
        <v>103</v>
      </c>
      <c r="BX59" s="25" t="s">
        <v>100</v>
      </c>
      <c r="CL59" s="25" t="s">
        <v>20</v>
      </c>
    </row>
    <row r="60" spans="1:90" s="4" customFormat="1" ht="25.5" customHeight="1">
      <c r="A60" s="83" t="s">
        <v>90</v>
      </c>
      <c r="B60" s="46"/>
      <c r="C60" s="10"/>
      <c r="D60" s="10"/>
      <c r="E60" s="211" t="s">
        <v>104</v>
      </c>
      <c r="F60" s="211"/>
      <c r="G60" s="211"/>
      <c r="H60" s="211"/>
      <c r="I60" s="211"/>
      <c r="J60" s="10"/>
      <c r="K60" s="211" t="s">
        <v>105</v>
      </c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9">
        <f>'D.1.1-2 - IO-03, 04 - pří...'!J32</f>
        <v>0</v>
      </c>
      <c r="AH60" s="220"/>
      <c r="AI60" s="220"/>
      <c r="AJ60" s="220"/>
      <c r="AK60" s="220"/>
      <c r="AL60" s="220"/>
      <c r="AM60" s="220"/>
      <c r="AN60" s="219">
        <f t="shared" si="0"/>
        <v>0</v>
      </c>
      <c r="AO60" s="220"/>
      <c r="AP60" s="220"/>
      <c r="AQ60" s="84" t="s">
        <v>93</v>
      </c>
      <c r="AR60" s="46"/>
      <c r="AS60" s="85">
        <v>0</v>
      </c>
      <c r="AT60" s="86">
        <f t="shared" si="1"/>
        <v>0</v>
      </c>
      <c r="AU60" s="87">
        <f>'D.1.1-2 - IO-03, 04 - pří...'!P93</f>
        <v>0</v>
      </c>
      <c r="AV60" s="86">
        <f>'D.1.1-2 - IO-03, 04 - pří...'!J35</f>
        <v>0</v>
      </c>
      <c r="AW60" s="86">
        <f>'D.1.1-2 - IO-03, 04 - pří...'!J36</f>
        <v>0</v>
      </c>
      <c r="AX60" s="86">
        <f>'D.1.1-2 - IO-03, 04 - pří...'!J37</f>
        <v>0</v>
      </c>
      <c r="AY60" s="86">
        <f>'D.1.1-2 - IO-03, 04 - pří...'!J38</f>
        <v>0</v>
      </c>
      <c r="AZ60" s="86">
        <f>'D.1.1-2 - IO-03, 04 - pří...'!F35</f>
        <v>0</v>
      </c>
      <c r="BA60" s="86">
        <f>'D.1.1-2 - IO-03, 04 - pří...'!F36</f>
        <v>0</v>
      </c>
      <c r="BB60" s="86">
        <f>'D.1.1-2 - IO-03, 04 - pří...'!F37</f>
        <v>0</v>
      </c>
      <c r="BC60" s="86">
        <f>'D.1.1-2 - IO-03, 04 - pří...'!F38</f>
        <v>0</v>
      </c>
      <c r="BD60" s="88">
        <f>'D.1.1-2 - IO-03, 04 - pří...'!F39</f>
        <v>0</v>
      </c>
      <c r="BT60" s="25" t="s">
        <v>89</v>
      </c>
      <c r="BV60" s="25" t="s">
        <v>82</v>
      </c>
      <c r="BW60" s="25" t="s">
        <v>106</v>
      </c>
      <c r="BX60" s="25" t="s">
        <v>100</v>
      </c>
      <c r="CL60" s="25" t="s">
        <v>20</v>
      </c>
    </row>
    <row r="61" spans="1:91" s="7" customFormat="1" ht="16.5" customHeight="1">
      <c r="A61" s="83" t="s">
        <v>90</v>
      </c>
      <c r="B61" s="74"/>
      <c r="C61" s="75"/>
      <c r="D61" s="212" t="s">
        <v>107</v>
      </c>
      <c r="E61" s="212"/>
      <c r="F61" s="212"/>
      <c r="G61" s="212"/>
      <c r="H61" s="212"/>
      <c r="I61" s="76"/>
      <c r="J61" s="212" t="s">
        <v>108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6">
        <f>'3. - VRN - vedlejší rozpo...'!J30</f>
        <v>0</v>
      </c>
      <c r="AH61" s="217"/>
      <c r="AI61" s="217"/>
      <c r="AJ61" s="217"/>
      <c r="AK61" s="217"/>
      <c r="AL61" s="217"/>
      <c r="AM61" s="217"/>
      <c r="AN61" s="216">
        <f t="shared" si="0"/>
        <v>0</v>
      </c>
      <c r="AO61" s="217"/>
      <c r="AP61" s="217"/>
      <c r="AQ61" s="77" t="s">
        <v>86</v>
      </c>
      <c r="AR61" s="74"/>
      <c r="AS61" s="89">
        <v>0</v>
      </c>
      <c r="AT61" s="90">
        <f t="shared" si="1"/>
        <v>0</v>
      </c>
      <c r="AU61" s="91">
        <f>'3. - VRN - vedlejší rozpo...'!P83</f>
        <v>0</v>
      </c>
      <c r="AV61" s="90">
        <f>'3. - VRN - vedlejší rozpo...'!J33</f>
        <v>0</v>
      </c>
      <c r="AW61" s="90">
        <f>'3. - VRN - vedlejší rozpo...'!J34</f>
        <v>0</v>
      </c>
      <c r="AX61" s="90">
        <f>'3. - VRN - vedlejší rozpo...'!J35</f>
        <v>0</v>
      </c>
      <c r="AY61" s="90">
        <f>'3. - VRN - vedlejší rozpo...'!J36</f>
        <v>0</v>
      </c>
      <c r="AZ61" s="90">
        <f>'3. - VRN - vedlejší rozpo...'!F33</f>
        <v>0</v>
      </c>
      <c r="BA61" s="90">
        <f>'3. - VRN - vedlejší rozpo...'!F34</f>
        <v>0</v>
      </c>
      <c r="BB61" s="90">
        <f>'3. - VRN - vedlejší rozpo...'!F35</f>
        <v>0</v>
      </c>
      <c r="BC61" s="90">
        <f>'3. - VRN - vedlejší rozpo...'!F36</f>
        <v>0</v>
      </c>
      <c r="BD61" s="92">
        <f>'3. - VRN - vedlejší rozpo...'!F37</f>
        <v>0</v>
      </c>
      <c r="BT61" s="82" t="s">
        <v>87</v>
      </c>
      <c r="BV61" s="82" t="s">
        <v>82</v>
      </c>
      <c r="BW61" s="82" t="s">
        <v>109</v>
      </c>
      <c r="BX61" s="82" t="s">
        <v>5</v>
      </c>
      <c r="CL61" s="82" t="s">
        <v>20</v>
      </c>
      <c r="CM61" s="82" t="s">
        <v>89</v>
      </c>
    </row>
    <row r="62" spans="1:57" s="2" customFormat="1" ht="30" customHeight="1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3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s="2" customFormat="1" ht="6.95" customHeight="1">
      <c r="A63" s="32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33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</sheetData>
  <mergeCells count="66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61:AP61"/>
    <mergeCell ref="AN58:AP58"/>
    <mergeCell ref="AN59:AP59"/>
    <mergeCell ref="AN60:AP60"/>
    <mergeCell ref="AG54:AM54"/>
    <mergeCell ref="AN54:AP54"/>
    <mergeCell ref="W33:AE33"/>
    <mergeCell ref="AK33:AO33"/>
    <mergeCell ref="X35:AB35"/>
    <mergeCell ref="AK35:AO35"/>
    <mergeCell ref="C52:G52"/>
    <mergeCell ref="I52:AF52"/>
    <mergeCell ref="D55:H55"/>
    <mergeCell ref="J55:AF55"/>
    <mergeCell ref="E56:I56"/>
    <mergeCell ref="K56:AF56"/>
    <mergeCell ref="E57:I57"/>
    <mergeCell ref="K57:AF57"/>
    <mergeCell ref="D58:H58"/>
    <mergeCell ref="J58:AF58"/>
    <mergeCell ref="E59:I59"/>
    <mergeCell ref="K59:AF59"/>
    <mergeCell ref="E60:I60"/>
    <mergeCell ref="K60:AF60"/>
    <mergeCell ref="D61:H61"/>
    <mergeCell ref="J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</mergeCells>
  <hyperlinks>
    <hyperlink ref="A56" location="'D.1.1 - SO-01 stavební a ...'!C2" display="/"/>
    <hyperlink ref="A57" location="'D.2.1 - TO-01 technologic...'!C2" display="/"/>
    <hyperlink ref="A59" location="'D.1.1-1 - IO-01, 02 - pří...'!C2" display="/"/>
    <hyperlink ref="A60" location="'D.1.1-2 - IO-03, 04 - pří...'!C2" display="/"/>
    <hyperlink ref="A61" location="'3. - VRN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5"/>
  <sheetViews>
    <sheetView showGridLines="0" workbookViewId="0" topLeftCell="A46">
      <selection activeCell="J98" sqref="J9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0" t="s">
        <v>6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94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89</v>
      </c>
    </row>
    <row r="4" spans="2:46" s="1" customFormat="1" ht="24.95" customHeight="1" hidden="1">
      <c r="B4" s="20"/>
      <c r="D4" s="21" t="s">
        <v>110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254" t="str">
        <f>'Rekapitulace stavby'!K6</f>
        <v>STAVEBNÍ ÚPRAVY FONTÁNY BRUSEL</v>
      </c>
      <c r="F7" s="255"/>
      <c r="G7" s="255"/>
      <c r="H7" s="255"/>
      <c r="I7" s="93"/>
      <c r="L7" s="20"/>
    </row>
    <row r="8" spans="2:12" s="1" customFormat="1" ht="12" customHeight="1" hidden="1">
      <c r="B8" s="20"/>
      <c r="D8" s="27" t="s">
        <v>111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254" t="s">
        <v>112</v>
      </c>
      <c r="F9" s="253"/>
      <c r="G9" s="253"/>
      <c r="H9" s="253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113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237" t="s">
        <v>114</v>
      </c>
      <c r="F11" s="253"/>
      <c r="G11" s="253"/>
      <c r="H11" s="253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20</v>
      </c>
      <c r="G13" s="32"/>
      <c r="H13" s="32"/>
      <c r="I13" s="98" t="s">
        <v>21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23</v>
      </c>
      <c r="E14" s="32"/>
      <c r="F14" s="25" t="s">
        <v>24</v>
      </c>
      <c r="G14" s="32"/>
      <c r="H14" s="32"/>
      <c r="I14" s="98" t="s">
        <v>25</v>
      </c>
      <c r="J14" s="50" t="str">
        <f>'Rekapitulace stavby'!AN8</f>
        <v>12. 6. 2020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27</v>
      </c>
      <c r="E16" s="32"/>
      <c r="F16" s="32"/>
      <c r="G16" s="32"/>
      <c r="H16" s="32"/>
      <c r="I16" s="98" t="s">
        <v>28</v>
      </c>
      <c r="J16" s="25" t="s">
        <v>29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30</v>
      </c>
      <c r="F17" s="32"/>
      <c r="G17" s="32"/>
      <c r="H17" s="32"/>
      <c r="I17" s="98" t="s">
        <v>31</v>
      </c>
      <c r="J17" s="25" t="s">
        <v>32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33</v>
      </c>
      <c r="E19" s="32"/>
      <c r="F19" s="32"/>
      <c r="G19" s="32"/>
      <c r="H19" s="32"/>
      <c r="I19" s="98" t="s">
        <v>28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256" t="str">
        <f>'Rekapitulace stavby'!E14</f>
        <v>Vyplň údaj</v>
      </c>
      <c r="F20" s="242"/>
      <c r="G20" s="242"/>
      <c r="H20" s="242"/>
      <c r="I20" s="98" t="s">
        <v>31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35</v>
      </c>
      <c r="E22" s="32"/>
      <c r="F22" s="32"/>
      <c r="G22" s="32"/>
      <c r="H22" s="32"/>
      <c r="I22" s="98" t="s">
        <v>28</v>
      </c>
      <c r="J22" s="25" t="s">
        <v>36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37</v>
      </c>
      <c r="F23" s="32"/>
      <c r="G23" s="32"/>
      <c r="H23" s="32"/>
      <c r="I23" s="98" t="s">
        <v>31</v>
      </c>
      <c r="J23" s="25" t="s">
        <v>38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40</v>
      </c>
      <c r="E25" s="32"/>
      <c r="F25" s="32"/>
      <c r="G25" s="32"/>
      <c r="H25" s="32"/>
      <c r="I25" s="98" t="s">
        <v>28</v>
      </c>
      <c r="J25" s="25" t="s">
        <v>41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42</v>
      </c>
      <c r="F26" s="32"/>
      <c r="G26" s="32"/>
      <c r="H26" s="32"/>
      <c r="I26" s="98" t="s">
        <v>31</v>
      </c>
      <c r="J26" s="25" t="s">
        <v>43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44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246" t="s">
        <v>3</v>
      </c>
      <c r="F29" s="246"/>
      <c r="G29" s="246"/>
      <c r="H29" s="246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46</v>
      </c>
      <c r="E32" s="32"/>
      <c r="F32" s="32"/>
      <c r="G32" s="32"/>
      <c r="H32" s="32"/>
      <c r="I32" s="96"/>
      <c r="J32" s="66">
        <f>ROUND(J95,2)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48</v>
      </c>
      <c r="G34" s="32"/>
      <c r="H34" s="32"/>
      <c r="I34" s="105" t="s">
        <v>47</v>
      </c>
      <c r="J34" s="36" t="s">
        <v>49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50</v>
      </c>
      <c r="E35" s="27" t="s">
        <v>51</v>
      </c>
      <c r="F35" s="107">
        <f>ROUND((SUM(BE95:BE424)),2)</f>
        <v>0</v>
      </c>
      <c r="G35" s="32"/>
      <c r="H35" s="32"/>
      <c r="I35" s="108">
        <v>0.21</v>
      </c>
      <c r="J35" s="107">
        <f>ROUND(((SUM(BE95:BE424))*I35),2)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52</v>
      </c>
      <c r="F36" s="107">
        <f>ROUND((SUM(BF95:BF424)),2)</f>
        <v>0</v>
      </c>
      <c r="G36" s="32"/>
      <c r="H36" s="32"/>
      <c r="I36" s="108">
        <v>0.15</v>
      </c>
      <c r="J36" s="107">
        <f>ROUND(((SUM(BF95:BF424))*I36),2)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53</v>
      </c>
      <c r="F37" s="107">
        <f>ROUND((SUM(BG95:BG424)),2)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54</v>
      </c>
      <c r="F38" s="107">
        <f>ROUND((SUM(BH95:BH424)),2)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55</v>
      </c>
      <c r="F39" s="107">
        <f>ROUND((SUM(BI95:BI424)),2)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56</v>
      </c>
      <c r="E41" s="55"/>
      <c r="F41" s="55"/>
      <c r="G41" s="111" t="s">
        <v>57</v>
      </c>
      <c r="H41" s="112" t="s">
        <v>58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115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54" t="str">
        <f>E7</f>
        <v>STAVEBNÍ ÚPRAVY FONTÁNY BRUSEL</v>
      </c>
      <c r="F50" s="255"/>
      <c r="G50" s="255"/>
      <c r="H50" s="255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111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254" t="s">
        <v>112</v>
      </c>
      <c r="F52" s="253"/>
      <c r="G52" s="253"/>
      <c r="H52" s="253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113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237" t="str">
        <f>E11</f>
        <v>D.1.1 - SO-01 stavební a konstrukční část technologie šachty</v>
      </c>
      <c r="F54" s="253"/>
      <c r="G54" s="253"/>
      <c r="H54" s="253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23</v>
      </c>
      <c r="D56" s="32"/>
      <c r="E56" s="32"/>
      <c r="F56" s="25" t="str">
        <f>F14</f>
        <v>HUSOVA ULICE CHRUDIM</v>
      </c>
      <c r="G56" s="32"/>
      <c r="H56" s="32"/>
      <c r="I56" s="98" t="s">
        <v>25</v>
      </c>
      <c r="J56" s="50" t="str">
        <f>IF(J14="","",J14)</f>
        <v>12. 6. 2020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5.2" customHeight="1">
      <c r="A58" s="32"/>
      <c r="B58" s="33"/>
      <c r="C58" s="27" t="s">
        <v>27</v>
      </c>
      <c r="D58" s="32"/>
      <c r="E58" s="32"/>
      <c r="F58" s="25" t="str">
        <f>E17</f>
        <v>MĚSTO CHRUDIM</v>
      </c>
      <c r="G58" s="32"/>
      <c r="H58" s="32"/>
      <c r="I58" s="98" t="s">
        <v>35</v>
      </c>
      <c r="J58" s="30" t="s">
        <v>926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15.2" customHeight="1">
      <c r="A59" s="32"/>
      <c r="B59" s="33"/>
      <c r="C59" s="27" t="s">
        <v>33</v>
      </c>
      <c r="D59" s="32"/>
      <c r="E59" s="32"/>
      <c r="F59" s="25" t="str">
        <f>IF(E20="","",E20)</f>
        <v>Vyplň údaj</v>
      </c>
      <c r="G59" s="32"/>
      <c r="H59" s="32"/>
      <c r="I59" s="98" t="s">
        <v>40</v>
      </c>
      <c r="J59" s="30" t="s">
        <v>926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116</v>
      </c>
      <c r="D61" s="109"/>
      <c r="E61" s="109"/>
      <c r="F61" s="109"/>
      <c r="G61" s="109"/>
      <c r="H61" s="109"/>
      <c r="I61" s="119"/>
      <c r="J61" s="120" t="s">
        <v>117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78</v>
      </c>
      <c r="D63" s="32"/>
      <c r="E63" s="32"/>
      <c r="F63" s="32"/>
      <c r="G63" s="32"/>
      <c r="H63" s="32"/>
      <c r="I63" s="96"/>
      <c r="J63" s="66">
        <f>J95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118</v>
      </c>
    </row>
    <row r="64" spans="2:12" s="9" customFormat="1" ht="24.95" customHeight="1">
      <c r="B64" s="122"/>
      <c r="D64" s="123" t="s">
        <v>119</v>
      </c>
      <c r="E64" s="124"/>
      <c r="F64" s="124"/>
      <c r="G64" s="124"/>
      <c r="H64" s="124"/>
      <c r="I64" s="125"/>
      <c r="J64" s="126">
        <f>J96</f>
        <v>0</v>
      </c>
      <c r="L64" s="122"/>
    </row>
    <row r="65" spans="2:12" s="10" customFormat="1" ht="19.9" customHeight="1">
      <c r="B65" s="127"/>
      <c r="D65" s="128" t="s">
        <v>120</v>
      </c>
      <c r="E65" s="129"/>
      <c r="F65" s="129"/>
      <c r="G65" s="129"/>
      <c r="H65" s="129"/>
      <c r="I65" s="130"/>
      <c r="J65" s="131">
        <f>J97</f>
        <v>0</v>
      </c>
      <c r="L65" s="127"/>
    </row>
    <row r="66" spans="2:12" s="10" customFormat="1" ht="19.9" customHeight="1">
      <c r="B66" s="127"/>
      <c r="D66" s="128" t="s">
        <v>121</v>
      </c>
      <c r="E66" s="129"/>
      <c r="F66" s="129"/>
      <c r="G66" s="129"/>
      <c r="H66" s="129"/>
      <c r="I66" s="130"/>
      <c r="J66" s="131">
        <f>J240</f>
        <v>0</v>
      </c>
      <c r="L66" s="127"/>
    </row>
    <row r="67" spans="2:12" s="10" customFormat="1" ht="19.9" customHeight="1">
      <c r="B67" s="127"/>
      <c r="D67" s="128" t="s">
        <v>122</v>
      </c>
      <c r="E67" s="129"/>
      <c r="F67" s="129"/>
      <c r="G67" s="129"/>
      <c r="H67" s="129"/>
      <c r="I67" s="130"/>
      <c r="J67" s="131">
        <f>J301</f>
        <v>0</v>
      </c>
      <c r="L67" s="127"/>
    </row>
    <row r="68" spans="2:12" s="10" customFormat="1" ht="19.9" customHeight="1">
      <c r="B68" s="127"/>
      <c r="D68" s="128" t="s">
        <v>123</v>
      </c>
      <c r="E68" s="129"/>
      <c r="F68" s="129"/>
      <c r="G68" s="129"/>
      <c r="H68" s="129"/>
      <c r="I68" s="130"/>
      <c r="J68" s="131">
        <f>J325</f>
        <v>0</v>
      </c>
      <c r="L68" s="127"/>
    </row>
    <row r="69" spans="2:12" s="10" customFormat="1" ht="19.9" customHeight="1">
      <c r="B69" s="127"/>
      <c r="D69" s="128" t="s">
        <v>124</v>
      </c>
      <c r="E69" s="129"/>
      <c r="F69" s="129"/>
      <c r="G69" s="129"/>
      <c r="H69" s="129"/>
      <c r="I69" s="130"/>
      <c r="J69" s="131">
        <f>J345</f>
        <v>0</v>
      </c>
      <c r="L69" s="127"/>
    </row>
    <row r="70" spans="2:12" s="10" customFormat="1" ht="19.9" customHeight="1">
      <c r="B70" s="127"/>
      <c r="D70" s="128" t="s">
        <v>125</v>
      </c>
      <c r="E70" s="129"/>
      <c r="F70" s="129"/>
      <c r="G70" s="129"/>
      <c r="H70" s="129"/>
      <c r="I70" s="130"/>
      <c r="J70" s="131">
        <f>J356</f>
        <v>0</v>
      </c>
      <c r="L70" s="127"/>
    </row>
    <row r="71" spans="2:12" s="10" customFormat="1" ht="19.9" customHeight="1">
      <c r="B71" s="127"/>
      <c r="D71" s="128" t="s">
        <v>126</v>
      </c>
      <c r="E71" s="129"/>
      <c r="F71" s="129"/>
      <c r="G71" s="129"/>
      <c r="H71" s="129"/>
      <c r="I71" s="130"/>
      <c r="J71" s="131">
        <f>J362</f>
        <v>0</v>
      </c>
      <c r="L71" s="127"/>
    </row>
    <row r="72" spans="2:12" s="10" customFormat="1" ht="19.9" customHeight="1">
      <c r="B72" s="127"/>
      <c r="D72" s="128" t="s">
        <v>127</v>
      </c>
      <c r="E72" s="129"/>
      <c r="F72" s="129"/>
      <c r="G72" s="129"/>
      <c r="H72" s="129"/>
      <c r="I72" s="130"/>
      <c r="J72" s="131">
        <f>J412</f>
        <v>0</v>
      </c>
      <c r="L72" s="127"/>
    </row>
    <row r="73" spans="2:12" s="10" customFormat="1" ht="19.9" customHeight="1">
      <c r="B73" s="127"/>
      <c r="D73" s="128" t="s">
        <v>128</v>
      </c>
      <c r="E73" s="129"/>
      <c r="F73" s="129"/>
      <c r="G73" s="129"/>
      <c r="H73" s="129"/>
      <c r="I73" s="130"/>
      <c r="J73" s="131">
        <f>J422</f>
        <v>0</v>
      </c>
      <c r="L73" s="127"/>
    </row>
    <row r="74" spans="1:31" s="2" customFormat="1" ht="21.75" customHeight="1">
      <c r="A74" s="32"/>
      <c r="B74" s="33"/>
      <c r="C74" s="32"/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42"/>
      <c r="C75" s="43"/>
      <c r="D75" s="43"/>
      <c r="E75" s="43"/>
      <c r="F75" s="43"/>
      <c r="G75" s="43"/>
      <c r="H75" s="43"/>
      <c r="I75" s="116"/>
      <c r="J75" s="43"/>
      <c r="K75" s="43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9" spans="1:31" s="2" customFormat="1" ht="6.95" customHeight="1">
      <c r="A79" s="32"/>
      <c r="B79" s="44"/>
      <c r="C79" s="45"/>
      <c r="D79" s="45"/>
      <c r="E79" s="45"/>
      <c r="F79" s="45"/>
      <c r="G79" s="45"/>
      <c r="H79" s="45"/>
      <c r="I79" s="117"/>
      <c r="J79" s="45"/>
      <c r="K79" s="45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24.95" customHeight="1">
      <c r="A80" s="32"/>
      <c r="B80" s="33"/>
      <c r="C80" s="21" t="s">
        <v>129</v>
      </c>
      <c r="D80" s="32"/>
      <c r="E80" s="32"/>
      <c r="F80" s="32"/>
      <c r="G80" s="32"/>
      <c r="H80" s="32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6.9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2" customHeight="1">
      <c r="A82" s="32"/>
      <c r="B82" s="33"/>
      <c r="C82" s="27" t="s">
        <v>17</v>
      </c>
      <c r="D82" s="32"/>
      <c r="E82" s="32"/>
      <c r="F82" s="32"/>
      <c r="G82" s="32"/>
      <c r="H82" s="32"/>
      <c r="I82" s="96"/>
      <c r="J82" s="32"/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6.5" customHeight="1">
      <c r="A83" s="32"/>
      <c r="B83" s="33"/>
      <c r="C83" s="32"/>
      <c r="D83" s="32"/>
      <c r="E83" s="254" t="str">
        <f>E7</f>
        <v>STAVEBNÍ ÚPRAVY FONTÁNY BRUSEL</v>
      </c>
      <c r="F83" s="255"/>
      <c r="G83" s="255"/>
      <c r="H83" s="255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2:12" s="1" customFormat="1" ht="12" customHeight="1">
      <c r="B84" s="20"/>
      <c r="C84" s="27" t="s">
        <v>111</v>
      </c>
      <c r="I84" s="93"/>
      <c r="L84" s="20"/>
    </row>
    <row r="85" spans="1:31" s="2" customFormat="1" ht="16.5" customHeight="1">
      <c r="A85" s="32"/>
      <c r="B85" s="33"/>
      <c r="C85" s="32"/>
      <c r="D85" s="32"/>
      <c r="E85" s="254" t="s">
        <v>112</v>
      </c>
      <c r="F85" s="253"/>
      <c r="G85" s="253"/>
      <c r="H85" s="253"/>
      <c r="I85" s="96"/>
      <c r="J85" s="32"/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113</v>
      </c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E11</f>
        <v>D.1.1 - SO-01 stavební a konstrukční část technologie šachty</v>
      </c>
      <c r="F87" s="253"/>
      <c r="G87" s="253"/>
      <c r="H87" s="253"/>
      <c r="I87" s="96"/>
      <c r="J87" s="32"/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9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23</v>
      </c>
      <c r="D89" s="32"/>
      <c r="E89" s="32"/>
      <c r="F89" s="25" t="str">
        <f>F14</f>
        <v>HUSOVA ULICE CHRUDIM</v>
      </c>
      <c r="G89" s="32"/>
      <c r="H89" s="32"/>
      <c r="I89" s="98" t="s">
        <v>25</v>
      </c>
      <c r="J89" s="50" t="str">
        <f>IF(J14="","",J14)</f>
        <v>12. 6. 2020</v>
      </c>
      <c r="K89" s="32"/>
      <c r="L89" s="9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9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27</v>
      </c>
      <c r="D91" s="32"/>
      <c r="E91" s="32"/>
      <c r="F91" s="25" t="str">
        <f>E17</f>
        <v>MĚSTO CHRUDIM</v>
      </c>
      <c r="G91" s="32"/>
      <c r="H91" s="32"/>
      <c r="I91" s="98" t="s">
        <v>35</v>
      </c>
      <c r="J91" s="30" t="s">
        <v>926</v>
      </c>
      <c r="K91" s="32"/>
      <c r="L91" s="9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33</v>
      </c>
      <c r="D92" s="32"/>
      <c r="E92" s="32"/>
      <c r="F92" s="25" t="str">
        <f>IF(E20="","",E20)</f>
        <v>Vyplň údaj</v>
      </c>
      <c r="G92" s="32"/>
      <c r="H92" s="32"/>
      <c r="I92" s="98" t="s">
        <v>40</v>
      </c>
      <c r="J92" s="30" t="s">
        <v>926</v>
      </c>
      <c r="K92" s="32"/>
      <c r="L92" s="9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9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11" customFormat="1" ht="29.25" customHeight="1">
      <c r="A94" s="132"/>
      <c r="B94" s="133"/>
      <c r="C94" s="134" t="s">
        <v>130</v>
      </c>
      <c r="D94" s="135" t="s">
        <v>65</v>
      </c>
      <c r="E94" s="135" t="s">
        <v>61</v>
      </c>
      <c r="F94" s="135" t="s">
        <v>62</v>
      </c>
      <c r="G94" s="135" t="s">
        <v>131</v>
      </c>
      <c r="H94" s="135" t="s">
        <v>132</v>
      </c>
      <c r="I94" s="136" t="s">
        <v>133</v>
      </c>
      <c r="J94" s="135" t="s">
        <v>117</v>
      </c>
      <c r="K94" s="137" t="s">
        <v>134</v>
      </c>
      <c r="L94" s="138"/>
      <c r="M94" s="57" t="s">
        <v>3</v>
      </c>
      <c r="N94" s="58" t="s">
        <v>50</v>
      </c>
      <c r="O94" s="58" t="s">
        <v>135</v>
      </c>
      <c r="P94" s="58" t="s">
        <v>136</v>
      </c>
      <c r="Q94" s="58" t="s">
        <v>137</v>
      </c>
      <c r="R94" s="58" t="s">
        <v>138</v>
      </c>
      <c r="S94" s="58" t="s">
        <v>139</v>
      </c>
      <c r="T94" s="59" t="s">
        <v>140</v>
      </c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63" s="2" customFormat="1" ht="22.9" customHeight="1">
      <c r="A95" s="32"/>
      <c r="B95" s="33"/>
      <c r="C95" s="64" t="s">
        <v>141</v>
      </c>
      <c r="D95" s="32"/>
      <c r="E95" s="32"/>
      <c r="F95" s="32"/>
      <c r="G95" s="32"/>
      <c r="H95" s="32"/>
      <c r="I95" s="96"/>
      <c r="J95" s="139">
        <f>BK95</f>
        <v>0</v>
      </c>
      <c r="K95" s="32"/>
      <c r="L95" s="33"/>
      <c r="M95" s="60"/>
      <c r="N95" s="51"/>
      <c r="O95" s="61"/>
      <c r="P95" s="140">
        <f>P96</f>
        <v>0</v>
      </c>
      <c r="Q95" s="61"/>
      <c r="R95" s="140">
        <f>R96</f>
        <v>128.95577641</v>
      </c>
      <c r="S95" s="61"/>
      <c r="T95" s="141">
        <f>T96</f>
        <v>10.567499999999999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7" t="s">
        <v>79</v>
      </c>
      <c r="AU95" s="17" t="s">
        <v>118</v>
      </c>
      <c r="BK95" s="142">
        <f>BK96</f>
        <v>0</v>
      </c>
    </row>
    <row r="96" spans="2:63" s="12" customFormat="1" ht="25.9" customHeight="1">
      <c r="B96" s="143"/>
      <c r="D96" s="144" t="s">
        <v>79</v>
      </c>
      <c r="E96" s="145" t="s">
        <v>142</v>
      </c>
      <c r="F96" s="145" t="s">
        <v>143</v>
      </c>
      <c r="I96" s="146"/>
      <c r="J96" s="147">
        <f>BK96</f>
        <v>0</v>
      </c>
      <c r="L96" s="143"/>
      <c r="M96" s="148"/>
      <c r="N96" s="149"/>
      <c r="O96" s="149"/>
      <c r="P96" s="150">
        <f>P97+P240+P301+P325+P345+P356+P362+P412+P422</f>
        <v>0</v>
      </c>
      <c r="Q96" s="149"/>
      <c r="R96" s="150">
        <f>R97+R240+R301+R325+R345+R356+R362+R412+R422</f>
        <v>128.95577641</v>
      </c>
      <c r="S96" s="149"/>
      <c r="T96" s="151">
        <f>T97+T240+T301+T325+T345+T356+T362+T412+T422</f>
        <v>10.567499999999999</v>
      </c>
      <c r="AR96" s="144" t="s">
        <v>87</v>
      </c>
      <c r="AT96" s="152" t="s">
        <v>79</v>
      </c>
      <c r="AU96" s="152" t="s">
        <v>80</v>
      </c>
      <c r="AY96" s="144" t="s">
        <v>144</v>
      </c>
      <c r="BK96" s="153">
        <f>BK97+BK240+BK301+BK325+BK345+BK356+BK362+BK412+BK422</f>
        <v>0</v>
      </c>
    </row>
    <row r="97" spans="2:63" s="12" customFormat="1" ht="22.9" customHeight="1">
      <c r="B97" s="143"/>
      <c r="D97" s="144" t="s">
        <v>79</v>
      </c>
      <c r="E97" s="154" t="s">
        <v>87</v>
      </c>
      <c r="F97" s="154" t="s">
        <v>145</v>
      </c>
      <c r="I97" s="146"/>
      <c r="J97" s="155">
        <f>BK97</f>
        <v>0</v>
      </c>
      <c r="L97" s="143"/>
      <c r="M97" s="148"/>
      <c r="N97" s="149"/>
      <c r="O97" s="149"/>
      <c r="P97" s="150">
        <f>SUM(P98:P239)</f>
        <v>0</v>
      </c>
      <c r="Q97" s="149"/>
      <c r="R97" s="150">
        <f>SUM(R98:R239)</f>
        <v>60.656638640000004</v>
      </c>
      <c r="S97" s="149"/>
      <c r="T97" s="151">
        <f>SUM(T98:T239)</f>
        <v>6.2825</v>
      </c>
      <c r="AR97" s="144" t="s">
        <v>87</v>
      </c>
      <c r="AT97" s="152" t="s">
        <v>79</v>
      </c>
      <c r="AU97" s="152" t="s">
        <v>87</v>
      </c>
      <c r="AY97" s="144" t="s">
        <v>144</v>
      </c>
      <c r="BK97" s="153">
        <f>SUM(BK98:BK239)</f>
        <v>0</v>
      </c>
    </row>
    <row r="98" spans="1:65" s="2" customFormat="1" ht="24" customHeight="1">
      <c r="A98" s="32"/>
      <c r="B98" s="156"/>
      <c r="C98" s="157" t="s">
        <v>87</v>
      </c>
      <c r="D98" s="157" t="s">
        <v>146</v>
      </c>
      <c r="E98" s="158" t="s">
        <v>147</v>
      </c>
      <c r="F98" s="159" t="s">
        <v>148</v>
      </c>
      <c r="G98" s="160" t="s">
        <v>149</v>
      </c>
      <c r="H98" s="161">
        <v>4</v>
      </c>
      <c r="I98" s="162"/>
      <c r="J98" s="163">
        <f>ROUND(I98*H98,2)</f>
        <v>0</v>
      </c>
      <c r="K98" s="159" t="s">
        <v>150</v>
      </c>
      <c r="L98" s="33"/>
      <c r="M98" s="164" t="s">
        <v>3</v>
      </c>
      <c r="N98" s="165" t="s">
        <v>51</v>
      </c>
      <c r="O98" s="53"/>
      <c r="P98" s="166">
        <f>O98*H98</f>
        <v>0</v>
      </c>
      <c r="Q98" s="166">
        <v>0</v>
      </c>
      <c r="R98" s="166">
        <f>Q98*H98</f>
        <v>0</v>
      </c>
      <c r="S98" s="166">
        <v>0.26</v>
      </c>
      <c r="T98" s="167">
        <f>S98*H98</f>
        <v>1.04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151</v>
      </c>
      <c r="AT98" s="168" t="s">
        <v>146</v>
      </c>
      <c r="AU98" s="168" t="s">
        <v>89</v>
      </c>
      <c r="AY98" s="17" t="s">
        <v>144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7" t="s">
        <v>87</v>
      </c>
      <c r="BK98" s="169">
        <f>ROUND(I98*H98,2)</f>
        <v>0</v>
      </c>
      <c r="BL98" s="17" t="s">
        <v>151</v>
      </c>
      <c r="BM98" s="168" t="s">
        <v>152</v>
      </c>
    </row>
    <row r="99" spans="1:47" s="2" customFormat="1" ht="39">
      <c r="A99" s="32"/>
      <c r="B99" s="33"/>
      <c r="C99" s="32"/>
      <c r="D99" s="170" t="s">
        <v>153</v>
      </c>
      <c r="E99" s="32"/>
      <c r="F99" s="171" t="s">
        <v>154</v>
      </c>
      <c r="G99" s="32"/>
      <c r="H99" s="32"/>
      <c r="I99" s="96"/>
      <c r="J99" s="32"/>
      <c r="K99" s="32"/>
      <c r="L99" s="33"/>
      <c r="M99" s="172"/>
      <c r="N99" s="173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7" t="s">
        <v>153</v>
      </c>
      <c r="AU99" s="17" t="s">
        <v>89</v>
      </c>
    </row>
    <row r="100" spans="2:51" s="13" customFormat="1" ht="12">
      <c r="B100" s="174"/>
      <c r="D100" s="170" t="s">
        <v>155</v>
      </c>
      <c r="E100" s="175" t="s">
        <v>3</v>
      </c>
      <c r="F100" s="176" t="s">
        <v>156</v>
      </c>
      <c r="H100" s="175" t="s">
        <v>3</v>
      </c>
      <c r="I100" s="177"/>
      <c r="L100" s="174"/>
      <c r="M100" s="178"/>
      <c r="N100" s="179"/>
      <c r="O100" s="179"/>
      <c r="P100" s="179"/>
      <c r="Q100" s="179"/>
      <c r="R100" s="179"/>
      <c r="S100" s="179"/>
      <c r="T100" s="180"/>
      <c r="AT100" s="175" t="s">
        <v>155</v>
      </c>
      <c r="AU100" s="175" t="s">
        <v>89</v>
      </c>
      <c r="AV100" s="13" t="s">
        <v>87</v>
      </c>
      <c r="AW100" s="13" t="s">
        <v>39</v>
      </c>
      <c r="AX100" s="13" t="s">
        <v>80</v>
      </c>
      <c r="AY100" s="175" t="s">
        <v>144</v>
      </c>
    </row>
    <row r="101" spans="2:51" s="14" customFormat="1" ht="12">
      <c r="B101" s="181"/>
      <c r="D101" s="170" t="s">
        <v>155</v>
      </c>
      <c r="E101" s="182" t="s">
        <v>3</v>
      </c>
      <c r="F101" s="183" t="s">
        <v>157</v>
      </c>
      <c r="H101" s="184">
        <v>4</v>
      </c>
      <c r="I101" s="185"/>
      <c r="L101" s="181"/>
      <c r="M101" s="186"/>
      <c r="N101" s="187"/>
      <c r="O101" s="187"/>
      <c r="P101" s="187"/>
      <c r="Q101" s="187"/>
      <c r="R101" s="187"/>
      <c r="S101" s="187"/>
      <c r="T101" s="188"/>
      <c r="AT101" s="182" t="s">
        <v>155</v>
      </c>
      <c r="AU101" s="182" t="s">
        <v>89</v>
      </c>
      <c r="AV101" s="14" t="s">
        <v>89</v>
      </c>
      <c r="AW101" s="14" t="s">
        <v>39</v>
      </c>
      <c r="AX101" s="14" t="s">
        <v>80</v>
      </c>
      <c r="AY101" s="182" t="s">
        <v>144</v>
      </c>
    </row>
    <row r="102" spans="2:51" s="15" customFormat="1" ht="12">
      <c r="B102" s="189"/>
      <c r="D102" s="170" t="s">
        <v>155</v>
      </c>
      <c r="E102" s="190" t="s">
        <v>3</v>
      </c>
      <c r="F102" s="191" t="s">
        <v>158</v>
      </c>
      <c r="H102" s="192">
        <v>4</v>
      </c>
      <c r="I102" s="193"/>
      <c r="L102" s="189"/>
      <c r="M102" s="194"/>
      <c r="N102" s="195"/>
      <c r="O102" s="195"/>
      <c r="P102" s="195"/>
      <c r="Q102" s="195"/>
      <c r="R102" s="195"/>
      <c r="S102" s="195"/>
      <c r="T102" s="196"/>
      <c r="AT102" s="190" t="s">
        <v>155</v>
      </c>
      <c r="AU102" s="190" t="s">
        <v>89</v>
      </c>
      <c r="AV102" s="15" t="s">
        <v>151</v>
      </c>
      <c r="AW102" s="15" t="s">
        <v>39</v>
      </c>
      <c r="AX102" s="15" t="s">
        <v>87</v>
      </c>
      <c r="AY102" s="190" t="s">
        <v>144</v>
      </c>
    </row>
    <row r="103" spans="1:65" s="2" customFormat="1" ht="24" customHeight="1">
      <c r="A103" s="32"/>
      <c r="B103" s="156"/>
      <c r="C103" s="157" t="s">
        <v>89</v>
      </c>
      <c r="D103" s="157" t="s">
        <v>146</v>
      </c>
      <c r="E103" s="158" t="s">
        <v>159</v>
      </c>
      <c r="F103" s="159" t="s">
        <v>160</v>
      </c>
      <c r="G103" s="160" t="s">
        <v>149</v>
      </c>
      <c r="H103" s="161">
        <v>9.76</v>
      </c>
      <c r="I103" s="162"/>
      <c r="J103" s="163">
        <f>ROUND(I103*H103,2)</f>
        <v>0</v>
      </c>
      <c r="K103" s="159" t="s">
        <v>150</v>
      </c>
      <c r="L103" s="33"/>
      <c r="M103" s="164" t="s">
        <v>3</v>
      </c>
      <c r="N103" s="165" t="s">
        <v>51</v>
      </c>
      <c r="O103" s="53"/>
      <c r="P103" s="166">
        <f>O103*H103</f>
        <v>0</v>
      </c>
      <c r="Q103" s="166">
        <v>0</v>
      </c>
      <c r="R103" s="166">
        <f>Q103*H103</f>
        <v>0</v>
      </c>
      <c r="S103" s="166">
        <v>0.325</v>
      </c>
      <c r="T103" s="167">
        <f>S103*H103</f>
        <v>3.172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8" t="s">
        <v>151</v>
      </c>
      <c r="AT103" s="168" t="s">
        <v>146</v>
      </c>
      <c r="AU103" s="168" t="s">
        <v>89</v>
      </c>
      <c r="AY103" s="17" t="s">
        <v>144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7" t="s">
        <v>87</v>
      </c>
      <c r="BK103" s="169">
        <f>ROUND(I103*H103,2)</f>
        <v>0</v>
      </c>
      <c r="BL103" s="17" t="s">
        <v>151</v>
      </c>
      <c r="BM103" s="168" t="s">
        <v>161</v>
      </c>
    </row>
    <row r="104" spans="1:47" s="2" customFormat="1" ht="39">
      <c r="A104" s="32"/>
      <c r="B104" s="33"/>
      <c r="C104" s="32"/>
      <c r="D104" s="170" t="s">
        <v>153</v>
      </c>
      <c r="E104" s="32"/>
      <c r="F104" s="171" t="s">
        <v>162</v>
      </c>
      <c r="G104" s="32"/>
      <c r="H104" s="32"/>
      <c r="I104" s="96"/>
      <c r="J104" s="32"/>
      <c r="K104" s="32"/>
      <c r="L104" s="33"/>
      <c r="M104" s="172"/>
      <c r="N104" s="173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7" t="s">
        <v>153</v>
      </c>
      <c r="AU104" s="17" t="s">
        <v>89</v>
      </c>
    </row>
    <row r="105" spans="2:51" s="13" customFormat="1" ht="12">
      <c r="B105" s="174"/>
      <c r="D105" s="170" t="s">
        <v>155</v>
      </c>
      <c r="E105" s="175" t="s">
        <v>3</v>
      </c>
      <c r="F105" s="176" t="s">
        <v>163</v>
      </c>
      <c r="H105" s="175" t="s">
        <v>3</v>
      </c>
      <c r="I105" s="177"/>
      <c r="L105" s="174"/>
      <c r="M105" s="178"/>
      <c r="N105" s="179"/>
      <c r="O105" s="179"/>
      <c r="P105" s="179"/>
      <c r="Q105" s="179"/>
      <c r="R105" s="179"/>
      <c r="S105" s="179"/>
      <c r="T105" s="180"/>
      <c r="AT105" s="175" t="s">
        <v>155</v>
      </c>
      <c r="AU105" s="175" t="s">
        <v>89</v>
      </c>
      <c r="AV105" s="13" t="s">
        <v>87</v>
      </c>
      <c r="AW105" s="13" t="s">
        <v>39</v>
      </c>
      <c r="AX105" s="13" t="s">
        <v>80</v>
      </c>
      <c r="AY105" s="175" t="s">
        <v>144</v>
      </c>
    </row>
    <row r="106" spans="2:51" s="14" customFormat="1" ht="12">
      <c r="B106" s="181"/>
      <c r="D106" s="170" t="s">
        <v>155</v>
      </c>
      <c r="E106" s="182" t="s">
        <v>3</v>
      </c>
      <c r="F106" s="183" t="s">
        <v>164</v>
      </c>
      <c r="H106" s="184">
        <v>9.76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2" t="s">
        <v>155</v>
      </c>
      <c r="AU106" s="182" t="s">
        <v>89</v>
      </c>
      <c r="AV106" s="14" t="s">
        <v>89</v>
      </c>
      <c r="AW106" s="14" t="s">
        <v>39</v>
      </c>
      <c r="AX106" s="14" t="s">
        <v>80</v>
      </c>
      <c r="AY106" s="182" t="s">
        <v>144</v>
      </c>
    </row>
    <row r="107" spans="2:51" s="15" customFormat="1" ht="12">
      <c r="B107" s="189"/>
      <c r="D107" s="170" t="s">
        <v>155</v>
      </c>
      <c r="E107" s="190" t="s">
        <v>3</v>
      </c>
      <c r="F107" s="191" t="s">
        <v>158</v>
      </c>
      <c r="H107" s="192">
        <v>9.76</v>
      </c>
      <c r="I107" s="193"/>
      <c r="L107" s="189"/>
      <c r="M107" s="194"/>
      <c r="N107" s="195"/>
      <c r="O107" s="195"/>
      <c r="P107" s="195"/>
      <c r="Q107" s="195"/>
      <c r="R107" s="195"/>
      <c r="S107" s="195"/>
      <c r="T107" s="196"/>
      <c r="AT107" s="190" t="s">
        <v>155</v>
      </c>
      <c r="AU107" s="190" t="s">
        <v>89</v>
      </c>
      <c r="AV107" s="15" t="s">
        <v>151</v>
      </c>
      <c r="AW107" s="15" t="s">
        <v>39</v>
      </c>
      <c r="AX107" s="15" t="s">
        <v>87</v>
      </c>
      <c r="AY107" s="190" t="s">
        <v>144</v>
      </c>
    </row>
    <row r="108" spans="1:65" s="2" customFormat="1" ht="16.5" customHeight="1">
      <c r="A108" s="32"/>
      <c r="B108" s="156"/>
      <c r="C108" s="157" t="s">
        <v>165</v>
      </c>
      <c r="D108" s="157" t="s">
        <v>146</v>
      </c>
      <c r="E108" s="158" t="s">
        <v>166</v>
      </c>
      <c r="F108" s="159" t="s">
        <v>167</v>
      </c>
      <c r="G108" s="160" t="s">
        <v>168</v>
      </c>
      <c r="H108" s="161">
        <v>10.1</v>
      </c>
      <c r="I108" s="162"/>
      <c r="J108" s="163">
        <f>ROUND(I108*H108,2)</f>
        <v>0</v>
      </c>
      <c r="K108" s="159" t="s">
        <v>150</v>
      </c>
      <c r="L108" s="33"/>
      <c r="M108" s="164" t="s">
        <v>3</v>
      </c>
      <c r="N108" s="165" t="s">
        <v>51</v>
      </c>
      <c r="O108" s="53"/>
      <c r="P108" s="166">
        <f>O108*H108</f>
        <v>0</v>
      </c>
      <c r="Q108" s="166">
        <v>0</v>
      </c>
      <c r="R108" s="166">
        <f>Q108*H108</f>
        <v>0</v>
      </c>
      <c r="S108" s="166">
        <v>0.205</v>
      </c>
      <c r="T108" s="167">
        <f>S108*H108</f>
        <v>2.0705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151</v>
      </c>
      <c r="AT108" s="168" t="s">
        <v>146</v>
      </c>
      <c r="AU108" s="168" t="s">
        <v>89</v>
      </c>
      <c r="AY108" s="17" t="s">
        <v>144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7" t="s">
        <v>87</v>
      </c>
      <c r="BK108" s="169">
        <f>ROUND(I108*H108,2)</f>
        <v>0</v>
      </c>
      <c r="BL108" s="17" t="s">
        <v>151</v>
      </c>
      <c r="BM108" s="168" t="s">
        <v>169</v>
      </c>
    </row>
    <row r="109" spans="1:47" s="2" customFormat="1" ht="29.25">
      <c r="A109" s="32"/>
      <c r="B109" s="33"/>
      <c r="C109" s="32"/>
      <c r="D109" s="170" t="s">
        <v>153</v>
      </c>
      <c r="E109" s="32"/>
      <c r="F109" s="171" t="s">
        <v>170</v>
      </c>
      <c r="G109" s="32"/>
      <c r="H109" s="32"/>
      <c r="I109" s="96"/>
      <c r="J109" s="32"/>
      <c r="K109" s="32"/>
      <c r="L109" s="33"/>
      <c r="M109" s="172"/>
      <c r="N109" s="173"/>
      <c r="O109" s="53"/>
      <c r="P109" s="53"/>
      <c r="Q109" s="53"/>
      <c r="R109" s="53"/>
      <c r="S109" s="53"/>
      <c r="T109" s="54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7" t="s">
        <v>153</v>
      </c>
      <c r="AU109" s="17" t="s">
        <v>89</v>
      </c>
    </row>
    <row r="110" spans="2:51" s="13" customFormat="1" ht="12">
      <c r="B110" s="174"/>
      <c r="D110" s="170" t="s">
        <v>155</v>
      </c>
      <c r="E110" s="175" t="s">
        <v>3</v>
      </c>
      <c r="F110" s="176" t="s">
        <v>163</v>
      </c>
      <c r="H110" s="175" t="s">
        <v>3</v>
      </c>
      <c r="I110" s="177"/>
      <c r="L110" s="174"/>
      <c r="M110" s="178"/>
      <c r="N110" s="179"/>
      <c r="O110" s="179"/>
      <c r="P110" s="179"/>
      <c r="Q110" s="179"/>
      <c r="R110" s="179"/>
      <c r="S110" s="179"/>
      <c r="T110" s="180"/>
      <c r="AT110" s="175" t="s">
        <v>155</v>
      </c>
      <c r="AU110" s="175" t="s">
        <v>89</v>
      </c>
      <c r="AV110" s="13" t="s">
        <v>87</v>
      </c>
      <c r="AW110" s="13" t="s">
        <v>39</v>
      </c>
      <c r="AX110" s="13" t="s">
        <v>80</v>
      </c>
      <c r="AY110" s="175" t="s">
        <v>144</v>
      </c>
    </row>
    <row r="111" spans="2:51" s="14" customFormat="1" ht="12">
      <c r="B111" s="181"/>
      <c r="D111" s="170" t="s">
        <v>155</v>
      </c>
      <c r="E111" s="182" t="s">
        <v>3</v>
      </c>
      <c r="F111" s="183" t="s">
        <v>171</v>
      </c>
      <c r="H111" s="184">
        <v>6.1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2" t="s">
        <v>155</v>
      </c>
      <c r="AU111" s="182" t="s">
        <v>89</v>
      </c>
      <c r="AV111" s="14" t="s">
        <v>89</v>
      </c>
      <c r="AW111" s="14" t="s">
        <v>39</v>
      </c>
      <c r="AX111" s="14" t="s">
        <v>80</v>
      </c>
      <c r="AY111" s="182" t="s">
        <v>144</v>
      </c>
    </row>
    <row r="112" spans="2:51" s="14" customFormat="1" ht="12">
      <c r="B112" s="181"/>
      <c r="D112" s="170" t="s">
        <v>155</v>
      </c>
      <c r="E112" s="182" t="s">
        <v>3</v>
      </c>
      <c r="F112" s="183" t="s">
        <v>172</v>
      </c>
      <c r="H112" s="184">
        <v>4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2" t="s">
        <v>155</v>
      </c>
      <c r="AU112" s="182" t="s">
        <v>89</v>
      </c>
      <c r="AV112" s="14" t="s">
        <v>89</v>
      </c>
      <c r="AW112" s="14" t="s">
        <v>39</v>
      </c>
      <c r="AX112" s="14" t="s">
        <v>80</v>
      </c>
      <c r="AY112" s="182" t="s">
        <v>144</v>
      </c>
    </row>
    <row r="113" spans="2:51" s="15" customFormat="1" ht="12">
      <c r="B113" s="189"/>
      <c r="D113" s="170" t="s">
        <v>155</v>
      </c>
      <c r="E113" s="190" t="s">
        <v>3</v>
      </c>
      <c r="F113" s="191" t="s">
        <v>158</v>
      </c>
      <c r="H113" s="192">
        <v>10.1</v>
      </c>
      <c r="I113" s="193"/>
      <c r="L113" s="189"/>
      <c r="M113" s="194"/>
      <c r="N113" s="195"/>
      <c r="O113" s="195"/>
      <c r="P113" s="195"/>
      <c r="Q113" s="195"/>
      <c r="R113" s="195"/>
      <c r="S113" s="195"/>
      <c r="T113" s="196"/>
      <c r="AT113" s="190" t="s">
        <v>155</v>
      </c>
      <c r="AU113" s="190" t="s">
        <v>89</v>
      </c>
      <c r="AV113" s="15" t="s">
        <v>151</v>
      </c>
      <c r="AW113" s="15" t="s">
        <v>39</v>
      </c>
      <c r="AX113" s="15" t="s">
        <v>87</v>
      </c>
      <c r="AY113" s="190" t="s">
        <v>144</v>
      </c>
    </row>
    <row r="114" spans="1:65" s="2" customFormat="1" ht="24" customHeight="1">
      <c r="A114" s="32"/>
      <c r="B114" s="156"/>
      <c r="C114" s="157" t="s">
        <v>151</v>
      </c>
      <c r="D114" s="157" t="s">
        <v>146</v>
      </c>
      <c r="E114" s="158" t="s">
        <v>173</v>
      </c>
      <c r="F114" s="159" t="s">
        <v>174</v>
      </c>
      <c r="G114" s="160" t="s">
        <v>168</v>
      </c>
      <c r="H114" s="161">
        <v>2</v>
      </c>
      <c r="I114" s="162"/>
      <c r="J114" s="163">
        <f>ROUND(I114*H114,2)</f>
        <v>0</v>
      </c>
      <c r="K114" s="159" t="s">
        <v>150</v>
      </c>
      <c r="L114" s="33"/>
      <c r="M114" s="164" t="s">
        <v>3</v>
      </c>
      <c r="N114" s="165" t="s">
        <v>51</v>
      </c>
      <c r="O114" s="53"/>
      <c r="P114" s="166">
        <f>O114*H114</f>
        <v>0</v>
      </c>
      <c r="Q114" s="166">
        <v>0.00868</v>
      </c>
      <c r="R114" s="166">
        <f>Q114*H114</f>
        <v>0.01736</v>
      </c>
      <c r="S114" s="166">
        <v>0</v>
      </c>
      <c r="T114" s="167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68" t="s">
        <v>151</v>
      </c>
      <c r="AT114" s="168" t="s">
        <v>146</v>
      </c>
      <c r="AU114" s="168" t="s">
        <v>89</v>
      </c>
      <c r="AY114" s="17" t="s">
        <v>144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7" t="s">
        <v>87</v>
      </c>
      <c r="BK114" s="169">
        <f>ROUND(I114*H114,2)</f>
        <v>0</v>
      </c>
      <c r="BL114" s="17" t="s">
        <v>151</v>
      </c>
      <c r="BM114" s="168" t="s">
        <v>175</v>
      </c>
    </row>
    <row r="115" spans="1:47" s="2" customFormat="1" ht="58.5">
      <c r="A115" s="32"/>
      <c r="B115" s="33"/>
      <c r="C115" s="32"/>
      <c r="D115" s="170" t="s">
        <v>153</v>
      </c>
      <c r="E115" s="32"/>
      <c r="F115" s="171" t="s">
        <v>176</v>
      </c>
      <c r="G115" s="32"/>
      <c r="H115" s="32"/>
      <c r="I115" s="96"/>
      <c r="J115" s="32"/>
      <c r="K115" s="32"/>
      <c r="L115" s="33"/>
      <c r="M115" s="172"/>
      <c r="N115" s="173"/>
      <c r="O115" s="53"/>
      <c r="P115" s="53"/>
      <c r="Q115" s="53"/>
      <c r="R115" s="53"/>
      <c r="S115" s="53"/>
      <c r="T115" s="54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7" t="s">
        <v>153</v>
      </c>
      <c r="AU115" s="17" t="s">
        <v>89</v>
      </c>
    </row>
    <row r="116" spans="1:65" s="2" customFormat="1" ht="24" customHeight="1">
      <c r="A116" s="32"/>
      <c r="B116" s="156"/>
      <c r="C116" s="157" t="s">
        <v>177</v>
      </c>
      <c r="D116" s="157" t="s">
        <v>146</v>
      </c>
      <c r="E116" s="158" t="s">
        <v>178</v>
      </c>
      <c r="F116" s="159" t="s">
        <v>179</v>
      </c>
      <c r="G116" s="160" t="s">
        <v>180</v>
      </c>
      <c r="H116" s="161">
        <v>4</v>
      </c>
      <c r="I116" s="162"/>
      <c r="J116" s="163">
        <f>ROUND(I116*H116,2)</f>
        <v>0</v>
      </c>
      <c r="K116" s="159" t="s">
        <v>150</v>
      </c>
      <c r="L116" s="33"/>
      <c r="M116" s="164" t="s">
        <v>3</v>
      </c>
      <c r="N116" s="165" t="s">
        <v>51</v>
      </c>
      <c r="O116" s="53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68" t="s">
        <v>151</v>
      </c>
      <c r="AT116" s="168" t="s">
        <v>146</v>
      </c>
      <c r="AU116" s="168" t="s">
        <v>89</v>
      </c>
      <c r="AY116" s="17" t="s">
        <v>144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7" t="s">
        <v>87</v>
      </c>
      <c r="BK116" s="169">
        <f>ROUND(I116*H116,2)</f>
        <v>0</v>
      </c>
      <c r="BL116" s="17" t="s">
        <v>151</v>
      </c>
      <c r="BM116" s="168" t="s">
        <v>181</v>
      </c>
    </row>
    <row r="117" spans="1:47" s="2" customFormat="1" ht="19.5">
      <c r="A117" s="32"/>
      <c r="B117" s="33"/>
      <c r="C117" s="32"/>
      <c r="D117" s="170" t="s">
        <v>153</v>
      </c>
      <c r="E117" s="32"/>
      <c r="F117" s="171" t="s">
        <v>182</v>
      </c>
      <c r="G117" s="32"/>
      <c r="H117" s="32"/>
      <c r="I117" s="96"/>
      <c r="J117" s="32"/>
      <c r="K117" s="32"/>
      <c r="L117" s="33"/>
      <c r="M117" s="172"/>
      <c r="N117" s="173"/>
      <c r="O117" s="53"/>
      <c r="P117" s="53"/>
      <c r="Q117" s="53"/>
      <c r="R117" s="53"/>
      <c r="S117" s="53"/>
      <c r="T117" s="54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153</v>
      </c>
      <c r="AU117" s="17" t="s">
        <v>89</v>
      </c>
    </row>
    <row r="118" spans="1:65" s="2" customFormat="1" ht="24" customHeight="1">
      <c r="A118" s="32"/>
      <c r="B118" s="156"/>
      <c r="C118" s="157" t="s">
        <v>183</v>
      </c>
      <c r="D118" s="157" t="s">
        <v>146</v>
      </c>
      <c r="E118" s="158" t="s">
        <v>184</v>
      </c>
      <c r="F118" s="159" t="s">
        <v>185</v>
      </c>
      <c r="G118" s="160" t="s">
        <v>180</v>
      </c>
      <c r="H118" s="161">
        <v>91.52</v>
      </c>
      <c r="I118" s="162"/>
      <c r="J118" s="163">
        <f>ROUND(I118*H118,2)</f>
        <v>0</v>
      </c>
      <c r="K118" s="159" t="s">
        <v>150</v>
      </c>
      <c r="L118" s="33"/>
      <c r="M118" s="164" t="s">
        <v>3</v>
      </c>
      <c r="N118" s="165" t="s">
        <v>51</v>
      </c>
      <c r="O118" s="53"/>
      <c r="P118" s="166">
        <f>O118*H118</f>
        <v>0</v>
      </c>
      <c r="Q118" s="166">
        <v>0</v>
      </c>
      <c r="R118" s="166">
        <f>Q118*H118</f>
        <v>0</v>
      </c>
      <c r="S118" s="166">
        <v>0</v>
      </c>
      <c r="T118" s="167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68" t="s">
        <v>151</v>
      </c>
      <c r="AT118" s="168" t="s">
        <v>146</v>
      </c>
      <c r="AU118" s="168" t="s">
        <v>89</v>
      </c>
      <c r="AY118" s="17" t="s">
        <v>144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7" t="s">
        <v>87</v>
      </c>
      <c r="BK118" s="169">
        <f>ROUND(I118*H118,2)</f>
        <v>0</v>
      </c>
      <c r="BL118" s="17" t="s">
        <v>151</v>
      </c>
      <c r="BM118" s="168" t="s">
        <v>186</v>
      </c>
    </row>
    <row r="119" spans="1:47" s="2" customFormat="1" ht="19.5">
      <c r="A119" s="32"/>
      <c r="B119" s="33"/>
      <c r="C119" s="32"/>
      <c r="D119" s="170" t="s">
        <v>153</v>
      </c>
      <c r="E119" s="32"/>
      <c r="F119" s="171" t="s">
        <v>187</v>
      </c>
      <c r="G119" s="32"/>
      <c r="H119" s="32"/>
      <c r="I119" s="96"/>
      <c r="J119" s="32"/>
      <c r="K119" s="32"/>
      <c r="L119" s="33"/>
      <c r="M119" s="172"/>
      <c r="N119" s="173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153</v>
      </c>
      <c r="AU119" s="17" t="s">
        <v>89</v>
      </c>
    </row>
    <row r="120" spans="2:51" s="13" customFormat="1" ht="12">
      <c r="B120" s="174"/>
      <c r="D120" s="170" t="s">
        <v>155</v>
      </c>
      <c r="E120" s="175" t="s">
        <v>3</v>
      </c>
      <c r="F120" s="176" t="s">
        <v>188</v>
      </c>
      <c r="H120" s="175" t="s">
        <v>3</v>
      </c>
      <c r="I120" s="177"/>
      <c r="L120" s="174"/>
      <c r="M120" s="178"/>
      <c r="N120" s="179"/>
      <c r="O120" s="179"/>
      <c r="P120" s="179"/>
      <c r="Q120" s="179"/>
      <c r="R120" s="179"/>
      <c r="S120" s="179"/>
      <c r="T120" s="180"/>
      <c r="AT120" s="175" t="s">
        <v>155</v>
      </c>
      <c r="AU120" s="175" t="s">
        <v>89</v>
      </c>
      <c r="AV120" s="13" t="s">
        <v>87</v>
      </c>
      <c r="AW120" s="13" t="s">
        <v>39</v>
      </c>
      <c r="AX120" s="13" t="s">
        <v>80</v>
      </c>
      <c r="AY120" s="175" t="s">
        <v>144</v>
      </c>
    </row>
    <row r="121" spans="2:51" s="14" customFormat="1" ht="12">
      <c r="B121" s="181"/>
      <c r="D121" s="170" t="s">
        <v>155</v>
      </c>
      <c r="E121" s="182" t="s">
        <v>3</v>
      </c>
      <c r="F121" s="183" t="s">
        <v>189</v>
      </c>
      <c r="H121" s="184">
        <v>89.792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2" t="s">
        <v>155</v>
      </c>
      <c r="AU121" s="182" t="s">
        <v>89</v>
      </c>
      <c r="AV121" s="14" t="s">
        <v>89</v>
      </c>
      <c r="AW121" s="14" t="s">
        <v>39</v>
      </c>
      <c r="AX121" s="14" t="s">
        <v>80</v>
      </c>
      <c r="AY121" s="182" t="s">
        <v>144</v>
      </c>
    </row>
    <row r="122" spans="2:51" s="14" customFormat="1" ht="12">
      <c r="B122" s="181"/>
      <c r="D122" s="170" t="s">
        <v>155</v>
      </c>
      <c r="E122" s="182" t="s">
        <v>3</v>
      </c>
      <c r="F122" s="183" t="s">
        <v>190</v>
      </c>
      <c r="H122" s="184">
        <v>0.528</v>
      </c>
      <c r="I122" s="185"/>
      <c r="L122" s="181"/>
      <c r="M122" s="186"/>
      <c r="N122" s="187"/>
      <c r="O122" s="187"/>
      <c r="P122" s="187"/>
      <c r="Q122" s="187"/>
      <c r="R122" s="187"/>
      <c r="S122" s="187"/>
      <c r="T122" s="188"/>
      <c r="AT122" s="182" t="s">
        <v>155</v>
      </c>
      <c r="AU122" s="182" t="s">
        <v>89</v>
      </c>
      <c r="AV122" s="14" t="s">
        <v>89</v>
      </c>
      <c r="AW122" s="14" t="s">
        <v>39</v>
      </c>
      <c r="AX122" s="14" t="s">
        <v>80</v>
      </c>
      <c r="AY122" s="182" t="s">
        <v>144</v>
      </c>
    </row>
    <row r="123" spans="2:51" s="13" customFormat="1" ht="12">
      <c r="B123" s="174"/>
      <c r="D123" s="170" t="s">
        <v>155</v>
      </c>
      <c r="E123" s="175" t="s">
        <v>3</v>
      </c>
      <c r="F123" s="176" t="s">
        <v>191</v>
      </c>
      <c r="H123" s="175" t="s">
        <v>3</v>
      </c>
      <c r="I123" s="177"/>
      <c r="L123" s="174"/>
      <c r="M123" s="178"/>
      <c r="N123" s="179"/>
      <c r="O123" s="179"/>
      <c r="P123" s="179"/>
      <c r="Q123" s="179"/>
      <c r="R123" s="179"/>
      <c r="S123" s="179"/>
      <c r="T123" s="180"/>
      <c r="AT123" s="175" t="s">
        <v>155</v>
      </c>
      <c r="AU123" s="175" t="s">
        <v>89</v>
      </c>
      <c r="AV123" s="13" t="s">
        <v>87</v>
      </c>
      <c r="AW123" s="13" t="s">
        <v>39</v>
      </c>
      <c r="AX123" s="13" t="s">
        <v>80</v>
      </c>
      <c r="AY123" s="175" t="s">
        <v>144</v>
      </c>
    </row>
    <row r="124" spans="2:51" s="14" customFormat="1" ht="12">
      <c r="B124" s="181"/>
      <c r="D124" s="170" t="s">
        <v>155</v>
      </c>
      <c r="E124" s="182" t="s">
        <v>3</v>
      </c>
      <c r="F124" s="183" t="s">
        <v>192</v>
      </c>
      <c r="H124" s="184">
        <v>1.2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2" t="s">
        <v>155</v>
      </c>
      <c r="AU124" s="182" t="s">
        <v>89</v>
      </c>
      <c r="AV124" s="14" t="s">
        <v>89</v>
      </c>
      <c r="AW124" s="14" t="s">
        <v>39</v>
      </c>
      <c r="AX124" s="14" t="s">
        <v>80</v>
      </c>
      <c r="AY124" s="182" t="s">
        <v>144</v>
      </c>
    </row>
    <row r="125" spans="2:51" s="15" customFormat="1" ht="12">
      <c r="B125" s="189"/>
      <c r="D125" s="170" t="s">
        <v>155</v>
      </c>
      <c r="E125" s="190" t="s">
        <v>3</v>
      </c>
      <c r="F125" s="191" t="s">
        <v>158</v>
      </c>
      <c r="H125" s="192">
        <v>91.52</v>
      </c>
      <c r="I125" s="193"/>
      <c r="L125" s="189"/>
      <c r="M125" s="194"/>
      <c r="N125" s="195"/>
      <c r="O125" s="195"/>
      <c r="P125" s="195"/>
      <c r="Q125" s="195"/>
      <c r="R125" s="195"/>
      <c r="S125" s="195"/>
      <c r="T125" s="196"/>
      <c r="AT125" s="190" t="s">
        <v>155</v>
      </c>
      <c r="AU125" s="190" t="s">
        <v>89</v>
      </c>
      <c r="AV125" s="15" t="s">
        <v>151</v>
      </c>
      <c r="AW125" s="15" t="s">
        <v>39</v>
      </c>
      <c r="AX125" s="15" t="s">
        <v>87</v>
      </c>
      <c r="AY125" s="190" t="s">
        <v>144</v>
      </c>
    </row>
    <row r="126" spans="1:65" s="2" customFormat="1" ht="24" customHeight="1">
      <c r="A126" s="32"/>
      <c r="B126" s="156"/>
      <c r="C126" s="157" t="s">
        <v>193</v>
      </c>
      <c r="D126" s="157" t="s">
        <v>146</v>
      </c>
      <c r="E126" s="158" t="s">
        <v>194</v>
      </c>
      <c r="F126" s="159" t="s">
        <v>195</v>
      </c>
      <c r="G126" s="160" t="s">
        <v>180</v>
      </c>
      <c r="H126" s="161">
        <v>91.52</v>
      </c>
      <c r="I126" s="162"/>
      <c r="J126" s="163">
        <f>ROUND(I126*H126,2)</f>
        <v>0</v>
      </c>
      <c r="K126" s="159" t="s">
        <v>150</v>
      </c>
      <c r="L126" s="33"/>
      <c r="M126" s="164" t="s">
        <v>3</v>
      </c>
      <c r="N126" s="165" t="s">
        <v>51</v>
      </c>
      <c r="O126" s="53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151</v>
      </c>
      <c r="AT126" s="168" t="s">
        <v>146</v>
      </c>
      <c r="AU126" s="168" t="s">
        <v>89</v>
      </c>
      <c r="AY126" s="17" t="s">
        <v>144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7" t="s">
        <v>87</v>
      </c>
      <c r="BK126" s="169">
        <f>ROUND(I126*H126,2)</f>
        <v>0</v>
      </c>
      <c r="BL126" s="17" t="s">
        <v>151</v>
      </c>
      <c r="BM126" s="168" t="s">
        <v>196</v>
      </c>
    </row>
    <row r="127" spans="1:47" s="2" customFormat="1" ht="29.25">
      <c r="A127" s="32"/>
      <c r="B127" s="33"/>
      <c r="C127" s="32"/>
      <c r="D127" s="170" t="s">
        <v>153</v>
      </c>
      <c r="E127" s="32"/>
      <c r="F127" s="171" t="s">
        <v>197</v>
      </c>
      <c r="G127" s="32"/>
      <c r="H127" s="32"/>
      <c r="I127" s="96"/>
      <c r="J127" s="32"/>
      <c r="K127" s="32"/>
      <c r="L127" s="33"/>
      <c r="M127" s="172"/>
      <c r="N127" s="173"/>
      <c r="O127" s="53"/>
      <c r="P127" s="53"/>
      <c r="Q127" s="53"/>
      <c r="R127" s="53"/>
      <c r="S127" s="53"/>
      <c r="T127" s="54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153</v>
      </c>
      <c r="AU127" s="17" t="s">
        <v>89</v>
      </c>
    </row>
    <row r="128" spans="1:65" s="2" customFormat="1" ht="24" customHeight="1">
      <c r="A128" s="32"/>
      <c r="B128" s="156"/>
      <c r="C128" s="157" t="s">
        <v>198</v>
      </c>
      <c r="D128" s="157" t="s">
        <v>146</v>
      </c>
      <c r="E128" s="158" t="s">
        <v>199</v>
      </c>
      <c r="F128" s="159" t="s">
        <v>200</v>
      </c>
      <c r="G128" s="160" t="s">
        <v>180</v>
      </c>
      <c r="H128" s="161">
        <v>34.2</v>
      </c>
      <c r="I128" s="162"/>
      <c r="J128" s="163">
        <f>ROUND(I128*H128,2)</f>
        <v>0</v>
      </c>
      <c r="K128" s="159" t="s">
        <v>150</v>
      </c>
      <c r="L128" s="33"/>
      <c r="M128" s="164" t="s">
        <v>3</v>
      </c>
      <c r="N128" s="165" t="s">
        <v>51</v>
      </c>
      <c r="O128" s="53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151</v>
      </c>
      <c r="AT128" s="168" t="s">
        <v>146</v>
      </c>
      <c r="AU128" s="168" t="s">
        <v>89</v>
      </c>
      <c r="AY128" s="17" t="s">
        <v>144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7" t="s">
        <v>87</v>
      </c>
      <c r="BK128" s="169">
        <f>ROUND(I128*H128,2)</f>
        <v>0</v>
      </c>
      <c r="BL128" s="17" t="s">
        <v>151</v>
      </c>
      <c r="BM128" s="168" t="s">
        <v>201</v>
      </c>
    </row>
    <row r="129" spans="1:47" s="2" customFormat="1" ht="29.25">
      <c r="A129" s="32"/>
      <c r="B129" s="33"/>
      <c r="C129" s="32"/>
      <c r="D129" s="170" t="s">
        <v>153</v>
      </c>
      <c r="E129" s="32"/>
      <c r="F129" s="171" t="s">
        <v>202</v>
      </c>
      <c r="G129" s="32"/>
      <c r="H129" s="32"/>
      <c r="I129" s="96"/>
      <c r="J129" s="32"/>
      <c r="K129" s="32"/>
      <c r="L129" s="33"/>
      <c r="M129" s="172"/>
      <c r="N129" s="173"/>
      <c r="O129" s="53"/>
      <c r="P129" s="53"/>
      <c r="Q129" s="53"/>
      <c r="R129" s="53"/>
      <c r="S129" s="53"/>
      <c r="T129" s="54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153</v>
      </c>
      <c r="AU129" s="17" t="s">
        <v>89</v>
      </c>
    </row>
    <row r="130" spans="2:51" s="13" customFormat="1" ht="12">
      <c r="B130" s="174"/>
      <c r="D130" s="170" t="s">
        <v>155</v>
      </c>
      <c r="E130" s="175" t="s">
        <v>3</v>
      </c>
      <c r="F130" s="176" t="s">
        <v>203</v>
      </c>
      <c r="H130" s="175" t="s">
        <v>3</v>
      </c>
      <c r="I130" s="177"/>
      <c r="L130" s="174"/>
      <c r="M130" s="178"/>
      <c r="N130" s="179"/>
      <c r="O130" s="179"/>
      <c r="P130" s="179"/>
      <c r="Q130" s="179"/>
      <c r="R130" s="179"/>
      <c r="S130" s="179"/>
      <c r="T130" s="180"/>
      <c r="AT130" s="175" t="s">
        <v>155</v>
      </c>
      <c r="AU130" s="175" t="s">
        <v>89</v>
      </c>
      <c r="AV130" s="13" t="s">
        <v>87</v>
      </c>
      <c r="AW130" s="13" t="s">
        <v>39</v>
      </c>
      <c r="AX130" s="13" t="s">
        <v>80</v>
      </c>
      <c r="AY130" s="175" t="s">
        <v>144</v>
      </c>
    </row>
    <row r="131" spans="2:51" s="14" customFormat="1" ht="12">
      <c r="B131" s="181"/>
      <c r="D131" s="170" t="s">
        <v>155</v>
      </c>
      <c r="E131" s="182" t="s">
        <v>3</v>
      </c>
      <c r="F131" s="183" t="s">
        <v>204</v>
      </c>
      <c r="H131" s="184">
        <v>34.2</v>
      </c>
      <c r="I131" s="185"/>
      <c r="L131" s="181"/>
      <c r="M131" s="186"/>
      <c r="N131" s="187"/>
      <c r="O131" s="187"/>
      <c r="P131" s="187"/>
      <c r="Q131" s="187"/>
      <c r="R131" s="187"/>
      <c r="S131" s="187"/>
      <c r="T131" s="188"/>
      <c r="AT131" s="182" t="s">
        <v>155</v>
      </c>
      <c r="AU131" s="182" t="s">
        <v>89</v>
      </c>
      <c r="AV131" s="14" t="s">
        <v>89</v>
      </c>
      <c r="AW131" s="14" t="s">
        <v>39</v>
      </c>
      <c r="AX131" s="14" t="s">
        <v>80</v>
      </c>
      <c r="AY131" s="182" t="s">
        <v>144</v>
      </c>
    </row>
    <row r="132" spans="2:51" s="15" customFormat="1" ht="12">
      <c r="B132" s="189"/>
      <c r="D132" s="170" t="s">
        <v>155</v>
      </c>
      <c r="E132" s="190" t="s">
        <v>3</v>
      </c>
      <c r="F132" s="191" t="s">
        <v>158</v>
      </c>
      <c r="H132" s="192">
        <v>34.2</v>
      </c>
      <c r="I132" s="193"/>
      <c r="L132" s="189"/>
      <c r="M132" s="194"/>
      <c r="N132" s="195"/>
      <c r="O132" s="195"/>
      <c r="P132" s="195"/>
      <c r="Q132" s="195"/>
      <c r="R132" s="195"/>
      <c r="S132" s="195"/>
      <c r="T132" s="196"/>
      <c r="AT132" s="190" t="s">
        <v>155</v>
      </c>
      <c r="AU132" s="190" t="s">
        <v>89</v>
      </c>
      <c r="AV132" s="15" t="s">
        <v>151</v>
      </c>
      <c r="AW132" s="15" t="s">
        <v>39</v>
      </c>
      <c r="AX132" s="15" t="s">
        <v>87</v>
      </c>
      <c r="AY132" s="190" t="s">
        <v>144</v>
      </c>
    </row>
    <row r="133" spans="1:65" s="2" customFormat="1" ht="24" customHeight="1">
      <c r="A133" s="32"/>
      <c r="B133" s="156"/>
      <c r="C133" s="157" t="s">
        <v>205</v>
      </c>
      <c r="D133" s="157" t="s">
        <v>146</v>
      </c>
      <c r="E133" s="158" t="s">
        <v>206</v>
      </c>
      <c r="F133" s="159" t="s">
        <v>207</v>
      </c>
      <c r="G133" s="160" t="s">
        <v>180</v>
      </c>
      <c r="H133" s="161">
        <v>34.2</v>
      </c>
      <c r="I133" s="162"/>
      <c r="J133" s="163">
        <f>ROUND(I133*H133,2)</f>
        <v>0</v>
      </c>
      <c r="K133" s="159" t="s">
        <v>150</v>
      </c>
      <c r="L133" s="33"/>
      <c r="M133" s="164" t="s">
        <v>3</v>
      </c>
      <c r="N133" s="165" t="s">
        <v>51</v>
      </c>
      <c r="O133" s="53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151</v>
      </c>
      <c r="AT133" s="168" t="s">
        <v>146</v>
      </c>
      <c r="AU133" s="168" t="s">
        <v>89</v>
      </c>
      <c r="AY133" s="17" t="s">
        <v>144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7" t="s">
        <v>87</v>
      </c>
      <c r="BK133" s="169">
        <f>ROUND(I133*H133,2)</f>
        <v>0</v>
      </c>
      <c r="BL133" s="17" t="s">
        <v>151</v>
      </c>
      <c r="BM133" s="168" t="s">
        <v>208</v>
      </c>
    </row>
    <row r="134" spans="1:47" s="2" customFormat="1" ht="29.25">
      <c r="A134" s="32"/>
      <c r="B134" s="33"/>
      <c r="C134" s="32"/>
      <c r="D134" s="170" t="s">
        <v>153</v>
      </c>
      <c r="E134" s="32"/>
      <c r="F134" s="171" t="s">
        <v>209</v>
      </c>
      <c r="G134" s="32"/>
      <c r="H134" s="32"/>
      <c r="I134" s="96"/>
      <c r="J134" s="32"/>
      <c r="K134" s="32"/>
      <c r="L134" s="33"/>
      <c r="M134" s="172"/>
      <c r="N134" s="173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153</v>
      </c>
      <c r="AU134" s="17" t="s">
        <v>89</v>
      </c>
    </row>
    <row r="135" spans="1:65" s="2" customFormat="1" ht="16.5" customHeight="1">
      <c r="A135" s="32"/>
      <c r="B135" s="156"/>
      <c r="C135" s="157" t="s">
        <v>210</v>
      </c>
      <c r="D135" s="157" t="s">
        <v>146</v>
      </c>
      <c r="E135" s="158" t="s">
        <v>211</v>
      </c>
      <c r="F135" s="159" t="s">
        <v>212</v>
      </c>
      <c r="G135" s="160" t="s">
        <v>149</v>
      </c>
      <c r="H135" s="161">
        <v>68.4</v>
      </c>
      <c r="I135" s="162"/>
      <c r="J135" s="163">
        <f>ROUND(I135*H135,2)</f>
        <v>0</v>
      </c>
      <c r="K135" s="159" t="s">
        <v>150</v>
      </c>
      <c r="L135" s="33"/>
      <c r="M135" s="164" t="s">
        <v>3</v>
      </c>
      <c r="N135" s="165" t="s">
        <v>51</v>
      </c>
      <c r="O135" s="53"/>
      <c r="P135" s="166">
        <f>O135*H135</f>
        <v>0</v>
      </c>
      <c r="Q135" s="166">
        <v>0.00084</v>
      </c>
      <c r="R135" s="166">
        <f>Q135*H135</f>
        <v>0.05745600000000001</v>
      </c>
      <c r="S135" s="166">
        <v>0</v>
      </c>
      <c r="T135" s="16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151</v>
      </c>
      <c r="AT135" s="168" t="s">
        <v>146</v>
      </c>
      <c r="AU135" s="168" t="s">
        <v>89</v>
      </c>
      <c r="AY135" s="17" t="s">
        <v>144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7" t="s">
        <v>87</v>
      </c>
      <c r="BK135" s="169">
        <f>ROUND(I135*H135,2)</f>
        <v>0</v>
      </c>
      <c r="BL135" s="17" t="s">
        <v>151</v>
      </c>
      <c r="BM135" s="168" t="s">
        <v>213</v>
      </c>
    </row>
    <row r="136" spans="1:47" s="2" customFormat="1" ht="29.25">
      <c r="A136" s="32"/>
      <c r="B136" s="33"/>
      <c r="C136" s="32"/>
      <c r="D136" s="170" t="s">
        <v>153</v>
      </c>
      <c r="E136" s="32"/>
      <c r="F136" s="171" t="s">
        <v>214</v>
      </c>
      <c r="G136" s="32"/>
      <c r="H136" s="32"/>
      <c r="I136" s="96"/>
      <c r="J136" s="32"/>
      <c r="K136" s="32"/>
      <c r="L136" s="33"/>
      <c r="M136" s="172"/>
      <c r="N136" s="173"/>
      <c r="O136" s="53"/>
      <c r="P136" s="53"/>
      <c r="Q136" s="53"/>
      <c r="R136" s="53"/>
      <c r="S136" s="53"/>
      <c r="T136" s="54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153</v>
      </c>
      <c r="AU136" s="17" t="s">
        <v>89</v>
      </c>
    </row>
    <row r="137" spans="2:51" s="13" customFormat="1" ht="12">
      <c r="B137" s="174"/>
      <c r="D137" s="170" t="s">
        <v>155</v>
      </c>
      <c r="E137" s="175" t="s">
        <v>3</v>
      </c>
      <c r="F137" s="176" t="s">
        <v>203</v>
      </c>
      <c r="H137" s="175" t="s">
        <v>3</v>
      </c>
      <c r="I137" s="177"/>
      <c r="L137" s="174"/>
      <c r="M137" s="178"/>
      <c r="N137" s="179"/>
      <c r="O137" s="179"/>
      <c r="P137" s="179"/>
      <c r="Q137" s="179"/>
      <c r="R137" s="179"/>
      <c r="S137" s="179"/>
      <c r="T137" s="180"/>
      <c r="AT137" s="175" t="s">
        <v>155</v>
      </c>
      <c r="AU137" s="175" t="s">
        <v>89</v>
      </c>
      <c r="AV137" s="13" t="s">
        <v>87</v>
      </c>
      <c r="AW137" s="13" t="s">
        <v>39</v>
      </c>
      <c r="AX137" s="13" t="s">
        <v>80</v>
      </c>
      <c r="AY137" s="175" t="s">
        <v>144</v>
      </c>
    </row>
    <row r="138" spans="2:51" s="14" customFormat="1" ht="12">
      <c r="B138" s="181"/>
      <c r="D138" s="170" t="s">
        <v>155</v>
      </c>
      <c r="E138" s="182" t="s">
        <v>3</v>
      </c>
      <c r="F138" s="183" t="s">
        <v>215</v>
      </c>
      <c r="H138" s="184">
        <v>68.4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155</v>
      </c>
      <c r="AU138" s="182" t="s">
        <v>89</v>
      </c>
      <c r="AV138" s="14" t="s">
        <v>89</v>
      </c>
      <c r="AW138" s="14" t="s">
        <v>39</v>
      </c>
      <c r="AX138" s="14" t="s">
        <v>80</v>
      </c>
      <c r="AY138" s="182" t="s">
        <v>144</v>
      </c>
    </row>
    <row r="139" spans="2:51" s="15" customFormat="1" ht="12">
      <c r="B139" s="189"/>
      <c r="D139" s="170" t="s">
        <v>155</v>
      </c>
      <c r="E139" s="190" t="s">
        <v>3</v>
      </c>
      <c r="F139" s="191" t="s">
        <v>158</v>
      </c>
      <c r="H139" s="192">
        <v>68.4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155</v>
      </c>
      <c r="AU139" s="190" t="s">
        <v>89</v>
      </c>
      <c r="AV139" s="15" t="s">
        <v>151</v>
      </c>
      <c r="AW139" s="15" t="s">
        <v>39</v>
      </c>
      <c r="AX139" s="15" t="s">
        <v>87</v>
      </c>
      <c r="AY139" s="190" t="s">
        <v>144</v>
      </c>
    </row>
    <row r="140" spans="1:65" s="2" customFormat="1" ht="16.5" customHeight="1">
      <c r="A140" s="32"/>
      <c r="B140" s="156"/>
      <c r="C140" s="157" t="s">
        <v>216</v>
      </c>
      <c r="D140" s="157" t="s">
        <v>146</v>
      </c>
      <c r="E140" s="158" t="s">
        <v>217</v>
      </c>
      <c r="F140" s="159" t="s">
        <v>218</v>
      </c>
      <c r="G140" s="160" t="s">
        <v>149</v>
      </c>
      <c r="H140" s="161">
        <v>68.48</v>
      </c>
      <c r="I140" s="162"/>
      <c r="J140" s="163">
        <f>ROUND(I140*H140,2)</f>
        <v>0</v>
      </c>
      <c r="K140" s="159" t="s">
        <v>150</v>
      </c>
      <c r="L140" s="33"/>
      <c r="M140" s="164" t="s">
        <v>3</v>
      </c>
      <c r="N140" s="165" t="s">
        <v>51</v>
      </c>
      <c r="O140" s="53"/>
      <c r="P140" s="166">
        <f>O140*H140</f>
        <v>0</v>
      </c>
      <c r="Q140" s="166">
        <v>0.00085</v>
      </c>
      <c r="R140" s="166">
        <f>Q140*H140</f>
        <v>0.058208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151</v>
      </c>
      <c r="AT140" s="168" t="s">
        <v>146</v>
      </c>
      <c r="AU140" s="168" t="s">
        <v>89</v>
      </c>
      <c r="AY140" s="17" t="s">
        <v>144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7" t="s">
        <v>87</v>
      </c>
      <c r="BK140" s="169">
        <f>ROUND(I140*H140,2)</f>
        <v>0</v>
      </c>
      <c r="BL140" s="17" t="s">
        <v>151</v>
      </c>
      <c r="BM140" s="168" t="s">
        <v>219</v>
      </c>
    </row>
    <row r="141" spans="1:47" s="2" customFormat="1" ht="29.25">
      <c r="A141" s="32"/>
      <c r="B141" s="33"/>
      <c r="C141" s="32"/>
      <c r="D141" s="170" t="s">
        <v>153</v>
      </c>
      <c r="E141" s="32"/>
      <c r="F141" s="171" t="s">
        <v>220</v>
      </c>
      <c r="G141" s="32"/>
      <c r="H141" s="32"/>
      <c r="I141" s="96"/>
      <c r="J141" s="32"/>
      <c r="K141" s="32"/>
      <c r="L141" s="33"/>
      <c r="M141" s="172"/>
      <c r="N141" s="173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153</v>
      </c>
      <c r="AU141" s="17" t="s">
        <v>89</v>
      </c>
    </row>
    <row r="142" spans="2:51" s="13" customFormat="1" ht="12">
      <c r="B142" s="174"/>
      <c r="D142" s="170" t="s">
        <v>155</v>
      </c>
      <c r="E142" s="175" t="s">
        <v>3</v>
      </c>
      <c r="F142" s="176" t="s">
        <v>188</v>
      </c>
      <c r="H142" s="175" t="s">
        <v>3</v>
      </c>
      <c r="I142" s="177"/>
      <c r="L142" s="174"/>
      <c r="M142" s="178"/>
      <c r="N142" s="179"/>
      <c r="O142" s="179"/>
      <c r="P142" s="179"/>
      <c r="Q142" s="179"/>
      <c r="R142" s="179"/>
      <c r="S142" s="179"/>
      <c r="T142" s="180"/>
      <c r="AT142" s="175" t="s">
        <v>155</v>
      </c>
      <c r="AU142" s="175" t="s">
        <v>89</v>
      </c>
      <c r="AV142" s="13" t="s">
        <v>87</v>
      </c>
      <c r="AW142" s="13" t="s">
        <v>39</v>
      </c>
      <c r="AX142" s="13" t="s">
        <v>80</v>
      </c>
      <c r="AY142" s="175" t="s">
        <v>144</v>
      </c>
    </row>
    <row r="143" spans="2:51" s="14" customFormat="1" ht="12">
      <c r="B143" s="181"/>
      <c r="D143" s="170" t="s">
        <v>155</v>
      </c>
      <c r="E143" s="182" t="s">
        <v>3</v>
      </c>
      <c r="F143" s="183" t="s">
        <v>221</v>
      </c>
      <c r="H143" s="184">
        <v>68.48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2" t="s">
        <v>155</v>
      </c>
      <c r="AU143" s="182" t="s">
        <v>89</v>
      </c>
      <c r="AV143" s="14" t="s">
        <v>89</v>
      </c>
      <c r="AW143" s="14" t="s">
        <v>39</v>
      </c>
      <c r="AX143" s="14" t="s">
        <v>80</v>
      </c>
      <c r="AY143" s="182" t="s">
        <v>144</v>
      </c>
    </row>
    <row r="144" spans="2:51" s="15" customFormat="1" ht="12">
      <c r="B144" s="189"/>
      <c r="D144" s="170" t="s">
        <v>155</v>
      </c>
      <c r="E144" s="190" t="s">
        <v>3</v>
      </c>
      <c r="F144" s="191" t="s">
        <v>158</v>
      </c>
      <c r="H144" s="192">
        <v>68.48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155</v>
      </c>
      <c r="AU144" s="190" t="s">
        <v>89</v>
      </c>
      <c r="AV144" s="15" t="s">
        <v>151</v>
      </c>
      <c r="AW144" s="15" t="s">
        <v>39</v>
      </c>
      <c r="AX144" s="15" t="s">
        <v>87</v>
      </c>
      <c r="AY144" s="190" t="s">
        <v>144</v>
      </c>
    </row>
    <row r="145" spans="1:65" s="2" customFormat="1" ht="24" customHeight="1">
      <c r="A145" s="32"/>
      <c r="B145" s="156"/>
      <c r="C145" s="157" t="s">
        <v>222</v>
      </c>
      <c r="D145" s="157" t="s">
        <v>146</v>
      </c>
      <c r="E145" s="158" t="s">
        <v>223</v>
      </c>
      <c r="F145" s="159" t="s">
        <v>224</v>
      </c>
      <c r="G145" s="160" t="s">
        <v>149</v>
      </c>
      <c r="H145" s="161">
        <v>68.4</v>
      </c>
      <c r="I145" s="162"/>
      <c r="J145" s="163">
        <f>ROUND(I145*H145,2)</f>
        <v>0</v>
      </c>
      <c r="K145" s="159" t="s">
        <v>150</v>
      </c>
      <c r="L145" s="33"/>
      <c r="M145" s="164" t="s">
        <v>3</v>
      </c>
      <c r="N145" s="165" t="s">
        <v>51</v>
      </c>
      <c r="O145" s="53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151</v>
      </c>
      <c r="AT145" s="168" t="s">
        <v>146</v>
      </c>
      <c r="AU145" s="168" t="s">
        <v>89</v>
      </c>
      <c r="AY145" s="17" t="s">
        <v>144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7" t="s">
        <v>87</v>
      </c>
      <c r="BK145" s="169">
        <f>ROUND(I145*H145,2)</f>
        <v>0</v>
      </c>
      <c r="BL145" s="17" t="s">
        <v>151</v>
      </c>
      <c r="BM145" s="168" t="s">
        <v>225</v>
      </c>
    </row>
    <row r="146" spans="1:47" s="2" customFormat="1" ht="29.25">
      <c r="A146" s="32"/>
      <c r="B146" s="33"/>
      <c r="C146" s="32"/>
      <c r="D146" s="170" t="s">
        <v>153</v>
      </c>
      <c r="E146" s="32"/>
      <c r="F146" s="171" t="s">
        <v>226</v>
      </c>
      <c r="G146" s="32"/>
      <c r="H146" s="32"/>
      <c r="I146" s="96"/>
      <c r="J146" s="32"/>
      <c r="K146" s="32"/>
      <c r="L146" s="33"/>
      <c r="M146" s="172"/>
      <c r="N146" s="173"/>
      <c r="O146" s="53"/>
      <c r="P146" s="53"/>
      <c r="Q146" s="53"/>
      <c r="R146" s="53"/>
      <c r="S146" s="53"/>
      <c r="T146" s="54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153</v>
      </c>
      <c r="AU146" s="17" t="s">
        <v>89</v>
      </c>
    </row>
    <row r="147" spans="1:65" s="2" customFormat="1" ht="24" customHeight="1">
      <c r="A147" s="32"/>
      <c r="B147" s="156"/>
      <c r="C147" s="157" t="s">
        <v>227</v>
      </c>
      <c r="D147" s="157" t="s">
        <v>146</v>
      </c>
      <c r="E147" s="158" t="s">
        <v>228</v>
      </c>
      <c r="F147" s="159" t="s">
        <v>229</v>
      </c>
      <c r="G147" s="160" t="s">
        <v>149</v>
      </c>
      <c r="H147" s="161">
        <v>68.48</v>
      </c>
      <c r="I147" s="162"/>
      <c r="J147" s="163">
        <f>ROUND(I147*H147,2)</f>
        <v>0</v>
      </c>
      <c r="K147" s="159" t="s">
        <v>150</v>
      </c>
      <c r="L147" s="33"/>
      <c r="M147" s="164" t="s">
        <v>3</v>
      </c>
      <c r="N147" s="165" t="s">
        <v>51</v>
      </c>
      <c r="O147" s="53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151</v>
      </c>
      <c r="AT147" s="168" t="s">
        <v>146</v>
      </c>
      <c r="AU147" s="168" t="s">
        <v>89</v>
      </c>
      <c r="AY147" s="17" t="s">
        <v>144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7" t="s">
        <v>87</v>
      </c>
      <c r="BK147" s="169">
        <f>ROUND(I147*H147,2)</f>
        <v>0</v>
      </c>
      <c r="BL147" s="17" t="s">
        <v>151</v>
      </c>
      <c r="BM147" s="168" t="s">
        <v>230</v>
      </c>
    </row>
    <row r="148" spans="1:47" s="2" customFormat="1" ht="29.25">
      <c r="A148" s="32"/>
      <c r="B148" s="33"/>
      <c r="C148" s="32"/>
      <c r="D148" s="170" t="s">
        <v>153</v>
      </c>
      <c r="E148" s="32"/>
      <c r="F148" s="171" t="s">
        <v>231</v>
      </c>
      <c r="G148" s="32"/>
      <c r="H148" s="32"/>
      <c r="I148" s="96"/>
      <c r="J148" s="32"/>
      <c r="K148" s="32"/>
      <c r="L148" s="33"/>
      <c r="M148" s="172"/>
      <c r="N148" s="173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153</v>
      </c>
      <c r="AU148" s="17" t="s">
        <v>89</v>
      </c>
    </row>
    <row r="149" spans="1:65" s="2" customFormat="1" ht="16.5" customHeight="1">
      <c r="A149" s="32"/>
      <c r="B149" s="156"/>
      <c r="C149" s="157" t="s">
        <v>232</v>
      </c>
      <c r="D149" s="157" t="s">
        <v>146</v>
      </c>
      <c r="E149" s="158" t="s">
        <v>233</v>
      </c>
      <c r="F149" s="159" t="s">
        <v>234</v>
      </c>
      <c r="G149" s="160" t="s">
        <v>180</v>
      </c>
      <c r="H149" s="161">
        <v>179.584</v>
      </c>
      <c r="I149" s="162"/>
      <c r="J149" s="163">
        <f>ROUND(I149*H149,2)</f>
        <v>0</v>
      </c>
      <c r="K149" s="159" t="s">
        <v>150</v>
      </c>
      <c r="L149" s="33"/>
      <c r="M149" s="164" t="s">
        <v>3</v>
      </c>
      <c r="N149" s="165" t="s">
        <v>51</v>
      </c>
      <c r="O149" s="53"/>
      <c r="P149" s="166">
        <f>O149*H149</f>
        <v>0</v>
      </c>
      <c r="Q149" s="166">
        <v>0.00046</v>
      </c>
      <c r="R149" s="166">
        <f>Q149*H149</f>
        <v>0.08260864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151</v>
      </c>
      <c r="AT149" s="168" t="s">
        <v>146</v>
      </c>
      <c r="AU149" s="168" t="s">
        <v>89</v>
      </c>
      <c r="AY149" s="17" t="s">
        <v>144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7" t="s">
        <v>87</v>
      </c>
      <c r="BK149" s="169">
        <f>ROUND(I149*H149,2)</f>
        <v>0</v>
      </c>
      <c r="BL149" s="17" t="s">
        <v>151</v>
      </c>
      <c r="BM149" s="168" t="s">
        <v>235</v>
      </c>
    </row>
    <row r="150" spans="1:47" s="2" customFormat="1" ht="19.5">
      <c r="A150" s="32"/>
      <c r="B150" s="33"/>
      <c r="C150" s="32"/>
      <c r="D150" s="170" t="s">
        <v>153</v>
      </c>
      <c r="E150" s="32"/>
      <c r="F150" s="171" t="s">
        <v>236</v>
      </c>
      <c r="G150" s="32"/>
      <c r="H150" s="32"/>
      <c r="I150" s="96"/>
      <c r="J150" s="32"/>
      <c r="K150" s="32"/>
      <c r="L150" s="33"/>
      <c r="M150" s="172"/>
      <c r="N150" s="173"/>
      <c r="O150" s="53"/>
      <c r="P150" s="53"/>
      <c r="Q150" s="53"/>
      <c r="R150" s="53"/>
      <c r="S150" s="53"/>
      <c r="T150" s="54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153</v>
      </c>
      <c r="AU150" s="17" t="s">
        <v>89</v>
      </c>
    </row>
    <row r="151" spans="2:51" s="13" customFormat="1" ht="12">
      <c r="B151" s="174"/>
      <c r="D151" s="170" t="s">
        <v>155</v>
      </c>
      <c r="E151" s="175" t="s">
        <v>3</v>
      </c>
      <c r="F151" s="176" t="s">
        <v>237</v>
      </c>
      <c r="H151" s="175" t="s">
        <v>3</v>
      </c>
      <c r="I151" s="177"/>
      <c r="L151" s="174"/>
      <c r="M151" s="178"/>
      <c r="N151" s="179"/>
      <c r="O151" s="179"/>
      <c r="P151" s="179"/>
      <c r="Q151" s="179"/>
      <c r="R151" s="179"/>
      <c r="S151" s="179"/>
      <c r="T151" s="180"/>
      <c r="AT151" s="175" t="s">
        <v>155</v>
      </c>
      <c r="AU151" s="175" t="s">
        <v>89</v>
      </c>
      <c r="AV151" s="13" t="s">
        <v>87</v>
      </c>
      <c r="AW151" s="13" t="s">
        <v>39</v>
      </c>
      <c r="AX151" s="13" t="s">
        <v>80</v>
      </c>
      <c r="AY151" s="175" t="s">
        <v>144</v>
      </c>
    </row>
    <row r="152" spans="2:51" s="14" customFormat="1" ht="12">
      <c r="B152" s="181"/>
      <c r="D152" s="170" t="s">
        <v>155</v>
      </c>
      <c r="E152" s="182" t="s">
        <v>3</v>
      </c>
      <c r="F152" s="183" t="s">
        <v>238</v>
      </c>
      <c r="H152" s="184">
        <v>179.584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155</v>
      </c>
      <c r="AU152" s="182" t="s">
        <v>89</v>
      </c>
      <c r="AV152" s="14" t="s">
        <v>89</v>
      </c>
      <c r="AW152" s="14" t="s">
        <v>39</v>
      </c>
      <c r="AX152" s="14" t="s">
        <v>80</v>
      </c>
      <c r="AY152" s="182" t="s">
        <v>144</v>
      </c>
    </row>
    <row r="153" spans="2:51" s="15" customFormat="1" ht="12">
      <c r="B153" s="189"/>
      <c r="D153" s="170" t="s">
        <v>155</v>
      </c>
      <c r="E153" s="190" t="s">
        <v>3</v>
      </c>
      <c r="F153" s="191" t="s">
        <v>158</v>
      </c>
      <c r="H153" s="192">
        <v>179.584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155</v>
      </c>
      <c r="AU153" s="190" t="s">
        <v>89</v>
      </c>
      <c r="AV153" s="15" t="s">
        <v>151</v>
      </c>
      <c r="AW153" s="15" t="s">
        <v>39</v>
      </c>
      <c r="AX153" s="15" t="s">
        <v>87</v>
      </c>
      <c r="AY153" s="190" t="s">
        <v>144</v>
      </c>
    </row>
    <row r="154" spans="1:65" s="2" customFormat="1" ht="24" customHeight="1">
      <c r="A154" s="32"/>
      <c r="B154" s="156"/>
      <c r="C154" s="157" t="s">
        <v>9</v>
      </c>
      <c r="D154" s="157" t="s">
        <v>146</v>
      </c>
      <c r="E154" s="158" t="s">
        <v>239</v>
      </c>
      <c r="F154" s="159" t="s">
        <v>240</v>
      </c>
      <c r="G154" s="160" t="s">
        <v>180</v>
      </c>
      <c r="H154" s="161">
        <v>179.584</v>
      </c>
      <c r="I154" s="162"/>
      <c r="J154" s="163">
        <f>ROUND(I154*H154,2)</f>
        <v>0</v>
      </c>
      <c r="K154" s="159" t="s">
        <v>150</v>
      </c>
      <c r="L154" s="33"/>
      <c r="M154" s="164" t="s">
        <v>3</v>
      </c>
      <c r="N154" s="165" t="s">
        <v>51</v>
      </c>
      <c r="O154" s="53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151</v>
      </c>
      <c r="AT154" s="168" t="s">
        <v>146</v>
      </c>
      <c r="AU154" s="168" t="s">
        <v>89</v>
      </c>
      <c r="AY154" s="17" t="s">
        <v>144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7" t="s">
        <v>87</v>
      </c>
      <c r="BK154" s="169">
        <f>ROUND(I154*H154,2)</f>
        <v>0</v>
      </c>
      <c r="BL154" s="17" t="s">
        <v>151</v>
      </c>
      <c r="BM154" s="168" t="s">
        <v>241</v>
      </c>
    </row>
    <row r="155" spans="1:47" s="2" customFormat="1" ht="29.25">
      <c r="A155" s="32"/>
      <c r="B155" s="33"/>
      <c r="C155" s="32"/>
      <c r="D155" s="170" t="s">
        <v>153</v>
      </c>
      <c r="E155" s="32"/>
      <c r="F155" s="171" t="s">
        <v>242</v>
      </c>
      <c r="G155" s="32"/>
      <c r="H155" s="32"/>
      <c r="I155" s="96"/>
      <c r="J155" s="32"/>
      <c r="K155" s="32"/>
      <c r="L155" s="33"/>
      <c r="M155" s="172"/>
      <c r="N155" s="173"/>
      <c r="O155" s="53"/>
      <c r="P155" s="53"/>
      <c r="Q155" s="53"/>
      <c r="R155" s="53"/>
      <c r="S155" s="53"/>
      <c r="T155" s="54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153</v>
      </c>
      <c r="AU155" s="17" t="s">
        <v>89</v>
      </c>
    </row>
    <row r="156" spans="1:65" s="2" customFormat="1" ht="24" customHeight="1">
      <c r="A156" s="32"/>
      <c r="B156" s="156"/>
      <c r="C156" s="157" t="s">
        <v>243</v>
      </c>
      <c r="D156" s="157" t="s">
        <v>146</v>
      </c>
      <c r="E156" s="158" t="s">
        <v>244</v>
      </c>
      <c r="F156" s="159" t="s">
        <v>245</v>
      </c>
      <c r="G156" s="160" t="s">
        <v>180</v>
      </c>
      <c r="H156" s="161">
        <v>125.72</v>
      </c>
      <c r="I156" s="162"/>
      <c r="J156" s="163">
        <f>ROUND(I156*H156,2)</f>
        <v>0</v>
      </c>
      <c r="K156" s="159" t="s">
        <v>150</v>
      </c>
      <c r="L156" s="33"/>
      <c r="M156" s="164" t="s">
        <v>3</v>
      </c>
      <c r="N156" s="165" t="s">
        <v>51</v>
      </c>
      <c r="O156" s="53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151</v>
      </c>
      <c r="AT156" s="168" t="s">
        <v>146</v>
      </c>
      <c r="AU156" s="168" t="s">
        <v>89</v>
      </c>
      <c r="AY156" s="17" t="s">
        <v>144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7" t="s">
        <v>87</v>
      </c>
      <c r="BK156" s="169">
        <f>ROUND(I156*H156,2)</f>
        <v>0</v>
      </c>
      <c r="BL156" s="17" t="s">
        <v>151</v>
      </c>
      <c r="BM156" s="168" t="s">
        <v>246</v>
      </c>
    </row>
    <row r="157" spans="1:47" s="2" customFormat="1" ht="29.25">
      <c r="A157" s="32"/>
      <c r="B157" s="33"/>
      <c r="C157" s="32"/>
      <c r="D157" s="170" t="s">
        <v>153</v>
      </c>
      <c r="E157" s="32"/>
      <c r="F157" s="171" t="s">
        <v>247</v>
      </c>
      <c r="G157" s="32"/>
      <c r="H157" s="32"/>
      <c r="I157" s="96"/>
      <c r="J157" s="32"/>
      <c r="K157" s="32"/>
      <c r="L157" s="33"/>
      <c r="M157" s="172"/>
      <c r="N157" s="173"/>
      <c r="O157" s="53"/>
      <c r="P157" s="53"/>
      <c r="Q157" s="53"/>
      <c r="R157" s="53"/>
      <c r="S157" s="53"/>
      <c r="T157" s="54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153</v>
      </c>
      <c r="AU157" s="17" t="s">
        <v>89</v>
      </c>
    </row>
    <row r="158" spans="2:51" s="13" customFormat="1" ht="12">
      <c r="B158" s="174"/>
      <c r="D158" s="170" t="s">
        <v>155</v>
      </c>
      <c r="E158" s="175" t="s">
        <v>3</v>
      </c>
      <c r="F158" s="176" t="s">
        <v>248</v>
      </c>
      <c r="H158" s="175" t="s">
        <v>3</v>
      </c>
      <c r="I158" s="177"/>
      <c r="L158" s="174"/>
      <c r="M158" s="178"/>
      <c r="N158" s="179"/>
      <c r="O158" s="179"/>
      <c r="P158" s="179"/>
      <c r="Q158" s="179"/>
      <c r="R158" s="179"/>
      <c r="S158" s="179"/>
      <c r="T158" s="180"/>
      <c r="AT158" s="175" t="s">
        <v>155</v>
      </c>
      <c r="AU158" s="175" t="s">
        <v>89</v>
      </c>
      <c r="AV158" s="13" t="s">
        <v>87</v>
      </c>
      <c r="AW158" s="13" t="s">
        <v>39</v>
      </c>
      <c r="AX158" s="13" t="s">
        <v>80</v>
      </c>
      <c r="AY158" s="175" t="s">
        <v>144</v>
      </c>
    </row>
    <row r="159" spans="2:51" s="14" customFormat="1" ht="12">
      <c r="B159" s="181"/>
      <c r="D159" s="170" t="s">
        <v>155</v>
      </c>
      <c r="E159" s="182" t="s">
        <v>3</v>
      </c>
      <c r="F159" s="183" t="s">
        <v>249</v>
      </c>
      <c r="H159" s="184">
        <v>125.72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155</v>
      </c>
      <c r="AU159" s="182" t="s">
        <v>89</v>
      </c>
      <c r="AV159" s="14" t="s">
        <v>89</v>
      </c>
      <c r="AW159" s="14" t="s">
        <v>39</v>
      </c>
      <c r="AX159" s="14" t="s">
        <v>80</v>
      </c>
      <c r="AY159" s="182" t="s">
        <v>144</v>
      </c>
    </row>
    <row r="160" spans="2:51" s="15" customFormat="1" ht="12">
      <c r="B160" s="189"/>
      <c r="D160" s="170" t="s">
        <v>155</v>
      </c>
      <c r="E160" s="190" t="s">
        <v>3</v>
      </c>
      <c r="F160" s="191" t="s">
        <v>158</v>
      </c>
      <c r="H160" s="192">
        <v>125.72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155</v>
      </c>
      <c r="AU160" s="190" t="s">
        <v>89</v>
      </c>
      <c r="AV160" s="15" t="s">
        <v>151</v>
      </c>
      <c r="AW160" s="15" t="s">
        <v>39</v>
      </c>
      <c r="AX160" s="15" t="s">
        <v>87</v>
      </c>
      <c r="AY160" s="190" t="s">
        <v>144</v>
      </c>
    </row>
    <row r="161" spans="1:65" s="2" customFormat="1" ht="24" customHeight="1">
      <c r="A161" s="32"/>
      <c r="B161" s="156"/>
      <c r="C161" s="157" t="s">
        <v>250</v>
      </c>
      <c r="D161" s="157" t="s">
        <v>146</v>
      </c>
      <c r="E161" s="158" t="s">
        <v>251</v>
      </c>
      <c r="F161" s="159" t="s">
        <v>252</v>
      </c>
      <c r="G161" s="160" t="s">
        <v>180</v>
      </c>
      <c r="H161" s="161">
        <v>97.52</v>
      </c>
      <c r="I161" s="162"/>
      <c r="J161" s="163">
        <f>ROUND(I161*H161,2)</f>
        <v>0</v>
      </c>
      <c r="K161" s="159" t="s">
        <v>150</v>
      </c>
      <c r="L161" s="33"/>
      <c r="M161" s="164" t="s">
        <v>3</v>
      </c>
      <c r="N161" s="165" t="s">
        <v>51</v>
      </c>
      <c r="O161" s="53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151</v>
      </c>
      <c r="AT161" s="168" t="s">
        <v>146</v>
      </c>
      <c r="AU161" s="168" t="s">
        <v>89</v>
      </c>
      <c r="AY161" s="17" t="s">
        <v>144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7" t="s">
        <v>87</v>
      </c>
      <c r="BK161" s="169">
        <f>ROUND(I161*H161,2)</f>
        <v>0</v>
      </c>
      <c r="BL161" s="17" t="s">
        <v>151</v>
      </c>
      <c r="BM161" s="168" t="s">
        <v>253</v>
      </c>
    </row>
    <row r="162" spans="1:47" s="2" customFormat="1" ht="39">
      <c r="A162" s="32"/>
      <c r="B162" s="33"/>
      <c r="C162" s="32"/>
      <c r="D162" s="170" t="s">
        <v>153</v>
      </c>
      <c r="E162" s="32"/>
      <c r="F162" s="171" t="s">
        <v>254</v>
      </c>
      <c r="G162" s="32"/>
      <c r="H162" s="32"/>
      <c r="I162" s="96"/>
      <c r="J162" s="32"/>
      <c r="K162" s="32"/>
      <c r="L162" s="33"/>
      <c r="M162" s="172"/>
      <c r="N162" s="173"/>
      <c r="O162" s="53"/>
      <c r="P162" s="53"/>
      <c r="Q162" s="53"/>
      <c r="R162" s="53"/>
      <c r="S162" s="53"/>
      <c r="T162" s="54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153</v>
      </c>
      <c r="AU162" s="17" t="s">
        <v>89</v>
      </c>
    </row>
    <row r="163" spans="2:51" s="13" customFormat="1" ht="12">
      <c r="B163" s="174"/>
      <c r="D163" s="170" t="s">
        <v>155</v>
      </c>
      <c r="E163" s="175" t="s">
        <v>3</v>
      </c>
      <c r="F163" s="176" t="s">
        <v>255</v>
      </c>
      <c r="H163" s="175" t="s">
        <v>3</v>
      </c>
      <c r="I163" s="177"/>
      <c r="L163" s="174"/>
      <c r="M163" s="178"/>
      <c r="N163" s="179"/>
      <c r="O163" s="179"/>
      <c r="P163" s="179"/>
      <c r="Q163" s="179"/>
      <c r="R163" s="179"/>
      <c r="S163" s="179"/>
      <c r="T163" s="180"/>
      <c r="AT163" s="175" t="s">
        <v>155</v>
      </c>
      <c r="AU163" s="175" t="s">
        <v>89</v>
      </c>
      <c r="AV163" s="13" t="s">
        <v>87</v>
      </c>
      <c r="AW163" s="13" t="s">
        <v>39</v>
      </c>
      <c r="AX163" s="13" t="s">
        <v>80</v>
      </c>
      <c r="AY163" s="175" t="s">
        <v>144</v>
      </c>
    </row>
    <row r="164" spans="2:51" s="14" customFormat="1" ht="12">
      <c r="B164" s="181"/>
      <c r="D164" s="170" t="s">
        <v>155</v>
      </c>
      <c r="E164" s="182" t="s">
        <v>3</v>
      </c>
      <c r="F164" s="183" t="s">
        <v>256</v>
      </c>
      <c r="H164" s="184">
        <v>97.52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155</v>
      </c>
      <c r="AU164" s="182" t="s">
        <v>89</v>
      </c>
      <c r="AV164" s="14" t="s">
        <v>89</v>
      </c>
      <c r="AW164" s="14" t="s">
        <v>39</v>
      </c>
      <c r="AX164" s="14" t="s">
        <v>80</v>
      </c>
      <c r="AY164" s="182" t="s">
        <v>144</v>
      </c>
    </row>
    <row r="165" spans="2:51" s="15" customFormat="1" ht="12">
      <c r="B165" s="189"/>
      <c r="D165" s="170" t="s">
        <v>155</v>
      </c>
      <c r="E165" s="190" t="s">
        <v>3</v>
      </c>
      <c r="F165" s="191" t="s">
        <v>158</v>
      </c>
      <c r="H165" s="192">
        <v>97.52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155</v>
      </c>
      <c r="AU165" s="190" t="s">
        <v>89</v>
      </c>
      <c r="AV165" s="15" t="s">
        <v>151</v>
      </c>
      <c r="AW165" s="15" t="s">
        <v>39</v>
      </c>
      <c r="AX165" s="15" t="s">
        <v>87</v>
      </c>
      <c r="AY165" s="190" t="s">
        <v>144</v>
      </c>
    </row>
    <row r="166" spans="1:65" s="2" customFormat="1" ht="24" customHeight="1">
      <c r="A166" s="32"/>
      <c r="B166" s="156"/>
      <c r="C166" s="157" t="s">
        <v>257</v>
      </c>
      <c r="D166" s="157" t="s">
        <v>146</v>
      </c>
      <c r="E166" s="158" t="s">
        <v>258</v>
      </c>
      <c r="F166" s="159" t="s">
        <v>259</v>
      </c>
      <c r="G166" s="160" t="s">
        <v>180</v>
      </c>
      <c r="H166" s="161">
        <v>975.2</v>
      </c>
      <c r="I166" s="162"/>
      <c r="J166" s="163">
        <f>ROUND(I166*H166,2)</f>
        <v>0</v>
      </c>
      <c r="K166" s="159" t="s">
        <v>150</v>
      </c>
      <c r="L166" s="33"/>
      <c r="M166" s="164" t="s">
        <v>3</v>
      </c>
      <c r="N166" s="165" t="s">
        <v>51</v>
      </c>
      <c r="O166" s="53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151</v>
      </c>
      <c r="AT166" s="168" t="s">
        <v>146</v>
      </c>
      <c r="AU166" s="168" t="s">
        <v>89</v>
      </c>
      <c r="AY166" s="17" t="s">
        <v>144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7" t="s">
        <v>87</v>
      </c>
      <c r="BK166" s="169">
        <f>ROUND(I166*H166,2)</f>
        <v>0</v>
      </c>
      <c r="BL166" s="17" t="s">
        <v>151</v>
      </c>
      <c r="BM166" s="168" t="s">
        <v>260</v>
      </c>
    </row>
    <row r="167" spans="1:47" s="2" customFormat="1" ht="39">
      <c r="A167" s="32"/>
      <c r="B167" s="33"/>
      <c r="C167" s="32"/>
      <c r="D167" s="170" t="s">
        <v>153</v>
      </c>
      <c r="E167" s="32"/>
      <c r="F167" s="171" t="s">
        <v>261</v>
      </c>
      <c r="G167" s="32"/>
      <c r="H167" s="32"/>
      <c r="I167" s="96"/>
      <c r="J167" s="32"/>
      <c r="K167" s="32"/>
      <c r="L167" s="33"/>
      <c r="M167" s="172"/>
      <c r="N167" s="173"/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153</v>
      </c>
      <c r="AU167" s="17" t="s">
        <v>89</v>
      </c>
    </row>
    <row r="168" spans="2:51" s="14" customFormat="1" ht="12">
      <c r="B168" s="181"/>
      <c r="D168" s="170" t="s">
        <v>155</v>
      </c>
      <c r="F168" s="183" t="s">
        <v>262</v>
      </c>
      <c r="H168" s="184">
        <v>975.2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155</v>
      </c>
      <c r="AU168" s="182" t="s">
        <v>89</v>
      </c>
      <c r="AV168" s="14" t="s">
        <v>89</v>
      </c>
      <c r="AW168" s="14" t="s">
        <v>4</v>
      </c>
      <c r="AX168" s="14" t="s">
        <v>87</v>
      </c>
      <c r="AY168" s="182" t="s">
        <v>144</v>
      </c>
    </row>
    <row r="169" spans="1:65" s="2" customFormat="1" ht="16.5" customHeight="1">
      <c r="A169" s="32"/>
      <c r="B169" s="156"/>
      <c r="C169" s="157" t="s">
        <v>263</v>
      </c>
      <c r="D169" s="157" t="s">
        <v>146</v>
      </c>
      <c r="E169" s="158" t="s">
        <v>264</v>
      </c>
      <c r="F169" s="159" t="s">
        <v>265</v>
      </c>
      <c r="G169" s="160" t="s">
        <v>180</v>
      </c>
      <c r="H169" s="161">
        <v>97.52</v>
      </c>
      <c r="I169" s="162"/>
      <c r="J169" s="163">
        <f>ROUND(I169*H169,2)</f>
        <v>0</v>
      </c>
      <c r="K169" s="159" t="s">
        <v>150</v>
      </c>
      <c r="L169" s="33"/>
      <c r="M169" s="164" t="s">
        <v>3</v>
      </c>
      <c r="N169" s="165" t="s">
        <v>51</v>
      </c>
      <c r="O169" s="53"/>
      <c r="P169" s="166">
        <f>O169*H169</f>
        <v>0</v>
      </c>
      <c r="Q169" s="166">
        <v>0</v>
      </c>
      <c r="R169" s="166">
        <f>Q169*H169</f>
        <v>0</v>
      </c>
      <c r="S169" s="166">
        <v>0</v>
      </c>
      <c r="T169" s="16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151</v>
      </c>
      <c r="AT169" s="168" t="s">
        <v>146</v>
      </c>
      <c r="AU169" s="168" t="s">
        <v>89</v>
      </c>
      <c r="AY169" s="17" t="s">
        <v>144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7" t="s">
        <v>87</v>
      </c>
      <c r="BK169" s="169">
        <f>ROUND(I169*H169,2)</f>
        <v>0</v>
      </c>
      <c r="BL169" s="17" t="s">
        <v>151</v>
      </c>
      <c r="BM169" s="168" t="s">
        <v>266</v>
      </c>
    </row>
    <row r="170" spans="1:47" s="2" customFormat="1" ht="12">
      <c r="A170" s="32"/>
      <c r="B170" s="33"/>
      <c r="C170" s="32"/>
      <c r="D170" s="170" t="s">
        <v>153</v>
      </c>
      <c r="E170" s="32"/>
      <c r="F170" s="171" t="s">
        <v>265</v>
      </c>
      <c r="G170" s="32"/>
      <c r="H170" s="32"/>
      <c r="I170" s="96"/>
      <c r="J170" s="32"/>
      <c r="K170" s="32"/>
      <c r="L170" s="33"/>
      <c r="M170" s="172"/>
      <c r="N170" s="173"/>
      <c r="O170" s="53"/>
      <c r="P170" s="53"/>
      <c r="Q170" s="53"/>
      <c r="R170" s="53"/>
      <c r="S170" s="53"/>
      <c r="T170" s="54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153</v>
      </c>
      <c r="AU170" s="17" t="s">
        <v>89</v>
      </c>
    </row>
    <row r="171" spans="1:65" s="2" customFormat="1" ht="24" customHeight="1">
      <c r="A171" s="32"/>
      <c r="B171" s="156"/>
      <c r="C171" s="157" t="s">
        <v>267</v>
      </c>
      <c r="D171" s="157" t="s">
        <v>146</v>
      </c>
      <c r="E171" s="158" t="s">
        <v>268</v>
      </c>
      <c r="F171" s="159" t="s">
        <v>269</v>
      </c>
      <c r="G171" s="160" t="s">
        <v>270</v>
      </c>
      <c r="H171" s="161">
        <v>175.536</v>
      </c>
      <c r="I171" s="162"/>
      <c r="J171" s="163">
        <f>ROUND(I171*H171,2)</f>
        <v>0</v>
      </c>
      <c r="K171" s="159" t="s">
        <v>150</v>
      </c>
      <c r="L171" s="33"/>
      <c r="M171" s="164" t="s">
        <v>3</v>
      </c>
      <c r="N171" s="165" t="s">
        <v>51</v>
      </c>
      <c r="O171" s="53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151</v>
      </c>
      <c r="AT171" s="168" t="s">
        <v>146</v>
      </c>
      <c r="AU171" s="168" t="s">
        <v>89</v>
      </c>
      <c r="AY171" s="17" t="s">
        <v>144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7" t="s">
        <v>87</v>
      </c>
      <c r="BK171" s="169">
        <f>ROUND(I171*H171,2)</f>
        <v>0</v>
      </c>
      <c r="BL171" s="17" t="s">
        <v>151</v>
      </c>
      <c r="BM171" s="168" t="s">
        <v>271</v>
      </c>
    </row>
    <row r="172" spans="1:47" s="2" customFormat="1" ht="29.25">
      <c r="A172" s="32"/>
      <c r="B172" s="33"/>
      <c r="C172" s="32"/>
      <c r="D172" s="170" t="s">
        <v>153</v>
      </c>
      <c r="E172" s="32"/>
      <c r="F172" s="171" t="s">
        <v>272</v>
      </c>
      <c r="G172" s="32"/>
      <c r="H172" s="32"/>
      <c r="I172" s="96"/>
      <c r="J172" s="32"/>
      <c r="K172" s="32"/>
      <c r="L172" s="33"/>
      <c r="M172" s="172"/>
      <c r="N172" s="173"/>
      <c r="O172" s="53"/>
      <c r="P172" s="53"/>
      <c r="Q172" s="53"/>
      <c r="R172" s="53"/>
      <c r="S172" s="53"/>
      <c r="T172" s="54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153</v>
      </c>
      <c r="AU172" s="17" t="s">
        <v>89</v>
      </c>
    </row>
    <row r="173" spans="2:51" s="14" customFormat="1" ht="12">
      <c r="B173" s="181"/>
      <c r="D173" s="170" t="s">
        <v>155</v>
      </c>
      <c r="F173" s="183" t="s">
        <v>273</v>
      </c>
      <c r="H173" s="184">
        <v>175.536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155</v>
      </c>
      <c r="AU173" s="182" t="s">
        <v>89</v>
      </c>
      <c r="AV173" s="14" t="s">
        <v>89</v>
      </c>
      <c r="AW173" s="14" t="s">
        <v>4</v>
      </c>
      <c r="AX173" s="14" t="s">
        <v>87</v>
      </c>
      <c r="AY173" s="182" t="s">
        <v>144</v>
      </c>
    </row>
    <row r="174" spans="1:65" s="2" customFormat="1" ht="24" customHeight="1">
      <c r="A174" s="32"/>
      <c r="B174" s="156"/>
      <c r="C174" s="157" t="s">
        <v>8</v>
      </c>
      <c r="D174" s="157" t="s">
        <v>146</v>
      </c>
      <c r="E174" s="158" t="s">
        <v>274</v>
      </c>
      <c r="F174" s="159" t="s">
        <v>275</v>
      </c>
      <c r="G174" s="160" t="s">
        <v>180</v>
      </c>
      <c r="H174" s="161">
        <v>71.77</v>
      </c>
      <c r="I174" s="162"/>
      <c r="J174" s="163">
        <f>ROUND(I174*H174,2)</f>
        <v>0</v>
      </c>
      <c r="K174" s="159" t="s">
        <v>150</v>
      </c>
      <c r="L174" s="33"/>
      <c r="M174" s="164" t="s">
        <v>3</v>
      </c>
      <c r="N174" s="165" t="s">
        <v>51</v>
      </c>
      <c r="O174" s="53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151</v>
      </c>
      <c r="AT174" s="168" t="s">
        <v>146</v>
      </c>
      <c r="AU174" s="168" t="s">
        <v>89</v>
      </c>
      <c r="AY174" s="17" t="s">
        <v>144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7" t="s">
        <v>87</v>
      </c>
      <c r="BK174" s="169">
        <f>ROUND(I174*H174,2)</f>
        <v>0</v>
      </c>
      <c r="BL174" s="17" t="s">
        <v>151</v>
      </c>
      <c r="BM174" s="168" t="s">
        <v>276</v>
      </c>
    </row>
    <row r="175" spans="1:47" s="2" customFormat="1" ht="29.25">
      <c r="A175" s="32"/>
      <c r="B175" s="33"/>
      <c r="C175" s="32"/>
      <c r="D175" s="170" t="s">
        <v>153</v>
      </c>
      <c r="E175" s="32"/>
      <c r="F175" s="171" t="s">
        <v>277</v>
      </c>
      <c r="G175" s="32"/>
      <c r="H175" s="32"/>
      <c r="I175" s="96"/>
      <c r="J175" s="32"/>
      <c r="K175" s="32"/>
      <c r="L175" s="33"/>
      <c r="M175" s="172"/>
      <c r="N175" s="173"/>
      <c r="O175" s="53"/>
      <c r="P175" s="53"/>
      <c r="Q175" s="53"/>
      <c r="R175" s="53"/>
      <c r="S175" s="53"/>
      <c r="T175" s="54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153</v>
      </c>
      <c r="AU175" s="17" t="s">
        <v>89</v>
      </c>
    </row>
    <row r="176" spans="2:51" s="13" customFormat="1" ht="12">
      <c r="B176" s="174"/>
      <c r="D176" s="170" t="s">
        <v>155</v>
      </c>
      <c r="E176" s="175" t="s">
        <v>3</v>
      </c>
      <c r="F176" s="176" t="s">
        <v>203</v>
      </c>
      <c r="H176" s="175" t="s">
        <v>3</v>
      </c>
      <c r="I176" s="177"/>
      <c r="L176" s="174"/>
      <c r="M176" s="178"/>
      <c r="N176" s="179"/>
      <c r="O176" s="179"/>
      <c r="P176" s="179"/>
      <c r="Q176" s="179"/>
      <c r="R176" s="179"/>
      <c r="S176" s="179"/>
      <c r="T176" s="180"/>
      <c r="AT176" s="175" t="s">
        <v>155</v>
      </c>
      <c r="AU176" s="175" t="s">
        <v>89</v>
      </c>
      <c r="AV176" s="13" t="s">
        <v>87</v>
      </c>
      <c r="AW176" s="13" t="s">
        <v>39</v>
      </c>
      <c r="AX176" s="13" t="s">
        <v>80</v>
      </c>
      <c r="AY176" s="175" t="s">
        <v>144</v>
      </c>
    </row>
    <row r="177" spans="2:51" s="14" customFormat="1" ht="12">
      <c r="B177" s="181"/>
      <c r="D177" s="170" t="s">
        <v>155</v>
      </c>
      <c r="E177" s="182" t="s">
        <v>3</v>
      </c>
      <c r="F177" s="183" t="s">
        <v>278</v>
      </c>
      <c r="H177" s="184">
        <v>19.95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155</v>
      </c>
      <c r="AU177" s="182" t="s">
        <v>89</v>
      </c>
      <c r="AV177" s="14" t="s">
        <v>89</v>
      </c>
      <c r="AW177" s="14" t="s">
        <v>39</v>
      </c>
      <c r="AX177" s="14" t="s">
        <v>80</v>
      </c>
      <c r="AY177" s="182" t="s">
        <v>144</v>
      </c>
    </row>
    <row r="178" spans="2:51" s="13" customFormat="1" ht="12">
      <c r="B178" s="174"/>
      <c r="D178" s="170" t="s">
        <v>155</v>
      </c>
      <c r="E178" s="175" t="s">
        <v>3</v>
      </c>
      <c r="F178" s="176" t="s">
        <v>279</v>
      </c>
      <c r="H178" s="175" t="s">
        <v>3</v>
      </c>
      <c r="I178" s="177"/>
      <c r="L178" s="174"/>
      <c r="M178" s="178"/>
      <c r="N178" s="179"/>
      <c r="O178" s="179"/>
      <c r="P178" s="179"/>
      <c r="Q178" s="179"/>
      <c r="R178" s="179"/>
      <c r="S178" s="179"/>
      <c r="T178" s="180"/>
      <c r="AT178" s="175" t="s">
        <v>155</v>
      </c>
      <c r="AU178" s="175" t="s">
        <v>89</v>
      </c>
      <c r="AV178" s="13" t="s">
        <v>87</v>
      </c>
      <c r="AW178" s="13" t="s">
        <v>39</v>
      </c>
      <c r="AX178" s="13" t="s">
        <v>80</v>
      </c>
      <c r="AY178" s="175" t="s">
        <v>144</v>
      </c>
    </row>
    <row r="179" spans="2:51" s="14" customFormat="1" ht="12">
      <c r="B179" s="181"/>
      <c r="D179" s="170" t="s">
        <v>155</v>
      </c>
      <c r="E179" s="182" t="s">
        <v>3</v>
      </c>
      <c r="F179" s="183" t="s">
        <v>280</v>
      </c>
      <c r="H179" s="184">
        <v>24.51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2" t="s">
        <v>155</v>
      </c>
      <c r="AU179" s="182" t="s">
        <v>89</v>
      </c>
      <c r="AV179" s="14" t="s">
        <v>89</v>
      </c>
      <c r="AW179" s="14" t="s">
        <v>39</v>
      </c>
      <c r="AX179" s="14" t="s">
        <v>80</v>
      </c>
      <c r="AY179" s="182" t="s">
        <v>144</v>
      </c>
    </row>
    <row r="180" spans="2:51" s="14" customFormat="1" ht="12">
      <c r="B180" s="181"/>
      <c r="D180" s="170" t="s">
        <v>155</v>
      </c>
      <c r="E180" s="182" t="s">
        <v>3</v>
      </c>
      <c r="F180" s="183" t="s">
        <v>281</v>
      </c>
      <c r="H180" s="184">
        <v>3.69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155</v>
      </c>
      <c r="AU180" s="182" t="s">
        <v>89</v>
      </c>
      <c r="AV180" s="14" t="s">
        <v>89</v>
      </c>
      <c r="AW180" s="14" t="s">
        <v>39</v>
      </c>
      <c r="AX180" s="14" t="s">
        <v>80</v>
      </c>
      <c r="AY180" s="182" t="s">
        <v>144</v>
      </c>
    </row>
    <row r="181" spans="2:51" s="13" customFormat="1" ht="12">
      <c r="B181" s="174"/>
      <c r="D181" s="170" t="s">
        <v>155</v>
      </c>
      <c r="E181" s="175" t="s">
        <v>3</v>
      </c>
      <c r="F181" s="176" t="s">
        <v>282</v>
      </c>
      <c r="H181" s="175" t="s">
        <v>3</v>
      </c>
      <c r="I181" s="177"/>
      <c r="L181" s="174"/>
      <c r="M181" s="178"/>
      <c r="N181" s="179"/>
      <c r="O181" s="179"/>
      <c r="P181" s="179"/>
      <c r="Q181" s="179"/>
      <c r="R181" s="179"/>
      <c r="S181" s="179"/>
      <c r="T181" s="180"/>
      <c r="AT181" s="175" t="s">
        <v>155</v>
      </c>
      <c r="AU181" s="175" t="s">
        <v>89</v>
      </c>
      <c r="AV181" s="13" t="s">
        <v>87</v>
      </c>
      <c r="AW181" s="13" t="s">
        <v>39</v>
      </c>
      <c r="AX181" s="13" t="s">
        <v>80</v>
      </c>
      <c r="AY181" s="175" t="s">
        <v>144</v>
      </c>
    </row>
    <row r="182" spans="2:51" s="14" customFormat="1" ht="12">
      <c r="B182" s="181"/>
      <c r="D182" s="170" t="s">
        <v>155</v>
      </c>
      <c r="E182" s="182" t="s">
        <v>3</v>
      </c>
      <c r="F182" s="183" t="s">
        <v>283</v>
      </c>
      <c r="H182" s="184">
        <v>12.42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155</v>
      </c>
      <c r="AU182" s="182" t="s">
        <v>89</v>
      </c>
      <c r="AV182" s="14" t="s">
        <v>89</v>
      </c>
      <c r="AW182" s="14" t="s">
        <v>39</v>
      </c>
      <c r="AX182" s="14" t="s">
        <v>80</v>
      </c>
      <c r="AY182" s="182" t="s">
        <v>144</v>
      </c>
    </row>
    <row r="183" spans="2:51" s="13" customFormat="1" ht="12">
      <c r="B183" s="174"/>
      <c r="D183" s="170" t="s">
        <v>155</v>
      </c>
      <c r="E183" s="175" t="s">
        <v>3</v>
      </c>
      <c r="F183" s="176" t="s">
        <v>191</v>
      </c>
      <c r="H183" s="175" t="s">
        <v>3</v>
      </c>
      <c r="I183" s="177"/>
      <c r="L183" s="174"/>
      <c r="M183" s="178"/>
      <c r="N183" s="179"/>
      <c r="O183" s="179"/>
      <c r="P183" s="179"/>
      <c r="Q183" s="179"/>
      <c r="R183" s="179"/>
      <c r="S183" s="179"/>
      <c r="T183" s="180"/>
      <c r="AT183" s="175" t="s">
        <v>155</v>
      </c>
      <c r="AU183" s="175" t="s">
        <v>89</v>
      </c>
      <c r="AV183" s="13" t="s">
        <v>87</v>
      </c>
      <c r="AW183" s="13" t="s">
        <v>39</v>
      </c>
      <c r="AX183" s="13" t="s">
        <v>80</v>
      </c>
      <c r="AY183" s="175" t="s">
        <v>144</v>
      </c>
    </row>
    <row r="184" spans="2:51" s="14" customFormat="1" ht="12">
      <c r="B184" s="181"/>
      <c r="D184" s="170" t="s">
        <v>155</v>
      </c>
      <c r="E184" s="182" t="s">
        <v>3</v>
      </c>
      <c r="F184" s="183" t="s">
        <v>192</v>
      </c>
      <c r="H184" s="184">
        <v>1.2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155</v>
      </c>
      <c r="AU184" s="182" t="s">
        <v>89</v>
      </c>
      <c r="AV184" s="14" t="s">
        <v>89</v>
      </c>
      <c r="AW184" s="14" t="s">
        <v>39</v>
      </c>
      <c r="AX184" s="14" t="s">
        <v>80</v>
      </c>
      <c r="AY184" s="182" t="s">
        <v>144</v>
      </c>
    </row>
    <row r="185" spans="2:51" s="13" customFormat="1" ht="12">
      <c r="B185" s="174"/>
      <c r="D185" s="170" t="s">
        <v>155</v>
      </c>
      <c r="E185" s="175" t="s">
        <v>3</v>
      </c>
      <c r="F185" s="176" t="s">
        <v>284</v>
      </c>
      <c r="H185" s="175" t="s">
        <v>3</v>
      </c>
      <c r="I185" s="177"/>
      <c r="L185" s="174"/>
      <c r="M185" s="178"/>
      <c r="N185" s="179"/>
      <c r="O185" s="179"/>
      <c r="P185" s="179"/>
      <c r="Q185" s="179"/>
      <c r="R185" s="179"/>
      <c r="S185" s="179"/>
      <c r="T185" s="180"/>
      <c r="AT185" s="175" t="s">
        <v>155</v>
      </c>
      <c r="AU185" s="175" t="s">
        <v>89</v>
      </c>
      <c r="AV185" s="13" t="s">
        <v>87</v>
      </c>
      <c r="AW185" s="13" t="s">
        <v>39</v>
      </c>
      <c r="AX185" s="13" t="s">
        <v>80</v>
      </c>
      <c r="AY185" s="175" t="s">
        <v>144</v>
      </c>
    </row>
    <row r="186" spans="2:51" s="14" customFormat="1" ht="12">
      <c r="B186" s="181"/>
      <c r="D186" s="170" t="s">
        <v>155</v>
      </c>
      <c r="E186" s="182" t="s">
        <v>3</v>
      </c>
      <c r="F186" s="183" t="s">
        <v>210</v>
      </c>
      <c r="H186" s="184">
        <v>10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155</v>
      </c>
      <c r="AU186" s="182" t="s">
        <v>89</v>
      </c>
      <c r="AV186" s="14" t="s">
        <v>89</v>
      </c>
      <c r="AW186" s="14" t="s">
        <v>39</v>
      </c>
      <c r="AX186" s="14" t="s">
        <v>80</v>
      </c>
      <c r="AY186" s="182" t="s">
        <v>144</v>
      </c>
    </row>
    <row r="187" spans="2:51" s="15" customFormat="1" ht="12">
      <c r="B187" s="189"/>
      <c r="D187" s="170" t="s">
        <v>155</v>
      </c>
      <c r="E187" s="190" t="s">
        <v>3</v>
      </c>
      <c r="F187" s="191" t="s">
        <v>158</v>
      </c>
      <c r="H187" s="192">
        <v>71.77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155</v>
      </c>
      <c r="AU187" s="190" t="s">
        <v>89</v>
      </c>
      <c r="AV187" s="15" t="s">
        <v>151</v>
      </c>
      <c r="AW187" s="15" t="s">
        <v>39</v>
      </c>
      <c r="AX187" s="15" t="s">
        <v>87</v>
      </c>
      <c r="AY187" s="190" t="s">
        <v>144</v>
      </c>
    </row>
    <row r="188" spans="1:65" s="2" customFormat="1" ht="16.5" customHeight="1">
      <c r="A188" s="32"/>
      <c r="B188" s="156"/>
      <c r="C188" s="197" t="s">
        <v>285</v>
      </c>
      <c r="D188" s="197" t="s">
        <v>286</v>
      </c>
      <c r="E188" s="198" t="s">
        <v>287</v>
      </c>
      <c r="F188" s="199" t="s">
        <v>288</v>
      </c>
      <c r="G188" s="200" t="s">
        <v>270</v>
      </c>
      <c r="H188" s="201">
        <v>37.24</v>
      </c>
      <c r="I188" s="202"/>
      <c r="J188" s="203">
        <f>ROUND(I188*H188,2)</f>
        <v>0</v>
      </c>
      <c r="K188" s="199" t="s">
        <v>150</v>
      </c>
      <c r="L188" s="204"/>
      <c r="M188" s="205" t="s">
        <v>3</v>
      </c>
      <c r="N188" s="206" t="s">
        <v>51</v>
      </c>
      <c r="O188" s="53"/>
      <c r="P188" s="166">
        <f>O188*H188</f>
        <v>0</v>
      </c>
      <c r="Q188" s="166">
        <v>1</v>
      </c>
      <c r="R188" s="166">
        <f>Q188*H188</f>
        <v>37.24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198</v>
      </c>
      <c r="AT188" s="168" t="s">
        <v>286</v>
      </c>
      <c r="AU188" s="168" t="s">
        <v>89</v>
      </c>
      <c r="AY188" s="17" t="s">
        <v>144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7" t="s">
        <v>87</v>
      </c>
      <c r="BK188" s="169">
        <f>ROUND(I188*H188,2)</f>
        <v>0</v>
      </c>
      <c r="BL188" s="17" t="s">
        <v>151</v>
      </c>
      <c r="BM188" s="168" t="s">
        <v>289</v>
      </c>
    </row>
    <row r="189" spans="1:47" s="2" customFormat="1" ht="12">
      <c r="A189" s="32"/>
      <c r="B189" s="33"/>
      <c r="C189" s="32"/>
      <c r="D189" s="170" t="s">
        <v>153</v>
      </c>
      <c r="E189" s="32"/>
      <c r="F189" s="171" t="s">
        <v>288</v>
      </c>
      <c r="G189" s="32"/>
      <c r="H189" s="32"/>
      <c r="I189" s="96"/>
      <c r="J189" s="32"/>
      <c r="K189" s="32"/>
      <c r="L189" s="33"/>
      <c r="M189" s="172"/>
      <c r="N189" s="173"/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153</v>
      </c>
      <c r="AU189" s="17" t="s">
        <v>89</v>
      </c>
    </row>
    <row r="190" spans="2:51" s="13" customFormat="1" ht="12">
      <c r="B190" s="174"/>
      <c r="D190" s="170" t="s">
        <v>155</v>
      </c>
      <c r="E190" s="175" t="s">
        <v>3</v>
      </c>
      <c r="F190" s="176" t="s">
        <v>282</v>
      </c>
      <c r="H190" s="175" t="s">
        <v>3</v>
      </c>
      <c r="I190" s="177"/>
      <c r="L190" s="174"/>
      <c r="M190" s="178"/>
      <c r="N190" s="179"/>
      <c r="O190" s="179"/>
      <c r="P190" s="179"/>
      <c r="Q190" s="179"/>
      <c r="R190" s="179"/>
      <c r="S190" s="179"/>
      <c r="T190" s="180"/>
      <c r="AT190" s="175" t="s">
        <v>155</v>
      </c>
      <c r="AU190" s="175" t="s">
        <v>89</v>
      </c>
      <c r="AV190" s="13" t="s">
        <v>87</v>
      </c>
      <c r="AW190" s="13" t="s">
        <v>39</v>
      </c>
      <c r="AX190" s="13" t="s">
        <v>80</v>
      </c>
      <c r="AY190" s="175" t="s">
        <v>144</v>
      </c>
    </row>
    <row r="191" spans="2:51" s="14" customFormat="1" ht="12">
      <c r="B191" s="181"/>
      <c r="D191" s="170" t="s">
        <v>155</v>
      </c>
      <c r="E191" s="182" t="s">
        <v>3</v>
      </c>
      <c r="F191" s="183" t="s">
        <v>283</v>
      </c>
      <c r="H191" s="184">
        <v>12.42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155</v>
      </c>
      <c r="AU191" s="182" t="s">
        <v>89</v>
      </c>
      <c r="AV191" s="14" t="s">
        <v>89</v>
      </c>
      <c r="AW191" s="14" t="s">
        <v>39</v>
      </c>
      <c r="AX191" s="14" t="s">
        <v>80</v>
      </c>
      <c r="AY191" s="182" t="s">
        <v>144</v>
      </c>
    </row>
    <row r="192" spans="2:51" s="13" customFormat="1" ht="12">
      <c r="B192" s="174"/>
      <c r="D192" s="170" t="s">
        <v>155</v>
      </c>
      <c r="E192" s="175" t="s">
        <v>3</v>
      </c>
      <c r="F192" s="176" t="s">
        <v>191</v>
      </c>
      <c r="H192" s="175" t="s">
        <v>3</v>
      </c>
      <c r="I192" s="177"/>
      <c r="L192" s="174"/>
      <c r="M192" s="178"/>
      <c r="N192" s="179"/>
      <c r="O192" s="179"/>
      <c r="P192" s="179"/>
      <c r="Q192" s="179"/>
      <c r="R192" s="179"/>
      <c r="S192" s="179"/>
      <c r="T192" s="180"/>
      <c r="AT192" s="175" t="s">
        <v>155</v>
      </c>
      <c r="AU192" s="175" t="s">
        <v>89</v>
      </c>
      <c r="AV192" s="13" t="s">
        <v>87</v>
      </c>
      <c r="AW192" s="13" t="s">
        <v>39</v>
      </c>
      <c r="AX192" s="13" t="s">
        <v>80</v>
      </c>
      <c r="AY192" s="175" t="s">
        <v>144</v>
      </c>
    </row>
    <row r="193" spans="2:51" s="14" customFormat="1" ht="12">
      <c r="B193" s="181"/>
      <c r="D193" s="170" t="s">
        <v>155</v>
      </c>
      <c r="E193" s="182" t="s">
        <v>3</v>
      </c>
      <c r="F193" s="183" t="s">
        <v>192</v>
      </c>
      <c r="H193" s="184">
        <v>1.2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155</v>
      </c>
      <c r="AU193" s="182" t="s">
        <v>89</v>
      </c>
      <c r="AV193" s="14" t="s">
        <v>89</v>
      </c>
      <c r="AW193" s="14" t="s">
        <v>39</v>
      </c>
      <c r="AX193" s="14" t="s">
        <v>80</v>
      </c>
      <c r="AY193" s="182" t="s">
        <v>144</v>
      </c>
    </row>
    <row r="194" spans="2:51" s="13" customFormat="1" ht="12">
      <c r="B194" s="174"/>
      <c r="D194" s="170" t="s">
        <v>155</v>
      </c>
      <c r="E194" s="175" t="s">
        <v>3</v>
      </c>
      <c r="F194" s="176" t="s">
        <v>284</v>
      </c>
      <c r="H194" s="175" t="s">
        <v>3</v>
      </c>
      <c r="I194" s="177"/>
      <c r="L194" s="174"/>
      <c r="M194" s="178"/>
      <c r="N194" s="179"/>
      <c r="O194" s="179"/>
      <c r="P194" s="179"/>
      <c r="Q194" s="179"/>
      <c r="R194" s="179"/>
      <c r="S194" s="179"/>
      <c r="T194" s="180"/>
      <c r="AT194" s="175" t="s">
        <v>155</v>
      </c>
      <c r="AU194" s="175" t="s">
        <v>89</v>
      </c>
      <c r="AV194" s="13" t="s">
        <v>87</v>
      </c>
      <c r="AW194" s="13" t="s">
        <v>39</v>
      </c>
      <c r="AX194" s="13" t="s">
        <v>80</v>
      </c>
      <c r="AY194" s="175" t="s">
        <v>144</v>
      </c>
    </row>
    <row r="195" spans="2:51" s="14" customFormat="1" ht="12">
      <c r="B195" s="181"/>
      <c r="D195" s="170" t="s">
        <v>155</v>
      </c>
      <c r="E195" s="182" t="s">
        <v>3</v>
      </c>
      <c r="F195" s="183" t="s">
        <v>177</v>
      </c>
      <c r="H195" s="184">
        <v>5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2" t="s">
        <v>155</v>
      </c>
      <c r="AU195" s="182" t="s">
        <v>89</v>
      </c>
      <c r="AV195" s="14" t="s">
        <v>89</v>
      </c>
      <c r="AW195" s="14" t="s">
        <v>39</v>
      </c>
      <c r="AX195" s="14" t="s">
        <v>80</v>
      </c>
      <c r="AY195" s="182" t="s">
        <v>144</v>
      </c>
    </row>
    <row r="196" spans="2:51" s="15" customFormat="1" ht="12">
      <c r="B196" s="189"/>
      <c r="D196" s="170" t="s">
        <v>155</v>
      </c>
      <c r="E196" s="190" t="s">
        <v>3</v>
      </c>
      <c r="F196" s="191" t="s">
        <v>158</v>
      </c>
      <c r="H196" s="192">
        <v>18.62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155</v>
      </c>
      <c r="AU196" s="190" t="s">
        <v>89</v>
      </c>
      <c r="AV196" s="15" t="s">
        <v>151</v>
      </c>
      <c r="AW196" s="15" t="s">
        <v>39</v>
      </c>
      <c r="AX196" s="15" t="s">
        <v>87</v>
      </c>
      <c r="AY196" s="190" t="s">
        <v>144</v>
      </c>
    </row>
    <row r="197" spans="2:51" s="14" customFormat="1" ht="12">
      <c r="B197" s="181"/>
      <c r="D197" s="170" t="s">
        <v>155</v>
      </c>
      <c r="F197" s="183" t="s">
        <v>290</v>
      </c>
      <c r="H197" s="184">
        <v>37.24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155</v>
      </c>
      <c r="AU197" s="182" t="s">
        <v>89</v>
      </c>
      <c r="AV197" s="14" t="s">
        <v>89</v>
      </c>
      <c r="AW197" s="14" t="s">
        <v>4</v>
      </c>
      <c r="AX197" s="14" t="s">
        <v>87</v>
      </c>
      <c r="AY197" s="182" t="s">
        <v>144</v>
      </c>
    </row>
    <row r="198" spans="1:65" s="2" customFormat="1" ht="24" customHeight="1">
      <c r="A198" s="32"/>
      <c r="B198" s="156"/>
      <c r="C198" s="157" t="s">
        <v>291</v>
      </c>
      <c r="D198" s="157" t="s">
        <v>146</v>
      </c>
      <c r="E198" s="158" t="s">
        <v>292</v>
      </c>
      <c r="F198" s="159" t="s">
        <v>293</v>
      </c>
      <c r="G198" s="160" t="s">
        <v>180</v>
      </c>
      <c r="H198" s="161">
        <v>7.6</v>
      </c>
      <c r="I198" s="162"/>
      <c r="J198" s="163">
        <f>ROUND(I198*H198,2)</f>
        <v>0</v>
      </c>
      <c r="K198" s="159" t="s">
        <v>150</v>
      </c>
      <c r="L198" s="33"/>
      <c r="M198" s="164" t="s">
        <v>3</v>
      </c>
      <c r="N198" s="165" t="s">
        <v>51</v>
      </c>
      <c r="O198" s="53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151</v>
      </c>
      <c r="AT198" s="168" t="s">
        <v>146</v>
      </c>
      <c r="AU198" s="168" t="s">
        <v>89</v>
      </c>
      <c r="AY198" s="17" t="s">
        <v>144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7" t="s">
        <v>87</v>
      </c>
      <c r="BK198" s="169">
        <f>ROUND(I198*H198,2)</f>
        <v>0</v>
      </c>
      <c r="BL198" s="17" t="s">
        <v>151</v>
      </c>
      <c r="BM198" s="168" t="s">
        <v>294</v>
      </c>
    </row>
    <row r="199" spans="1:47" s="2" customFormat="1" ht="39">
      <c r="A199" s="32"/>
      <c r="B199" s="33"/>
      <c r="C199" s="32"/>
      <c r="D199" s="170" t="s">
        <v>153</v>
      </c>
      <c r="E199" s="32"/>
      <c r="F199" s="171" t="s">
        <v>295</v>
      </c>
      <c r="G199" s="32"/>
      <c r="H199" s="32"/>
      <c r="I199" s="96"/>
      <c r="J199" s="32"/>
      <c r="K199" s="32"/>
      <c r="L199" s="33"/>
      <c r="M199" s="172"/>
      <c r="N199" s="173"/>
      <c r="O199" s="53"/>
      <c r="P199" s="53"/>
      <c r="Q199" s="53"/>
      <c r="R199" s="53"/>
      <c r="S199" s="53"/>
      <c r="T199" s="54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153</v>
      </c>
      <c r="AU199" s="17" t="s">
        <v>89</v>
      </c>
    </row>
    <row r="200" spans="2:51" s="13" customFormat="1" ht="12">
      <c r="B200" s="174"/>
      <c r="D200" s="170" t="s">
        <v>155</v>
      </c>
      <c r="E200" s="175" t="s">
        <v>3</v>
      </c>
      <c r="F200" s="176" t="s">
        <v>203</v>
      </c>
      <c r="H200" s="175" t="s">
        <v>3</v>
      </c>
      <c r="I200" s="177"/>
      <c r="L200" s="174"/>
      <c r="M200" s="178"/>
      <c r="N200" s="179"/>
      <c r="O200" s="179"/>
      <c r="P200" s="179"/>
      <c r="Q200" s="179"/>
      <c r="R200" s="179"/>
      <c r="S200" s="179"/>
      <c r="T200" s="180"/>
      <c r="AT200" s="175" t="s">
        <v>155</v>
      </c>
      <c r="AU200" s="175" t="s">
        <v>89</v>
      </c>
      <c r="AV200" s="13" t="s">
        <v>87</v>
      </c>
      <c r="AW200" s="13" t="s">
        <v>39</v>
      </c>
      <c r="AX200" s="13" t="s">
        <v>80</v>
      </c>
      <c r="AY200" s="175" t="s">
        <v>144</v>
      </c>
    </row>
    <row r="201" spans="2:51" s="14" customFormat="1" ht="12">
      <c r="B201" s="181"/>
      <c r="D201" s="170" t="s">
        <v>155</v>
      </c>
      <c r="E201" s="182" t="s">
        <v>3</v>
      </c>
      <c r="F201" s="183" t="s">
        <v>296</v>
      </c>
      <c r="H201" s="184">
        <v>7.6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155</v>
      </c>
      <c r="AU201" s="182" t="s">
        <v>89</v>
      </c>
      <c r="AV201" s="14" t="s">
        <v>89</v>
      </c>
      <c r="AW201" s="14" t="s">
        <v>39</v>
      </c>
      <c r="AX201" s="14" t="s">
        <v>80</v>
      </c>
      <c r="AY201" s="182" t="s">
        <v>144</v>
      </c>
    </row>
    <row r="202" spans="2:51" s="15" customFormat="1" ht="12">
      <c r="B202" s="189"/>
      <c r="D202" s="170" t="s">
        <v>155</v>
      </c>
      <c r="E202" s="190" t="s">
        <v>3</v>
      </c>
      <c r="F202" s="191" t="s">
        <v>158</v>
      </c>
      <c r="H202" s="192">
        <v>7.6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155</v>
      </c>
      <c r="AU202" s="190" t="s">
        <v>89</v>
      </c>
      <c r="AV202" s="15" t="s">
        <v>151</v>
      </c>
      <c r="AW202" s="15" t="s">
        <v>39</v>
      </c>
      <c r="AX202" s="15" t="s">
        <v>87</v>
      </c>
      <c r="AY202" s="190" t="s">
        <v>144</v>
      </c>
    </row>
    <row r="203" spans="1:65" s="2" customFormat="1" ht="16.5" customHeight="1">
      <c r="A203" s="32"/>
      <c r="B203" s="156"/>
      <c r="C203" s="197" t="s">
        <v>297</v>
      </c>
      <c r="D203" s="197" t="s">
        <v>286</v>
      </c>
      <c r="E203" s="198" t="s">
        <v>298</v>
      </c>
      <c r="F203" s="199" t="s">
        <v>299</v>
      </c>
      <c r="G203" s="200" t="s">
        <v>270</v>
      </c>
      <c r="H203" s="201">
        <v>15.2</v>
      </c>
      <c r="I203" s="202"/>
      <c r="J203" s="203">
        <f>ROUND(I203*H203,2)</f>
        <v>0</v>
      </c>
      <c r="K203" s="199" t="s">
        <v>150</v>
      </c>
      <c r="L203" s="204"/>
      <c r="M203" s="205" t="s">
        <v>3</v>
      </c>
      <c r="N203" s="206" t="s">
        <v>51</v>
      </c>
      <c r="O203" s="53"/>
      <c r="P203" s="166">
        <f>O203*H203</f>
        <v>0</v>
      </c>
      <c r="Q203" s="166">
        <v>1</v>
      </c>
      <c r="R203" s="166">
        <f>Q203*H203</f>
        <v>15.2</v>
      </c>
      <c r="S203" s="166">
        <v>0</v>
      </c>
      <c r="T203" s="16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198</v>
      </c>
      <c r="AT203" s="168" t="s">
        <v>286</v>
      </c>
      <c r="AU203" s="168" t="s">
        <v>89</v>
      </c>
      <c r="AY203" s="17" t="s">
        <v>144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7" t="s">
        <v>87</v>
      </c>
      <c r="BK203" s="169">
        <f>ROUND(I203*H203,2)</f>
        <v>0</v>
      </c>
      <c r="BL203" s="17" t="s">
        <v>151</v>
      </c>
      <c r="BM203" s="168" t="s">
        <v>300</v>
      </c>
    </row>
    <row r="204" spans="1:47" s="2" customFormat="1" ht="12">
      <c r="A204" s="32"/>
      <c r="B204" s="33"/>
      <c r="C204" s="32"/>
      <c r="D204" s="170" t="s">
        <v>153</v>
      </c>
      <c r="E204" s="32"/>
      <c r="F204" s="171" t="s">
        <v>299</v>
      </c>
      <c r="G204" s="32"/>
      <c r="H204" s="32"/>
      <c r="I204" s="96"/>
      <c r="J204" s="32"/>
      <c r="K204" s="32"/>
      <c r="L204" s="33"/>
      <c r="M204" s="172"/>
      <c r="N204" s="173"/>
      <c r="O204" s="53"/>
      <c r="P204" s="53"/>
      <c r="Q204" s="53"/>
      <c r="R204" s="53"/>
      <c r="S204" s="53"/>
      <c r="T204" s="54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153</v>
      </c>
      <c r="AU204" s="17" t="s">
        <v>89</v>
      </c>
    </row>
    <row r="205" spans="2:51" s="14" customFormat="1" ht="12">
      <c r="B205" s="181"/>
      <c r="D205" s="170" t="s">
        <v>155</v>
      </c>
      <c r="F205" s="183" t="s">
        <v>301</v>
      </c>
      <c r="H205" s="184">
        <v>15.2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155</v>
      </c>
      <c r="AU205" s="182" t="s">
        <v>89</v>
      </c>
      <c r="AV205" s="14" t="s">
        <v>89</v>
      </c>
      <c r="AW205" s="14" t="s">
        <v>4</v>
      </c>
      <c r="AX205" s="14" t="s">
        <v>87</v>
      </c>
      <c r="AY205" s="182" t="s">
        <v>144</v>
      </c>
    </row>
    <row r="206" spans="1:65" s="2" customFormat="1" ht="16.5" customHeight="1">
      <c r="A206" s="32"/>
      <c r="B206" s="156"/>
      <c r="C206" s="197" t="s">
        <v>302</v>
      </c>
      <c r="D206" s="197" t="s">
        <v>286</v>
      </c>
      <c r="E206" s="198" t="s">
        <v>303</v>
      </c>
      <c r="F206" s="199" t="s">
        <v>304</v>
      </c>
      <c r="G206" s="200" t="s">
        <v>168</v>
      </c>
      <c r="H206" s="201">
        <v>95</v>
      </c>
      <c r="I206" s="202"/>
      <c r="J206" s="203">
        <f>ROUND(I206*H206,2)</f>
        <v>0</v>
      </c>
      <c r="K206" s="199" t="s">
        <v>3</v>
      </c>
      <c r="L206" s="204"/>
      <c r="M206" s="205" t="s">
        <v>3</v>
      </c>
      <c r="N206" s="206" t="s">
        <v>51</v>
      </c>
      <c r="O206" s="53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198</v>
      </c>
      <c r="AT206" s="168" t="s">
        <v>286</v>
      </c>
      <c r="AU206" s="168" t="s">
        <v>89</v>
      </c>
      <c r="AY206" s="17" t="s">
        <v>144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7" t="s">
        <v>87</v>
      </c>
      <c r="BK206" s="169">
        <f>ROUND(I206*H206,2)</f>
        <v>0</v>
      </c>
      <c r="BL206" s="17" t="s">
        <v>151</v>
      </c>
      <c r="BM206" s="168" t="s">
        <v>305</v>
      </c>
    </row>
    <row r="207" spans="1:47" s="2" customFormat="1" ht="12">
      <c r="A207" s="32"/>
      <c r="B207" s="33"/>
      <c r="C207" s="32"/>
      <c r="D207" s="170" t="s">
        <v>153</v>
      </c>
      <c r="E207" s="32"/>
      <c r="F207" s="171" t="s">
        <v>304</v>
      </c>
      <c r="G207" s="32"/>
      <c r="H207" s="32"/>
      <c r="I207" s="96"/>
      <c r="J207" s="32"/>
      <c r="K207" s="32"/>
      <c r="L207" s="33"/>
      <c r="M207" s="172"/>
      <c r="N207" s="173"/>
      <c r="O207" s="53"/>
      <c r="P207" s="53"/>
      <c r="Q207" s="53"/>
      <c r="R207" s="53"/>
      <c r="S207" s="53"/>
      <c r="T207" s="54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153</v>
      </c>
      <c r="AU207" s="17" t="s">
        <v>89</v>
      </c>
    </row>
    <row r="208" spans="2:51" s="13" customFormat="1" ht="12">
      <c r="B208" s="174"/>
      <c r="D208" s="170" t="s">
        <v>155</v>
      </c>
      <c r="E208" s="175" t="s">
        <v>3</v>
      </c>
      <c r="F208" s="176" t="s">
        <v>203</v>
      </c>
      <c r="H208" s="175" t="s">
        <v>3</v>
      </c>
      <c r="I208" s="177"/>
      <c r="L208" s="174"/>
      <c r="M208" s="178"/>
      <c r="N208" s="179"/>
      <c r="O208" s="179"/>
      <c r="P208" s="179"/>
      <c r="Q208" s="179"/>
      <c r="R208" s="179"/>
      <c r="S208" s="179"/>
      <c r="T208" s="180"/>
      <c r="AT208" s="175" t="s">
        <v>155</v>
      </c>
      <c r="AU208" s="175" t="s">
        <v>89</v>
      </c>
      <c r="AV208" s="13" t="s">
        <v>87</v>
      </c>
      <c r="AW208" s="13" t="s">
        <v>39</v>
      </c>
      <c r="AX208" s="13" t="s">
        <v>80</v>
      </c>
      <c r="AY208" s="175" t="s">
        <v>144</v>
      </c>
    </row>
    <row r="209" spans="2:51" s="14" customFormat="1" ht="12">
      <c r="B209" s="181"/>
      <c r="D209" s="170" t="s">
        <v>155</v>
      </c>
      <c r="E209" s="182" t="s">
        <v>3</v>
      </c>
      <c r="F209" s="183" t="s">
        <v>306</v>
      </c>
      <c r="H209" s="184">
        <v>95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2" t="s">
        <v>155</v>
      </c>
      <c r="AU209" s="182" t="s">
        <v>89</v>
      </c>
      <c r="AV209" s="14" t="s">
        <v>89</v>
      </c>
      <c r="AW209" s="14" t="s">
        <v>39</v>
      </c>
      <c r="AX209" s="14" t="s">
        <v>80</v>
      </c>
      <c r="AY209" s="182" t="s">
        <v>144</v>
      </c>
    </row>
    <row r="210" spans="2:51" s="15" customFormat="1" ht="12">
      <c r="B210" s="189"/>
      <c r="D210" s="170" t="s">
        <v>155</v>
      </c>
      <c r="E210" s="190" t="s">
        <v>3</v>
      </c>
      <c r="F210" s="191" t="s">
        <v>158</v>
      </c>
      <c r="H210" s="192">
        <v>95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155</v>
      </c>
      <c r="AU210" s="190" t="s">
        <v>89</v>
      </c>
      <c r="AV210" s="15" t="s">
        <v>151</v>
      </c>
      <c r="AW210" s="15" t="s">
        <v>39</v>
      </c>
      <c r="AX210" s="15" t="s">
        <v>87</v>
      </c>
      <c r="AY210" s="190" t="s">
        <v>144</v>
      </c>
    </row>
    <row r="211" spans="1:65" s="2" customFormat="1" ht="24" customHeight="1">
      <c r="A211" s="32"/>
      <c r="B211" s="156"/>
      <c r="C211" s="157" t="s">
        <v>307</v>
      </c>
      <c r="D211" s="157" t="s">
        <v>146</v>
      </c>
      <c r="E211" s="158" t="s">
        <v>308</v>
      </c>
      <c r="F211" s="159" t="s">
        <v>309</v>
      </c>
      <c r="G211" s="160" t="s">
        <v>149</v>
      </c>
      <c r="H211" s="161">
        <v>13.412</v>
      </c>
      <c r="I211" s="162"/>
      <c r="J211" s="163">
        <f>ROUND(I211*H211,2)</f>
        <v>0</v>
      </c>
      <c r="K211" s="159" t="s">
        <v>150</v>
      </c>
      <c r="L211" s="33"/>
      <c r="M211" s="164" t="s">
        <v>3</v>
      </c>
      <c r="N211" s="165" t="s">
        <v>51</v>
      </c>
      <c r="O211" s="53"/>
      <c r="P211" s="166">
        <f>O211*H211</f>
        <v>0</v>
      </c>
      <c r="Q211" s="166">
        <v>0</v>
      </c>
      <c r="R211" s="166">
        <f>Q211*H211</f>
        <v>0</v>
      </c>
      <c r="S211" s="166">
        <v>0</v>
      </c>
      <c r="T211" s="16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151</v>
      </c>
      <c r="AT211" s="168" t="s">
        <v>146</v>
      </c>
      <c r="AU211" s="168" t="s">
        <v>89</v>
      </c>
      <c r="AY211" s="17" t="s">
        <v>144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7" t="s">
        <v>87</v>
      </c>
      <c r="BK211" s="169">
        <f>ROUND(I211*H211,2)</f>
        <v>0</v>
      </c>
      <c r="BL211" s="17" t="s">
        <v>151</v>
      </c>
      <c r="BM211" s="168" t="s">
        <v>310</v>
      </c>
    </row>
    <row r="212" spans="1:47" s="2" customFormat="1" ht="19.5">
      <c r="A212" s="32"/>
      <c r="B212" s="33"/>
      <c r="C212" s="32"/>
      <c r="D212" s="170" t="s">
        <v>153</v>
      </c>
      <c r="E212" s="32"/>
      <c r="F212" s="171" t="s">
        <v>311</v>
      </c>
      <c r="G212" s="32"/>
      <c r="H212" s="32"/>
      <c r="I212" s="96"/>
      <c r="J212" s="32"/>
      <c r="K212" s="32"/>
      <c r="L212" s="33"/>
      <c r="M212" s="172"/>
      <c r="N212" s="173"/>
      <c r="O212" s="53"/>
      <c r="P212" s="53"/>
      <c r="Q212" s="53"/>
      <c r="R212" s="53"/>
      <c r="S212" s="53"/>
      <c r="T212" s="54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153</v>
      </c>
      <c r="AU212" s="17" t="s">
        <v>89</v>
      </c>
    </row>
    <row r="213" spans="2:51" s="13" customFormat="1" ht="12">
      <c r="B213" s="174"/>
      <c r="D213" s="170" t="s">
        <v>155</v>
      </c>
      <c r="E213" s="175" t="s">
        <v>3</v>
      </c>
      <c r="F213" s="176" t="s">
        <v>203</v>
      </c>
      <c r="H213" s="175" t="s">
        <v>3</v>
      </c>
      <c r="I213" s="177"/>
      <c r="L213" s="174"/>
      <c r="M213" s="178"/>
      <c r="N213" s="179"/>
      <c r="O213" s="179"/>
      <c r="P213" s="179"/>
      <c r="Q213" s="179"/>
      <c r="R213" s="179"/>
      <c r="S213" s="179"/>
      <c r="T213" s="180"/>
      <c r="AT213" s="175" t="s">
        <v>155</v>
      </c>
      <c r="AU213" s="175" t="s">
        <v>89</v>
      </c>
      <c r="AV213" s="13" t="s">
        <v>87</v>
      </c>
      <c r="AW213" s="13" t="s">
        <v>39</v>
      </c>
      <c r="AX213" s="13" t="s">
        <v>80</v>
      </c>
      <c r="AY213" s="175" t="s">
        <v>144</v>
      </c>
    </row>
    <row r="214" spans="2:51" s="14" customFormat="1" ht="12">
      <c r="B214" s="181"/>
      <c r="D214" s="170" t="s">
        <v>155</v>
      </c>
      <c r="E214" s="182" t="s">
        <v>3</v>
      </c>
      <c r="F214" s="183" t="s">
        <v>312</v>
      </c>
      <c r="H214" s="184">
        <v>3.8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155</v>
      </c>
      <c r="AU214" s="182" t="s">
        <v>89</v>
      </c>
      <c r="AV214" s="14" t="s">
        <v>89</v>
      </c>
      <c r="AW214" s="14" t="s">
        <v>39</v>
      </c>
      <c r="AX214" s="14" t="s">
        <v>80</v>
      </c>
      <c r="AY214" s="182" t="s">
        <v>144</v>
      </c>
    </row>
    <row r="215" spans="2:51" s="13" customFormat="1" ht="12">
      <c r="B215" s="174"/>
      <c r="D215" s="170" t="s">
        <v>155</v>
      </c>
      <c r="E215" s="175" t="s">
        <v>3</v>
      </c>
      <c r="F215" s="176" t="s">
        <v>188</v>
      </c>
      <c r="H215" s="175" t="s">
        <v>3</v>
      </c>
      <c r="I215" s="177"/>
      <c r="L215" s="174"/>
      <c r="M215" s="178"/>
      <c r="N215" s="179"/>
      <c r="O215" s="179"/>
      <c r="P215" s="179"/>
      <c r="Q215" s="179"/>
      <c r="R215" s="179"/>
      <c r="S215" s="179"/>
      <c r="T215" s="180"/>
      <c r="AT215" s="175" t="s">
        <v>155</v>
      </c>
      <c r="AU215" s="175" t="s">
        <v>89</v>
      </c>
      <c r="AV215" s="13" t="s">
        <v>87</v>
      </c>
      <c r="AW215" s="13" t="s">
        <v>39</v>
      </c>
      <c r="AX215" s="13" t="s">
        <v>80</v>
      </c>
      <c r="AY215" s="175" t="s">
        <v>144</v>
      </c>
    </row>
    <row r="216" spans="2:51" s="14" customFormat="1" ht="12">
      <c r="B216" s="181"/>
      <c r="D216" s="170" t="s">
        <v>155</v>
      </c>
      <c r="E216" s="182" t="s">
        <v>3</v>
      </c>
      <c r="F216" s="183" t="s">
        <v>313</v>
      </c>
      <c r="H216" s="184">
        <v>5.612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155</v>
      </c>
      <c r="AU216" s="182" t="s">
        <v>89</v>
      </c>
      <c r="AV216" s="14" t="s">
        <v>89</v>
      </c>
      <c r="AW216" s="14" t="s">
        <v>39</v>
      </c>
      <c r="AX216" s="14" t="s">
        <v>80</v>
      </c>
      <c r="AY216" s="182" t="s">
        <v>144</v>
      </c>
    </row>
    <row r="217" spans="2:51" s="13" customFormat="1" ht="12">
      <c r="B217" s="174"/>
      <c r="D217" s="170" t="s">
        <v>155</v>
      </c>
      <c r="E217" s="175" t="s">
        <v>3</v>
      </c>
      <c r="F217" s="176" t="s">
        <v>284</v>
      </c>
      <c r="H217" s="175" t="s">
        <v>3</v>
      </c>
      <c r="I217" s="177"/>
      <c r="L217" s="174"/>
      <c r="M217" s="178"/>
      <c r="N217" s="179"/>
      <c r="O217" s="179"/>
      <c r="P217" s="179"/>
      <c r="Q217" s="179"/>
      <c r="R217" s="179"/>
      <c r="S217" s="179"/>
      <c r="T217" s="180"/>
      <c r="AT217" s="175" t="s">
        <v>155</v>
      </c>
      <c r="AU217" s="175" t="s">
        <v>89</v>
      </c>
      <c r="AV217" s="13" t="s">
        <v>87</v>
      </c>
      <c r="AW217" s="13" t="s">
        <v>39</v>
      </c>
      <c r="AX217" s="13" t="s">
        <v>80</v>
      </c>
      <c r="AY217" s="175" t="s">
        <v>144</v>
      </c>
    </row>
    <row r="218" spans="2:51" s="14" customFormat="1" ht="12">
      <c r="B218" s="181"/>
      <c r="D218" s="170" t="s">
        <v>155</v>
      </c>
      <c r="E218" s="182" t="s">
        <v>3</v>
      </c>
      <c r="F218" s="183" t="s">
        <v>314</v>
      </c>
      <c r="H218" s="184">
        <v>4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155</v>
      </c>
      <c r="AU218" s="182" t="s">
        <v>89</v>
      </c>
      <c r="AV218" s="14" t="s">
        <v>89</v>
      </c>
      <c r="AW218" s="14" t="s">
        <v>39</v>
      </c>
      <c r="AX218" s="14" t="s">
        <v>80</v>
      </c>
      <c r="AY218" s="182" t="s">
        <v>144</v>
      </c>
    </row>
    <row r="219" spans="2:51" s="15" customFormat="1" ht="12">
      <c r="B219" s="189"/>
      <c r="D219" s="170" t="s">
        <v>155</v>
      </c>
      <c r="E219" s="190" t="s">
        <v>3</v>
      </c>
      <c r="F219" s="191" t="s">
        <v>158</v>
      </c>
      <c r="H219" s="192">
        <v>13.412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155</v>
      </c>
      <c r="AU219" s="190" t="s">
        <v>89</v>
      </c>
      <c r="AV219" s="15" t="s">
        <v>151</v>
      </c>
      <c r="AW219" s="15" t="s">
        <v>39</v>
      </c>
      <c r="AX219" s="15" t="s">
        <v>87</v>
      </c>
      <c r="AY219" s="190" t="s">
        <v>144</v>
      </c>
    </row>
    <row r="220" spans="1:65" s="2" customFormat="1" ht="16.5" customHeight="1">
      <c r="A220" s="32"/>
      <c r="B220" s="156"/>
      <c r="C220" s="197" t="s">
        <v>315</v>
      </c>
      <c r="D220" s="197" t="s">
        <v>286</v>
      </c>
      <c r="E220" s="198" t="s">
        <v>316</v>
      </c>
      <c r="F220" s="199" t="s">
        <v>317</v>
      </c>
      <c r="G220" s="200" t="s">
        <v>270</v>
      </c>
      <c r="H220" s="201">
        <v>8</v>
      </c>
      <c r="I220" s="202"/>
      <c r="J220" s="203">
        <f>ROUND(I220*H220,2)</f>
        <v>0</v>
      </c>
      <c r="K220" s="199" t="s">
        <v>150</v>
      </c>
      <c r="L220" s="204"/>
      <c r="M220" s="205" t="s">
        <v>3</v>
      </c>
      <c r="N220" s="206" t="s">
        <v>51</v>
      </c>
      <c r="O220" s="53"/>
      <c r="P220" s="166">
        <f>O220*H220</f>
        <v>0</v>
      </c>
      <c r="Q220" s="166">
        <v>1</v>
      </c>
      <c r="R220" s="166">
        <f>Q220*H220</f>
        <v>8</v>
      </c>
      <c r="S220" s="166">
        <v>0</v>
      </c>
      <c r="T220" s="167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198</v>
      </c>
      <c r="AT220" s="168" t="s">
        <v>286</v>
      </c>
      <c r="AU220" s="168" t="s">
        <v>89</v>
      </c>
      <c r="AY220" s="17" t="s">
        <v>144</v>
      </c>
      <c r="BE220" s="169">
        <f>IF(N220="základní",J220,0)</f>
        <v>0</v>
      </c>
      <c r="BF220" s="169">
        <f>IF(N220="snížená",J220,0)</f>
        <v>0</v>
      </c>
      <c r="BG220" s="169">
        <f>IF(N220="zákl. přenesená",J220,0)</f>
        <v>0</v>
      </c>
      <c r="BH220" s="169">
        <f>IF(N220="sníž. přenesená",J220,0)</f>
        <v>0</v>
      </c>
      <c r="BI220" s="169">
        <f>IF(N220="nulová",J220,0)</f>
        <v>0</v>
      </c>
      <c r="BJ220" s="17" t="s">
        <v>87</v>
      </c>
      <c r="BK220" s="169">
        <f>ROUND(I220*H220,2)</f>
        <v>0</v>
      </c>
      <c r="BL220" s="17" t="s">
        <v>151</v>
      </c>
      <c r="BM220" s="168" t="s">
        <v>318</v>
      </c>
    </row>
    <row r="221" spans="1:47" s="2" customFormat="1" ht="12">
      <c r="A221" s="32"/>
      <c r="B221" s="33"/>
      <c r="C221" s="32"/>
      <c r="D221" s="170" t="s">
        <v>153</v>
      </c>
      <c r="E221" s="32"/>
      <c r="F221" s="171" t="s">
        <v>317</v>
      </c>
      <c r="G221" s="32"/>
      <c r="H221" s="32"/>
      <c r="I221" s="96"/>
      <c r="J221" s="32"/>
      <c r="K221" s="32"/>
      <c r="L221" s="33"/>
      <c r="M221" s="172"/>
      <c r="N221" s="173"/>
      <c r="O221" s="53"/>
      <c r="P221" s="53"/>
      <c r="Q221" s="53"/>
      <c r="R221" s="53"/>
      <c r="S221" s="53"/>
      <c r="T221" s="54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153</v>
      </c>
      <c r="AU221" s="17" t="s">
        <v>89</v>
      </c>
    </row>
    <row r="222" spans="2:51" s="14" customFormat="1" ht="12">
      <c r="B222" s="181"/>
      <c r="D222" s="170" t="s">
        <v>155</v>
      </c>
      <c r="F222" s="183" t="s">
        <v>319</v>
      </c>
      <c r="H222" s="184">
        <v>8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155</v>
      </c>
      <c r="AU222" s="182" t="s">
        <v>89</v>
      </c>
      <c r="AV222" s="14" t="s">
        <v>89</v>
      </c>
      <c r="AW222" s="14" t="s">
        <v>4</v>
      </c>
      <c r="AX222" s="14" t="s">
        <v>87</v>
      </c>
      <c r="AY222" s="182" t="s">
        <v>144</v>
      </c>
    </row>
    <row r="223" spans="1:65" s="2" customFormat="1" ht="24" customHeight="1">
      <c r="A223" s="32"/>
      <c r="B223" s="156"/>
      <c r="C223" s="157" t="s">
        <v>320</v>
      </c>
      <c r="D223" s="157" t="s">
        <v>146</v>
      </c>
      <c r="E223" s="158" t="s">
        <v>321</v>
      </c>
      <c r="F223" s="159" t="s">
        <v>322</v>
      </c>
      <c r="G223" s="160" t="s">
        <v>149</v>
      </c>
      <c r="H223" s="161">
        <v>67.06</v>
      </c>
      <c r="I223" s="162"/>
      <c r="J223" s="163">
        <f>ROUND(I223*H223,2)</f>
        <v>0</v>
      </c>
      <c r="K223" s="159" t="s">
        <v>3</v>
      </c>
      <c r="L223" s="33"/>
      <c r="M223" s="164" t="s">
        <v>3</v>
      </c>
      <c r="N223" s="165" t="s">
        <v>51</v>
      </c>
      <c r="O223" s="53"/>
      <c r="P223" s="166">
        <f>O223*H223</f>
        <v>0</v>
      </c>
      <c r="Q223" s="166">
        <v>0</v>
      </c>
      <c r="R223" s="166">
        <f>Q223*H223</f>
        <v>0</v>
      </c>
      <c r="S223" s="166">
        <v>0</v>
      </c>
      <c r="T223" s="16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151</v>
      </c>
      <c r="AT223" s="168" t="s">
        <v>146</v>
      </c>
      <c r="AU223" s="168" t="s">
        <v>89</v>
      </c>
      <c r="AY223" s="17" t="s">
        <v>144</v>
      </c>
      <c r="BE223" s="169">
        <f>IF(N223="základní",J223,0)</f>
        <v>0</v>
      </c>
      <c r="BF223" s="169">
        <f>IF(N223="snížená",J223,0)</f>
        <v>0</v>
      </c>
      <c r="BG223" s="169">
        <f>IF(N223="zákl. přenesená",J223,0)</f>
        <v>0</v>
      </c>
      <c r="BH223" s="169">
        <f>IF(N223="sníž. přenesená",J223,0)</f>
        <v>0</v>
      </c>
      <c r="BI223" s="169">
        <f>IF(N223="nulová",J223,0)</f>
        <v>0</v>
      </c>
      <c r="BJ223" s="17" t="s">
        <v>87</v>
      </c>
      <c r="BK223" s="169">
        <f>ROUND(I223*H223,2)</f>
        <v>0</v>
      </c>
      <c r="BL223" s="17" t="s">
        <v>151</v>
      </c>
      <c r="BM223" s="168" t="s">
        <v>323</v>
      </c>
    </row>
    <row r="224" spans="1:47" s="2" customFormat="1" ht="29.25">
      <c r="A224" s="32"/>
      <c r="B224" s="33"/>
      <c r="C224" s="32"/>
      <c r="D224" s="170" t="s">
        <v>153</v>
      </c>
      <c r="E224" s="32"/>
      <c r="F224" s="171" t="s">
        <v>324</v>
      </c>
      <c r="G224" s="32"/>
      <c r="H224" s="32"/>
      <c r="I224" s="96"/>
      <c r="J224" s="32"/>
      <c r="K224" s="32"/>
      <c r="L224" s="33"/>
      <c r="M224" s="172"/>
      <c r="N224" s="173"/>
      <c r="O224" s="53"/>
      <c r="P224" s="53"/>
      <c r="Q224" s="53"/>
      <c r="R224" s="53"/>
      <c r="S224" s="53"/>
      <c r="T224" s="54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153</v>
      </c>
      <c r="AU224" s="17" t="s">
        <v>89</v>
      </c>
    </row>
    <row r="225" spans="2:51" s="13" customFormat="1" ht="12">
      <c r="B225" s="174"/>
      <c r="D225" s="170" t="s">
        <v>155</v>
      </c>
      <c r="E225" s="175" t="s">
        <v>3</v>
      </c>
      <c r="F225" s="176" t="s">
        <v>203</v>
      </c>
      <c r="H225" s="175" t="s">
        <v>3</v>
      </c>
      <c r="I225" s="177"/>
      <c r="L225" s="174"/>
      <c r="M225" s="178"/>
      <c r="N225" s="179"/>
      <c r="O225" s="179"/>
      <c r="P225" s="179"/>
      <c r="Q225" s="179"/>
      <c r="R225" s="179"/>
      <c r="S225" s="179"/>
      <c r="T225" s="180"/>
      <c r="AT225" s="175" t="s">
        <v>155</v>
      </c>
      <c r="AU225" s="175" t="s">
        <v>89</v>
      </c>
      <c r="AV225" s="13" t="s">
        <v>87</v>
      </c>
      <c r="AW225" s="13" t="s">
        <v>39</v>
      </c>
      <c r="AX225" s="13" t="s">
        <v>80</v>
      </c>
      <c r="AY225" s="175" t="s">
        <v>144</v>
      </c>
    </row>
    <row r="226" spans="2:51" s="14" customFormat="1" ht="12">
      <c r="B226" s="181"/>
      <c r="D226" s="170" t="s">
        <v>155</v>
      </c>
      <c r="E226" s="182" t="s">
        <v>3</v>
      </c>
      <c r="F226" s="183" t="s">
        <v>325</v>
      </c>
      <c r="H226" s="184">
        <v>19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155</v>
      </c>
      <c r="AU226" s="182" t="s">
        <v>89</v>
      </c>
      <c r="AV226" s="14" t="s">
        <v>89</v>
      </c>
      <c r="AW226" s="14" t="s">
        <v>39</v>
      </c>
      <c r="AX226" s="14" t="s">
        <v>80</v>
      </c>
      <c r="AY226" s="182" t="s">
        <v>144</v>
      </c>
    </row>
    <row r="227" spans="2:51" s="13" customFormat="1" ht="12">
      <c r="B227" s="174"/>
      <c r="D227" s="170" t="s">
        <v>155</v>
      </c>
      <c r="E227" s="175" t="s">
        <v>3</v>
      </c>
      <c r="F227" s="176" t="s">
        <v>188</v>
      </c>
      <c r="H227" s="175" t="s">
        <v>3</v>
      </c>
      <c r="I227" s="177"/>
      <c r="L227" s="174"/>
      <c r="M227" s="178"/>
      <c r="N227" s="179"/>
      <c r="O227" s="179"/>
      <c r="P227" s="179"/>
      <c r="Q227" s="179"/>
      <c r="R227" s="179"/>
      <c r="S227" s="179"/>
      <c r="T227" s="180"/>
      <c r="AT227" s="175" t="s">
        <v>155</v>
      </c>
      <c r="AU227" s="175" t="s">
        <v>89</v>
      </c>
      <c r="AV227" s="13" t="s">
        <v>87</v>
      </c>
      <c r="AW227" s="13" t="s">
        <v>39</v>
      </c>
      <c r="AX227" s="13" t="s">
        <v>80</v>
      </c>
      <c r="AY227" s="175" t="s">
        <v>144</v>
      </c>
    </row>
    <row r="228" spans="2:51" s="14" customFormat="1" ht="12">
      <c r="B228" s="181"/>
      <c r="D228" s="170" t="s">
        <v>155</v>
      </c>
      <c r="E228" s="182" t="s">
        <v>3</v>
      </c>
      <c r="F228" s="183" t="s">
        <v>326</v>
      </c>
      <c r="H228" s="184">
        <v>28.06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2" t="s">
        <v>155</v>
      </c>
      <c r="AU228" s="182" t="s">
        <v>89</v>
      </c>
      <c r="AV228" s="14" t="s">
        <v>89</v>
      </c>
      <c r="AW228" s="14" t="s">
        <v>39</v>
      </c>
      <c r="AX228" s="14" t="s">
        <v>80</v>
      </c>
      <c r="AY228" s="182" t="s">
        <v>144</v>
      </c>
    </row>
    <row r="229" spans="2:51" s="13" customFormat="1" ht="12">
      <c r="B229" s="174"/>
      <c r="D229" s="170" t="s">
        <v>155</v>
      </c>
      <c r="E229" s="175" t="s">
        <v>3</v>
      </c>
      <c r="F229" s="176" t="s">
        <v>284</v>
      </c>
      <c r="H229" s="175" t="s">
        <v>3</v>
      </c>
      <c r="I229" s="177"/>
      <c r="L229" s="174"/>
      <c r="M229" s="178"/>
      <c r="N229" s="179"/>
      <c r="O229" s="179"/>
      <c r="P229" s="179"/>
      <c r="Q229" s="179"/>
      <c r="R229" s="179"/>
      <c r="S229" s="179"/>
      <c r="T229" s="180"/>
      <c r="AT229" s="175" t="s">
        <v>155</v>
      </c>
      <c r="AU229" s="175" t="s">
        <v>89</v>
      </c>
      <c r="AV229" s="13" t="s">
        <v>87</v>
      </c>
      <c r="AW229" s="13" t="s">
        <v>39</v>
      </c>
      <c r="AX229" s="13" t="s">
        <v>80</v>
      </c>
      <c r="AY229" s="175" t="s">
        <v>144</v>
      </c>
    </row>
    <row r="230" spans="2:51" s="14" customFormat="1" ht="12">
      <c r="B230" s="181"/>
      <c r="D230" s="170" t="s">
        <v>155</v>
      </c>
      <c r="E230" s="182" t="s">
        <v>3</v>
      </c>
      <c r="F230" s="183" t="s">
        <v>267</v>
      </c>
      <c r="H230" s="184">
        <v>20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155</v>
      </c>
      <c r="AU230" s="182" t="s">
        <v>89</v>
      </c>
      <c r="AV230" s="14" t="s">
        <v>89</v>
      </c>
      <c r="AW230" s="14" t="s">
        <v>39</v>
      </c>
      <c r="AX230" s="14" t="s">
        <v>80</v>
      </c>
      <c r="AY230" s="182" t="s">
        <v>144</v>
      </c>
    </row>
    <row r="231" spans="2:51" s="15" customFormat="1" ht="12">
      <c r="B231" s="189"/>
      <c r="D231" s="170" t="s">
        <v>155</v>
      </c>
      <c r="E231" s="190" t="s">
        <v>3</v>
      </c>
      <c r="F231" s="191" t="s">
        <v>158</v>
      </c>
      <c r="H231" s="192">
        <v>67.06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155</v>
      </c>
      <c r="AU231" s="190" t="s">
        <v>89</v>
      </c>
      <c r="AV231" s="15" t="s">
        <v>151</v>
      </c>
      <c r="AW231" s="15" t="s">
        <v>39</v>
      </c>
      <c r="AX231" s="15" t="s">
        <v>87</v>
      </c>
      <c r="AY231" s="190" t="s">
        <v>144</v>
      </c>
    </row>
    <row r="232" spans="1:65" s="2" customFormat="1" ht="16.5" customHeight="1">
      <c r="A232" s="32"/>
      <c r="B232" s="156"/>
      <c r="C232" s="197" t="s">
        <v>327</v>
      </c>
      <c r="D232" s="197" t="s">
        <v>286</v>
      </c>
      <c r="E232" s="198" t="s">
        <v>328</v>
      </c>
      <c r="F232" s="199" t="s">
        <v>329</v>
      </c>
      <c r="G232" s="200" t="s">
        <v>330</v>
      </c>
      <c r="H232" s="201">
        <v>1.006</v>
      </c>
      <c r="I232" s="202"/>
      <c r="J232" s="203">
        <f>ROUND(I232*H232,2)</f>
        <v>0</v>
      </c>
      <c r="K232" s="199" t="s">
        <v>150</v>
      </c>
      <c r="L232" s="204"/>
      <c r="M232" s="205" t="s">
        <v>3</v>
      </c>
      <c r="N232" s="206" t="s">
        <v>51</v>
      </c>
      <c r="O232" s="53"/>
      <c r="P232" s="166">
        <f>O232*H232</f>
        <v>0</v>
      </c>
      <c r="Q232" s="166">
        <v>0.001</v>
      </c>
      <c r="R232" s="166">
        <f>Q232*H232</f>
        <v>0.001006</v>
      </c>
      <c r="S232" s="166">
        <v>0</v>
      </c>
      <c r="T232" s="16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198</v>
      </c>
      <c r="AT232" s="168" t="s">
        <v>286</v>
      </c>
      <c r="AU232" s="168" t="s">
        <v>89</v>
      </c>
      <c r="AY232" s="17" t="s">
        <v>144</v>
      </c>
      <c r="BE232" s="169">
        <f>IF(N232="základní",J232,0)</f>
        <v>0</v>
      </c>
      <c r="BF232" s="169">
        <f>IF(N232="snížená",J232,0)</f>
        <v>0</v>
      </c>
      <c r="BG232" s="169">
        <f>IF(N232="zákl. přenesená",J232,0)</f>
        <v>0</v>
      </c>
      <c r="BH232" s="169">
        <f>IF(N232="sníž. přenesená",J232,0)</f>
        <v>0</v>
      </c>
      <c r="BI232" s="169">
        <f>IF(N232="nulová",J232,0)</f>
        <v>0</v>
      </c>
      <c r="BJ232" s="17" t="s">
        <v>87</v>
      </c>
      <c r="BK232" s="169">
        <f>ROUND(I232*H232,2)</f>
        <v>0</v>
      </c>
      <c r="BL232" s="17" t="s">
        <v>151</v>
      </c>
      <c r="BM232" s="168" t="s">
        <v>331</v>
      </c>
    </row>
    <row r="233" spans="1:47" s="2" customFormat="1" ht="12">
      <c r="A233" s="32"/>
      <c r="B233" s="33"/>
      <c r="C233" s="32"/>
      <c r="D233" s="170" t="s">
        <v>153</v>
      </c>
      <c r="E233" s="32"/>
      <c r="F233" s="171" t="s">
        <v>329</v>
      </c>
      <c r="G233" s="32"/>
      <c r="H233" s="32"/>
      <c r="I233" s="96"/>
      <c r="J233" s="32"/>
      <c r="K233" s="32"/>
      <c r="L233" s="33"/>
      <c r="M233" s="172"/>
      <c r="N233" s="173"/>
      <c r="O233" s="53"/>
      <c r="P233" s="53"/>
      <c r="Q233" s="53"/>
      <c r="R233" s="53"/>
      <c r="S233" s="53"/>
      <c r="T233" s="54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153</v>
      </c>
      <c r="AU233" s="17" t="s">
        <v>89</v>
      </c>
    </row>
    <row r="234" spans="2:51" s="14" customFormat="1" ht="12">
      <c r="B234" s="181"/>
      <c r="D234" s="170" t="s">
        <v>155</v>
      </c>
      <c r="F234" s="183" t="s">
        <v>332</v>
      </c>
      <c r="H234" s="184">
        <v>1.006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155</v>
      </c>
      <c r="AU234" s="182" t="s">
        <v>89</v>
      </c>
      <c r="AV234" s="14" t="s">
        <v>89</v>
      </c>
      <c r="AW234" s="14" t="s">
        <v>4</v>
      </c>
      <c r="AX234" s="14" t="s">
        <v>87</v>
      </c>
      <c r="AY234" s="182" t="s">
        <v>144</v>
      </c>
    </row>
    <row r="235" spans="1:65" s="2" customFormat="1" ht="16.5" customHeight="1">
      <c r="A235" s="32"/>
      <c r="B235" s="156"/>
      <c r="C235" s="157" t="s">
        <v>333</v>
      </c>
      <c r="D235" s="157" t="s">
        <v>146</v>
      </c>
      <c r="E235" s="158" t="s">
        <v>334</v>
      </c>
      <c r="F235" s="159" t="s">
        <v>335</v>
      </c>
      <c r="G235" s="160" t="s">
        <v>149</v>
      </c>
      <c r="H235" s="161">
        <v>28.06</v>
      </c>
      <c r="I235" s="162"/>
      <c r="J235" s="163">
        <f>ROUND(I235*H235,2)</f>
        <v>0</v>
      </c>
      <c r="K235" s="159" t="s">
        <v>150</v>
      </c>
      <c r="L235" s="33"/>
      <c r="M235" s="164" t="s">
        <v>3</v>
      </c>
      <c r="N235" s="165" t="s">
        <v>51</v>
      </c>
      <c r="O235" s="53"/>
      <c r="P235" s="166">
        <f>O235*H235</f>
        <v>0</v>
      </c>
      <c r="Q235" s="166">
        <v>0</v>
      </c>
      <c r="R235" s="166">
        <f>Q235*H235</f>
        <v>0</v>
      </c>
      <c r="S235" s="166">
        <v>0</v>
      </c>
      <c r="T235" s="16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151</v>
      </c>
      <c r="AT235" s="168" t="s">
        <v>146</v>
      </c>
      <c r="AU235" s="168" t="s">
        <v>89</v>
      </c>
      <c r="AY235" s="17" t="s">
        <v>144</v>
      </c>
      <c r="BE235" s="169">
        <f>IF(N235="základní",J235,0)</f>
        <v>0</v>
      </c>
      <c r="BF235" s="169">
        <f>IF(N235="snížená",J235,0)</f>
        <v>0</v>
      </c>
      <c r="BG235" s="169">
        <f>IF(N235="zákl. přenesená",J235,0)</f>
        <v>0</v>
      </c>
      <c r="BH235" s="169">
        <f>IF(N235="sníž. přenesená",J235,0)</f>
        <v>0</v>
      </c>
      <c r="BI235" s="169">
        <f>IF(N235="nulová",J235,0)</f>
        <v>0</v>
      </c>
      <c r="BJ235" s="17" t="s">
        <v>87</v>
      </c>
      <c r="BK235" s="169">
        <f>ROUND(I235*H235,2)</f>
        <v>0</v>
      </c>
      <c r="BL235" s="17" t="s">
        <v>151</v>
      </c>
      <c r="BM235" s="168" t="s">
        <v>336</v>
      </c>
    </row>
    <row r="236" spans="1:47" s="2" customFormat="1" ht="19.5">
      <c r="A236" s="32"/>
      <c r="B236" s="33"/>
      <c r="C236" s="32"/>
      <c r="D236" s="170" t="s">
        <v>153</v>
      </c>
      <c r="E236" s="32"/>
      <c r="F236" s="171" t="s">
        <v>337</v>
      </c>
      <c r="G236" s="32"/>
      <c r="H236" s="32"/>
      <c r="I236" s="96"/>
      <c r="J236" s="32"/>
      <c r="K236" s="32"/>
      <c r="L236" s="33"/>
      <c r="M236" s="172"/>
      <c r="N236" s="173"/>
      <c r="O236" s="53"/>
      <c r="P236" s="53"/>
      <c r="Q236" s="53"/>
      <c r="R236" s="53"/>
      <c r="S236" s="53"/>
      <c r="T236" s="54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153</v>
      </c>
      <c r="AU236" s="17" t="s">
        <v>89</v>
      </c>
    </row>
    <row r="237" spans="2:51" s="13" customFormat="1" ht="12">
      <c r="B237" s="174"/>
      <c r="D237" s="170" t="s">
        <v>155</v>
      </c>
      <c r="E237" s="175" t="s">
        <v>3</v>
      </c>
      <c r="F237" s="176" t="s">
        <v>338</v>
      </c>
      <c r="H237" s="175" t="s">
        <v>3</v>
      </c>
      <c r="I237" s="177"/>
      <c r="L237" s="174"/>
      <c r="M237" s="178"/>
      <c r="N237" s="179"/>
      <c r="O237" s="179"/>
      <c r="P237" s="179"/>
      <c r="Q237" s="179"/>
      <c r="R237" s="179"/>
      <c r="S237" s="179"/>
      <c r="T237" s="180"/>
      <c r="AT237" s="175" t="s">
        <v>155</v>
      </c>
      <c r="AU237" s="175" t="s">
        <v>89</v>
      </c>
      <c r="AV237" s="13" t="s">
        <v>87</v>
      </c>
      <c r="AW237" s="13" t="s">
        <v>39</v>
      </c>
      <c r="AX237" s="13" t="s">
        <v>80</v>
      </c>
      <c r="AY237" s="175" t="s">
        <v>144</v>
      </c>
    </row>
    <row r="238" spans="2:51" s="14" customFormat="1" ht="12">
      <c r="B238" s="181"/>
      <c r="D238" s="170" t="s">
        <v>155</v>
      </c>
      <c r="E238" s="182" t="s">
        <v>3</v>
      </c>
      <c r="F238" s="183" t="s">
        <v>339</v>
      </c>
      <c r="H238" s="184">
        <v>28.06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2" t="s">
        <v>155</v>
      </c>
      <c r="AU238" s="182" t="s">
        <v>89</v>
      </c>
      <c r="AV238" s="14" t="s">
        <v>89</v>
      </c>
      <c r="AW238" s="14" t="s">
        <v>39</v>
      </c>
      <c r="AX238" s="14" t="s">
        <v>80</v>
      </c>
      <c r="AY238" s="182" t="s">
        <v>144</v>
      </c>
    </row>
    <row r="239" spans="2:51" s="15" customFormat="1" ht="12">
      <c r="B239" s="189"/>
      <c r="D239" s="170" t="s">
        <v>155</v>
      </c>
      <c r="E239" s="190" t="s">
        <v>3</v>
      </c>
      <c r="F239" s="191" t="s">
        <v>158</v>
      </c>
      <c r="H239" s="192">
        <v>28.06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155</v>
      </c>
      <c r="AU239" s="190" t="s">
        <v>89</v>
      </c>
      <c r="AV239" s="15" t="s">
        <v>151</v>
      </c>
      <c r="AW239" s="15" t="s">
        <v>39</v>
      </c>
      <c r="AX239" s="15" t="s">
        <v>87</v>
      </c>
      <c r="AY239" s="190" t="s">
        <v>144</v>
      </c>
    </row>
    <row r="240" spans="2:63" s="12" customFormat="1" ht="22.9" customHeight="1">
      <c r="B240" s="143"/>
      <c r="D240" s="144" t="s">
        <v>79</v>
      </c>
      <c r="E240" s="154" t="s">
        <v>89</v>
      </c>
      <c r="F240" s="154" t="s">
        <v>340</v>
      </c>
      <c r="I240" s="146"/>
      <c r="J240" s="155">
        <f>BK240</f>
        <v>0</v>
      </c>
      <c r="L240" s="143"/>
      <c r="M240" s="148"/>
      <c r="N240" s="149"/>
      <c r="O240" s="149"/>
      <c r="P240" s="150">
        <f>SUM(P241:P300)</f>
        <v>0</v>
      </c>
      <c r="Q240" s="149"/>
      <c r="R240" s="150">
        <f>SUM(R241:R300)</f>
        <v>45.12261263</v>
      </c>
      <c r="S240" s="149"/>
      <c r="T240" s="151">
        <f>SUM(T241:T300)</f>
        <v>0</v>
      </c>
      <c r="AR240" s="144" t="s">
        <v>87</v>
      </c>
      <c r="AT240" s="152" t="s">
        <v>79</v>
      </c>
      <c r="AU240" s="152" t="s">
        <v>87</v>
      </c>
      <c r="AY240" s="144" t="s">
        <v>144</v>
      </c>
      <c r="BK240" s="153">
        <f>SUM(BK241:BK300)</f>
        <v>0</v>
      </c>
    </row>
    <row r="241" spans="1:65" s="2" customFormat="1" ht="24" customHeight="1">
      <c r="A241" s="32"/>
      <c r="B241" s="156"/>
      <c r="C241" s="157" t="s">
        <v>341</v>
      </c>
      <c r="D241" s="157" t="s">
        <v>146</v>
      </c>
      <c r="E241" s="158" t="s">
        <v>342</v>
      </c>
      <c r="F241" s="159" t="s">
        <v>343</v>
      </c>
      <c r="G241" s="160" t="s">
        <v>149</v>
      </c>
      <c r="H241" s="161">
        <v>28.06</v>
      </c>
      <c r="I241" s="162"/>
      <c r="J241" s="163">
        <f>ROUND(I241*H241,2)</f>
        <v>0</v>
      </c>
      <c r="K241" s="159" t="s">
        <v>150</v>
      </c>
      <c r="L241" s="33"/>
      <c r="M241" s="164" t="s">
        <v>3</v>
      </c>
      <c r="N241" s="165" t="s">
        <v>51</v>
      </c>
      <c r="O241" s="53"/>
      <c r="P241" s="166">
        <f>O241*H241</f>
        <v>0</v>
      </c>
      <c r="Q241" s="166">
        <v>0</v>
      </c>
      <c r="R241" s="166">
        <f>Q241*H241</f>
        <v>0</v>
      </c>
      <c r="S241" s="166">
        <v>0</v>
      </c>
      <c r="T241" s="16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151</v>
      </c>
      <c r="AT241" s="168" t="s">
        <v>146</v>
      </c>
      <c r="AU241" s="168" t="s">
        <v>89</v>
      </c>
      <c r="AY241" s="17" t="s">
        <v>144</v>
      </c>
      <c r="BE241" s="169">
        <f>IF(N241="základní",J241,0)</f>
        <v>0</v>
      </c>
      <c r="BF241" s="169">
        <f>IF(N241="snížená",J241,0)</f>
        <v>0</v>
      </c>
      <c r="BG241" s="169">
        <f>IF(N241="zákl. přenesená",J241,0)</f>
        <v>0</v>
      </c>
      <c r="BH241" s="169">
        <f>IF(N241="sníž. přenesená",J241,0)</f>
        <v>0</v>
      </c>
      <c r="BI241" s="169">
        <f>IF(N241="nulová",J241,0)</f>
        <v>0</v>
      </c>
      <c r="BJ241" s="17" t="s">
        <v>87</v>
      </c>
      <c r="BK241" s="169">
        <f>ROUND(I241*H241,2)</f>
        <v>0</v>
      </c>
      <c r="BL241" s="17" t="s">
        <v>151</v>
      </c>
      <c r="BM241" s="168" t="s">
        <v>344</v>
      </c>
    </row>
    <row r="242" spans="1:47" s="2" customFormat="1" ht="29.25">
      <c r="A242" s="32"/>
      <c r="B242" s="33"/>
      <c r="C242" s="32"/>
      <c r="D242" s="170" t="s">
        <v>153</v>
      </c>
      <c r="E242" s="32"/>
      <c r="F242" s="171" t="s">
        <v>345</v>
      </c>
      <c r="G242" s="32"/>
      <c r="H242" s="32"/>
      <c r="I242" s="96"/>
      <c r="J242" s="32"/>
      <c r="K242" s="32"/>
      <c r="L242" s="33"/>
      <c r="M242" s="172"/>
      <c r="N242" s="173"/>
      <c r="O242" s="53"/>
      <c r="P242" s="53"/>
      <c r="Q242" s="53"/>
      <c r="R242" s="53"/>
      <c r="S242" s="53"/>
      <c r="T242" s="54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153</v>
      </c>
      <c r="AU242" s="17" t="s">
        <v>89</v>
      </c>
    </row>
    <row r="243" spans="2:51" s="13" customFormat="1" ht="12">
      <c r="B243" s="174"/>
      <c r="D243" s="170" t="s">
        <v>155</v>
      </c>
      <c r="E243" s="175" t="s">
        <v>3</v>
      </c>
      <c r="F243" s="176" t="s">
        <v>338</v>
      </c>
      <c r="H243" s="175" t="s">
        <v>3</v>
      </c>
      <c r="I243" s="177"/>
      <c r="L243" s="174"/>
      <c r="M243" s="178"/>
      <c r="N243" s="179"/>
      <c r="O243" s="179"/>
      <c r="P243" s="179"/>
      <c r="Q243" s="179"/>
      <c r="R243" s="179"/>
      <c r="S243" s="179"/>
      <c r="T243" s="180"/>
      <c r="AT243" s="175" t="s">
        <v>155</v>
      </c>
      <c r="AU243" s="175" t="s">
        <v>89</v>
      </c>
      <c r="AV243" s="13" t="s">
        <v>87</v>
      </c>
      <c r="AW243" s="13" t="s">
        <v>39</v>
      </c>
      <c r="AX243" s="13" t="s">
        <v>80</v>
      </c>
      <c r="AY243" s="175" t="s">
        <v>144</v>
      </c>
    </row>
    <row r="244" spans="2:51" s="14" customFormat="1" ht="12">
      <c r="B244" s="181"/>
      <c r="D244" s="170" t="s">
        <v>155</v>
      </c>
      <c r="E244" s="182" t="s">
        <v>3</v>
      </c>
      <c r="F244" s="183" t="s">
        <v>339</v>
      </c>
      <c r="H244" s="184">
        <v>28.06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2" t="s">
        <v>155</v>
      </c>
      <c r="AU244" s="182" t="s">
        <v>89</v>
      </c>
      <c r="AV244" s="14" t="s">
        <v>89</v>
      </c>
      <c r="AW244" s="14" t="s">
        <v>39</v>
      </c>
      <c r="AX244" s="14" t="s">
        <v>80</v>
      </c>
      <c r="AY244" s="182" t="s">
        <v>144</v>
      </c>
    </row>
    <row r="245" spans="2:51" s="15" customFormat="1" ht="12">
      <c r="B245" s="189"/>
      <c r="D245" s="170" t="s">
        <v>155</v>
      </c>
      <c r="E245" s="190" t="s">
        <v>3</v>
      </c>
      <c r="F245" s="191" t="s">
        <v>158</v>
      </c>
      <c r="H245" s="192">
        <v>28.06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155</v>
      </c>
      <c r="AU245" s="190" t="s">
        <v>89</v>
      </c>
      <c r="AV245" s="15" t="s">
        <v>151</v>
      </c>
      <c r="AW245" s="15" t="s">
        <v>39</v>
      </c>
      <c r="AX245" s="15" t="s">
        <v>87</v>
      </c>
      <c r="AY245" s="190" t="s">
        <v>144</v>
      </c>
    </row>
    <row r="246" spans="1:65" s="2" customFormat="1" ht="24" customHeight="1">
      <c r="A246" s="32"/>
      <c r="B246" s="156"/>
      <c r="C246" s="157" t="s">
        <v>346</v>
      </c>
      <c r="D246" s="157" t="s">
        <v>146</v>
      </c>
      <c r="E246" s="158" t="s">
        <v>347</v>
      </c>
      <c r="F246" s="159" t="s">
        <v>348</v>
      </c>
      <c r="G246" s="160" t="s">
        <v>180</v>
      </c>
      <c r="H246" s="161">
        <v>4.209</v>
      </c>
      <c r="I246" s="162"/>
      <c r="J246" s="163">
        <f>ROUND(I246*H246,2)</f>
        <v>0</v>
      </c>
      <c r="K246" s="159" t="s">
        <v>150</v>
      </c>
      <c r="L246" s="33"/>
      <c r="M246" s="164" t="s">
        <v>3</v>
      </c>
      <c r="N246" s="165" t="s">
        <v>51</v>
      </c>
      <c r="O246" s="53"/>
      <c r="P246" s="166">
        <f>O246*H246</f>
        <v>0</v>
      </c>
      <c r="Q246" s="166">
        <v>2.16</v>
      </c>
      <c r="R246" s="166">
        <f>Q246*H246</f>
        <v>9.09144</v>
      </c>
      <c r="S246" s="166">
        <v>0</v>
      </c>
      <c r="T246" s="16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151</v>
      </c>
      <c r="AT246" s="168" t="s">
        <v>146</v>
      </c>
      <c r="AU246" s="168" t="s">
        <v>89</v>
      </c>
      <c r="AY246" s="17" t="s">
        <v>144</v>
      </c>
      <c r="BE246" s="169">
        <f>IF(N246="základní",J246,0)</f>
        <v>0</v>
      </c>
      <c r="BF246" s="169">
        <f>IF(N246="snížená",J246,0)</f>
        <v>0</v>
      </c>
      <c r="BG246" s="169">
        <f>IF(N246="zákl. přenesená",J246,0)</f>
        <v>0</v>
      </c>
      <c r="BH246" s="169">
        <f>IF(N246="sníž. přenesená",J246,0)</f>
        <v>0</v>
      </c>
      <c r="BI246" s="169">
        <f>IF(N246="nulová",J246,0)</f>
        <v>0</v>
      </c>
      <c r="BJ246" s="17" t="s">
        <v>87</v>
      </c>
      <c r="BK246" s="169">
        <f>ROUND(I246*H246,2)</f>
        <v>0</v>
      </c>
      <c r="BL246" s="17" t="s">
        <v>151</v>
      </c>
      <c r="BM246" s="168" t="s">
        <v>349</v>
      </c>
    </row>
    <row r="247" spans="1:47" s="2" customFormat="1" ht="19.5">
      <c r="A247" s="32"/>
      <c r="B247" s="33"/>
      <c r="C247" s="32"/>
      <c r="D247" s="170" t="s">
        <v>153</v>
      </c>
      <c r="E247" s="32"/>
      <c r="F247" s="171" t="s">
        <v>350</v>
      </c>
      <c r="G247" s="32"/>
      <c r="H247" s="32"/>
      <c r="I247" s="96"/>
      <c r="J247" s="32"/>
      <c r="K247" s="32"/>
      <c r="L247" s="33"/>
      <c r="M247" s="172"/>
      <c r="N247" s="173"/>
      <c r="O247" s="53"/>
      <c r="P247" s="53"/>
      <c r="Q247" s="53"/>
      <c r="R247" s="53"/>
      <c r="S247" s="53"/>
      <c r="T247" s="54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153</v>
      </c>
      <c r="AU247" s="17" t="s">
        <v>89</v>
      </c>
    </row>
    <row r="248" spans="2:51" s="13" customFormat="1" ht="12">
      <c r="B248" s="174"/>
      <c r="D248" s="170" t="s">
        <v>155</v>
      </c>
      <c r="E248" s="175" t="s">
        <v>3</v>
      </c>
      <c r="F248" s="176" t="s">
        <v>188</v>
      </c>
      <c r="H248" s="175" t="s">
        <v>3</v>
      </c>
      <c r="I248" s="177"/>
      <c r="L248" s="174"/>
      <c r="M248" s="178"/>
      <c r="N248" s="179"/>
      <c r="O248" s="179"/>
      <c r="P248" s="179"/>
      <c r="Q248" s="179"/>
      <c r="R248" s="179"/>
      <c r="S248" s="179"/>
      <c r="T248" s="180"/>
      <c r="AT248" s="175" t="s">
        <v>155</v>
      </c>
      <c r="AU248" s="175" t="s">
        <v>89</v>
      </c>
      <c r="AV248" s="13" t="s">
        <v>87</v>
      </c>
      <c r="AW248" s="13" t="s">
        <v>39</v>
      </c>
      <c r="AX248" s="13" t="s">
        <v>80</v>
      </c>
      <c r="AY248" s="175" t="s">
        <v>144</v>
      </c>
    </row>
    <row r="249" spans="2:51" s="14" customFormat="1" ht="12">
      <c r="B249" s="181"/>
      <c r="D249" s="170" t="s">
        <v>155</v>
      </c>
      <c r="E249" s="182" t="s">
        <v>3</v>
      </c>
      <c r="F249" s="183" t="s">
        <v>351</v>
      </c>
      <c r="H249" s="184">
        <v>4.209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2" t="s">
        <v>155</v>
      </c>
      <c r="AU249" s="182" t="s">
        <v>89</v>
      </c>
      <c r="AV249" s="14" t="s">
        <v>89</v>
      </c>
      <c r="AW249" s="14" t="s">
        <v>39</v>
      </c>
      <c r="AX249" s="14" t="s">
        <v>80</v>
      </c>
      <c r="AY249" s="182" t="s">
        <v>144</v>
      </c>
    </row>
    <row r="250" spans="2:51" s="15" customFormat="1" ht="12">
      <c r="B250" s="189"/>
      <c r="D250" s="170" t="s">
        <v>155</v>
      </c>
      <c r="E250" s="190" t="s">
        <v>3</v>
      </c>
      <c r="F250" s="191" t="s">
        <v>158</v>
      </c>
      <c r="H250" s="192">
        <v>4.209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155</v>
      </c>
      <c r="AU250" s="190" t="s">
        <v>89</v>
      </c>
      <c r="AV250" s="15" t="s">
        <v>151</v>
      </c>
      <c r="AW250" s="15" t="s">
        <v>39</v>
      </c>
      <c r="AX250" s="15" t="s">
        <v>87</v>
      </c>
      <c r="AY250" s="190" t="s">
        <v>144</v>
      </c>
    </row>
    <row r="251" spans="1:65" s="2" customFormat="1" ht="24" customHeight="1">
      <c r="A251" s="32"/>
      <c r="B251" s="156"/>
      <c r="C251" s="157" t="s">
        <v>352</v>
      </c>
      <c r="D251" s="157" t="s">
        <v>146</v>
      </c>
      <c r="E251" s="158" t="s">
        <v>353</v>
      </c>
      <c r="F251" s="159" t="s">
        <v>354</v>
      </c>
      <c r="G251" s="160" t="s">
        <v>180</v>
      </c>
      <c r="H251" s="161">
        <v>6.594</v>
      </c>
      <c r="I251" s="162"/>
      <c r="J251" s="163">
        <f>ROUND(I251*H251,2)</f>
        <v>0</v>
      </c>
      <c r="K251" s="159" t="s">
        <v>150</v>
      </c>
      <c r="L251" s="33"/>
      <c r="M251" s="164" t="s">
        <v>3</v>
      </c>
      <c r="N251" s="165" t="s">
        <v>51</v>
      </c>
      <c r="O251" s="53"/>
      <c r="P251" s="166">
        <f>O251*H251</f>
        <v>0</v>
      </c>
      <c r="Q251" s="166">
        <v>2.45329</v>
      </c>
      <c r="R251" s="166">
        <f>Q251*H251</f>
        <v>16.17699426</v>
      </c>
      <c r="S251" s="166">
        <v>0</v>
      </c>
      <c r="T251" s="167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151</v>
      </c>
      <c r="AT251" s="168" t="s">
        <v>146</v>
      </c>
      <c r="AU251" s="168" t="s">
        <v>89</v>
      </c>
      <c r="AY251" s="17" t="s">
        <v>144</v>
      </c>
      <c r="BE251" s="169">
        <f>IF(N251="základní",J251,0)</f>
        <v>0</v>
      </c>
      <c r="BF251" s="169">
        <f>IF(N251="snížená",J251,0)</f>
        <v>0</v>
      </c>
      <c r="BG251" s="169">
        <f>IF(N251="zákl. přenesená",J251,0)</f>
        <v>0</v>
      </c>
      <c r="BH251" s="169">
        <f>IF(N251="sníž. přenesená",J251,0)</f>
        <v>0</v>
      </c>
      <c r="BI251" s="169">
        <f>IF(N251="nulová",J251,0)</f>
        <v>0</v>
      </c>
      <c r="BJ251" s="17" t="s">
        <v>87</v>
      </c>
      <c r="BK251" s="169">
        <f>ROUND(I251*H251,2)</f>
        <v>0</v>
      </c>
      <c r="BL251" s="17" t="s">
        <v>151</v>
      </c>
      <c r="BM251" s="168" t="s">
        <v>355</v>
      </c>
    </row>
    <row r="252" spans="1:47" s="2" customFormat="1" ht="19.5">
      <c r="A252" s="32"/>
      <c r="B252" s="33"/>
      <c r="C252" s="32"/>
      <c r="D252" s="170" t="s">
        <v>153</v>
      </c>
      <c r="E252" s="32"/>
      <c r="F252" s="171" t="s">
        <v>356</v>
      </c>
      <c r="G252" s="32"/>
      <c r="H252" s="32"/>
      <c r="I252" s="96"/>
      <c r="J252" s="32"/>
      <c r="K252" s="32"/>
      <c r="L252" s="33"/>
      <c r="M252" s="172"/>
      <c r="N252" s="173"/>
      <c r="O252" s="53"/>
      <c r="P252" s="53"/>
      <c r="Q252" s="53"/>
      <c r="R252" s="53"/>
      <c r="S252" s="53"/>
      <c r="T252" s="54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153</v>
      </c>
      <c r="AU252" s="17" t="s">
        <v>89</v>
      </c>
    </row>
    <row r="253" spans="2:51" s="13" customFormat="1" ht="12">
      <c r="B253" s="174"/>
      <c r="D253" s="170" t="s">
        <v>155</v>
      </c>
      <c r="E253" s="175" t="s">
        <v>3</v>
      </c>
      <c r="F253" s="176" t="s">
        <v>357</v>
      </c>
      <c r="H253" s="175" t="s">
        <v>3</v>
      </c>
      <c r="I253" s="177"/>
      <c r="L253" s="174"/>
      <c r="M253" s="178"/>
      <c r="N253" s="179"/>
      <c r="O253" s="179"/>
      <c r="P253" s="179"/>
      <c r="Q253" s="179"/>
      <c r="R253" s="179"/>
      <c r="S253" s="179"/>
      <c r="T253" s="180"/>
      <c r="AT253" s="175" t="s">
        <v>155</v>
      </c>
      <c r="AU253" s="175" t="s">
        <v>89</v>
      </c>
      <c r="AV253" s="13" t="s">
        <v>87</v>
      </c>
      <c r="AW253" s="13" t="s">
        <v>39</v>
      </c>
      <c r="AX253" s="13" t="s">
        <v>80</v>
      </c>
      <c r="AY253" s="175" t="s">
        <v>144</v>
      </c>
    </row>
    <row r="254" spans="2:51" s="14" customFormat="1" ht="12">
      <c r="B254" s="181"/>
      <c r="D254" s="170" t="s">
        <v>155</v>
      </c>
      <c r="E254" s="182" t="s">
        <v>3</v>
      </c>
      <c r="F254" s="183" t="s">
        <v>358</v>
      </c>
      <c r="H254" s="184">
        <v>2.7</v>
      </c>
      <c r="I254" s="185"/>
      <c r="L254" s="181"/>
      <c r="M254" s="186"/>
      <c r="N254" s="187"/>
      <c r="O254" s="187"/>
      <c r="P254" s="187"/>
      <c r="Q254" s="187"/>
      <c r="R254" s="187"/>
      <c r="S254" s="187"/>
      <c r="T254" s="188"/>
      <c r="AT254" s="182" t="s">
        <v>155</v>
      </c>
      <c r="AU254" s="182" t="s">
        <v>89</v>
      </c>
      <c r="AV254" s="14" t="s">
        <v>89</v>
      </c>
      <c r="AW254" s="14" t="s">
        <v>39</v>
      </c>
      <c r="AX254" s="14" t="s">
        <v>80</v>
      </c>
      <c r="AY254" s="182" t="s">
        <v>144</v>
      </c>
    </row>
    <row r="255" spans="2:51" s="14" customFormat="1" ht="12">
      <c r="B255" s="181"/>
      <c r="D255" s="170" t="s">
        <v>155</v>
      </c>
      <c r="E255" s="182" t="s">
        <v>3</v>
      </c>
      <c r="F255" s="183" t="s">
        <v>359</v>
      </c>
      <c r="H255" s="184">
        <v>0.132</v>
      </c>
      <c r="I255" s="185"/>
      <c r="L255" s="181"/>
      <c r="M255" s="186"/>
      <c r="N255" s="187"/>
      <c r="O255" s="187"/>
      <c r="P255" s="187"/>
      <c r="Q255" s="187"/>
      <c r="R255" s="187"/>
      <c r="S255" s="187"/>
      <c r="T255" s="188"/>
      <c r="AT255" s="182" t="s">
        <v>155</v>
      </c>
      <c r="AU255" s="182" t="s">
        <v>89</v>
      </c>
      <c r="AV255" s="14" t="s">
        <v>89</v>
      </c>
      <c r="AW255" s="14" t="s">
        <v>39</v>
      </c>
      <c r="AX255" s="14" t="s">
        <v>80</v>
      </c>
      <c r="AY255" s="182" t="s">
        <v>144</v>
      </c>
    </row>
    <row r="256" spans="2:51" s="13" customFormat="1" ht="12">
      <c r="B256" s="174"/>
      <c r="D256" s="170" t="s">
        <v>155</v>
      </c>
      <c r="E256" s="175" t="s">
        <v>3</v>
      </c>
      <c r="F256" s="176" t="s">
        <v>360</v>
      </c>
      <c r="H256" s="175" t="s">
        <v>3</v>
      </c>
      <c r="I256" s="177"/>
      <c r="L256" s="174"/>
      <c r="M256" s="178"/>
      <c r="N256" s="179"/>
      <c r="O256" s="179"/>
      <c r="P256" s="179"/>
      <c r="Q256" s="179"/>
      <c r="R256" s="179"/>
      <c r="S256" s="179"/>
      <c r="T256" s="180"/>
      <c r="AT256" s="175" t="s">
        <v>155</v>
      </c>
      <c r="AU256" s="175" t="s">
        <v>89</v>
      </c>
      <c r="AV256" s="13" t="s">
        <v>87</v>
      </c>
      <c r="AW256" s="13" t="s">
        <v>39</v>
      </c>
      <c r="AX256" s="13" t="s">
        <v>80</v>
      </c>
      <c r="AY256" s="175" t="s">
        <v>144</v>
      </c>
    </row>
    <row r="257" spans="2:51" s="14" customFormat="1" ht="12">
      <c r="B257" s="181"/>
      <c r="D257" s="170" t="s">
        <v>155</v>
      </c>
      <c r="E257" s="182" t="s">
        <v>3</v>
      </c>
      <c r="F257" s="183" t="s">
        <v>361</v>
      </c>
      <c r="H257" s="184">
        <v>2.132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155</v>
      </c>
      <c r="AU257" s="182" t="s">
        <v>89</v>
      </c>
      <c r="AV257" s="14" t="s">
        <v>89</v>
      </c>
      <c r="AW257" s="14" t="s">
        <v>39</v>
      </c>
      <c r="AX257" s="14" t="s">
        <v>80</v>
      </c>
      <c r="AY257" s="182" t="s">
        <v>144</v>
      </c>
    </row>
    <row r="258" spans="2:51" s="13" customFormat="1" ht="12">
      <c r="B258" s="174"/>
      <c r="D258" s="170" t="s">
        <v>155</v>
      </c>
      <c r="E258" s="175" t="s">
        <v>3</v>
      </c>
      <c r="F258" s="176" t="s">
        <v>362</v>
      </c>
      <c r="H258" s="175" t="s">
        <v>3</v>
      </c>
      <c r="I258" s="177"/>
      <c r="L258" s="174"/>
      <c r="M258" s="178"/>
      <c r="N258" s="179"/>
      <c r="O258" s="179"/>
      <c r="P258" s="179"/>
      <c r="Q258" s="179"/>
      <c r="R258" s="179"/>
      <c r="S258" s="179"/>
      <c r="T258" s="180"/>
      <c r="AT258" s="175" t="s">
        <v>155</v>
      </c>
      <c r="AU258" s="175" t="s">
        <v>89</v>
      </c>
      <c r="AV258" s="13" t="s">
        <v>87</v>
      </c>
      <c r="AW258" s="13" t="s">
        <v>39</v>
      </c>
      <c r="AX258" s="13" t="s">
        <v>80</v>
      </c>
      <c r="AY258" s="175" t="s">
        <v>144</v>
      </c>
    </row>
    <row r="259" spans="2:51" s="14" customFormat="1" ht="12">
      <c r="B259" s="181"/>
      <c r="D259" s="170" t="s">
        <v>155</v>
      </c>
      <c r="E259" s="182" t="s">
        <v>3</v>
      </c>
      <c r="F259" s="183" t="s">
        <v>363</v>
      </c>
      <c r="H259" s="184">
        <v>0.63</v>
      </c>
      <c r="I259" s="185"/>
      <c r="L259" s="181"/>
      <c r="M259" s="186"/>
      <c r="N259" s="187"/>
      <c r="O259" s="187"/>
      <c r="P259" s="187"/>
      <c r="Q259" s="187"/>
      <c r="R259" s="187"/>
      <c r="S259" s="187"/>
      <c r="T259" s="188"/>
      <c r="AT259" s="182" t="s">
        <v>155</v>
      </c>
      <c r="AU259" s="182" t="s">
        <v>89</v>
      </c>
      <c r="AV259" s="14" t="s">
        <v>89</v>
      </c>
      <c r="AW259" s="14" t="s">
        <v>39</v>
      </c>
      <c r="AX259" s="14" t="s">
        <v>80</v>
      </c>
      <c r="AY259" s="182" t="s">
        <v>144</v>
      </c>
    </row>
    <row r="260" spans="2:51" s="13" customFormat="1" ht="12">
      <c r="B260" s="174"/>
      <c r="D260" s="170" t="s">
        <v>155</v>
      </c>
      <c r="E260" s="175" t="s">
        <v>3</v>
      </c>
      <c r="F260" s="176" t="s">
        <v>284</v>
      </c>
      <c r="H260" s="175" t="s">
        <v>3</v>
      </c>
      <c r="I260" s="177"/>
      <c r="L260" s="174"/>
      <c r="M260" s="178"/>
      <c r="N260" s="179"/>
      <c r="O260" s="179"/>
      <c r="P260" s="179"/>
      <c r="Q260" s="179"/>
      <c r="R260" s="179"/>
      <c r="S260" s="179"/>
      <c r="T260" s="180"/>
      <c r="AT260" s="175" t="s">
        <v>155</v>
      </c>
      <c r="AU260" s="175" t="s">
        <v>89</v>
      </c>
      <c r="AV260" s="13" t="s">
        <v>87</v>
      </c>
      <c r="AW260" s="13" t="s">
        <v>39</v>
      </c>
      <c r="AX260" s="13" t="s">
        <v>80</v>
      </c>
      <c r="AY260" s="175" t="s">
        <v>144</v>
      </c>
    </row>
    <row r="261" spans="2:51" s="14" customFormat="1" ht="12">
      <c r="B261" s="181"/>
      <c r="D261" s="170" t="s">
        <v>155</v>
      </c>
      <c r="E261" s="182" t="s">
        <v>3</v>
      </c>
      <c r="F261" s="183" t="s">
        <v>364</v>
      </c>
      <c r="H261" s="184">
        <v>1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2" t="s">
        <v>155</v>
      </c>
      <c r="AU261" s="182" t="s">
        <v>89</v>
      </c>
      <c r="AV261" s="14" t="s">
        <v>89</v>
      </c>
      <c r="AW261" s="14" t="s">
        <v>39</v>
      </c>
      <c r="AX261" s="14" t="s">
        <v>80</v>
      </c>
      <c r="AY261" s="182" t="s">
        <v>144</v>
      </c>
    </row>
    <row r="262" spans="2:51" s="15" customFormat="1" ht="12">
      <c r="B262" s="189"/>
      <c r="D262" s="170" t="s">
        <v>155</v>
      </c>
      <c r="E262" s="190" t="s">
        <v>3</v>
      </c>
      <c r="F262" s="191" t="s">
        <v>158</v>
      </c>
      <c r="H262" s="192">
        <v>6.594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155</v>
      </c>
      <c r="AU262" s="190" t="s">
        <v>89</v>
      </c>
      <c r="AV262" s="15" t="s">
        <v>151</v>
      </c>
      <c r="AW262" s="15" t="s">
        <v>39</v>
      </c>
      <c r="AX262" s="15" t="s">
        <v>87</v>
      </c>
      <c r="AY262" s="190" t="s">
        <v>144</v>
      </c>
    </row>
    <row r="263" spans="1:65" s="2" customFormat="1" ht="36" customHeight="1">
      <c r="A263" s="32"/>
      <c r="B263" s="156"/>
      <c r="C263" s="157" t="s">
        <v>365</v>
      </c>
      <c r="D263" s="157" t="s">
        <v>146</v>
      </c>
      <c r="E263" s="158" t="s">
        <v>366</v>
      </c>
      <c r="F263" s="159" t="s">
        <v>367</v>
      </c>
      <c r="G263" s="160" t="s">
        <v>149</v>
      </c>
      <c r="H263" s="161">
        <v>1.105</v>
      </c>
      <c r="I263" s="162"/>
      <c r="J263" s="163">
        <f>ROUND(I263*H263,2)</f>
        <v>0</v>
      </c>
      <c r="K263" s="159" t="s">
        <v>3</v>
      </c>
      <c r="L263" s="33"/>
      <c r="M263" s="164" t="s">
        <v>3</v>
      </c>
      <c r="N263" s="165" t="s">
        <v>51</v>
      </c>
      <c r="O263" s="53"/>
      <c r="P263" s="166">
        <f>O263*H263</f>
        <v>0</v>
      </c>
      <c r="Q263" s="166">
        <v>0.00018</v>
      </c>
      <c r="R263" s="166">
        <f>Q263*H263</f>
        <v>0.0001989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151</v>
      </c>
      <c r="AT263" s="168" t="s">
        <v>146</v>
      </c>
      <c r="AU263" s="168" t="s">
        <v>89</v>
      </c>
      <c r="AY263" s="17" t="s">
        <v>144</v>
      </c>
      <c r="BE263" s="169">
        <f>IF(N263="základní",J263,0)</f>
        <v>0</v>
      </c>
      <c r="BF263" s="169">
        <f>IF(N263="snížená",J263,0)</f>
        <v>0</v>
      </c>
      <c r="BG263" s="169">
        <f>IF(N263="zákl. přenesená",J263,0)</f>
        <v>0</v>
      </c>
      <c r="BH263" s="169">
        <f>IF(N263="sníž. přenesená",J263,0)</f>
        <v>0</v>
      </c>
      <c r="BI263" s="169">
        <f>IF(N263="nulová",J263,0)</f>
        <v>0</v>
      </c>
      <c r="BJ263" s="17" t="s">
        <v>87</v>
      </c>
      <c r="BK263" s="169">
        <f>ROUND(I263*H263,2)</f>
        <v>0</v>
      </c>
      <c r="BL263" s="17" t="s">
        <v>151</v>
      </c>
      <c r="BM263" s="168" t="s">
        <v>368</v>
      </c>
    </row>
    <row r="264" spans="1:47" s="2" customFormat="1" ht="19.5">
      <c r="A264" s="32"/>
      <c r="B264" s="33"/>
      <c r="C264" s="32"/>
      <c r="D264" s="170" t="s">
        <v>153</v>
      </c>
      <c r="E264" s="32"/>
      <c r="F264" s="171" t="s">
        <v>367</v>
      </c>
      <c r="G264" s="32"/>
      <c r="H264" s="32"/>
      <c r="I264" s="96"/>
      <c r="J264" s="32"/>
      <c r="K264" s="32"/>
      <c r="L264" s="33"/>
      <c r="M264" s="172"/>
      <c r="N264" s="173"/>
      <c r="O264" s="53"/>
      <c r="P264" s="53"/>
      <c r="Q264" s="53"/>
      <c r="R264" s="53"/>
      <c r="S264" s="53"/>
      <c r="T264" s="54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153</v>
      </c>
      <c r="AU264" s="17" t="s">
        <v>89</v>
      </c>
    </row>
    <row r="265" spans="2:51" s="13" customFormat="1" ht="12">
      <c r="B265" s="174"/>
      <c r="D265" s="170" t="s">
        <v>155</v>
      </c>
      <c r="E265" s="175" t="s">
        <v>3</v>
      </c>
      <c r="F265" s="176" t="s">
        <v>369</v>
      </c>
      <c r="H265" s="175" t="s">
        <v>3</v>
      </c>
      <c r="I265" s="177"/>
      <c r="L265" s="174"/>
      <c r="M265" s="178"/>
      <c r="N265" s="179"/>
      <c r="O265" s="179"/>
      <c r="P265" s="179"/>
      <c r="Q265" s="179"/>
      <c r="R265" s="179"/>
      <c r="S265" s="179"/>
      <c r="T265" s="180"/>
      <c r="AT265" s="175" t="s">
        <v>155</v>
      </c>
      <c r="AU265" s="175" t="s">
        <v>89</v>
      </c>
      <c r="AV265" s="13" t="s">
        <v>87</v>
      </c>
      <c r="AW265" s="13" t="s">
        <v>39</v>
      </c>
      <c r="AX265" s="13" t="s">
        <v>80</v>
      </c>
      <c r="AY265" s="175" t="s">
        <v>144</v>
      </c>
    </row>
    <row r="266" spans="2:51" s="14" customFormat="1" ht="12">
      <c r="B266" s="181"/>
      <c r="D266" s="170" t="s">
        <v>155</v>
      </c>
      <c r="E266" s="182" t="s">
        <v>3</v>
      </c>
      <c r="F266" s="183" t="s">
        <v>370</v>
      </c>
      <c r="H266" s="184">
        <v>1.105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2" t="s">
        <v>155</v>
      </c>
      <c r="AU266" s="182" t="s">
        <v>89</v>
      </c>
      <c r="AV266" s="14" t="s">
        <v>89</v>
      </c>
      <c r="AW266" s="14" t="s">
        <v>39</v>
      </c>
      <c r="AX266" s="14" t="s">
        <v>80</v>
      </c>
      <c r="AY266" s="182" t="s">
        <v>144</v>
      </c>
    </row>
    <row r="267" spans="2:51" s="15" customFormat="1" ht="12">
      <c r="B267" s="189"/>
      <c r="D267" s="170" t="s">
        <v>155</v>
      </c>
      <c r="E267" s="190" t="s">
        <v>3</v>
      </c>
      <c r="F267" s="191" t="s">
        <v>158</v>
      </c>
      <c r="H267" s="192">
        <v>1.105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155</v>
      </c>
      <c r="AU267" s="190" t="s">
        <v>89</v>
      </c>
      <c r="AV267" s="15" t="s">
        <v>151</v>
      </c>
      <c r="AW267" s="15" t="s">
        <v>39</v>
      </c>
      <c r="AX267" s="15" t="s">
        <v>87</v>
      </c>
      <c r="AY267" s="190" t="s">
        <v>144</v>
      </c>
    </row>
    <row r="268" spans="1:65" s="2" customFormat="1" ht="16.5" customHeight="1">
      <c r="A268" s="32"/>
      <c r="B268" s="156"/>
      <c r="C268" s="157" t="s">
        <v>371</v>
      </c>
      <c r="D268" s="157" t="s">
        <v>146</v>
      </c>
      <c r="E268" s="158" t="s">
        <v>372</v>
      </c>
      <c r="F268" s="159" t="s">
        <v>373</v>
      </c>
      <c r="G268" s="160" t="s">
        <v>149</v>
      </c>
      <c r="H268" s="161">
        <v>4.5</v>
      </c>
      <c r="I268" s="162"/>
      <c r="J268" s="163">
        <f>ROUND(I268*H268,2)</f>
        <v>0</v>
      </c>
      <c r="K268" s="159" t="s">
        <v>150</v>
      </c>
      <c r="L268" s="33"/>
      <c r="M268" s="164" t="s">
        <v>3</v>
      </c>
      <c r="N268" s="165" t="s">
        <v>51</v>
      </c>
      <c r="O268" s="53"/>
      <c r="P268" s="166">
        <f>O268*H268</f>
        <v>0</v>
      </c>
      <c r="Q268" s="166">
        <v>0.00247</v>
      </c>
      <c r="R268" s="166">
        <f>Q268*H268</f>
        <v>0.011115</v>
      </c>
      <c r="S268" s="166">
        <v>0</v>
      </c>
      <c r="T268" s="167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151</v>
      </c>
      <c r="AT268" s="168" t="s">
        <v>146</v>
      </c>
      <c r="AU268" s="168" t="s">
        <v>89</v>
      </c>
      <c r="AY268" s="17" t="s">
        <v>144</v>
      </c>
      <c r="BE268" s="169">
        <f>IF(N268="základní",J268,0)</f>
        <v>0</v>
      </c>
      <c r="BF268" s="169">
        <f>IF(N268="snížená",J268,0)</f>
        <v>0</v>
      </c>
      <c r="BG268" s="169">
        <f>IF(N268="zákl. přenesená",J268,0)</f>
        <v>0</v>
      </c>
      <c r="BH268" s="169">
        <f>IF(N268="sníž. přenesená",J268,0)</f>
        <v>0</v>
      </c>
      <c r="BI268" s="169">
        <f>IF(N268="nulová",J268,0)</f>
        <v>0</v>
      </c>
      <c r="BJ268" s="17" t="s">
        <v>87</v>
      </c>
      <c r="BK268" s="169">
        <f>ROUND(I268*H268,2)</f>
        <v>0</v>
      </c>
      <c r="BL268" s="17" t="s">
        <v>151</v>
      </c>
      <c r="BM268" s="168" t="s">
        <v>374</v>
      </c>
    </row>
    <row r="269" spans="1:47" s="2" customFormat="1" ht="12">
      <c r="A269" s="32"/>
      <c r="B269" s="33"/>
      <c r="C269" s="32"/>
      <c r="D269" s="170" t="s">
        <v>153</v>
      </c>
      <c r="E269" s="32"/>
      <c r="F269" s="171" t="s">
        <v>375</v>
      </c>
      <c r="G269" s="32"/>
      <c r="H269" s="32"/>
      <c r="I269" s="96"/>
      <c r="J269" s="32"/>
      <c r="K269" s="32"/>
      <c r="L269" s="33"/>
      <c r="M269" s="172"/>
      <c r="N269" s="173"/>
      <c r="O269" s="53"/>
      <c r="P269" s="53"/>
      <c r="Q269" s="53"/>
      <c r="R269" s="53"/>
      <c r="S269" s="53"/>
      <c r="T269" s="54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153</v>
      </c>
      <c r="AU269" s="17" t="s">
        <v>89</v>
      </c>
    </row>
    <row r="270" spans="2:51" s="13" customFormat="1" ht="12">
      <c r="B270" s="174"/>
      <c r="D270" s="170" t="s">
        <v>155</v>
      </c>
      <c r="E270" s="175" t="s">
        <v>3</v>
      </c>
      <c r="F270" s="176" t="s">
        <v>376</v>
      </c>
      <c r="H270" s="175" t="s">
        <v>3</v>
      </c>
      <c r="I270" s="177"/>
      <c r="L270" s="174"/>
      <c r="M270" s="178"/>
      <c r="N270" s="179"/>
      <c r="O270" s="179"/>
      <c r="P270" s="179"/>
      <c r="Q270" s="179"/>
      <c r="R270" s="179"/>
      <c r="S270" s="179"/>
      <c r="T270" s="180"/>
      <c r="AT270" s="175" t="s">
        <v>155</v>
      </c>
      <c r="AU270" s="175" t="s">
        <v>89</v>
      </c>
      <c r="AV270" s="13" t="s">
        <v>87</v>
      </c>
      <c r="AW270" s="13" t="s">
        <v>39</v>
      </c>
      <c r="AX270" s="13" t="s">
        <v>80</v>
      </c>
      <c r="AY270" s="175" t="s">
        <v>144</v>
      </c>
    </row>
    <row r="271" spans="2:51" s="14" customFormat="1" ht="12">
      <c r="B271" s="181"/>
      <c r="D271" s="170" t="s">
        <v>155</v>
      </c>
      <c r="E271" s="182" t="s">
        <v>3</v>
      </c>
      <c r="F271" s="183" t="s">
        <v>377</v>
      </c>
      <c r="H271" s="184">
        <v>3</v>
      </c>
      <c r="I271" s="185"/>
      <c r="L271" s="181"/>
      <c r="M271" s="186"/>
      <c r="N271" s="187"/>
      <c r="O271" s="187"/>
      <c r="P271" s="187"/>
      <c r="Q271" s="187"/>
      <c r="R271" s="187"/>
      <c r="S271" s="187"/>
      <c r="T271" s="188"/>
      <c r="AT271" s="182" t="s">
        <v>155</v>
      </c>
      <c r="AU271" s="182" t="s">
        <v>89</v>
      </c>
      <c r="AV271" s="14" t="s">
        <v>89</v>
      </c>
      <c r="AW271" s="14" t="s">
        <v>39</v>
      </c>
      <c r="AX271" s="14" t="s">
        <v>80</v>
      </c>
      <c r="AY271" s="182" t="s">
        <v>144</v>
      </c>
    </row>
    <row r="272" spans="2:51" s="13" customFormat="1" ht="12">
      <c r="B272" s="174"/>
      <c r="D272" s="170" t="s">
        <v>155</v>
      </c>
      <c r="E272" s="175" t="s">
        <v>3</v>
      </c>
      <c r="F272" s="176" t="s">
        <v>378</v>
      </c>
      <c r="H272" s="175" t="s">
        <v>3</v>
      </c>
      <c r="I272" s="177"/>
      <c r="L272" s="174"/>
      <c r="M272" s="178"/>
      <c r="N272" s="179"/>
      <c r="O272" s="179"/>
      <c r="P272" s="179"/>
      <c r="Q272" s="179"/>
      <c r="R272" s="179"/>
      <c r="S272" s="179"/>
      <c r="T272" s="180"/>
      <c r="AT272" s="175" t="s">
        <v>155</v>
      </c>
      <c r="AU272" s="175" t="s">
        <v>89</v>
      </c>
      <c r="AV272" s="13" t="s">
        <v>87</v>
      </c>
      <c r="AW272" s="13" t="s">
        <v>39</v>
      </c>
      <c r="AX272" s="13" t="s">
        <v>80</v>
      </c>
      <c r="AY272" s="175" t="s">
        <v>144</v>
      </c>
    </row>
    <row r="273" spans="2:51" s="14" customFormat="1" ht="12">
      <c r="B273" s="181"/>
      <c r="D273" s="170" t="s">
        <v>155</v>
      </c>
      <c r="E273" s="182" t="s">
        <v>3</v>
      </c>
      <c r="F273" s="183" t="s">
        <v>379</v>
      </c>
      <c r="H273" s="184">
        <v>1.5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155</v>
      </c>
      <c r="AU273" s="182" t="s">
        <v>89</v>
      </c>
      <c r="AV273" s="14" t="s">
        <v>89</v>
      </c>
      <c r="AW273" s="14" t="s">
        <v>39</v>
      </c>
      <c r="AX273" s="14" t="s">
        <v>80</v>
      </c>
      <c r="AY273" s="182" t="s">
        <v>144</v>
      </c>
    </row>
    <row r="274" spans="2:51" s="15" customFormat="1" ht="12">
      <c r="B274" s="189"/>
      <c r="D274" s="170" t="s">
        <v>155</v>
      </c>
      <c r="E274" s="190" t="s">
        <v>3</v>
      </c>
      <c r="F274" s="191" t="s">
        <v>158</v>
      </c>
      <c r="H274" s="192">
        <v>4.5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155</v>
      </c>
      <c r="AU274" s="190" t="s">
        <v>89</v>
      </c>
      <c r="AV274" s="15" t="s">
        <v>151</v>
      </c>
      <c r="AW274" s="15" t="s">
        <v>39</v>
      </c>
      <c r="AX274" s="15" t="s">
        <v>87</v>
      </c>
      <c r="AY274" s="190" t="s">
        <v>144</v>
      </c>
    </row>
    <row r="275" spans="1:65" s="2" customFormat="1" ht="16.5" customHeight="1">
      <c r="A275" s="32"/>
      <c r="B275" s="156"/>
      <c r="C275" s="157" t="s">
        <v>380</v>
      </c>
      <c r="D275" s="157" t="s">
        <v>146</v>
      </c>
      <c r="E275" s="158" t="s">
        <v>381</v>
      </c>
      <c r="F275" s="159" t="s">
        <v>382</v>
      </c>
      <c r="G275" s="160" t="s">
        <v>149</v>
      </c>
      <c r="H275" s="161">
        <v>4.5</v>
      </c>
      <c r="I275" s="162"/>
      <c r="J275" s="163">
        <f>ROUND(I275*H275,2)</f>
        <v>0</v>
      </c>
      <c r="K275" s="159" t="s">
        <v>150</v>
      </c>
      <c r="L275" s="33"/>
      <c r="M275" s="164" t="s">
        <v>3</v>
      </c>
      <c r="N275" s="165" t="s">
        <v>51</v>
      </c>
      <c r="O275" s="53"/>
      <c r="P275" s="166">
        <f>O275*H275</f>
        <v>0</v>
      </c>
      <c r="Q275" s="166">
        <v>0</v>
      </c>
      <c r="R275" s="166">
        <f>Q275*H275</f>
        <v>0</v>
      </c>
      <c r="S275" s="166">
        <v>0</v>
      </c>
      <c r="T275" s="16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151</v>
      </c>
      <c r="AT275" s="168" t="s">
        <v>146</v>
      </c>
      <c r="AU275" s="168" t="s">
        <v>89</v>
      </c>
      <c r="AY275" s="17" t="s">
        <v>144</v>
      </c>
      <c r="BE275" s="169">
        <f>IF(N275="základní",J275,0)</f>
        <v>0</v>
      </c>
      <c r="BF275" s="169">
        <f>IF(N275="snížená",J275,0)</f>
        <v>0</v>
      </c>
      <c r="BG275" s="169">
        <f>IF(N275="zákl. přenesená",J275,0)</f>
        <v>0</v>
      </c>
      <c r="BH275" s="169">
        <f>IF(N275="sníž. přenesená",J275,0)</f>
        <v>0</v>
      </c>
      <c r="BI275" s="169">
        <f>IF(N275="nulová",J275,0)</f>
        <v>0</v>
      </c>
      <c r="BJ275" s="17" t="s">
        <v>87</v>
      </c>
      <c r="BK275" s="169">
        <f>ROUND(I275*H275,2)</f>
        <v>0</v>
      </c>
      <c r="BL275" s="17" t="s">
        <v>151</v>
      </c>
      <c r="BM275" s="168" t="s">
        <v>383</v>
      </c>
    </row>
    <row r="276" spans="1:47" s="2" customFormat="1" ht="12">
      <c r="A276" s="32"/>
      <c r="B276" s="33"/>
      <c r="C276" s="32"/>
      <c r="D276" s="170" t="s">
        <v>153</v>
      </c>
      <c r="E276" s="32"/>
      <c r="F276" s="171" t="s">
        <v>384</v>
      </c>
      <c r="G276" s="32"/>
      <c r="H276" s="32"/>
      <c r="I276" s="96"/>
      <c r="J276" s="32"/>
      <c r="K276" s="32"/>
      <c r="L276" s="33"/>
      <c r="M276" s="172"/>
      <c r="N276" s="173"/>
      <c r="O276" s="53"/>
      <c r="P276" s="53"/>
      <c r="Q276" s="53"/>
      <c r="R276" s="53"/>
      <c r="S276" s="53"/>
      <c r="T276" s="54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153</v>
      </c>
      <c r="AU276" s="17" t="s">
        <v>89</v>
      </c>
    </row>
    <row r="277" spans="1:65" s="2" customFormat="1" ht="16.5" customHeight="1">
      <c r="A277" s="32"/>
      <c r="B277" s="156"/>
      <c r="C277" s="157" t="s">
        <v>385</v>
      </c>
      <c r="D277" s="157" t="s">
        <v>146</v>
      </c>
      <c r="E277" s="158" t="s">
        <v>386</v>
      </c>
      <c r="F277" s="159" t="s">
        <v>387</v>
      </c>
      <c r="G277" s="160" t="s">
        <v>270</v>
      </c>
      <c r="H277" s="161">
        <v>0.479</v>
      </c>
      <c r="I277" s="162"/>
      <c r="J277" s="163">
        <f>ROUND(I277*H277,2)</f>
        <v>0</v>
      </c>
      <c r="K277" s="159" t="s">
        <v>150</v>
      </c>
      <c r="L277" s="33"/>
      <c r="M277" s="164" t="s">
        <v>3</v>
      </c>
      <c r="N277" s="165" t="s">
        <v>51</v>
      </c>
      <c r="O277" s="53"/>
      <c r="P277" s="166">
        <f>O277*H277</f>
        <v>0</v>
      </c>
      <c r="Q277" s="166">
        <v>1.06277</v>
      </c>
      <c r="R277" s="166">
        <f>Q277*H277</f>
        <v>0.50906683</v>
      </c>
      <c r="S277" s="166">
        <v>0</v>
      </c>
      <c r="T277" s="16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151</v>
      </c>
      <c r="AT277" s="168" t="s">
        <v>146</v>
      </c>
      <c r="AU277" s="168" t="s">
        <v>89</v>
      </c>
      <c r="AY277" s="17" t="s">
        <v>144</v>
      </c>
      <c r="BE277" s="169">
        <f>IF(N277="základní",J277,0)</f>
        <v>0</v>
      </c>
      <c r="BF277" s="169">
        <f>IF(N277="snížená",J277,0)</f>
        <v>0</v>
      </c>
      <c r="BG277" s="169">
        <f>IF(N277="zákl. přenesená",J277,0)</f>
        <v>0</v>
      </c>
      <c r="BH277" s="169">
        <f>IF(N277="sníž. přenesená",J277,0)</f>
        <v>0</v>
      </c>
      <c r="BI277" s="169">
        <f>IF(N277="nulová",J277,0)</f>
        <v>0</v>
      </c>
      <c r="BJ277" s="17" t="s">
        <v>87</v>
      </c>
      <c r="BK277" s="169">
        <f>ROUND(I277*H277,2)</f>
        <v>0</v>
      </c>
      <c r="BL277" s="17" t="s">
        <v>151</v>
      </c>
      <c r="BM277" s="168" t="s">
        <v>388</v>
      </c>
    </row>
    <row r="278" spans="1:47" s="2" customFormat="1" ht="12">
      <c r="A278" s="32"/>
      <c r="B278" s="33"/>
      <c r="C278" s="32"/>
      <c r="D278" s="170" t="s">
        <v>153</v>
      </c>
      <c r="E278" s="32"/>
      <c r="F278" s="171" t="s">
        <v>389</v>
      </c>
      <c r="G278" s="32"/>
      <c r="H278" s="32"/>
      <c r="I278" s="96"/>
      <c r="J278" s="32"/>
      <c r="K278" s="32"/>
      <c r="L278" s="33"/>
      <c r="M278" s="172"/>
      <c r="N278" s="173"/>
      <c r="O278" s="53"/>
      <c r="P278" s="53"/>
      <c r="Q278" s="53"/>
      <c r="R278" s="53"/>
      <c r="S278" s="53"/>
      <c r="T278" s="54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153</v>
      </c>
      <c r="AU278" s="17" t="s">
        <v>89</v>
      </c>
    </row>
    <row r="279" spans="2:51" s="13" customFormat="1" ht="12">
      <c r="B279" s="174"/>
      <c r="D279" s="170" t="s">
        <v>155</v>
      </c>
      <c r="E279" s="175" t="s">
        <v>3</v>
      </c>
      <c r="F279" s="176" t="s">
        <v>390</v>
      </c>
      <c r="H279" s="175" t="s">
        <v>3</v>
      </c>
      <c r="I279" s="177"/>
      <c r="L279" s="174"/>
      <c r="M279" s="178"/>
      <c r="N279" s="179"/>
      <c r="O279" s="179"/>
      <c r="P279" s="179"/>
      <c r="Q279" s="179"/>
      <c r="R279" s="179"/>
      <c r="S279" s="179"/>
      <c r="T279" s="180"/>
      <c r="AT279" s="175" t="s">
        <v>155</v>
      </c>
      <c r="AU279" s="175" t="s">
        <v>89</v>
      </c>
      <c r="AV279" s="13" t="s">
        <v>87</v>
      </c>
      <c r="AW279" s="13" t="s">
        <v>39</v>
      </c>
      <c r="AX279" s="13" t="s">
        <v>80</v>
      </c>
      <c r="AY279" s="175" t="s">
        <v>144</v>
      </c>
    </row>
    <row r="280" spans="2:51" s="14" customFormat="1" ht="12">
      <c r="B280" s="181"/>
      <c r="D280" s="170" t="s">
        <v>155</v>
      </c>
      <c r="E280" s="182" t="s">
        <v>3</v>
      </c>
      <c r="F280" s="183" t="s">
        <v>391</v>
      </c>
      <c r="H280" s="184">
        <v>0.216</v>
      </c>
      <c r="I280" s="185"/>
      <c r="L280" s="181"/>
      <c r="M280" s="186"/>
      <c r="N280" s="187"/>
      <c r="O280" s="187"/>
      <c r="P280" s="187"/>
      <c r="Q280" s="187"/>
      <c r="R280" s="187"/>
      <c r="S280" s="187"/>
      <c r="T280" s="188"/>
      <c r="AT280" s="182" t="s">
        <v>155</v>
      </c>
      <c r="AU280" s="182" t="s">
        <v>89</v>
      </c>
      <c r="AV280" s="14" t="s">
        <v>89</v>
      </c>
      <c r="AW280" s="14" t="s">
        <v>39</v>
      </c>
      <c r="AX280" s="14" t="s">
        <v>80</v>
      </c>
      <c r="AY280" s="182" t="s">
        <v>144</v>
      </c>
    </row>
    <row r="281" spans="2:51" s="13" customFormat="1" ht="12">
      <c r="B281" s="174"/>
      <c r="D281" s="170" t="s">
        <v>155</v>
      </c>
      <c r="E281" s="175" t="s">
        <v>3</v>
      </c>
      <c r="F281" s="176" t="s">
        <v>392</v>
      </c>
      <c r="H281" s="175" t="s">
        <v>3</v>
      </c>
      <c r="I281" s="177"/>
      <c r="L281" s="174"/>
      <c r="M281" s="178"/>
      <c r="N281" s="179"/>
      <c r="O281" s="179"/>
      <c r="P281" s="179"/>
      <c r="Q281" s="179"/>
      <c r="R281" s="179"/>
      <c r="S281" s="179"/>
      <c r="T281" s="180"/>
      <c r="AT281" s="175" t="s">
        <v>155</v>
      </c>
      <c r="AU281" s="175" t="s">
        <v>89</v>
      </c>
      <c r="AV281" s="13" t="s">
        <v>87</v>
      </c>
      <c r="AW281" s="13" t="s">
        <v>39</v>
      </c>
      <c r="AX281" s="13" t="s">
        <v>80</v>
      </c>
      <c r="AY281" s="175" t="s">
        <v>144</v>
      </c>
    </row>
    <row r="282" spans="2:51" s="14" customFormat="1" ht="12">
      <c r="B282" s="181"/>
      <c r="D282" s="170" t="s">
        <v>155</v>
      </c>
      <c r="E282" s="182" t="s">
        <v>3</v>
      </c>
      <c r="F282" s="183" t="s">
        <v>393</v>
      </c>
      <c r="H282" s="184">
        <v>0.213</v>
      </c>
      <c r="I282" s="185"/>
      <c r="L282" s="181"/>
      <c r="M282" s="186"/>
      <c r="N282" s="187"/>
      <c r="O282" s="187"/>
      <c r="P282" s="187"/>
      <c r="Q282" s="187"/>
      <c r="R282" s="187"/>
      <c r="S282" s="187"/>
      <c r="T282" s="188"/>
      <c r="AT282" s="182" t="s">
        <v>155</v>
      </c>
      <c r="AU282" s="182" t="s">
        <v>89</v>
      </c>
      <c r="AV282" s="14" t="s">
        <v>89</v>
      </c>
      <c r="AW282" s="14" t="s">
        <v>39</v>
      </c>
      <c r="AX282" s="14" t="s">
        <v>80</v>
      </c>
      <c r="AY282" s="182" t="s">
        <v>144</v>
      </c>
    </row>
    <row r="283" spans="2:51" s="13" customFormat="1" ht="12">
      <c r="B283" s="174"/>
      <c r="D283" s="170" t="s">
        <v>155</v>
      </c>
      <c r="E283" s="175" t="s">
        <v>3</v>
      </c>
      <c r="F283" s="176" t="s">
        <v>362</v>
      </c>
      <c r="H283" s="175" t="s">
        <v>3</v>
      </c>
      <c r="I283" s="177"/>
      <c r="L283" s="174"/>
      <c r="M283" s="178"/>
      <c r="N283" s="179"/>
      <c r="O283" s="179"/>
      <c r="P283" s="179"/>
      <c r="Q283" s="179"/>
      <c r="R283" s="179"/>
      <c r="S283" s="179"/>
      <c r="T283" s="180"/>
      <c r="AT283" s="175" t="s">
        <v>155</v>
      </c>
      <c r="AU283" s="175" t="s">
        <v>89</v>
      </c>
      <c r="AV283" s="13" t="s">
        <v>87</v>
      </c>
      <c r="AW283" s="13" t="s">
        <v>39</v>
      </c>
      <c r="AX283" s="13" t="s">
        <v>80</v>
      </c>
      <c r="AY283" s="175" t="s">
        <v>144</v>
      </c>
    </row>
    <row r="284" spans="2:51" s="14" customFormat="1" ht="12">
      <c r="B284" s="181"/>
      <c r="D284" s="170" t="s">
        <v>155</v>
      </c>
      <c r="E284" s="182" t="s">
        <v>3</v>
      </c>
      <c r="F284" s="183" t="s">
        <v>394</v>
      </c>
      <c r="H284" s="184">
        <v>0.05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2" t="s">
        <v>155</v>
      </c>
      <c r="AU284" s="182" t="s">
        <v>89</v>
      </c>
      <c r="AV284" s="14" t="s">
        <v>89</v>
      </c>
      <c r="AW284" s="14" t="s">
        <v>39</v>
      </c>
      <c r="AX284" s="14" t="s">
        <v>80</v>
      </c>
      <c r="AY284" s="182" t="s">
        <v>144</v>
      </c>
    </row>
    <row r="285" spans="2:51" s="15" customFormat="1" ht="12">
      <c r="B285" s="189"/>
      <c r="D285" s="170" t="s">
        <v>155</v>
      </c>
      <c r="E285" s="190" t="s">
        <v>3</v>
      </c>
      <c r="F285" s="191" t="s">
        <v>158</v>
      </c>
      <c r="H285" s="192">
        <v>0.479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155</v>
      </c>
      <c r="AU285" s="190" t="s">
        <v>89</v>
      </c>
      <c r="AV285" s="15" t="s">
        <v>151</v>
      </c>
      <c r="AW285" s="15" t="s">
        <v>39</v>
      </c>
      <c r="AX285" s="15" t="s">
        <v>87</v>
      </c>
      <c r="AY285" s="190" t="s">
        <v>144</v>
      </c>
    </row>
    <row r="286" spans="1:65" s="2" customFormat="1" ht="24" customHeight="1">
      <c r="A286" s="32"/>
      <c r="B286" s="156"/>
      <c r="C286" s="157" t="s">
        <v>395</v>
      </c>
      <c r="D286" s="157" t="s">
        <v>146</v>
      </c>
      <c r="E286" s="158" t="s">
        <v>396</v>
      </c>
      <c r="F286" s="159" t="s">
        <v>397</v>
      </c>
      <c r="G286" s="160" t="s">
        <v>149</v>
      </c>
      <c r="H286" s="161">
        <v>40.415</v>
      </c>
      <c r="I286" s="162"/>
      <c r="J286" s="163">
        <f>ROUND(I286*H286,2)</f>
        <v>0</v>
      </c>
      <c r="K286" s="159" t="s">
        <v>150</v>
      </c>
      <c r="L286" s="33"/>
      <c r="M286" s="164" t="s">
        <v>3</v>
      </c>
      <c r="N286" s="165" t="s">
        <v>51</v>
      </c>
      <c r="O286" s="53"/>
      <c r="P286" s="166">
        <f>O286*H286</f>
        <v>0</v>
      </c>
      <c r="Q286" s="166">
        <v>0.45195</v>
      </c>
      <c r="R286" s="166">
        <f>Q286*H286</f>
        <v>18.26555925</v>
      </c>
      <c r="S286" s="166">
        <v>0</v>
      </c>
      <c r="T286" s="16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151</v>
      </c>
      <c r="AT286" s="168" t="s">
        <v>146</v>
      </c>
      <c r="AU286" s="168" t="s">
        <v>89</v>
      </c>
      <c r="AY286" s="17" t="s">
        <v>144</v>
      </c>
      <c r="BE286" s="169">
        <f>IF(N286="základní",J286,0)</f>
        <v>0</v>
      </c>
      <c r="BF286" s="169">
        <f>IF(N286="snížená",J286,0)</f>
        <v>0</v>
      </c>
      <c r="BG286" s="169">
        <f>IF(N286="zákl. přenesená",J286,0)</f>
        <v>0</v>
      </c>
      <c r="BH286" s="169">
        <f>IF(N286="sníž. přenesená",J286,0)</f>
        <v>0</v>
      </c>
      <c r="BI286" s="169">
        <f>IF(N286="nulová",J286,0)</f>
        <v>0</v>
      </c>
      <c r="BJ286" s="17" t="s">
        <v>87</v>
      </c>
      <c r="BK286" s="169">
        <f>ROUND(I286*H286,2)</f>
        <v>0</v>
      </c>
      <c r="BL286" s="17" t="s">
        <v>151</v>
      </c>
      <c r="BM286" s="168" t="s">
        <v>398</v>
      </c>
    </row>
    <row r="287" spans="1:47" s="2" customFormat="1" ht="29.25">
      <c r="A287" s="32"/>
      <c r="B287" s="33"/>
      <c r="C287" s="32"/>
      <c r="D287" s="170" t="s">
        <v>153</v>
      </c>
      <c r="E287" s="32"/>
      <c r="F287" s="171" t="s">
        <v>399</v>
      </c>
      <c r="G287" s="32"/>
      <c r="H287" s="32"/>
      <c r="I287" s="96"/>
      <c r="J287" s="32"/>
      <c r="K287" s="32"/>
      <c r="L287" s="33"/>
      <c r="M287" s="172"/>
      <c r="N287" s="173"/>
      <c r="O287" s="53"/>
      <c r="P287" s="53"/>
      <c r="Q287" s="53"/>
      <c r="R287" s="53"/>
      <c r="S287" s="53"/>
      <c r="T287" s="54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153</v>
      </c>
      <c r="AU287" s="17" t="s">
        <v>89</v>
      </c>
    </row>
    <row r="288" spans="2:51" s="13" customFormat="1" ht="12">
      <c r="B288" s="174"/>
      <c r="D288" s="170" t="s">
        <v>155</v>
      </c>
      <c r="E288" s="175" t="s">
        <v>3</v>
      </c>
      <c r="F288" s="176" t="s">
        <v>400</v>
      </c>
      <c r="H288" s="175" t="s">
        <v>3</v>
      </c>
      <c r="I288" s="177"/>
      <c r="L288" s="174"/>
      <c r="M288" s="178"/>
      <c r="N288" s="179"/>
      <c r="O288" s="179"/>
      <c r="P288" s="179"/>
      <c r="Q288" s="179"/>
      <c r="R288" s="179"/>
      <c r="S288" s="179"/>
      <c r="T288" s="180"/>
      <c r="AT288" s="175" t="s">
        <v>155</v>
      </c>
      <c r="AU288" s="175" t="s">
        <v>89</v>
      </c>
      <c r="AV288" s="13" t="s">
        <v>87</v>
      </c>
      <c r="AW288" s="13" t="s">
        <v>39</v>
      </c>
      <c r="AX288" s="13" t="s">
        <v>80</v>
      </c>
      <c r="AY288" s="175" t="s">
        <v>144</v>
      </c>
    </row>
    <row r="289" spans="2:51" s="14" customFormat="1" ht="12">
      <c r="B289" s="181"/>
      <c r="D289" s="170" t="s">
        <v>155</v>
      </c>
      <c r="E289" s="182" t="s">
        <v>3</v>
      </c>
      <c r="F289" s="183" t="s">
        <v>401</v>
      </c>
      <c r="H289" s="184">
        <v>34.65</v>
      </c>
      <c r="I289" s="185"/>
      <c r="L289" s="181"/>
      <c r="M289" s="186"/>
      <c r="N289" s="187"/>
      <c r="O289" s="187"/>
      <c r="P289" s="187"/>
      <c r="Q289" s="187"/>
      <c r="R289" s="187"/>
      <c r="S289" s="187"/>
      <c r="T289" s="188"/>
      <c r="AT289" s="182" t="s">
        <v>155</v>
      </c>
      <c r="AU289" s="182" t="s">
        <v>89</v>
      </c>
      <c r="AV289" s="14" t="s">
        <v>89</v>
      </c>
      <c r="AW289" s="14" t="s">
        <v>39</v>
      </c>
      <c r="AX289" s="14" t="s">
        <v>80</v>
      </c>
      <c r="AY289" s="182" t="s">
        <v>144</v>
      </c>
    </row>
    <row r="290" spans="2:51" s="14" customFormat="1" ht="12">
      <c r="B290" s="181"/>
      <c r="D290" s="170" t="s">
        <v>155</v>
      </c>
      <c r="E290" s="182" t="s">
        <v>3</v>
      </c>
      <c r="F290" s="183" t="s">
        <v>402</v>
      </c>
      <c r="H290" s="184">
        <v>1.38</v>
      </c>
      <c r="I290" s="185"/>
      <c r="L290" s="181"/>
      <c r="M290" s="186"/>
      <c r="N290" s="187"/>
      <c r="O290" s="187"/>
      <c r="P290" s="187"/>
      <c r="Q290" s="187"/>
      <c r="R290" s="187"/>
      <c r="S290" s="187"/>
      <c r="T290" s="188"/>
      <c r="AT290" s="182" t="s">
        <v>155</v>
      </c>
      <c r="AU290" s="182" t="s">
        <v>89</v>
      </c>
      <c r="AV290" s="14" t="s">
        <v>89</v>
      </c>
      <c r="AW290" s="14" t="s">
        <v>39</v>
      </c>
      <c r="AX290" s="14" t="s">
        <v>80</v>
      </c>
      <c r="AY290" s="182" t="s">
        <v>144</v>
      </c>
    </row>
    <row r="291" spans="2:51" s="14" customFormat="1" ht="12">
      <c r="B291" s="181"/>
      <c r="D291" s="170" t="s">
        <v>155</v>
      </c>
      <c r="E291" s="182" t="s">
        <v>3</v>
      </c>
      <c r="F291" s="183" t="s">
        <v>403</v>
      </c>
      <c r="H291" s="184">
        <v>2.46</v>
      </c>
      <c r="I291" s="185"/>
      <c r="L291" s="181"/>
      <c r="M291" s="186"/>
      <c r="N291" s="187"/>
      <c r="O291" s="187"/>
      <c r="P291" s="187"/>
      <c r="Q291" s="187"/>
      <c r="R291" s="187"/>
      <c r="S291" s="187"/>
      <c r="T291" s="188"/>
      <c r="AT291" s="182" t="s">
        <v>155</v>
      </c>
      <c r="AU291" s="182" t="s">
        <v>89</v>
      </c>
      <c r="AV291" s="14" t="s">
        <v>89</v>
      </c>
      <c r="AW291" s="14" t="s">
        <v>39</v>
      </c>
      <c r="AX291" s="14" t="s">
        <v>80</v>
      </c>
      <c r="AY291" s="182" t="s">
        <v>144</v>
      </c>
    </row>
    <row r="292" spans="2:51" s="15" customFormat="1" ht="12">
      <c r="B292" s="189"/>
      <c r="D292" s="170" t="s">
        <v>155</v>
      </c>
      <c r="E292" s="190" t="s">
        <v>3</v>
      </c>
      <c r="F292" s="191" t="s">
        <v>158</v>
      </c>
      <c r="H292" s="192">
        <v>38.49</v>
      </c>
      <c r="I292" s="193"/>
      <c r="L292" s="189"/>
      <c r="M292" s="194"/>
      <c r="N292" s="195"/>
      <c r="O292" s="195"/>
      <c r="P292" s="195"/>
      <c r="Q292" s="195"/>
      <c r="R292" s="195"/>
      <c r="S292" s="195"/>
      <c r="T292" s="196"/>
      <c r="AT292" s="190" t="s">
        <v>155</v>
      </c>
      <c r="AU292" s="190" t="s">
        <v>89</v>
      </c>
      <c r="AV292" s="15" t="s">
        <v>151</v>
      </c>
      <c r="AW292" s="15" t="s">
        <v>39</v>
      </c>
      <c r="AX292" s="15" t="s">
        <v>87</v>
      </c>
      <c r="AY292" s="190" t="s">
        <v>144</v>
      </c>
    </row>
    <row r="293" spans="2:51" s="14" customFormat="1" ht="12">
      <c r="B293" s="181"/>
      <c r="D293" s="170" t="s">
        <v>155</v>
      </c>
      <c r="F293" s="183" t="s">
        <v>404</v>
      </c>
      <c r="H293" s="184">
        <v>40.415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2" t="s">
        <v>155</v>
      </c>
      <c r="AU293" s="182" t="s">
        <v>89</v>
      </c>
      <c r="AV293" s="14" t="s">
        <v>89</v>
      </c>
      <c r="AW293" s="14" t="s">
        <v>4</v>
      </c>
      <c r="AX293" s="14" t="s">
        <v>87</v>
      </c>
      <c r="AY293" s="182" t="s">
        <v>144</v>
      </c>
    </row>
    <row r="294" spans="1:65" s="2" customFormat="1" ht="24" customHeight="1">
      <c r="A294" s="32"/>
      <c r="B294" s="156"/>
      <c r="C294" s="157" t="s">
        <v>405</v>
      </c>
      <c r="D294" s="157" t="s">
        <v>146</v>
      </c>
      <c r="E294" s="158" t="s">
        <v>406</v>
      </c>
      <c r="F294" s="159" t="s">
        <v>407</v>
      </c>
      <c r="G294" s="160" t="s">
        <v>270</v>
      </c>
      <c r="H294" s="161">
        <v>1.009</v>
      </c>
      <c r="I294" s="162"/>
      <c r="J294" s="163">
        <f>ROUND(I294*H294,2)</f>
        <v>0</v>
      </c>
      <c r="K294" s="159" t="s">
        <v>150</v>
      </c>
      <c r="L294" s="33"/>
      <c r="M294" s="164" t="s">
        <v>3</v>
      </c>
      <c r="N294" s="165" t="s">
        <v>51</v>
      </c>
      <c r="O294" s="53"/>
      <c r="P294" s="166">
        <f>O294*H294</f>
        <v>0</v>
      </c>
      <c r="Q294" s="166">
        <v>1.05871</v>
      </c>
      <c r="R294" s="166">
        <f>Q294*H294</f>
        <v>1.0682383899999999</v>
      </c>
      <c r="S294" s="166">
        <v>0</v>
      </c>
      <c r="T294" s="16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151</v>
      </c>
      <c r="AT294" s="168" t="s">
        <v>146</v>
      </c>
      <c r="AU294" s="168" t="s">
        <v>89</v>
      </c>
      <c r="AY294" s="17" t="s">
        <v>144</v>
      </c>
      <c r="BE294" s="169">
        <f>IF(N294="základní",J294,0)</f>
        <v>0</v>
      </c>
      <c r="BF294" s="169">
        <f>IF(N294="snížená",J294,0)</f>
        <v>0</v>
      </c>
      <c r="BG294" s="169">
        <f>IF(N294="zákl. přenesená",J294,0)</f>
        <v>0</v>
      </c>
      <c r="BH294" s="169">
        <f>IF(N294="sníž. přenesená",J294,0)</f>
        <v>0</v>
      </c>
      <c r="BI294" s="169">
        <f>IF(N294="nulová",J294,0)</f>
        <v>0</v>
      </c>
      <c r="BJ294" s="17" t="s">
        <v>87</v>
      </c>
      <c r="BK294" s="169">
        <f>ROUND(I294*H294,2)</f>
        <v>0</v>
      </c>
      <c r="BL294" s="17" t="s">
        <v>151</v>
      </c>
      <c r="BM294" s="168" t="s">
        <v>408</v>
      </c>
    </row>
    <row r="295" spans="1:47" s="2" customFormat="1" ht="29.25">
      <c r="A295" s="32"/>
      <c r="B295" s="33"/>
      <c r="C295" s="32"/>
      <c r="D295" s="170" t="s">
        <v>153</v>
      </c>
      <c r="E295" s="32"/>
      <c r="F295" s="171" t="s">
        <v>409</v>
      </c>
      <c r="G295" s="32"/>
      <c r="H295" s="32"/>
      <c r="I295" s="96"/>
      <c r="J295" s="32"/>
      <c r="K295" s="32"/>
      <c r="L295" s="33"/>
      <c r="M295" s="172"/>
      <c r="N295" s="173"/>
      <c r="O295" s="53"/>
      <c r="P295" s="53"/>
      <c r="Q295" s="53"/>
      <c r="R295" s="53"/>
      <c r="S295" s="53"/>
      <c r="T295" s="54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153</v>
      </c>
      <c r="AU295" s="17" t="s">
        <v>89</v>
      </c>
    </row>
    <row r="296" spans="2:51" s="13" customFormat="1" ht="12">
      <c r="B296" s="174"/>
      <c r="D296" s="170" t="s">
        <v>155</v>
      </c>
      <c r="E296" s="175" t="s">
        <v>3</v>
      </c>
      <c r="F296" s="176" t="s">
        <v>410</v>
      </c>
      <c r="H296" s="175" t="s">
        <v>3</v>
      </c>
      <c r="I296" s="177"/>
      <c r="L296" s="174"/>
      <c r="M296" s="178"/>
      <c r="N296" s="179"/>
      <c r="O296" s="179"/>
      <c r="P296" s="179"/>
      <c r="Q296" s="179"/>
      <c r="R296" s="179"/>
      <c r="S296" s="179"/>
      <c r="T296" s="180"/>
      <c r="AT296" s="175" t="s">
        <v>155</v>
      </c>
      <c r="AU296" s="175" t="s">
        <v>89</v>
      </c>
      <c r="AV296" s="13" t="s">
        <v>87</v>
      </c>
      <c r="AW296" s="13" t="s">
        <v>39</v>
      </c>
      <c r="AX296" s="13" t="s">
        <v>80</v>
      </c>
      <c r="AY296" s="175" t="s">
        <v>144</v>
      </c>
    </row>
    <row r="297" spans="2:51" s="14" customFormat="1" ht="12">
      <c r="B297" s="181"/>
      <c r="D297" s="170" t="s">
        <v>155</v>
      </c>
      <c r="E297" s="182" t="s">
        <v>3</v>
      </c>
      <c r="F297" s="183" t="s">
        <v>411</v>
      </c>
      <c r="H297" s="184">
        <v>0.801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2" t="s">
        <v>155</v>
      </c>
      <c r="AU297" s="182" t="s">
        <v>89</v>
      </c>
      <c r="AV297" s="14" t="s">
        <v>89</v>
      </c>
      <c r="AW297" s="14" t="s">
        <v>39</v>
      </c>
      <c r="AX297" s="14" t="s">
        <v>80</v>
      </c>
      <c r="AY297" s="182" t="s">
        <v>144</v>
      </c>
    </row>
    <row r="298" spans="2:51" s="13" customFormat="1" ht="12">
      <c r="B298" s="174"/>
      <c r="D298" s="170" t="s">
        <v>155</v>
      </c>
      <c r="E298" s="175" t="s">
        <v>3</v>
      </c>
      <c r="F298" s="176" t="s">
        <v>412</v>
      </c>
      <c r="H298" s="175" t="s">
        <v>3</v>
      </c>
      <c r="I298" s="177"/>
      <c r="L298" s="174"/>
      <c r="M298" s="178"/>
      <c r="N298" s="179"/>
      <c r="O298" s="179"/>
      <c r="P298" s="179"/>
      <c r="Q298" s="179"/>
      <c r="R298" s="179"/>
      <c r="S298" s="179"/>
      <c r="T298" s="180"/>
      <c r="AT298" s="175" t="s">
        <v>155</v>
      </c>
      <c r="AU298" s="175" t="s">
        <v>89</v>
      </c>
      <c r="AV298" s="13" t="s">
        <v>87</v>
      </c>
      <c r="AW298" s="13" t="s">
        <v>39</v>
      </c>
      <c r="AX298" s="13" t="s">
        <v>80</v>
      </c>
      <c r="AY298" s="175" t="s">
        <v>144</v>
      </c>
    </row>
    <row r="299" spans="2:51" s="14" customFormat="1" ht="12">
      <c r="B299" s="181"/>
      <c r="D299" s="170" t="s">
        <v>155</v>
      </c>
      <c r="E299" s="182" t="s">
        <v>3</v>
      </c>
      <c r="F299" s="183" t="s">
        <v>413</v>
      </c>
      <c r="H299" s="184">
        <v>0.208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155</v>
      </c>
      <c r="AU299" s="182" t="s">
        <v>89</v>
      </c>
      <c r="AV299" s="14" t="s">
        <v>89</v>
      </c>
      <c r="AW299" s="14" t="s">
        <v>39</v>
      </c>
      <c r="AX299" s="14" t="s">
        <v>80</v>
      </c>
      <c r="AY299" s="182" t="s">
        <v>144</v>
      </c>
    </row>
    <row r="300" spans="2:51" s="15" customFormat="1" ht="12">
      <c r="B300" s="189"/>
      <c r="D300" s="170" t="s">
        <v>155</v>
      </c>
      <c r="E300" s="190" t="s">
        <v>3</v>
      </c>
      <c r="F300" s="191" t="s">
        <v>158</v>
      </c>
      <c r="H300" s="192">
        <v>1.009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155</v>
      </c>
      <c r="AU300" s="190" t="s">
        <v>89</v>
      </c>
      <c r="AV300" s="15" t="s">
        <v>151</v>
      </c>
      <c r="AW300" s="15" t="s">
        <v>39</v>
      </c>
      <c r="AX300" s="15" t="s">
        <v>87</v>
      </c>
      <c r="AY300" s="190" t="s">
        <v>144</v>
      </c>
    </row>
    <row r="301" spans="2:63" s="12" customFormat="1" ht="22.9" customHeight="1">
      <c r="B301" s="143"/>
      <c r="D301" s="144" t="s">
        <v>79</v>
      </c>
      <c r="E301" s="154" t="s">
        <v>151</v>
      </c>
      <c r="F301" s="154" t="s">
        <v>414</v>
      </c>
      <c r="I301" s="146"/>
      <c r="J301" s="155">
        <f>BK301</f>
        <v>0</v>
      </c>
      <c r="L301" s="143"/>
      <c r="M301" s="148"/>
      <c r="N301" s="149"/>
      <c r="O301" s="149"/>
      <c r="P301" s="150">
        <f>SUM(P302:P324)</f>
        <v>0</v>
      </c>
      <c r="Q301" s="149"/>
      <c r="R301" s="150">
        <f>SUM(R302:R324)</f>
        <v>5.4552291</v>
      </c>
      <c r="S301" s="149"/>
      <c r="T301" s="151">
        <f>SUM(T302:T324)</f>
        <v>0</v>
      </c>
      <c r="AR301" s="144" t="s">
        <v>87</v>
      </c>
      <c r="AT301" s="152" t="s">
        <v>79</v>
      </c>
      <c r="AU301" s="152" t="s">
        <v>87</v>
      </c>
      <c r="AY301" s="144" t="s">
        <v>144</v>
      </c>
      <c r="BK301" s="153">
        <f>SUM(BK302:BK324)</f>
        <v>0</v>
      </c>
    </row>
    <row r="302" spans="1:65" s="2" customFormat="1" ht="24" customHeight="1">
      <c r="A302" s="32"/>
      <c r="B302" s="156"/>
      <c r="C302" s="157" t="s">
        <v>415</v>
      </c>
      <c r="D302" s="157" t="s">
        <v>146</v>
      </c>
      <c r="E302" s="158" t="s">
        <v>416</v>
      </c>
      <c r="F302" s="159" t="s">
        <v>417</v>
      </c>
      <c r="G302" s="160" t="s">
        <v>149</v>
      </c>
      <c r="H302" s="161">
        <v>8.14</v>
      </c>
      <c r="I302" s="162"/>
      <c r="J302" s="163">
        <f>ROUND(I302*H302,2)</f>
        <v>0</v>
      </c>
      <c r="K302" s="159" t="s">
        <v>150</v>
      </c>
      <c r="L302" s="33"/>
      <c r="M302" s="164" t="s">
        <v>3</v>
      </c>
      <c r="N302" s="165" t="s">
        <v>51</v>
      </c>
      <c r="O302" s="53"/>
      <c r="P302" s="166">
        <f>O302*H302</f>
        <v>0</v>
      </c>
      <c r="Q302" s="166">
        <v>0.00533</v>
      </c>
      <c r="R302" s="166">
        <f>Q302*H302</f>
        <v>0.0433862</v>
      </c>
      <c r="S302" s="166">
        <v>0</v>
      </c>
      <c r="T302" s="16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151</v>
      </c>
      <c r="AT302" s="168" t="s">
        <v>146</v>
      </c>
      <c r="AU302" s="168" t="s">
        <v>89</v>
      </c>
      <c r="AY302" s="17" t="s">
        <v>144</v>
      </c>
      <c r="BE302" s="169">
        <f>IF(N302="základní",J302,0)</f>
        <v>0</v>
      </c>
      <c r="BF302" s="169">
        <f>IF(N302="snížená",J302,0)</f>
        <v>0</v>
      </c>
      <c r="BG302" s="169">
        <f>IF(N302="zákl. přenesená",J302,0)</f>
        <v>0</v>
      </c>
      <c r="BH302" s="169">
        <f>IF(N302="sníž. přenesená",J302,0)</f>
        <v>0</v>
      </c>
      <c r="BI302" s="169">
        <f>IF(N302="nulová",J302,0)</f>
        <v>0</v>
      </c>
      <c r="BJ302" s="17" t="s">
        <v>87</v>
      </c>
      <c r="BK302" s="169">
        <f>ROUND(I302*H302,2)</f>
        <v>0</v>
      </c>
      <c r="BL302" s="17" t="s">
        <v>151</v>
      </c>
      <c r="BM302" s="168" t="s">
        <v>418</v>
      </c>
    </row>
    <row r="303" spans="1:47" s="2" customFormat="1" ht="19.5">
      <c r="A303" s="32"/>
      <c r="B303" s="33"/>
      <c r="C303" s="32"/>
      <c r="D303" s="170" t="s">
        <v>153</v>
      </c>
      <c r="E303" s="32"/>
      <c r="F303" s="171" t="s">
        <v>419</v>
      </c>
      <c r="G303" s="32"/>
      <c r="H303" s="32"/>
      <c r="I303" s="96"/>
      <c r="J303" s="32"/>
      <c r="K303" s="32"/>
      <c r="L303" s="33"/>
      <c r="M303" s="172"/>
      <c r="N303" s="173"/>
      <c r="O303" s="53"/>
      <c r="P303" s="53"/>
      <c r="Q303" s="53"/>
      <c r="R303" s="53"/>
      <c r="S303" s="53"/>
      <c r="T303" s="54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153</v>
      </c>
      <c r="AU303" s="17" t="s">
        <v>89</v>
      </c>
    </row>
    <row r="304" spans="2:51" s="13" customFormat="1" ht="12">
      <c r="B304" s="174"/>
      <c r="D304" s="170" t="s">
        <v>155</v>
      </c>
      <c r="E304" s="175" t="s">
        <v>3</v>
      </c>
      <c r="F304" s="176" t="s">
        <v>420</v>
      </c>
      <c r="H304" s="175" t="s">
        <v>3</v>
      </c>
      <c r="I304" s="177"/>
      <c r="L304" s="174"/>
      <c r="M304" s="178"/>
      <c r="N304" s="179"/>
      <c r="O304" s="179"/>
      <c r="P304" s="179"/>
      <c r="Q304" s="179"/>
      <c r="R304" s="179"/>
      <c r="S304" s="179"/>
      <c r="T304" s="180"/>
      <c r="AT304" s="175" t="s">
        <v>155</v>
      </c>
      <c r="AU304" s="175" t="s">
        <v>89</v>
      </c>
      <c r="AV304" s="13" t="s">
        <v>87</v>
      </c>
      <c r="AW304" s="13" t="s">
        <v>39</v>
      </c>
      <c r="AX304" s="13" t="s">
        <v>80</v>
      </c>
      <c r="AY304" s="175" t="s">
        <v>144</v>
      </c>
    </row>
    <row r="305" spans="2:51" s="14" customFormat="1" ht="12">
      <c r="B305" s="181"/>
      <c r="D305" s="170" t="s">
        <v>155</v>
      </c>
      <c r="E305" s="182" t="s">
        <v>3</v>
      </c>
      <c r="F305" s="183" t="s">
        <v>421</v>
      </c>
      <c r="H305" s="184">
        <v>8.14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2" t="s">
        <v>155</v>
      </c>
      <c r="AU305" s="182" t="s">
        <v>89</v>
      </c>
      <c r="AV305" s="14" t="s">
        <v>89</v>
      </c>
      <c r="AW305" s="14" t="s">
        <v>39</v>
      </c>
      <c r="AX305" s="14" t="s">
        <v>80</v>
      </c>
      <c r="AY305" s="182" t="s">
        <v>144</v>
      </c>
    </row>
    <row r="306" spans="2:51" s="15" customFormat="1" ht="12">
      <c r="B306" s="189"/>
      <c r="D306" s="170" t="s">
        <v>155</v>
      </c>
      <c r="E306" s="190" t="s">
        <v>3</v>
      </c>
      <c r="F306" s="191" t="s">
        <v>158</v>
      </c>
      <c r="H306" s="192">
        <v>8.14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155</v>
      </c>
      <c r="AU306" s="190" t="s">
        <v>89</v>
      </c>
      <c r="AV306" s="15" t="s">
        <v>151</v>
      </c>
      <c r="AW306" s="15" t="s">
        <v>39</v>
      </c>
      <c r="AX306" s="15" t="s">
        <v>87</v>
      </c>
      <c r="AY306" s="190" t="s">
        <v>144</v>
      </c>
    </row>
    <row r="307" spans="1:65" s="2" customFormat="1" ht="24" customHeight="1">
      <c r="A307" s="32"/>
      <c r="B307" s="156"/>
      <c r="C307" s="157" t="s">
        <v>422</v>
      </c>
      <c r="D307" s="157" t="s">
        <v>146</v>
      </c>
      <c r="E307" s="158" t="s">
        <v>423</v>
      </c>
      <c r="F307" s="159" t="s">
        <v>424</v>
      </c>
      <c r="G307" s="160" t="s">
        <v>149</v>
      </c>
      <c r="H307" s="161">
        <v>8.14</v>
      </c>
      <c r="I307" s="162"/>
      <c r="J307" s="163">
        <f>ROUND(I307*H307,2)</f>
        <v>0</v>
      </c>
      <c r="K307" s="159" t="s">
        <v>150</v>
      </c>
      <c r="L307" s="33"/>
      <c r="M307" s="164" t="s">
        <v>3</v>
      </c>
      <c r="N307" s="165" t="s">
        <v>51</v>
      </c>
      <c r="O307" s="53"/>
      <c r="P307" s="166">
        <f>O307*H307</f>
        <v>0</v>
      </c>
      <c r="Q307" s="166">
        <v>0</v>
      </c>
      <c r="R307" s="166">
        <f>Q307*H307</f>
        <v>0</v>
      </c>
      <c r="S307" s="166">
        <v>0</v>
      </c>
      <c r="T307" s="167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151</v>
      </c>
      <c r="AT307" s="168" t="s">
        <v>146</v>
      </c>
      <c r="AU307" s="168" t="s">
        <v>89</v>
      </c>
      <c r="AY307" s="17" t="s">
        <v>144</v>
      </c>
      <c r="BE307" s="169">
        <f>IF(N307="základní",J307,0)</f>
        <v>0</v>
      </c>
      <c r="BF307" s="169">
        <f>IF(N307="snížená",J307,0)</f>
        <v>0</v>
      </c>
      <c r="BG307" s="169">
        <f>IF(N307="zákl. přenesená",J307,0)</f>
        <v>0</v>
      </c>
      <c r="BH307" s="169">
        <f>IF(N307="sníž. přenesená",J307,0)</f>
        <v>0</v>
      </c>
      <c r="BI307" s="169">
        <f>IF(N307="nulová",J307,0)</f>
        <v>0</v>
      </c>
      <c r="BJ307" s="17" t="s">
        <v>87</v>
      </c>
      <c r="BK307" s="169">
        <f>ROUND(I307*H307,2)</f>
        <v>0</v>
      </c>
      <c r="BL307" s="17" t="s">
        <v>151</v>
      </c>
      <c r="BM307" s="168" t="s">
        <v>425</v>
      </c>
    </row>
    <row r="308" spans="1:47" s="2" customFormat="1" ht="19.5">
      <c r="A308" s="32"/>
      <c r="B308" s="33"/>
      <c r="C308" s="32"/>
      <c r="D308" s="170" t="s">
        <v>153</v>
      </c>
      <c r="E308" s="32"/>
      <c r="F308" s="171" t="s">
        <v>426</v>
      </c>
      <c r="G308" s="32"/>
      <c r="H308" s="32"/>
      <c r="I308" s="96"/>
      <c r="J308" s="32"/>
      <c r="K308" s="32"/>
      <c r="L308" s="33"/>
      <c r="M308" s="172"/>
      <c r="N308" s="173"/>
      <c r="O308" s="53"/>
      <c r="P308" s="53"/>
      <c r="Q308" s="53"/>
      <c r="R308" s="53"/>
      <c r="S308" s="53"/>
      <c r="T308" s="54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153</v>
      </c>
      <c r="AU308" s="17" t="s">
        <v>89</v>
      </c>
    </row>
    <row r="309" spans="1:65" s="2" customFormat="1" ht="24" customHeight="1">
      <c r="A309" s="32"/>
      <c r="B309" s="156"/>
      <c r="C309" s="157" t="s">
        <v>427</v>
      </c>
      <c r="D309" s="157" t="s">
        <v>146</v>
      </c>
      <c r="E309" s="158" t="s">
        <v>428</v>
      </c>
      <c r="F309" s="159" t="s">
        <v>429</v>
      </c>
      <c r="G309" s="160" t="s">
        <v>149</v>
      </c>
      <c r="H309" s="161">
        <v>8.14</v>
      </c>
      <c r="I309" s="162"/>
      <c r="J309" s="163">
        <f>ROUND(I309*H309,2)</f>
        <v>0</v>
      </c>
      <c r="K309" s="159" t="s">
        <v>150</v>
      </c>
      <c r="L309" s="33"/>
      <c r="M309" s="164" t="s">
        <v>3</v>
      </c>
      <c r="N309" s="165" t="s">
        <v>51</v>
      </c>
      <c r="O309" s="53"/>
      <c r="P309" s="166">
        <f>O309*H309</f>
        <v>0</v>
      </c>
      <c r="Q309" s="166">
        <v>0.00088</v>
      </c>
      <c r="R309" s="166">
        <f>Q309*H309</f>
        <v>0.007163200000000001</v>
      </c>
      <c r="S309" s="166">
        <v>0</v>
      </c>
      <c r="T309" s="167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8" t="s">
        <v>151</v>
      </c>
      <c r="AT309" s="168" t="s">
        <v>146</v>
      </c>
      <c r="AU309" s="168" t="s">
        <v>89</v>
      </c>
      <c r="AY309" s="17" t="s">
        <v>144</v>
      </c>
      <c r="BE309" s="169">
        <f>IF(N309="základní",J309,0)</f>
        <v>0</v>
      </c>
      <c r="BF309" s="169">
        <f>IF(N309="snížená",J309,0)</f>
        <v>0</v>
      </c>
      <c r="BG309" s="169">
        <f>IF(N309="zákl. přenesená",J309,0)</f>
        <v>0</v>
      </c>
      <c r="BH309" s="169">
        <f>IF(N309="sníž. přenesená",J309,0)</f>
        <v>0</v>
      </c>
      <c r="BI309" s="169">
        <f>IF(N309="nulová",J309,0)</f>
        <v>0</v>
      </c>
      <c r="BJ309" s="17" t="s">
        <v>87</v>
      </c>
      <c r="BK309" s="169">
        <f>ROUND(I309*H309,2)</f>
        <v>0</v>
      </c>
      <c r="BL309" s="17" t="s">
        <v>151</v>
      </c>
      <c r="BM309" s="168" t="s">
        <v>430</v>
      </c>
    </row>
    <row r="310" spans="1:47" s="2" customFormat="1" ht="19.5">
      <c r="A310" s="32"/>
      <c r="B310" s="33"/>
      <c r="C310" s="32"/>
      <c r="D310" s="170" t="s">
        <v>153</v>
      </c>
      <c r="E310" s="32"/>
      <c r="F310" s="171" t="s">
        <v>431</v>
      </c>
      <c r="G310" s="32"/>
      <c r="H310" s="32"/>
      <c r="I310" s="96"/>
      <c r="J310" s="32"/>
      <c r="K310" s="32"/>
      <c r="L310" s="33"/>
      <c r="M310" s="172"/>
      <c r="N310" s="173"/>
      <c r="O310" s="53"/>
      <c r="P310" s="53"/>
      <c r="Q310" s="53"/>
      <c r="R310" s="53"/>
      <c r="S310" s="53"/>
      <c r="T310" s="54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153</v>
      </c>
      <c r="AU310" s="17" t="s">
        <v>89</v>
      </c>
    </row>
    <row r="311" spans="1:65" s="2" customFormat="1" ht="24" customHeight="1">
      <c r="A311" s="32"/>
      <c r="B311" s="156"/>
      <c r="C311" s="157" t="s">
        <v>432</v>
      </c>
      <c r="D311" s="157" t="s">
        <v>146</v>
      </c>
      <c r="E311" s="158" t="s">
        <v>433</v>
      </c>
      <c r="F311" s="159" t="s">
        <v>434</v>
      </c>
      <c r="G311" s="160" t="s">
        <v>149</v>
      </c>
      <c r="H311" s="161">
        <v>8.14</v>
      </c>
      <c r="I311" s="162"/>
      <c r="J311" s="163">
        <f>ROUND(I311*H311,2)</f>
        <v>0</v>
      </c>
      <c r="K311" s="159" t="s">
        <v>150</v>
      </c>
      <c r="L311" s="33"/>
      <c r="M311" s="164" t="s">
        <v>3</v>
      </c>
      <c r="N311" s="165" t="s">
        <v>51</v>
      </c>
      <c r="O311" s="53"/>
      <c r="P311" s="166">
        <f>O311*H311</f>
        <v>0</v>
      </c>
      <c r="Q311" s="166">
        <v>0</v>
      </c>
      <c r="R311" s="166">
        <f>Q311*H311</f>
        <v>0</v>
      </c>
      <c r="S311" s="166">
        <v>0</v>
      </c>
      <c r="T311" s="167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8" t="s">
        <v>151</v>
      </c>
      <c r="AT311" s="168" t="s">
        <v>146</v>
      </c>
      <c r="AU311" s="168" t="s">
        <v>89</v>
      </c>
      <c r="AY311" s="17" t="s">
        <v>144</v>
      </c>
      <c r="BE311" s="169">
        <f>IF(N311="základní",J311,0)</f>
        <v>0</v>
      </c>
      <c r="BF311" s="169">
        <f>IF(N311="snížená",J311,0)</f>
        <v>0</v>
      </c>
      <c r="BG311" s="169">
        <f>IF(N311="zákl. přenesená",J311,0)</f>
        <v>0</v>
      </c>
      <c r="BH311" s="169">
        <f>IF(N311="sníž. přenesená",J311,0)</f>
        <v>0</v>
      </c>
      <c r="BI311" s="169">
        <f>IF(N311="nulová",J311,0)</f>
        <v>0</v>
      </c>
      <c r="BJ311" s="17" t="s">
        <v>87</v>
      </c>
      <c r="BK311" s="169">
        <f>ROUND(I311*H311,2)</f>
        <v>0</v>
      </c>
      <c r="BL311" s="17" t="s">
        <v>151</v>
      </c>
      <c r="BM311" s="168" t="s">
        <v>435</v>
      </c>
    </row>
    <row r="312" spans="1:47" s="2" customFormat="1" ht="19.5">
      <c r="A312" s="32"/>
      <c r="B312" s="33"/>
      <c r="C312" s="32"/>
      <c r="D312" s="170" t="s">
        <v>153</v>
      </c>
      <c r="E312" s="32"/>
      <c r="F312" s="171" t="s">
        <v>436</v>
      </c>
      <c r="G312" s="32"/>
      <c r="H312" s="32"/>
      <c r="I312" s="96"/>
      <c r="J312" s="32"/>
      <c r="K312" s="32"/>
      <c r="L312" s="33"/>
      <c r="M312" s="172"/>
      <c r="N312" s="173"/>
      <c r="O312" s="53"/>
      <c r="P312" s="53"/>
      <c r="Q312" s="53"/>
      <c r="R312" s="53"/>
      <c r="S312" s="53"/>
      <c r="T312" s="54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153</v>
      </c>
      <c r="AU312" s="17" t="s">
        <v>89</v>
      </c>
    </row>
    <row r="313" spans="1:65" s="2" customFormat="1" ht="16.5" customHeight="1">
      <c r="A313" s="32"/>
      <c r="B313" s="156"/>
      <c r="C313" s="157" t="s">
        <v>437</v>
      </c>
      <c r="D313" s="157" t="s">
        <v>146</v>
      </c>
      <c r="E313" s="158" t="s">
        <v>438</v>
      </c>
      <c r="F313" s="159" t="s">
        <v>439</v>
      </c>
      <c r="G313" s="160" t="s">
        <v>149</v>
      </c>
      <c r="H313" s="161">
        <v>3.08</v>
      </c>
      <c r="I313" s="162"/>
      <c r="J313" s="163">
        <f>ROUND(I313*H313,2)</f>
        <v>0</v>
      </c>
      <c r="K313" s="159" t="s">
        <v>150</v>
      </c>
      <c r="L313" s="33"/>
      <c r="M313" s="164" t="s">
        <v>3</v>
      </c>
      <c r="N313" s="165" t="s">
        <v>51</v>
      </c>
      <c r="O313" s="53"/>
      <c r="P313" s="166">
        <f>O313*H313</f>
        <v>0</v>
      </c>
      <c r="Q313" s="166">
        <v>0.00519</v>
      </c>
      <c r="R313" s="166">
        <f>Q313*H313</f>
        <v>0.0159852</v>
      </c>
      <c r="S313" s="166">
        <v>0</v>
      </c>
      <c r="T313" s="167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151</v>
      </c>
      <c r="AT313" s="168" t="s">
        <v>146</v>
      </c>
      <c r="AU313" s="168" t="s">
        <v>89</v>
      </c>
      <c r="AY313" s="17" t="s">
        <v>144</v>
      </c>
      <c r="BE313" s="169">
        <f>IF(N313="základní",J313,0)</f>
        <v>0</v>
      </c>
      <c r="BF313" s="169">
        <f>IF(N313="snížená",J313,0)</f>
        <v>0</v>
      </c>
      <c r="BG313" s="169">
        <f>IF(N313="zákl. přenesená",J313,0)</f>
        <v>0</v>
      </c>
      <c r="BH313" s="169">
        <f>IF(N313="sníž. přenesená",J313,0)</f>
        <v>0</v>
      </c>
      <c r="BI313" s="169">
        <f>IF(N313="nulová",J313,0)</f>
        <v>0</v>
      </c>
      <c r="BJ313" s="17" t="s">
        <v>87</v>
      </c>
      <c r="BK313" s="169">
        <f>ROUND(I313*H313,2)</f>
        <v>0</v>
      </c>
      <c r="BL313" s="17" t="s">
        <v>151</v>
      </c>
      <c r="BM313" s="168" t="s">
        <v>440</v>
      </c>
    </row>
    <row r="314" spans="1:47" s="2" customFormat="1" ht="12">
      <c r="A314" s="32"/>
      <c r="B314" s="33"/>
      <c r="C314" s="32"/>
      <c r="D314" s="170" t="s">
        <v>153</v>
      </c>
      <c r="E314" s="32"/>
      <c r="F314" s="171" t="s">
        <v>441</v>
      </c>
      <c r="G314" s="32"/>
      <c r="H314" s="32"/>
      <c r="I314" s="96"/>
      <c r="J314" s="32"/>
      <c r="K314" s="32"/>
      <c r="L314" s="33"/>
      <c r="M314" s="172"/>
      <c r="N314" s="173"/>
      <c r="O314" s="53"/>
      <c r="P314" s="53"/>
      <c r="Q314" s="53"/>
      <c r="R314" s="53"/>
      <c r="S314" s="53"/>
      <c r="T314" s="54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153</v>
      </c>
      <c r="AU314" s="17" t="s">
        <v>89</v>
      </c>
    </row>
    <row r="315" spans="2:51" s="13" customFormat="1" ht="12">
      <c r="B315" s="174"/>
      <c r="D315" s="170" t="s">
        <v>155</v>
      </c>
      <c r="E315" s="175" t="s">
        <v>3</v>
      </c>
      <c r="F315" s="176" t="s">
        <v>442</v>
      </c>
      <c r="H315" s="175" t="s">
        <v>3</v>
      </c>
      <c r="I315" s="177"/>
      <c r="L315" s="174"/>
      <c r="M315" s="178"/>
      <c r="N315" s="179"/>
      <c r="O315" s="179"/>
      <c r="P315" s="179"/>
      <c r="Q315" s="179"/>
      <c r="R315" s="179"/>
      <c r="S315" s="179"/>
      <c r="T315" s="180"/>
      <c r="AT315" s="175" t="s">
        <v>155</v>
      </c>
      <c r="AU315" s="175" t="s">
        <v>89</v>
      </c>
      <c r="AV315" s="13" t="s">
        <v>87</v>
      </c>
      <c r="AW315" s="13" t="s">
        <v>39</v>
      </c>
      <c r="AX315" s="13" t="s">
        <v>80</v>
      </c>
      <c r="AY315" s="175" t="s">
        <v>144</v>
      </c>
    </row>
    <row r="316" spans="2:51" s="14" customFormat="1" ht="12">
      <c r="B316" s="181"/>
      <c r="D316" s="170" t="s">
        <v>155</v>
      </c>
      <c r="E316" s="182" t="s">
        <v>3</v>
      </c>
      <c r="F316" s="183" t="s">
        <v>443</v>
      </c>
      <c r="H316" s="184">
        <v>3.08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155</v>
      </c>
      <c r="AU316" s="182" t="s">
        <v>89</v>
      </c>
      <c r="AV316" s="14" t="s">
        <v>89</v>
      </c>
      <c r="AW316" s="14" t="s">
        <v>39</v>
      </c>
      <c r="AX316" s="14" t="s">
        <v>80</v>
      </c>
      <c r="AY316" s="182" t="s">
        <v>144</v>
      </c>
    </row>
    <row r="317" spans="2:51" s="15" customFormat="1" ht="12">
      <c r="B317" s="189"/>
      <c r="D317" s="170" t="s">
        <v>155</v>
      </c>
      <c r="E317" s="190" t="s">
        <v>3</v>
      </c>
      <c r="F317" s="191" t="s">
        <v>158</v>
      </c>
      <c r="H317" s="192">
        <v>3.08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155</v>
      </c>
      <c r="AU317" s="190" t="s">
        <v>89</v>
      </c>
      <c r="AV317" s="15" t="s">
        <v>151</v>
      </c>
      <c r="AW317" s="15" t="s">
        <v>39</v>
      </c>
      <c r="AX317" s="15" t="s">
        <v>87</v>
      </c>
      <c r="AY317" s="190" t="s">
        <v>144</v>
      </c>
    </row>
    <row r="318" spans="1:65" s="2" customFormat="1" ht="16.5" customHeight="1">
      <c r="A318" s="32"/>
      <c r="B318" s="156"/>
      <c r="C318" s="157" t="s">
        <v>444</v>
      </c>
      <c r="D318" s="157" t="s">
        <v>146</v>
      </c>
      <c r="E318" s="158" t="s">
        <v>445</v>
      </c>
      <c r="F318" s="159" t="s">
        <v>446</v>
      </c>
      <c r="G318" s="160" t="s">
        <v>149</v>
      </c>
      <c r="H318" s="161">
        <v>3.08</v>
      </c>
      <c r="I318" s="162"/>
      <c r="J318" s="163">
        <f>ROUND(I318*H318,2)</f>
        <v>0</v>
      </c>
      <c r="K318" s="159" t="s">
        <v>150</v>
      </c>
      <c r="L318" s="33"/>
      <c r="M318" s="164" t="s">
        <v>3</v>
      </c>
      <c r="N318" s="165" t="s">
        <v>51</v>
      </c>
      <c r="O318" s="53"/>
      <c r="P318" s="166">
        <f>O318*H318</f>
        <v>0</v>
      </c>
      <c r="Q318" s="166">
        <v>0</v>
      </c>
      <c r="R318" s="166">
        <f>Q318*H318</f>
        <v>0</v>
      </c>
      <c r="S318" s="166">
        <v>0</v>
      </c>
      <c r="T318" s="167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8" t="s">
        <v>151</v>
      </c>
      <c r="AT318" s="168" t="s">
        <v>146</v>
      </c>
      <c r="AU318" s="168" t="s">
        <v>89</v>
      </c>
      <c r="AY318" s="17" t="s">
        <v>144</v>
      </c>
      <c r="BE318" s="169">
        <f>IF(N318="základní",J318,0)</f>
        <v>0</v>
      </c>
      <c r="BF318" s="169">
        <f>IF(N318="snížená",J318,0)</f>
        <v>0</v>
      </c>
      <c r="BG318" s="169">
        <f>IF(N318="zákl. přenesená",J318,0)</f>
        <v>0</v>
      </c>
      <c r="BH318" s="169">
        <f>IF(N318="sníž. přenesená",J318,0)</f>
        <v>0</v>
      </c>
      <c r="BI318" s="169">
        <f>IF(N318="nulová",J318,0)</f>
        <v>0</v>
      </c>
      <c r="BJ318" s="17" t="s">
        <v>87</v>
      </c>
      <c r="BK318" s="169">
        <f>ROUND(I318*H318,2)</f>
        <v>0</v>
      </c>
      <c r="BL318" s="17" t="s">
        <v>151</v>
      </c>
      <c r="BM318" s="168" t="s">
        <v>447</v>
      </c>
    </row>
    <row r="319" spans="1:47" s="2" customFormat="1" ht="12">
      <c r="A319" s="32"/>
      <c r="B319" s="33"/>
      <c r="C319" s="32"/>
      <c r="D319" s="170" t="s">
        <v>153</v>
      </c>
      <c r="E319" s="32"/>
      <c r="F319" s="171" t="s">
        <v>448</v>
      </c>
      <c r="G319" s="32"/>
      <c r="H319" s="32"/>
      <c r="I319" s="96"/>
      <c r="J319" s="32"/>
      <c r="K319" s="32"/>
      <c r="L319" s="33"/>
      <c r="M319" s="172"/>
      <c r="N319" s="173"/>
      <c r="O319" s="53"/>
      <c r="P319" s="53"/>
      <c r="Q319" s="53"/>
      <c r="R319" s="53"/>
      <c r="S319" s="53"/>
      <c r="T319" s="54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153</v>
      </c>
      <c r="AU319" s="17" t="s">
        <v>89</v>
      </c>
    </row>
    <row r="320" spans="1:65" s="2" customFormat="1" ht="24" customHeight="1">
      <c r="A320" s="32"/>
      <c r="B320" s="156"/>
      <c r="C320" s="157" t="s">
        <v>449</v>
      </c>
      <c r="D320" s="157" t="s">
        <v>146</v>
      </c>
      <c r="E320" s="158" t="s">
        <v>450</v>
      </c>
      <c r="F320" s="159" t="s">
        <v>451</v>
      </c>
      <c r="G320" s="160" t="s">
        <v>180</v>
      </c>
      <c r="H320" s="161">
        <v>2.85</v>
      </c>
      <c r="I320" s="162"/>
      <c r="J320" s="163">
        <f>ROUND(I320*H320,2)</f>
        <v>0</v>
      </c>
      <c r="K320" s="159" t="s">
        <v>150</v>
      </c>
      <c r="L320" s="33"/>
      <c r="M320" s="164" t="s">
        <v>3</v>
      </c>
      <c r="N320" s="165" t="s">
        <v>51</v>
      </c>
      <c r="O320" s="53"/>
      <c r="P320" s="166">
        <f>O320*H320</f>
        <v>0</v>
      </c>
      <c r="Q320" s="166">
        <v>1.89077</v>
      </c>
      <c r="R320" s="166">
        <f>Q320*H320</f>
        <v>5.388694500000001</v>
      </c>
      <c r="S320" s="166">
        <v>0</v>
      </c>
      <c r="T320" s="167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68" t="s">
        <v>151</v>
      </c>
      <c r="AT320" s="168" t="s">
        <v>146</v>
      </c>
      <c r="AU320" s="168" t="s">
        <v>89</v>
      </c>
      <c r="AY320" s="17" t="s">
        <v>144</v>
      </c>
      <c r="BE320" s="169">
        <f>IF(N320="základní",J320,0)</f>
        <v>0</v>
      </c>
      <c r="BF320" s="169">
        <f>IF(N320="snížená",J320,0)</f>
        <v>0</v>
      </c>
      <c r="BG320" s="169">
        <f>IF(N320="zákl. přenesená",J320,0)</f>
        <v>0</v>
      </c>
      <c r="BH320" s="169">
        <f>IF(N320="sníž. přenesená",J320,0)</f>
        <v>0</v>
      </c>
      <c r="BI320" s="169">
        <f>IF(N320="nulová",J320,0)</f>
        <v>0</v>
      </c>
      <c r="BJ320" s="17" t="s">
        <v>87</v>
      </c>
      <c r="BK320" s="169">
        <f>ROUND(I320*H320,2)</f>
        <v>0</v>
      </c>
      <c r="BL320" s="17" t="s">
        <v>151</v>
      </c>
      <c r="BM320" s="168" t="s">
        <v>452</v>
      </c>
    </row>
    <row r="321" spans="1:47" s="2" customFormat="1" ht="19.5">
      <c r="A321" s="32"/>
      <c r="B321" s="33"/>
      <c r="C321" s="32"/>
      <c r="D321" s="170" t="s">
        <v>153</v>
      </c>
      <c r="E321" s="32"/>
      <c r="F321" s="171" t="s">
        <v>453</v>
      </c>
      <c r="G321" s="32"/>
      <c r="H321" s="32"/>
      <c r="I321" s="96"/>
      <c r="J321" s="32"/>
      <c r="K321" s="32"/>
      <c r="L321" s="33"/>
      <c r="M321" s="172"/>
      <c r="N321" s="173"/>
      <c r="O321" s="53"/>
      <c r="P321" s="53"/>
      <c r="Q321" s="53"/>
      <c r="R321" s="53"/>
      <c r="S321" s="53"/>
      <c r="T321" s="54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153</v>
      </c>
      <c r="AU321" s="17" t="s">
        <v>89</v>
      </c>
    </row>
    <row r="322" spans="2:51" s="13" customFormat="1" ht="12">
      <c r="B322" s="174"/>
      <c r="D322" s="170" t="s">
        <v>155</v>
      </c>
      <c r="E322" s="175" t="s">
        <v>3</v>
      </c>
      <c r="F322" s="176" t="s">
        <v>203</v>
      </c>
      <c r="H322" s="175" t="s">
        <v>3</v>
      </c>
      <c r="I322" s="177"/>
      <c r="L322" s="174"/>
      <c r="M322" s="178"/>
      <c r="N322" s="179"/>
      <c r="O322" s="179"/>
      <c r="P322" s="179"/>
      <c r="Q322" s="179"/>
      <c r="R322" s="179"/>
      <c r="S322" s="179"/>
      <c r="T322" s="180"/>
      <c r="AT322" s="175" t="s">
        <v>155</v>
      </c>
      <c r="AU322" s="175" t="s">
        <v>89</v>
      </c>
      <c r="AV322" s="13" t="s">
        <v>87</v>
      </c>
      <c r="AW322" s="13" t="s">
        <v>39</v>
      </c>
      <c r="AX322" s="13" t="s">
        <v>80</v>
      </c>
      <c r="AY322" s="175" t="s">
        <v>144</v>
      </c>
    </row>
    <row r="323" spans="2:51" s="14" customFormat="1" ht="12">
      <c r="B323" s="181"/>
      <c r="D323" s="170" t="s">
        <v>155</v>
      </c>
      <c r="E323" s="182" t="s">
        <v>3</v>
      </c>
      <c r="F323" s="183" t="s">
        <v>454</v>
      </c>
      <c r="H323" s="184">
        <v>2.85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2" t="s">
        <v>155</v>
      </c>
      <c r="AU323" s="182" t="s">
        <v>89</v>
      </c>
      <c r="AV323" s="14" t="s">
        <v>89</v>
      </c>
      <c r="AW323" s="14" t="s">
        <v>39</v>
      </c>
      <c r="AX323" s="14" t="s">
        <v>80</v>
      </c>
      <c r="AY323" s="182" t="s">
        <v>144</v>
      </c>
    </row>
    <row r="324" spans="2:51" s="15" customFormat="1" ht="12">
      <c r="B324" s="189"/>
      <c r="D324" s="170" t="s">
        <v>155</v>
      </c>
      <c r="E324" s="190" t="s">
        <v>3</v>
      </c>
      <c r="F324" s="191" t="s">
        <v>158</v>
      </c>
      <c r="H324" s="192">
        <v>2.85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155</v>
      </c>
      <c r="AU324" s="190" t="s">
        <v>89</v>
      </c>
      <c r="AV324" s="15" t="s">
        <v>151</v>
      </c>
      <c r="AW324" s="15" t="s">
        <v>39</v>
      </c>
      <c r="AX324" s="15" t="s">
        <v>87</v>
      </c>
      <c r="AY324" s="190" t="s">
        <v>144</v>
      </c>
    </row>
    <row r="325" spans="2:63" s="12" customFormat="1" ht="22.9" customHeight="1">
      <c r="B325" s="143"/>
      <c r="D325" s="144" t="s">
        <v>79</v>
      </c>
      <c r="E325" s="154" t="s">
        <v>177</v>
      </c>
      <c r="F325" s="154" t="s">
        <v>455</v>
      </c>
      <c r="I325" s="146"/>
      <c r="J325" s="155">
        <f>BK325</f>
        <v>0</v>
      </c>
      <c r="L325" s="143"/>
      <c r="M325" s="148"/>
      <c r="N325" s="149"/>
      <c r="O325" s="149"/>
      <c r="P325" s="150">
        <f>SUM(P326:P344)</f>
        <v>0</v>
      </c>
      <c r="Q325" s="149"/>
      <c r="R325" s="150">
        <f>SUM(R326:R344)</f>
        <v>9.7542624</v>
      </c>
      <c r="S325" s="149"/>
      <c r="T325" s="151">
        <f>SUM(T326:T344)</f>
        <v>0</v>
      </c>
      <c r="AR325" s="144" t="s">
        <v>87</v>
      </c>
      <c r="AT325" s="152" t="s">
        <v>79</v>
      </c>
      <c r="AU325" s="152" t="s">
        <v>87</v>
      </c>
      <c r="AY325" s="144" t="s">
        <v>144</v>
      </c>
      <c r="BK325" s="153">
        <f>SUM(BK326:BK344)</f>
        <v>0</v>
      </c>
    </row>
    <row r="326" spans="1:65" s="2" customFormat="1" ht="24" customHeight="1">
      <c r="A326" s="32"/>
      <c r="B326" s="156"/>
      <c r="C326" s="157" t="s">
        <v>456</v>
      </c>
      <c r="D326" s="157" t="s">
        <v>146</v>
      </c>
      <c r="E326" s="158" t="s">
        <v>457</v>
      </c>
      <c r="F326" s="159" t="s">
        <v>458</v>
      </c>
      <c r="G326" s="160" t="s">
        <v>149</v>
      </c>
      <c r="H326" s="161">
        <v>13.76</v>
      </c>
      <c r="I326" s="162"/>
      <c r="J326" s="163">
        <f>ROUND(I326*H326,2)</f>
        <v>0</v>
      </c>
      <c r="K326" s="159" t="s">
        <v>150</v>
      </c>
      <c r="L326" s="33"/>
      <c r="M326" s="164" t="s">
        <v>3</v>
      </c>
      <c r="N326" s="165" t="s">
        <v>51</v>
      </c>
      <c r="O326" s="53"/>
      <c r="P326" s="166">
        <f>O326*H326</f>
        <v>0</v>
      </c>
      <c r="Q326" s="166">
        <v>0.398</v>
      </c>
      <c r="R326" s="166">
        <f>Q326*H326</f>
        <v>5.4764800000000005</v>
      </c>
      <c r="S326" s="166">
        <v>0</v>
      </c>
      <c r="T326" s="167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8" t="s">
        <v>151</v>
      </c>
      <c r="AT326" s="168" t="s">
        <v>146</v>
      </c>
      <c r="AU326" s="168" t="s">
        <v>89</v>
      </c>
      <c r="AY326" s="17" t="s">
        <v>144</v>
      </c>
      <c r="BE326" s="169">
        <f>IF(N326="základní",J326,0)</f>
        <v>0</v>
      </c>
      <c r="BF326" s="169">
        <f>IF(N326="snížená",J326,0)</f>
        <v>0</v>
      </c>
      <c r="BG326" s="169">
        <f>IF(N326="zákl. přenesená",J326,0)</f>
        <v>0</v>
      </c>
      <c r="BH326" s="169">
        <f>IF(N326="sníž. přenesená",J326,0)</f>
        <v>0</v>
      </c>
      <c r="BI326" s="169">
        <f>IF(N326="nulová",J326,0)</f>
        <v>0</v>
      </c>
      <c r="BJ326" s="17" t="s">
        <v>87</v>
      </c>
      <c r="BK326" s="169">
        <f>ROUND(I326*H326,2)</f>
        <v>0</v>
      </c>
      <c r="BL326" s="17" t="s">
        <v>151</v>
      </c>
      <c r="BM326" s="168" t="s">
        <v>459</v>
      </c>
    </row>
    <row r="327" spans="1:47" s="2" customFormat="1" ht="19.5">
      <c r="A327" s="32"/>
      <c r="B327" s="33"/>
      <c r="C327" s="32"/>
      <c r="D327" s="170" t="s">
        <v>153</v>
      </c>
      <c r="E327" s="32"/>
      <c r="F327" s="171" t="s">
        <v>460</v>
      </c>
      <c r="G327" s="32"/>
      <c r="H327" s="32"/>
      <c r="I327" s="96"/>
      <c r="J327" s="32"/>
      <c r="K327" s="32"/>
      <c r="L327" s="33"/>
      <c r="M327" s="172"/>
      <c r="N327" s="173"/>
      <c r="O327" s="53"/>
      <c r="P327" s="53"/>
      <c r="Q327" s="53"/>
      <c r="R327" s="53"/>
      <c r="S327" s="53"/>
      <c r="T327" s="54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153</v>
      </c>
      <c r="AU327" s="17" t="s">
        <v>89</v>
      </c>
    </row>
    <row r="328" spans="2:51" s="13" customFormat="1" ht="12">
      <c r="B328" s="174"/>
      <c r="D328" s="170" t="s">
        <v>155</v>
      </c>
      <c r="E328" s="175" t="s">
        <v>3</v>
      </c>
      <c r="F328" s="176" t="s">
        <v>156</v>
      </c>
      <c r="H328" s="175" t="s">
        <v>3</v>
      </c>
      <c r="I328" s="177"/>
      <c r="L328" s="174"/>
      <c r="M328" s="178"/>
      <c r="N328" s="179"/>
      <c r="O328" s="179"/>
      <c r="P328" s="179"/>
      <c r="Q328" s="179"/>
      <c r="R328" s="179"/>
      <c r="S328" s="179"/>
      <c r="T328" s="180"/>
      <c r="AT328" s="175" t="s">
        <v>155</v>
      </c>
      <c r="AU328" s="175" t="s">
        <v>89</v>
      </c>
      <c r="AV328" s="13" t="s">
        <v>87</v>
      </c>
      <c r="AW328" s="13" t="s">
        <v>39</v>
      </c>
      <c r="AX328" s="13" t="s">
        <v>80</v>
      </c>
      <c r="AY328" s="175" t="s">
        <v>144</v>
      </c>
    </row>
    <row r="329" spans="2:51" s="14" customFormat="1" ht="12">
      <c r="B329" s="181"/>
      <c r="D329" s="170" t="s">
        <v>155</v>
      </c>
      <c r="E329" s="182" t="s">
        <v>3</v>
      </c>
      <c r="F329" s="183" t="s">
        <v>461</v>
      </c>
      <c r="H329" s="184">
        <v>4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155</v>
      </c>
      <c r="AU329" s="182" t="s">
        <v>89</v>
      </c>
      <c r="AV329" s="14" t="s">
        <v>89</v>
      </c>
      <c r="AW329" s="14" t="s">
        <v>39</v>
      </c>
      <c r="AX329" s="14" t="s">
        <v>80</v>
      </c>
      <c r="AY329" s="182" t="s">
        <v>144</v>
      </c>
    </row>
    <row r="330" spans="2:51" s="13" customFormat="1" ht="12">
      <c r="B330" s="174"/>
      <c r="D330" s="170" t="s">
        <v>155</v>
      </c>
      <c r="E330" s="175" t="s">
        <v>3</v>
      </c>
      <c r="F330" s="176" t="s">
        <v>462</v>
      </c>
      <c r="H330" s="175" t="s">
        <v>3</v>
      </c>
      <c r="I330" s="177"/>
      <c r="L330" s="174"/>
      <c r="M330" s="178"/>
      <c r="N330" s="179"/>
      <c r="O330" s="179"/>
      <c r="P330" s="179"/>
      <c r="Q330" s="179"/>
      <c r="R330" s="179"/>
      <c r="S330" s="179"/>
      <c r="T330" s="180"/>
      <c r="AT330" s="175" t="s">
        <v>155</v>
      </c>
      <c r="AU330" s="175" t="s">
        <v>89</v>
      </c>
      <c r="AV330" s="13" t="s">
        <v>87</v>
      </c>
      <c r="AW330" s="13" t="s">
        <v>39</v>
      </c>
      <c r="AX330" s="13" t="s">
        <v>80</v>
      </c>
      <c r="AY330" s="175" t="s">
        <v>144</v>
      </c>
    </row>
    <row r="331" spans="2:51" s="14" customFormat="1" ht="12">
      <c r="B331" s="181"/>
      <c r="D331" s="170" t="s">
        <v>155</v>
      </c>
      <c r="E331" s="182" t="s">
        <v>3</v>
      </c>
      <c r="F331" s="183" t="s">
        <v>463</v>
      </c>
      <c r="H331" s="184">
        <v>9.76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2" t="s">
        <v>155</v>
      </c>
      <c r="AU331" s="182" t="s">
        <v>89</v>
      </c>
      <c r="AV331" s="14" t="s">
        <v>89</v>
      </c>
      <c r="AW331" s="14" t="s">
        <v>39</v>
      </c>
      <c r="AX331" s="14" t="s">
        <v>80</v>
      </c>
      <c r="AY331" s="182" t="s">
        <v>144</v>
      </c>
    </row>
    <row r="332" spans="2:51" s="15" customFormat="1" ht="12">
      <c r="B332" s="189"/>
      <c r="D332" s="170" t="s">
        <v>155</v>
      </c>
      <c r="E332" s="190" t="s">
        <v>3</v>
      </c>
      <c r="F332" s="191" t="s">
        <v>158</v>
      </c>
      <c r="H332" s="192">
        <v>13.76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155</v>
      </c>
      <c r="AU332" s="190" t="s">
        <v>89</v>
      </c>
      <c r="AV332" s="15" t="s">
        <v>151</v>
      </c>
      <c r="AW332" s="15" t="s">
        <v>39</v>
      </c>
      <c r="AX332" s="15" t="s">
        <v>87</v>
      </c>
      <c r="AY332" s="190" t="s">
        <v>144</v>
      </c>
    </row>
    <row r="333" spans="1:65" s="2" customFormat="1" ht="16.5" customHeight="1">
      <c r="A333" s="32"/>
      <c r="B333" s="156"/>
      <c r="C333" s="157" t="s">
        <v>464</v>
      </c>
      <c r="D333" s="157" t="s">
        <v>146</v>
      </c>
      <c r="E333" s="158" t="s">
        <v>465</v>
      </c>
      <c r="F333" s="159" t="s">
        <v>466</v>
      </c>
      <c r="G333" s="160" t="s">
        <v>149</v>
      </c>
      <c r="H333" s="161">
        <v>9.76</v>
      </c>
      <c r="I333" s="162"/>
      <c r="J333" s="163">
        <f>ROUND(I333*H333,2)</f>
        <v>0</v>
      </c>
      <c r="K333" s="159" t="s">
        <v>150</v>
      </c>
      <c r="L333" s="33"/>
      <c r="M333" s="164" t="s">
        <v>3</v>
      </c>
      <c r="N333" s="165" t="s">
        <v>51</v>
      </c>
      <c r="O333" s="53"/>
      <c r="P333" s="166">
        <f>O333*H333</f>
        <v>0</v>
      </c>
      <c r="Q333" s="166">
        <v>0.36924</v>
      </c>
      <c r="R333" s="166">
        <f>Q333*H333</f>
        <v>3.6037824</v>
      </c>
      <c r="S333" s="166">
        <v>0</v>
      </c>
      <c r="T333" s="167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68" t="s">
        <v>151</v>
      </c>
      <c r="AT333" s="168" t="s">
        <v>146</v>
      </c>
      <c r="AU333" s="168" t="s">
        <v>89</v>
      </c>
      <c r="AY333" s="17" t="s">
        <v>144</v>
      </c>
      <c r="BE333" s="169">
        <f>IF(N333="základní",J333,0)</f>
        <v>0</v>
      </c>
      <c r="BF333" s="169">
        <f>IF(N333="snížená",J333,0)</f>
        <v>0</v>
      </c>
      <c r="BG333" s="169">
        <f>IF(N333="zákl. přenesená",J333,0)</f>
        <v>0</v>
      </c>
      <c r="BH333" s="169">
        <f>IF(N333="sníž. přenesená",J333,0)</f>
        <v>0</v>
      </c>
      <c r="BI333" s="169">
        <f>IF(N333="nulová",J333,0)</f>
        <v>0</v>
      </c>
      <c r="BJ333" s="17" t="s">
        <v>87</v>
      </c>
      <c r="BK333" s="169">
        <f>ROUND(I333*H333,2)</f>
        <v>0</v>
      </c>
      <c r="BL333" s="17" t="s">
        <v>151</v>
      </c>
      <c r="BM333" s="168" t="s">
        <v>467</v>
      </c>
    </row>
    <row r="334" spans="1:47" s="2" customFormat="1" ht="12">
      <c r="A334" s="32"/>
      <c r="B334" s="33"/>
      <c r="C334" s="32"/>
      <c r="D334" s="170" t="s">
        <v>153</v>
      </c>
      <c r="E334" s="32"/>
      <c r="F334" s="171" t="s">
        <v>468</v>
      </c>
      <c r="G334" s="32"/>
      <c r="H334" s="32"/>
      <c r="I334" s="96"/>
      <c r="J334" s="32"/>
      <c r="K334" s="32"/>
      <c r="L334" s="33"/>
      <c r="M334" s="172"/>
      <c r="N334" s="173"/>
      <c r="O334" s="53"/>
      <c r="P334" s="53"/>
      <c r="Q334" s="53"/>
      <c r="R334" s="53"/>
      <c r="S334" s="53"/>
      <c r="T334" s="54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153</v>
      </c>
      <c r="AU334" s="17" t="s">
        <v>89</v>
      </c>
    </row>
    <row r="335" spans="2:51" s="13" customFormat="1" ht="12">
      <c r="B335" s="174"/>
      <c r="D335" s="170" t="s">
        <v>155</v>
      </c>
      <c r="E335" s="175" t="s">
        <v>3</v>
      </c>
      <c r="F335" s="176" t="s">
        <v>462</v>
      </c>
      <c r="H335" s="175" t="s">
        <v>3</v>
      </c>
      <c r="I335" s="177"/>
      <c r="L335" s="174"/>
      <c r="M335" s="178"/>
      <c r="N335" s="179"/>
      <c r="O335" s="179"/>
      <c r="P335" s="179"/>
      <c r="Q335" s="179"/>
      <c r="R335" s="179"/>
      <c r="S335" s="179"/>
      <c r="T335" s="180"/>
      <c r="AT335" s="175" t="s">
        <v>155</v>
      </c>
      <c r="AU335" s="175" t="s">
        <v>89</v>
      </c>
      <c r="AV335" s="13" t="s">
        <v>87</v>
      </c>
      <c r="AW335" s="13" t="s">
        <v>39</v>
      </c>
      <c r="AX335" s="13" t="s">
        <v>80</v>
      </c>
      <c r="AY335" s="175" t="s">
        <v>144</v>
      </c>
    </row>
    <row r="336" spans="2:51" s="14" customFormat="1" ht="12">
      <c r="B336" s="181"/>
      <c r="D336" s="170" t="s">
        <v>155</v>
      </c>
      <c r="E336" s="182" t="s">
        <v>3</v>
      </c>
      <c r="F336" s="183" t="s">
        <v>463</v>
      </c>
      <c r="H336" s="184">
        <v>9.76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155</v>
      </c>
      <c r="AU336" s="182" t="s">
        <v>89</v>
      </c>
      <c r="AV336" s="14" t="s">
        <v>89</v>
      </c>
      <c r="AW336" s="14" t="s">
        <v>39</v>
      </c>
      <c r="AX336" s="14" t="s">
        <v>80</v>
      </c>
      <c r="AY336" s="182" t="s">
        <v>144</v>
      </c>
    </row>
    <row r="337" spans="2:51" s="15" customFormat="1" ht="12">
      <c r="B337" s="189"/>
      <c r="D337" s="170" t="s">
        <v>155</v>
      </c>
      <c r="E337" s="190" t="s">
        <v>3</v>
      </c>
      <c r="F337" s="191" t="s">
        <v>158</v>
      </c>
      <c r="H337" s="192">
        <v>9.76</v>
      </c>
      <c r="I337" s="193"/>
      <c r="L337" s="189"/>
      <c r="M337" s="194"/>
      <c r="N337" s="195"/>
      <c r="O337" s="195"/>
      <c r="P337" s="195"/>
      <c r="Q337" s="195"/>
      <c r="R337" s="195"/>
      <c r="S337" s="195"/>
      <c r="T337" s="196"/>
      <c r="AT337" s="190" t="s">
        <v>155</v>
      </c>
      <c r="AU337" s="190" t="s">
        <v>89</v>
      </c>
      <c r="AV337" s="15" t="s">
        <v>151</v>
      </c>
      <c r="AW337" s="15" t="s">
        <v>39</v>
      </c>
      <c r="AX337" s="15" t="s">
        <v>87</v>
      </c>
      <c r="AY337" s="190" t="s">
        <v>144</v>
      </c>
    </row>
    <row r="338" spans="1:65" s="2" customFormat="1" ht="24" customHeight="1">
      <c r="A338" s="32"/>
      <c r="B338" s="156"/>
      <c r="C338" s="157" t="s">
        <v>469</v>
      </c>
      <c r="D338" s="157" t="s">
        <v>146</v>
      </c>
      <c r="E338" s="158" t="s">
        <v>470</v>
      </c>
      <c r="F338" s="159" t="s">
        <v>471</v>
      </c>
      <c r="G338" s="160" t="s">
        <v>149</v>
      </c>
      <c r="H338" s="161">
        <v>8</v>
      </c>
      <c r="I338" s="162"/>
      <c r="J338" s="163">
        <f>ROUND(I338*H338,2)</f>
        <v>0</v>
      </c>
      <c r="K338" s="159" t="s">
        <v>150</v>
      </c>
      <c r="L338" s="33"/>
      <c r="M338" s="164" t="s">
        <v>3</v>
      </c>
      <c r="N338" s="165" t="s">
        <v>51</v>
      </c>
      <c r="O338" s="53"/>
      <c r="P338" s="166">
        <f>O338*H338</f>
        <v>0</v>
      </c>
      <c r="Q338" s="166">
        <v>0.08425</v>
      </c>
      <c r="R338" s="166">
        <f>Q338*H338</f>
        <v>0.674</v>
      </c>
      <c r="S338" s="166">
        <v>0</v>
      </c>
      <c r="T338" s="167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68" t="s">
        <v>151</v>
      </c>
      <c r="AT338" s="168" t="s">
        <v>146</v>
      </c>
      <c r="AU338" s="168" t="s">
        <v>89</v>
      </c>
      <c r="AY338" s="17" t="s">
        <v>144</v>
      </c>
      <c r="BE338" s="169">
        <f>IF(N338="základní",J338,0)</f>
        <v>0</v>
      </c>
      <c r="BF338" s="169">
        <f>IF(N338="snížená",J338,0)</f>
        <v>0</v>
      </c>
      <c r="BG338" s="169">
        <f>IF(N338="zákl. přenesená",J338,0)</f>
        <v>0</v>
      </c>
      <c r="BH338" s="169">
        <f>IF(N338="sníž. přenesená",J338,0)</f>
        <v>0</v>
      </c>
      <c r="BI338" s="169">
        <f>IF(N338="nulová",J338,0)</f>
        <v>0</v>
      </c>
      <c r="BJ338" s="17" t="s">
        <v>87</v>
      </c>
      <c r="BK338" s="169">
        <f>ROUND(I338*H338,2)</f>
        <v>0</v>
      </c>
      <c r="BL338" s="17" t="s">
        <v>151</v>
      </c>
      <c r="BM338" s="168" t="s">
        <v>472</v>
      </c>
    </row>
    <row r="339" spans="1:47" s="2" customFormat="1" ht="48.75">
      <c r="A339" s="32"/>
      <c r="B339" s="33"/>
      <c r="C339" s="32"/>
      <c r="D339" s="170" t="s">
        <v>153</v>
      </c>
      <c r="E339" s="32"/>
      <c r="F339" s="171" t="s">
        <v>473</v>
      </c>
      <c r="G339" s="32"/>
      <c r="H339" s="32"/>
      <c r="I339" s="96"/>
      <c r="J339" s="32"/>
      <c r="K339" s="32"/>
      <c r="L339" s="33"/>
      <c r="M339" s="172"/>
      <c r="N339" s="173"/>
      <c r="O339" s="53"/>
      <c r="P339" s="53"/>
      <c r="Q339" s="53"/>
      <c r="R339" s="53"/>
      <c r="S339" s="53"/>
      <c r="T339" s="54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153</v>
      </c>
      <c r="AU339" s="17" t="s">
        <v>89</v>
      </c>
    </row>
    <row r="340" spans="2:51" s="13" customFormat="1" ht="12">
      <c r="B340" s="174"/>
      <c r="D340" s="170" t="s">
        <v>155</v>
      </c>
      <c r="E340" s="175" t="s">
        <v>3</v>
      </c>
      <c r="F340" s="176" t="s">
        <v>474</v>
      </c>
      <c r="H340" s="175" t="s">
        <v>3</v>
      </c>
      <c r="I340" s="177"/>
      <c r="L340" s="174"/>
      <c r="M340" s="178"/>
      <c r="N340" s="179"/>
      <c r="O340" s="179"/>
      <c r="P340" s="179"/>
      <c r="Q340" s="179"/>
      <c r="R340" s="179"/>
      <c r="S340" s="179"/>
      <c r="T340" s="180"/>
      <c r="AT340" s="175" t="s">
        <v>155</v>
      </c>
      <c r="AU340" s="175" t="s">
        <v>89</v>
      </c>
      <c r="AV340" s="13" t="s">
        <v>87</v>
      </c>
      <c r="AW340" s="13" t="s">
        <v>39</v>
      </c>
      <c r="AX340" s="13" t="s">
        <v>80</v>
      </c>
      <c r="AY340" s="175" t="s">
        <v>144</v>
      </c>
    </row>
    <row r="341" spans="2:51" s="14" customFormat="1" ht="12">
      <c r="B341" s="181"/>
      <c r="D341" s="170" t="s">
        <v>155</v>
      </c>
      <c r="E341" s="182" t="s">
        <v>3</v>
      </c>
      <c r="F341" s="183" t="s">
        <v>461</v>
      </c>
      <c r="H341" s="184">
        <v>4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2" t="s">
        <v>155</v>
      </c>
      <c r="AU341" s="182" t="s">
        <v>89</v>
      </c>
      <c r="AV341" s="14" t="s">
        <v>89</v>
      </c>
      <c r="AW341" s="14" t="s">
        <v>39</v>
      </c>
      <c r="AX341" s="14" t="s">
        <v>80</v>
      </c>
      <c r="AY341" s="182" t="s">
        <v>144</v>
      </c>
    </row>
    <row r="342" spans="2:51" s="13" customFormat="1" ht="12">
      <c r="B342" s="174"/>
      <c r="D342" s="170" t="s">
        <v>155</v>
      </c>
      <c r="E342" s="175" t="s">
        <v>3</v>
      </c>
      <c r="F342" s="176" t="s">
        <v>475</v>
      </c>
      <c r="H342" s="175" t="s">
        <v>3</v>
      </c>
      <c r="I342" s="177"/>
      <c r="L342" s="174"/>
      <c r="M342" s="178"/>
      <c r="N342" s="179"/>
      <c r="O342" s="179"/>
      <c r="P342" s="179"/>
      <c r="Q342" s="179"/>
      <c r="R342" s="179"/>
      <c r="S342" s="179"/>
      <c r="T342" s="180"/>
      <c r="AT342" s="175" t="s">
        <v>155</v>
      </c>
      <c r="AU342" s="175" t="s">
        <v>89</v>
      </c>
      <c r="AV342" s="13" t="s">
        <v>87</v>
      </c>
      <c r="AW342" s="13" t="s">
        <v>39</v>
      </c>
      <c r="AX342" s="13" t="s">
        <v>80</v>
      </c>
      <c r="AY342" s="175" t="s">
        <v>144</v>
      </c>
    </row>
    <row r="343" spans="2:51" s="14" customFormat="1" ht="12">
      <c r="B343" s="181"/>
      <c r="D343" s="170" t="s">
        <v>155</v>
      </c>
      <c r="E343" s="182" t="s">
        <v>3</v>
      </c>
      <c r="F343" s="183" t="s">
        <v>461</v>
      </c>
      <c r="H343" s="184">
        <v>4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155</v>
      </c>
      <c r="AU343" s="182" t="s">
        <v>89</v>
      </c>
      <c r="AV343" s="14" t="s">
        <v>89</v>
      </c>
      <c r="AW343" s="14" t="s">
        <v>39</v>
      </c>
      <c r="AX343" s="14" t="s">
        <v>80</v>
      </c>
      <c r="AY343" s="182" t="s">
        <v>144</v>
      </c>
    </row>
    <row r="344" spans="2:51" s="15" customFormat="1" ht="12">
      <c r="B344" s="189"/>
      <c r="D344" s="170" t="s">
        <v>155</v>
      </c>
      <c r="E344" s="190" t="s">
        <v>3</v>
      </c>
      <c r="F344" s="191" t="s">
        <v>158</v>
      </c>
      <c r="H344" s="192">
        <v>8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155</v>
      </c>
      <c r="AU344" s="190" t="s">
        <v>89</v>
      </c>
      <c r="AV344" s="15" t="s">
        <v>151</v>
      </c>
      <c r="AW344" s="15" t="s">
        <v>39</v>
      </c>
      <c r="AX344" s="15" t="s">
        <v>87</v>
      </c>
      <c r="AY344" s="190" t="s">
        <v>144</v>
      </c>
    </row>
    <row r="345" spans="2:63" s="12" customFormat="1" ht="22.9" customHeight="1">
      <c r="B345" s="143"/>
      <c r="D345" s="144" t="s">
        <v>79</v>
      </c>
      <c r="E345" s="154" t="s">
        <v>183</v>
      </c>
      <c r="F345" s="154" t="s">
        <v>476</v>
      </c>
      <c r="I345" s="146"/>
      <c r="J345" s="155">
        <f>BK345</f>
        <v>0</v>
      </c>
      <c r="L345" s="143"/>
      <c r="M345" s="148"/>
      <c r="N345" s="149"/>
      <c r="O345" s="149"/>
      <c r="P345" s="150">
        <f>SUM(P346:P355)</f>
        <v>0</v>
      </c>
      <c r="Q345" s="149"/>
      <c r="R345" s="150">
        <f>SUM(R346:R355)</f>
        <v>0.01764</v>
      </c>
      <c r="S345" s="149"/>
      <c r="T345" s="151">
        <f>SUM(T346:T355)</f>
        <v>0</v>
      </c>
      <c r="AR345" s="144" t="s">
        <v>87</v>
      </c>
      <c r="AT345" s="152" t="s">
        <v>79</v>
      </c>
      <c r="AU345" s="152" t="s">
        <v>87</v>
      </c>
      <c r="AY345" s="144" t="s">
        <v>144</v>
      </c>
      <c r="BK345" s="153">
        <f>SUM(BK346:BK355)</f>
        <v>0</v>
      </c>
    </row>
    <row r="346" spans="1:65" s="2" customFormat="1" ht="16.5" customHeight="1">
      <c r="A346" s="32"/>
      <c r="B346" s="156"/>
      <c r="C346" s="157" t="s">
        <v>477</v>
      </c>
      <c r="D346" s="157" t="s">
        <v>146</v>
      </c>
      <c r="E346" s="158" t="s">
        <v>478</v>
      </c>
      <c r="F346" s="159" t="s">
        <v>479</v>
      </c>
      <c r="G346" s="160" t="s">
        <v>149</v>
      </c>
      <c r="H346" s="161">
        <v>0.3</v>
      </c>
      <c r="I346" s="162"/>
      <c r="J346" s="163">
        <f>ROUND(I346*H346,2)</f>
        <v>0</v>
      </c>
      <c r="K346" s="159" t="s">
        <v>150</v>
      </c>
      <c r="L346" s="33"/>
      <c r="M346" s="164" t="s">
        <v>3</v>
      </c>
      <c r="N346" s="165" t="s">
        <v>51</v>
      </c>
      <c r="O346" s="53"/>
      <c r="P346" s="166">
        <f>O346*H346</f>
        <v>0</v>
      </c>
      <c r="Q346" s="166">
        <v>0.04</v>
      </c>
      <c r="R346" s="166">
        <f>Q346*H346</f>
        <v>0.012</v>
      </c>
      <c r="S346" s="166">
        <v>0</v>
      </c>
      <c r="T346" s="167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68" t="s">
        <v>151</v>
      </c>
      <c r="AT346" s="168" t="s">
        <v>146</v>
      </c>
      <c r="AU346" s="168" t="s">
        <v>89</v>
      </c>
      <c r="AY346" s="17" t="s">
        <v>144</v>
      </c>
      <c r="BE346" s="169">
        <f>IF(N346="základní",J346,0)</f>
        <v>0</v>
      </c>
      <c r="BF346" s="169">
        <f>IF(N346="snížená",J346,0)</f>
        <v>0</v>
      </c>
      <c r="BG346" s="169">
        <f>IF(N346="zákl. přenesená",J346,0)</f>
        <v>0</v>
      </c>
      <c r="BH346" s="169">
        <f>IF(N346="sníž. přenesená",J346,0)</f>
        <v>0</v>
      </c>
      <c r="BI346" s="169">
        <f>IF(N346="nulová",J346,0)</f>
        <v>0</v>
      </c>
      <c r="BJ346" s="17" t="s">
        <v>87</v>
      </c>
      <c r="BK346" s="169">
        <f>ROUND(I346*H346,2)</f>
        <v>0</v>
      </c>
      <c r="BL346" s="17" t="s">
        <v>151</v>
      </c>
      <c r="BM346" s="168" t="s">
        <v>480</v>
      </c>
    </row>
    <row r="347" spans="1:47" s="2" customFormat="1" ht="12">
      <c r="A347" s="32"/>
      <c r="B347" s="33"/>
      <c r="C347" s="32"/>
      <c r="D347" s="170" t="s">
        <v>153</v>
      </c>
      <c r="E347" s="32"/>
      <c r="F347" s="171" t="s">
        <v>481</v>
      </c>
      <c r="G347" s="32"/>
      <c r="H347" s="32"/>
      <c r="I347" s="96"/>
      <c r="J347" s="32"/>
      <c r="K347" s="32"/>
      <c r="L347" s="33"/>
      <c r="M347" s="172"/>
      <c r="N347" s="173"/>
      <c r="O347" s="53"/>
      <c r="P347" s="53"/>
      <c r="Q347" s="53"/>
      <c r="R347" s="53"/>
      <c r="S347" s="53"/>
      <c r="T347" s="54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T347" s="17" t="s">
        <v>153</v>
      </c>
      <c r="AU347" s="17" t="s">
        <v>89</v>
      </c>
    </row>
    <row r="348" spans="2:51" s="13" customFormat="1" ht="12">
      <c r="B348" s="174"/>
      <c r="D348" s="170" t="s">
        <v>155</v>
      </c>
      <c r="E348" s="175" t="s">
        <v>3</v>
      </c>
      <c r="F348" s="176" t="s">
        <v>482</v>
      </c>
      <c r="H348" s="175" t="s">
        <v>3</v>
      </c>
      <c r="I348" s="177"/>
      <c r="L348" s="174"/>
      <c r="M348" s="178"/>
      <c r="N348" s="179"/>
      <c r="O348" s="179"/>
      <c r="P348" s="179"/>
      <c r="Q348" s="179"/>
      <c r="R348" s="179"/>
      <c r="S348" s="179"/>
      <c r="T348" s="180"/>
      <c r="AT348" s="175" t="s">
        <v>155</v>
      </c>
      <c r="AU348" s="175" t="s">
        <v>89</v>
      </c>
      <c r="AV348" s="13" t="s">
        <v>87</v>
      </c>
      <c r="AW348" s="13" t="s">
        <v>39</v>
      </c>
      <c r="AX348" s="13" t="s">
        <v>80</v>
      </c>
      <c r="AY348" s="175" t="s">
        <v>144</v>
      </c>
    </row>
    <row r="349" spans="2:51" s="14" customFormat="1" ht="12">
      <c r="B349" s="181"/>
      <c r="D349" s="170" t="s">
        <v>155</v>
      </c>
      <c r="E349" s="182" t="s">
        <v>3</v>
      </c>
      <c r="F349" s="183" t="s">
        <v>483</v>
      </c>
      <c r="H349" s="184">
        <v>0.3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155</v>
      </c>
      <c r="AU349" s="182" t="s">
        <v>89</v>
      </c>
      <c r="AV349" s="14" t="s">
        <v>89</v>
      </c>
      <c r="AW349" s="14" t="s">
        <v>39</v>
      </c>
      <c r="AX349" s="14" t="s">
        <v>80</v>
      </c>
      <c r="AY349" s="182" t="s">
        <v>144</v>
      </c>
    </row>
    <row r="350" spans="2:51" s="15" customFormat="1" ht="12">
      <c r="B350" s="189"/>
      <c r="D350" s="170" t="s">
        <v>155</v>
      </c>
      <c r="E350" s="190" t="s">
        <v>3</v>
      </c>
      <c r="F350" s="191" t="s">
        <v>158</v>
      </c>
      <c r="H350" s="192">
        <v>0.3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155</v>
      </c>
      <c r="AU350" s="190" t="s">
        <v>89</v>
      </c>
      <c r="AV350" s="15" t="s">
        <v>151</v>
      </c>
      <c r="AW350" s="15" t="s">
        <v>39</v>
      </c>
      <c r="AX350" s="15" t="s">
        <v>87</v>
      </c>
      <c r="AY350" s="190" t="s">
        <v>144</v>
      </c>
    </row>
    <row r="351" spans="1:65" s="2" customFormat="1" ht="24" customHeight="1">
      <c r="A351" s="32"/>
      <c r="B351" s="156"/>
      <c r="C351" s="157" t="s">
        <v>484</v>
      </c>
      <c r="D351" s="157" t="s">
        <v>146</v>
      </c>
      <c r="E351" s="158" t="s">
        <v>485</v>
      </c>
      <c r="F351" s="159" t="s">
        <v>486</v>
      </c>
      <c r="G351" s="160" t="s">
        <v>168</v>
      </c>
      <c r="H351" s="161">
        <v>4.7</v>
      </c>
      <c r="I351" s="162"/>
      <c r="J351" s="163">
        <f>ROUND(I351*H351,2)</f>
        <v>0</v>
      </c>
      <c r="K351" s="159" t="s">
        <v>150</v>
      </c>
      <c r="L351" s="33"/>
      <c r="M351" s="164" t="s">
        <v>3</v>
      </c>
      <c r="N351" s="165" t="s">
        <v>51</v>
      </c>
      <c r="O351" s="53"/>
      <c r="P351" s="166">
        <f>O351*H351</f>
        <v>0</v>
      </c>
      <c r="Q351" s="166">
        <v>0.0012</v>
      </c>
      <c r="R351" s="166">
        <f>Q351*H351</f>
        <v>0.00564</v>
      </c>
      <c r="S351" s="166">
        <v>0</v>
      </c>
      <c r="T351" s="167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68" t="s">
        <v>151</v>
      </c>
      <c r="AT351" s="168" t="s">
        <v>146</v>
      </c>
      <c r="AU351" s="168" t="s">
        <v>89</v>
      </c>
      <c r="AY351" s="17" t="s">
        <v>144</v>
      </c>
      <c r="BE351" s="169">
        <f>IF(N351="základní",J351,0)</f>
        <v>0</v>
      </c>
      <c r="BF351" s="169">
        <f>IF(N351="snížená",J351,0)</f>
        <v>0</v>
      </c>
      <c r="BG351" s="169">
        <f>IF(N351="zákl. přenesená",J351,0)</f>
        <v>0</v>
      </c>
      <c r="BH351" s="169">
        <f>IF(N351="sníž. přenesená",J351,0)</f>
        <v>0</v>
      </c>
      <c r="BI351" s="169">
        <f>IF(N351="nulová",J351,0)</f>
        <v>0</v>
      </c>
      <c r="BJ351" s="17" t="s">
        <v>87</v>
      </c>
      <c r="BK351" s="169">
        <f>ROUND(I351*H351,2)</f>
        <v>0</v>
      </c>
      <c r="BL351" s="17" t="s">
        <v>151</v>
      </c>
      <c r="BM351" s="168" t="s">
        <v>487</v>
      </c>
    </row>
    <row r="352" spans="1:47" s="2" customFormat="1" ht="19.5">
      <c r="A352" s="32"/>
      <c r="B352" s="33"/>
      <c r="C352" s="32"/>
      <c r="D352" s="170" t="s">
        <v>153</v>
      </c>
      <c r="E352" s="32"/>
      <c r="F352" s="171" t="s">
        <v>488</v>
      </c>
      <c r="G352" s="32"/>
      <c r="H352" s="32"/>
      <c r="I352" s="96"/>
      <c r="J352" s="32"/>
      <c r="K352" s="32"/>
      <c r="L352" s="33"/>
      <c r="M352" s="172"/>
      <c r="N352" s="173"/>
      <c r="O352" s="53"/>
      <c r="P352" s="53"/>
      <c r="Q352" s="53"/>
      <c r="R352" s="53"/>
      <c r="S352" s="53"/>
      <c r="T352" s="54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7" t="s">
        <v>153</v>
      </c>
      <c r="AU352" s="17" t="s">
        <v>89</v>
      </c>
    </row>
    <row r="353" spans="2:51" s="13" customFormat="1" ht="12">
      <c r="B353" s="174"/>
      <c r="D353" s="170" t="s">
        <v>155</v>
      </c>
      <c r="E353" s="175" t="s">
        <v>3</v>
      </c>
      <c r="F353" s="176" t="s">
        <v>489</v>
      </c>
      <c r="H353" s="175" t="s">
        <v>3</v>
      </c>
      <c r="I353" s="177"/>
      <c r="L353" s="174"/>
      <c r="M353" s="178"/>
      <c r="N353" s="179"/>
      <c r="O353" s="179"/>
      <c r="P353" s="179"/>
      <c r="Q353" s="179"/>
      <c r="R353" s="179"/>
      <c r="S353" s="179"/>
      <c r="T353" s="180"/>
      <c r="AT353" s="175" t="s">
        <v>155</v>
      </c>
      <c r="AU353" s="175" t="s">
        <v>89</v>
      </c>
      <c r="AV353" s="13" t="s">
        <v>87</v>
      </c>
      <c r="AW353" s="13" t="s">
        <v>39</v>
      </c>
      <c r="AX353" s="13" t="s">
        <v>80</v>
      </c>
      <c r="AY353" s="175" t="s">
        <v>144</v>
      </c>
    </row>
    <row r="354" spans="2:51" s="14" customFormat="1" ht="12">
      <c r="B354" s="181"/>
      <c r="D354" s="170" t="s">
        <v>155</v>
      </c>
      <c r="E354" s="182" t="s">
        <v>3</v>
      </c>
      <c r="F354" s="183" t="s">
        <v>490</v>
      </c>
      <c r="H354" s="184">
        <v>4.7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2" t="s">
        <v>155</v>
      </c>
      <c r="AU354" s="182" t="s">
        <v>89</v>
      </c>
      <c r="AV354" s="14" t="s">
        <v>89</v>
      </c>
      <c r="AW354" s="14" t="s">
        <v>39</v>
      </c>
      <c r="AX354" s="14" t="s">
        <v>80</v>
      </c>
      <c r="AY354" s="182" t="s">
        <v>144</v>
      </c>
    </row>
    <row r="355" spans="2:51" s="15" customFormat="1" ht="12">
      <c r="B355" s="189"/>
      <c r="D355" s="170" t="s">
        <v>155</v>
      </c>
      <c r="E355" s="190" t="s">
        <v>3</v>
      </c>
      <c r="F355" s="191" t="s">
        <v>158</v>
      </c>
      <c r="H355" s="192">
        <v>4.7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155</v>
      </c>
      <c r="AU355" s="190" t="s">
        <v>89</v>
      </c>
      <c r="AV355" s="15" t="s">
        <v>151</v>
      </c>
      <c r="AW355" s="15" t="s">
        <v>39</v>
      </c>
      <c r="AX355" s="15" t="s">
        <v>87</v>
      </c>
      <c r="AY355" s="190" t="s">
        <v>144</v>
      </c>
    </row>
    <row r="356" spans="2:63" s="12" customFormat="1" ht="22.9" customHeight="1">
      <c r="B356" s="143"/>
      <c r="D356" s="144" t="s">
        <v>79</v>
      </c>
      <c r="E356" s="154" t="s">
        <v>198</v>
      </c>
      <c r="F356" s="154" t="s">
        <v>491</v>
      </c>
      <c r="I356" s="146"/>
      <c r="J356" s="155">
        <f>BK356</f>
        <v>0</v>
      </c>
      <c r="L356" s="143"/>
      <c r="M356" s="148"/>
      <c r="N356" s="149"/>
      <c r="O356" s="149"/>
      <c r="P356" s="150">
        <f>SUM(P357:P361)</f>
        <v>0</v>
      </c>
      <c r="Q356" s="149"/>
      <c r="R356" s="150">
        <f>SUM(R357:R361)</f>
        <v>5.85745864</v>
      </c>
      <c r="S356" s="149"/>
      <c r="T356" s="151">
        <f>SUM(T357:T361)</f>
        <v>0</v>
      </c>
      <c r="AR356" s="144" t="s">
        <v>87</v>
      </c>
      <c r="AT356" s="152" t="s">
        <v>79</v>
      </c>
      <c r="AU356" s="152" t="s">
        <v>87</v>
      </c>
      <c r="AY356" s="144" t="s">
        <v>144</v>
      </c>
      <c r="BK356" s="153">
        <f>SUM(BK357:BK361)</f>
        <v>0</v>
      </c>
    </row>
    <row r="357" spans="1:65" s="2" customFormat="1" ht="24" customHeight="1">
      <c r="A357" s="32"/>
      <c r="B357" s="156"/>
      <c r="C357" s="157" t="s">
        <v>492</v>
      </c>
      <c r="D357" s="157" t="s">
        <v>146</v>
      </c>
      <c r="E357" s="158" t="s">
        <v>493</v>
      </c>
      <c r="F357" s="159" t="s">
        <v>494</v>
      </c>
      <c r="G357" s="160" t="s">
        <v>180</v>
      </c>
      <c r="H357" s="161">
        <v>2.596</v>
      </c>
      <c r="I357" s="162"/>
      <c r="J357" s="163">
        <f>ROUND(I357*H357,2)</f>
        <v>0</v>
      </c>
      <c r="K357" s="159" t="s">
        <v>150</v>
      </c>
      <c r="L357" s="33"/>
      <c r="M357" s="164" t="s">
        <v>3</v>
      </c>
      <c r="N357" s="165" t="s">
        <v>51</v>
      </c>
      <c r="O357" s="53"/>
      <c r="P357" s="166">
        <f>O357*H357</f>
        <v>0</v>
      </c>
      <c r="Q357" s="166">
        <v>2.25634</v>
      </c>
      <c r="R357" s="166">
        <f>Q357*H357</f>
        <v>5.85745864</v>
      </c>
      <c r="S357" s="166">
        <v>0</v>
      </c>
      <c r="T357" s="167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68" t="s">
        <v>151</v>
      </c>
      <c r="AT357" s="168" t="s">
        <v>146</v>
      </c>
      <c r="AU357" s="168" t="s">
        <v>89</v>
      </c>
      <c r="AY357" s="17" t="s">
        <v>144</v>
      </c>
      <c r="BE357" s="169">
        <f>IF(N357="základní",J357,0)</f>
        <v>0</v>
      </c>
      <c r="BF357" s="169">
        <f>IF(N357="snížená",J357,0)</f>
        <v>0</v>
      </c>
      <c r="BG357" s="169">
        <f>IF(N357="zákl. přenesená",J357,0)</f>
        <v>0</v>
      </c>
      <c r="BH357" s="169">
        <f>IF(N357="sníž. přenesená",J357,0)</f>
        <v>0</v>
      </c>
      <c r="BI357" s="169">
        <f>IF(N357="nulová",J357,0)</f>
        <v>0</v>
      </c>
      <c r="BJ357" s="17" t="s">
        <v>87</v>
      </c>
      <c r="BK357" s="169">
        <f>ROUND(I357*H357,2)</f>
        <v>0</v>
      </c>
      <c r="BL357" s="17" t="s">
        <v>151</v>
      </c>
      <c r="BM357" s="168" t="s">
        <v>495</v>
      </c>
    </row>
    <row r="358" spans="1:47" s="2" customFormat="1" ht="19.5">
      <c r="A358" s="32"/>
      <c r="B358" s="33"/>
      <c r="C358" s="32"/>
      <c r="D358" s="170" t="s">
        <v>153</v>
      </c>
      <c r="E358" s="32"/>
      <c r="F358" s="171" t="s">
        <v>496</v>
      </c>
      <c r="G358" s="32"/>
      <c r="H358" s="32"/>
      <c r="I358" s="96"/>
      <c r="J358" s="32"/>
      <c r="K358" s="32"/>
      <c r="L358" s="33"/>
      <c r="M358" s="172"/>
      <c r="N358" s="173"/>
      <c r="O358" s="53"/>
      <c r="P358" s="53"/>
      <c r="Q358" s="53"/>
      <c r="R358" s="53"/>
      <c r="S358" s="53"/>
      <c r="T358" s="54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153</v>
      </c>
      <c r="AU358" s="17" t="s">
        <v>89</v>
      </c>
    </row>
    <row r="359" spans="2:51" s="13" customFormat="1" ht="12">
      <c r="B359" s="174"/>
      <c r="D359" s="170" t="s">
        <v>155</v>
      </c>
      <c r="E359" s="175" t="s">
        <v>3</v>
      </c>
      <c r="F359" s="176" t="s">
        <v>188</v>
      </c>
      <c r="H359" s="175" t="s">
        <v>3</v>
      </c>
      <c r="I359" s="177"/>
      <c r="L359" s="174"/>
      <c r="M359" s="178"/>
      <c r="N359" s="179"/>
      <c r="O359" s="179"/>
      <c r="P359" s="179"/>
      <c r="Q359" s="179"/>
      <c r="R359" s="179"/>
      <c r="S359" s="179"/>
      <c r="T359" s="180"/>
      <c r="AT359" s="175" t="s">
        <v>155</v>
      </c>
      <c r="AU359" s="175" t="s">
        <v>89</v>
      </c>
      <c r="AV359" s="13" t="s">
        <v>87</v>
      </c>
      <c r="AW359" s="13" t="s">
        <v>39</v>
      </c>
      <c r="AX359" s="13" t="s">
        <v>80</v>
      </c>
      <c r="AY359" s="175" t="s">
        <v>144</v>
      </c>
    </row>
    <row r="360" spans="2:51" s="14" customFormat="1" ht="12">
      <c r="B360" s="181"/>
      <c r="D360" s="170" t="s">
        <v>155</v>
      </c>
      <c r="E360" s="182" t="s">
        <v>3</v>
      </c>
      <c r="F360" s="183" t="s">
        <v>497</v>
      </c>
      <c r="H360" s="184">
        <v>2.596</v>
      </c>
      <c r="I360" s="185"/>
      <c r="L360" s="181"/>
      <c r="M360" s="186"/>
      <c r="N360" s="187"/>
      <c r="O360" s="187"/>
      <c r="P360" s="187"/>
      <c r="Q360" s="187"/>
      <c r="R360" s="187"/>
      <c r="S360" s="187"/>
      <c r="T360" s="188"/>
      <c r="AT360" s="182" t="s">
        <v>155</v>
      </c>
      <c r="AU360" s="182" t="s">
        <v>89</v>
      </c>
      <c r="AV360" s="14" t="s">
        <v>89</v>
      </c>
      <c r="AW360" s="14" t="s">
        <v>39</v>
      </c>
      <c r="AX360" s="14" t="s">
        <v>80</v>
      </c>
      <c r="AY360" s="182" t="s">
        <v>144</v>
      </c>
    </row>
    <row r="361" spans="2:51" s="15" customFormat="1" ht="12">
      <c r="B361" s="189"/>
      <c r="D361" s="170" t="s">
        <v>155</v>
      </c>
      <c r="E361" s="190" t="s">
        <v>3</v>
      </c>
      <c r="F361" s="191" t="s">
        <v>158</v>
      </c>
      <c r="H361" s="192">
        <v>2.596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155</v>
      </c>
      <c r="AU361" s="190" t="s">
        <v>89</v>
      </c>
      <c r="AV361" s="15" t="s">
        <v>151</v>
      </c>
      <c r="AW361" s="15" t="s">
        <v>39</v>
      </c>
      <c r="AX361" s="15" t="s">
        <v>87</v>
      </c>
      <c r="AY361" s="190" t="s">
        <v>144</v>
      </c>
    </row>
    <row r="362" spans="2:63" s="12" customFormat="1" ht="22.9" customHeight="1">
      <c r="B362" s="143"/>
      <c r="D362" s="144" t="s">
        <v>79</v>
      </c>
      <c r="E362" s="154" t="s">
        <v>205</v>
      </c>
      <c r="F362" s="154" t="s">
        <v>498</v>
      </c>
      <c r="I362" s="146"/>
      <c r="J362" s="155">
        <f>BK362</f>
        <v>0</v>
      </c>
      <c r="L362" s="143"/>
      <c r="M362" s="148"/>
      <c r="N362" s="149"/>
      <c r="O362" s="149"/>
      <c r="P362" s="150">
        <f>SUM(P363:P411)</f>
        <v>0</v>
      </c>
      <c r="Q362" s="149"/>
      <c r="R362" s="150">
        <f>SUM(R363:R411)</f>
        <v>2.091935</v>
      </c>
      <c r="S362" s="149"/>
      <c r="T362" s="151">
        <f>SUM(T363:T411)</f>
        <v>4.284999999999999</v>
      </c>
      <c r="AR362" s="144" t="s">
        <v>87</v>
      </c>
      <c r="AT362" s="152" t="s">
        <v>79</v>
      </c>
      <c r="AU362" s="152" t="s">
        <v>87</v>
      </c>
      <c r="AY362" s="144" t="s">
        <v>144</v>
      </c>
      <c r="BK362" s="153">
        <f>SUM(BK363:BK411)</f>
        <v>0</v>
      </c>
    </row>
    <row r="363" spans="1:65" s="2" customFormat="1" ht="24" customHeight="1">
      <c r="A363" s="32"/>
      <c r="B363" s="156"/>
      <c r="C363" s="157" t="s">
        <v>499</v>
      </c>
      <c r="D363" s="157" t="s">
        <v>146</v>
      </c>
      <c r="E363" s="158" t="s">
        <v>500</v>
      </c>
      <c r="F363" s="159" t="s">
        <v>501</v>
      </c>
      <c r="G363" s="160" t="s">
        <v>168</v>
      </c>
      <c r="H363" s="161">
        <v>10.1</v>
      </c>
      <c r="I363" s="162"/>
      <c r="J363" s="163">
        <f>ROUND(I363*H363,2)</f>
        <v>0</v>
      </c>
      <c r="K363" s="159" t="s">
        <v>150</v>
      </c>
      <c r="L363" s="33"/>
      <c r="M363" s="164" t="s">
        <v>3</v>
      </c>
      <c r="N363" s="165" t="s">
        <v>51</v>
      </c>
      <c r="O363" s="53"/>
      <c r="P363" s="166">
        <f>O363*H363</f>
        <v>0</v>
      </c>
      <c r="Q363" s="166">
        <v>0.1295</v>
      </c>
      <c r="R363" s="166">
        <f>Q363*H363</f>
        <v>1.30795</v>
      </c>
      <c r="S363" s="166">
        <v>0</v>
      </c>
      <c r="T363" s="167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68" t="s">
        <v>151</v>
      </c>
      <c r="AT363" s="168" t="s">
        <v>146</v>
      </c>
      <c r="AU363" s="168" t="s">
        <v>89</v>
      </c>
      <c r="AY363" s="17" t="s">
        <v>144</v>
      </c>
      <c r="BE363" s="169">
        <f>IF(N363="základní",J363,0)</f>
        <v>0</v>
      </c>
      <c r="BF363" s="169">
        <f>IF(N363="snížená",J363,0)</f>
        <v>0</v>
      </c>
      <c r="BG363" s="169">
        <f>IF(N363="zákl. přenesená",J363,0)</f>
        <v>0</v>
      </c>
      <c r="BH363" s="169">
        <f>IF(N363="sníž. přenesená",J363,0)</f>
        <v>0</v>
      </c>
      <c r="BI363" s="169">
        <f>IF(N363="nulová",J363,0)</f>
        <v>0</v>
      </c>
      <c r="BJ363" s="17" t="s">
        <v>87</v>
      </c>
      <c r="BK363" s="169">
        <f>ROUND(I363*H363,2)</f>
        <v>0</v>
      </c>
      <c r="BL363" s="17" t="s">
        <v>151</v>
      </c>
      <c r="BM363" s="168" t="s">
        <v>502</v>
      </c>
    </row>
    <row r="364" spans="1:47" s="2" customFormat="1" ht="29.25">
      <c r="A364" s="32"/>
      <c r="B364" s="33"/>
      <c r="C364" s="32"/>
      <c r="D364" s="170" t="s">
        <v>153</v>
      </c>
      <c r="E364" s="32"/>
      <c r="F364" s="171" t="s">
        <v>503</v>
      </c>
      <c r="G364" s="32"/>
      <c r="H364" s="32"/>
      <c r="I364" s="96"/>
      <c r="J364" s="32"/>
      <c r="K364" s="32"/>
      <c r="L364" s="33"/>
      <c r="M364" s="172"/>
      <c r="N364" s="173"/>
      <c r="O364" s="53"/>
      <c r="P364" s="53"/>
      <c r="Q364" s="53"/>
      <c r="R364" s="53"/>
      <c r="S364" s="53"/>
      <c r="T364" s="54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7" t="s">
        <v>153</v>
      </c>
      <c r="AU364" s="17" t="s">
        <v>89</v>
      </c>
    </row>
    <row r="365" spans="1:65" s="2" customFormat="1" ht="16.5" customHeight="1">
      <c r="A365" s="32"/>
      <c r="B365" s="156"/>
      <c r="C365" s="197" t="s">
        <v>504</v>
      </c>
      <c r="D365" s="197" t="s">
        <v>286</v>
      </c>
      <c r="E365" s="198" t="s">
        <v>505</v>
      </c>
      <c r="F365" s="199" t="s">
        <v>506</v>
      </c>
      <c r="G365" s="200" t="s">
        <v>168</v>
      </c>
      <c r="H365" s="201">
        <v>10.1</v>
      </c>
      <c r="I365" s="202"/>
      <c r="J365" s="203">
        <f>ROUND(I365*H365,2)</f>
        <v>0</v>
      </c>
      <c r="K365" s="199" t="s">
        <v>3</v>
      </c>
      <c r="L365" s="204"/>
      <c r="M365" s="205" t="s">
        <v>3</v>
      </c>
      <c r="N365" s="206" t="s">
        <v>51</v>
      </c>
      <c r="O365" s="53"/>
      <c r="P365" s="166">
        <f>O365*H365</f>
        <v>0</v>
      </c>
      <c r="Q365" s="166">
        <v>0.045</v>
      </c>
      <c r="R365" s="166">
        <f>Q365*H365</f>
        <v>0.45449999999999996</v>
      </c>
      <c r="S365" s="166">
        <v>0</v>
      </c>
      <c r="T365" s="167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68" t="s">
        <v>198</v>
      </c>
      <c r="AT365" s="168" t="s">
        <v>286</v>
      </c>
      <c r="AU365" s="168" t="s">
        <v>89</v>
      </c>
      <c r="AY365" s="17" t="s">
        <v>144</v>
      </c>
      <c r="BE365" s="169">
        <f>IF(N365="základní",J365,0)</f>
        <v>0</v>
      </c>
      <c r="BF365" s="169">
        <f>IF(N365="snížená",J365,0)</f>
        <v>0</v>
      </c>
      <c r="BG365" s="169">
        <f>IF(N365="zákl. přenesená",J365,0)</f>
        <v>0</v>
      </c>
      <c r="BH365" s="169">
        <f>IF(N365="sníž. přenesená",J365,0)</f>
        <v>0</v>
      </c>
      <c r="BI365" s="169">
        <f>IF(N365="nulová",J365,0)</f>
        <v>0</v>
      </c>
      <c r="BJ365" s="17" t="s">
        <v>87</v>
      </c>
      <c r="BK365" s="169">
        <f>ROUND(I365*H365,2)</f>
        <v>0</v>
      </c>
      <c r="BL365" s="17" t="s">
        <v>151</v>
      </c>
      <c r="BM365" s="168" t="s">
        <v>507</v>
      </c>
    </row>
    <row r="366" spans="1:47" s="2" customFormat="1" ht="12">
      <c r="A366" s="32"/>
      <c r="B366" s="33"/>
      <c r="C366" s="32"/>
      <c r="D366" s="170" t="s">
        <v>153</v>
      </c>
      <c r="E366" s="32"/>
      <c r="F366" s="171" t="s">
        <v>506</v>
      </c>
      <c r="G366" s="32"/>
      <c r="H366" s="32"/>
      <c r="I366" s="96"/>
      <c r="J366" s="32"/>
      <c r="K366" s="32"/>
      <c r="L366" s="33"/>
      <c r="M366" s="172"/>
      <c r="N366" s="173"/>
      <c r="O366" s="53"/>
      <c r="P366" s="53"/>
      <c r="Q366" s="53"/>
      <c r="R366" s="53"/>
      <c r="S366" s="53"/>
      <c r="T366" s="54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7" t="s">
        <v>153</v>
      </c>
      <c r="AU366" s="17" t="s">
        <v>89</v>
      </c>
    </row>
    <row r="367" spans="1:65" s="2" customFormat="1" ht="16.5" customHeight="1">
      <c r="A367" s="32"/>
      <c r="B367" s="156"/>
      <c r="C367" s="157" t="s">
        <v>508</v>
      </c>
      <c r="D367" s="157" t="s">
        <v>146</v>
      </c>
      <c r="E367" s="158" t="s">
        <v>509</v>
      </c>
      <c r="F367" s="159" t="s">
        <v>510</v>
      </c>
      <c r="G367" s="160" t="s">
        <v>168</v>
      </c>
      <c r="H367" s="161">
        <v>9.3</v>
      </c>
      <c r="I367" s="162"/>
      <c r="J367" s="163">
        <f>ROUND(I367*H367,2)</f>
        <v>0</v>
      </c>
      <c r="K367" s="159" t="s">
        <v>150</v>
      </c>
      <c r="L367" s="33"/>
      <c r="M367" s="164" t="s">
        <v>3</v>
      </c>
      <c r="N367" s="165" t="s">
        <v>51</v>
      </c>
      <c r="O367" s="53"/>
      <c r="P367" s="166">
        <f>O367*H367</f>
        <v>0</v>
      </c>
      <c r="Q367" s="166">
        <v>3E-05</v>
      </c>
      <c r="R367" s="166">
        <f>Q367*H367</f>
        <v>0.000279</v>
      </c>
      <c r="S367" s="166">
        <v>0</v>
      </c>
      <c r="T367" s="167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68" t="s">
        <v>151</v>
      </c>
      <c r="AT367" s="168" t="s">
        <v>146</v>
      </c>
      <c r="AU367" s="168" t="s">
        <v>89</v>
      </c>
      <c r="AY367" s="17" t="s">
        <v>144</v>
      </c>
      <c r="BE367" s="169">
        <f>IF(N367="základní",J367,0)</f>
        <v>0</v>
      </c>
      <c r="BF367" s="169">
        <f>IF(N367="snížená",J367,0)</f>
        <v>0</v>
      </c>
      <c r="BG367" s="169">
        <f>IF(N367="zákl. přenesená",J367,0)</f>
        <v>0</v>
      </c>
      <c r="BH367" s="169">
        <f>IF(N367="sníž. přenesená",J367,0)</f>
        <v>0</v>
      </c>
      <c r="BI367" s="169">
        <f>IF(N367="nulová",J367,0)</f>
        <v>0</v>
      </c>
      <c r="BJ367" s="17" t="s">
        <v>87</v>
      </c>
      <c r="BK367" s="169">
        <f>ROUND(I367*H367,2)</f>
        <v>0</v>
      </c>
      <c r="BL367" s="17" t="s">
        <v>151</v>
      </c>
      <c r="BM367" s="168" t="s">
        <v>511</v>
      </c>
    </row>
    <row r="368" spans="1:47" s="2" customFormat="1" ht="19.5">
      <c r="A368" s="32"/>
      <c r="B368" s="33"/>
      <c r="C368" s="32"/>
      <c r="D368" s="170" t="s">
        <v>153</v>
      </c>
      <c r="E368" s="32"/>
      <c r="F368" s="171" t="s">
        <v>512</v>
      </c>
      <c r="G368" s="32"/>
      <c r="H368" s="32"/>
      <c r="I368" s="96"/>
      <c r="J368" s="32"/>
      <c r="K368" s="32"/>
      <c r="L368" s="33"/>
      <c r="M368" s="172"/>
      <c r="N368" s="173"/>
      <c r="O368" s="53"/>
      <c r="P368" s="53"/>
      <c r="Q368" s="53"/>
      <c r="R368" s="53"/>
      <c r="S368" s="53"/>
      <c r="T368" s="54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153</v>
      </c>
      <c r="AU368" s="17" t="s">
        <v>89</v>
      </c>
    </row>
    <row r="369" spans="2:51" s="13" customFormat="1" ht="12">
      <c r="B369" s="174"/>
      <c r="D369" s="170" t="s">
        <v>155</v>
      </c>
      <c r="E369" s="175" t="s">
        <v>3</v>
      </c>
      <c r="F369" s="176" t="s">
        <v>462</v>
      </c>
      <c r="H369" s="175" t="s">
        <v>3</v>
      </c>
      <c r="I369" s="177"/>
      <c r="L369" s="174"/>
      <c r="M369" s="178"/>
      <c r="N369" s="179"/>
      <c r="O369" s="179"/>
      <c r="P369" s="179"/>
      <c r="Q369" s="179"/>
      <c r="R369" s="179"/>
      <c r="S369" s="179"/>
      <c r="T369" s="180"/>
      <c r="AT369" s="175" t="s">
        <v>155</v>
      </c>
      <c r="AU369" s="175" t="s">
        <v>89</v>
      </c>
      <c r="AV369" s="13" t="s">
        <v>87</v>
      </c>
      <c r="AW369" s="13" t="s">
        <v>39</v>
      </c>
      <c r="AX369" s="13" t="s">
        <v>80</v>
      </c>
      <c r="AY369" s="175" t="s">
        <v>144</v>
      </c>
    </row>
    <row r="370" spans="2:51" s="14" customFormat="1" ht="12">
      <c r="B370" s="181"/>
      <c r="D370" s="170" t="s">
        <v>155</v>
      </c>
      <c r="E370" s="182" t="s">
        <v>3</v>
      </c>
      <c r="F370" s="183" t="s">
        <v>513</v>
      </c>
      <c r="H370" s="184">
        <v>9.3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2" t="s">
        <v>155</v>
      </c>
      <c r="AU370" s="182" t="s">
        <v>89</v>
      </c>
      <c r="AV370" s="14" t="s">
        <v>89</v>
      </c>
      <c r="AW370" s="14" t="s">
        <v>39</v>
      </c>
      <c r="AX370" s="14" t="s">
        <v>80</v>
      </c>
      <c r="AY370" s="182" t="s">
        <v>144</v>
      </c>
    </row>
    <row r="371" spans="2:51" s="15" customFormat="1" ht="12">
      <c r="B371" s="189"/>
      <c r="D371" s="170" t="s">
        <v>155</v>
      </c>
      <c r="E371" s="190" t="s">
        <v>3</v>
      </c>
      <c r="F371" s="191" t="s">
        <v>158</v>
      </c>
      <c r="H371" s="192">
        <v>9.3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155</v>
      </c>
      <c r="AU371" s="190" t="s">
        <v>89</v>
      </c>
      <c r="AV371" s="15" t="s">
        <v>151</v>
      </c>
      <c r="AW371" s="15" t="s">
        <v>39</v>
      </c>
      <c r="AX371" s="15" t="s">
        <v>87</v>
      </c>
      <c r="AY371" s="190" t="s">
        <v>144</v>
      </c>
    </row>
    <row r="372" spans="1:65" s="2" customFormat="1" ht="16.5" customHeight="1">
      <c r="A372" s="32"/>
      <c r="B372" s="156"/>
      <c r="C372" s="157" t="s">
        <v>514</v>
      </c>
      <c r="D372" s="157" t="s">
        <v>146</v>
      </c>
      <c r="E372" s="158" t="s">
        <v>515</v>
      </c>
      <c r="F372" s="159" t="s">
        <v>516</v>
      </c>
      <c r="G372" s="160" t="s">
        <v>168</v>
      </c>
      <c r="H372" s="161">
        <v>4.7</v>
      </c>
      <c r="I372" s="162"/>
      <c r="J372" s="163">
        <f>ROUND(I372*H372,2)</f>
        <v>0</v>
      </c>
      <c r="K372" s="159" t="s">
        <v>150</v>
      </c>
      <c r="L372" s="33"/>
      <c r="M372" s="164" t="s">
        <v>3</v>
      </c>
      <c r="N372" s="165" t="s">
        <v>51</v>
      </c>
      <c r="O372" s="53"/>
      <c r="P372" s="166">
        <f>O372*H372</f>
        <v>0</v>
      </c>
      <c r="Q372" s="166">
        <v>0.00014</v>
      </c>
      <c r="R372" s="166">
        <f>Q372*H372</f>
        <v>0.000658</v>
      </c>
      <c r="S372" s="166">
        <v>0</v>
      </c>
      <c r="T372" s="167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68" t="s">
        <v>151</v>
      </c>
      <c r="AT372" s="168" t="s">
        <v>146</v>
      </c>
      <c r="AU372" s="168" t="s">
        <v>89</v>
      </c>
      <c r="AY372" s="17" t="s">
        <v>144</v>
      </c>
      <c r="BE372" s="169">
        <f>IF(N372="základní",J372,0)</f>
        <v>0</v>
      </c>
      <c r="BF372" s="169">
        <f>IF(N372="snížená",J372,0)</f>
        <v>0</v>
      </c>
      <c r="BG372" s="169">
        <f>IF(N372="zákl. přenesená",J372,0)</f>
        <v>0</v>
      </c>
      <c r="BH372" s="169">
        <f>IF(N372="sníž. přenesená",J372,0)</f>
        <v>0</v>
      </c>
      <c r="BI372" s="169">
        <f>IF(N372="nulová",J372,0)</f>
        <v>0</v>
      </c>
      <c r="BJ372" s="17" t="s">
        <v>87</v>
      </c>
      <c r="BK372" s="169">
        <f>ROUND(I372*H372,2)</f>
        <v>0</v>
      </c>
      <c r="BL372" s="17" t="s">
        <v>151</v>
      </c>
      <c r="BM372" s="168" t="s">
        <v>517</v>
      </c>
    </row>
    <row r="373" spans="1:47" s="2" customFormat="1" ht="19.5">
      <c r="A373" s="32"/>
      <c r="B373" s="33"/>
      <c r="C373" s="32"/>
      <c r="D373" s="170" t="s">
        <v>153</v>
      </c>
      <c r="E373" s="32"/>
      <c r="F373" s="171" t="s">
        <v>518</v>
      </c>
      <c r="G373" s="32"/>
      <c r="H373" s="32"/>
      <c r="I373" s="96"/>
      <c r="J373" s="32"/>
      <c r="K373" s="32"/>
      <c r="L373" s="33"/>
      <c r="M373" s="172"/>
      <c r="N373" s="173"/>
      <c r="O373" s="53"/>
      <c r="P373" s="53"/>
      <c r="Q373" s="53"/>
      <c r="R373" s="53"/>
      <c r="S373" s="53"/>
      <c r="T373" s="54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153</v>
      </c>
      <c r="AU373" s="17" t="s">
        <v>89</v>
      </c>
    </row>
    <row r="374" spans="2:51" s="13" customFormat="1" ht="12">
      <c r="B374" s="174"/>
      <c r="D374" s="170" t="s">
        <v>155</v>
      </c>
      <c r="E374" s="175" t="s">
        <v>3</v>
      </c>
      <c r="F374" s="176" t="s">
        <v>519</v>
      </c>
      <c r="H374" s="175" t="s">
        <v>3</v>
      </c>
      <c r="I374" s="177"/>
      <c r="L374" s="174"/>
      <c r="M374" s="178"/>
      <c r="N374" s="179"/>
      <c r="O374" s="179"/>
      <c r="P374" s="179"/>
      <c r="Q374" s="179"/>
      <c r="R374" s="179"/>
      <c r="S374" s="179"/>
      <c r="T374" s="180"/>
      <c r="AT374" s="175" t="s">
        <v>155</v>
      </c>
      <c r="AU374" s="175" t="s">
        <v>89</v>
      </c>
      <c r="AV374" s="13" t="s">
        <v>87</v>
      </c>
      <c r="AW374" s="13" t="s">
        <v>39</v>
      </c>
      <c r="AX374" s="13" t="s">
        <v>80</v>
      </c>
      <c r="AY374" s="175" t="s">
        <v>144</v>
      </c>
    </row>
    <row r="375" spans="2:51" s="14" customFormat="1" ht="12">
      <c r="B375" s="181"/>
      <c r="D375" s="170" t="s">
        <v>155</v>
      </c>
      <c r="E375" s="182" t="s">
        <v>3</v>
      </c>
      <c r="F375" s="183" t="s">
        <v>490</v>
      </c>
      <c r="H375" s="184">
        <v>4.7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155</v>
      </c>
      <c r="AU375" s="182" t="s">
        <v>89</v>
      </c>
      <c r="AV375" s="14" t="s">
        <v>89</v>
      </c>
      <c r="AW375" s="14" t="s">
        <v>39</v>
      </c>
      <c r="AX375" s="14" t="s">
        <v>80</v>
      </c>
      <c r="AY375" s="182" t="s">
        <v>144</v>
      </c>
    </row>
    <row r="376" spans="2:51" s="15" customFormat="1" ht="12">
      <c r="B376" s="189"/>
      <c r="D376" s="170" t="s">
        <v>155</v>
      </c>
      <c r="E376" s="190" t="s">
        <v>3</v>
      </c>
      <c r="F376" s="191" t="s">
        <v>158</v>
      </c>
      <c r="H376" s="192">
        <v>4.7</v>
      </c>
      <c r="I376" s="193"/>
      <c r="L376" s="189"/>
      <c r="M376" s="194"/>
      <c r="N376" s="195"/>
      <c r="O376" s="195"/>
      <c r="P376" s="195"/>
      <c r="Q376" s="195"/>
      <c r="R376" s="195"/>
      <c r="S376" s="195"/>
      <c r="T376" s="196"/>
      <c r="AT376" s="190" t="s">
        <v>155</v>
      </c>
      <c r="AU376" s="190" t="s">
        <v>89</v>
      </c>
      <c r="AV376" s="15" t="s">
        <v>151</v>
      </c>
      <c r="AW376" s="15" t="s">
        <v>39</v>
      </c>
      <c r="AX376" s="15" t="s">
        <v>87</v>
      </c>
      <c r="AY376" s="190" t="s">
        <v>144</v>
      </c>
    </row>
    <row r="377" spans="1:65" s="2" customFormat="1" ht="24" customHeight="1">
      <c r="A377" s="32"/>
      <c r="B377" s="156"/>
      <c r="C377" s="157" t="s">
        <v>520</v>
      </c>
      <c r="D377" s="157" t="s">
        <v>146</v>
      </c>
      <c r="E377" s="158" t="s">
        <v>521</v>
      </c>
      <c r="F377" s="159" t="s">
        <v>522</v>
      </c>
      <c r="G377" s="160" t="s">
        <v>180</v>
      </c>
      <c r="H377" s="161">
        <v>1.63</v>
      </c>
      <c r="I377" s="162"/>
      <c r="J377" s="163">
        <f>ROUND(I377*H377,2)</f>
        <v>0</v>
      </c>
      <c r="K377" s="159" t="s">
        <v>150</v>
      </c>
      <c r="L377" s="33"/>
      <c r="M377" s="164" t="s">
        <v>3</v>
      </c>
      <c r="N377" s="165" t="s">
        <v>51</v>
      </c>
      <c r="O377" s="53"/>
      <c r="P377" s="166">
        <f>O377*H377</f>
        <v>0</v>
      </c>
      <c r="Q377" s="166">
        <v>0</v>
      </c>
      <c r="R377" s="166">
        <f>Q377*H377</f>
        <v>0</v>
      </c>
      <c r="S377" s="166">
        <v>2.4</v>
      </c>
      <c r="T377" s="167">
        <f>S377*H377</f>
        <v>3.9119999999999995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68" t="s">
        <v>151</v>
      </c>
      <c r="AT377" s="168" t="s">
        <v>146</v>
      </c>
      <c r="AU377" s="168" t="s">
        <v>89</v>
      </c>
      <c r="AY377" s="17" t="s">
        <v>144</v>
      </c>
      <c r="BE377" s="169">
        <f>IF(N377="základní",J377,0)</f>
        <v>0</v>
      </c>
      <c r="BF377" s="169">
        <f>IF(N377="snížená",J377,0)</f>
        <v>0</v>
      </c>
      <c r="BG377" s="169">
        <f>IF(N377="zákl. přenesená",J377,0)</f>
        <v>0</v>
      </c>
      <c r="BH377" s="169">
        <f>IF(N377="sníž. přenesená",J377,0)</f>
        <v>0</v>
      </c>
      <c r="BI377" s="169">
        <f>IF(N377="nulová",J377,0)</f>
        <v>0</v>
      </c>
      <c r="BJ377" s="17" t="s">
        <v>87</v>
      </c>
      <c r="BK377" s="169">
        <f>ROUND(I377*H377,2)</f>
        <v>0</v>
      </c>
      <c r="BL377" s="17" t="s">
        <v>151</v>
      </c>
      <c r="BM377" s="168" t="s">
        <v>523</v>
      </c>
    </row>
    <row r="378" spans="1:47" s="2" customFormat="1" ht="19.5">
      <c r="A378" s="32"/>
      <c r="B378" s="33"/>
      <c r="C378" s="32"/>
      <c r="D378" s="170" t="s">
        <v>153</v>
      </c>
      <c r="E378" s="32"/>
      <c r="F378" s="171" t="s">
        <v>524</v>
      </c>
      <c r="G378" s="32"/>
      <c r="H378" s="32"/>
      <c r="I378" s="96"/>
      <c r="J378" s="32"/>
      <c r="K378" s="32"/>
      <c r="L378" s="33"/>
      <c r="M378" s="172"/>
      <c r="N378" s="173"/>
      <c r="O378" s="53"/>
      <c r="P378" s="53"/>
      <c r="Q378" s="53"/>
      <c r="R378" s="53"/>
      <c r="S378" s="53"/>
      <c r="T378" s="54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T378" s="17" t="s">
        <v>153</v>
      </c>
      <c r="AU378" s="17" t="s">
        <v>89</v>
      </c>
    </row>
    <row r="379" spans="2:51" s="13" customFormat="1" ht="12">
      <c r="B379" s="174"/>
      <c r="D379" s="170" t="s">
        <v>155</v>
      </c>
      <c r="E379" s="175" t="s">
        <v>3</v>
      </c>
      <c r="F379" s="176" t="s">
        <v>525</v>
      </c>
      <c r="H379" s="175" t="s">
        <v>3</v>
      </c>
      <c r="I379" s="177"/>
      <c r="L379" s="174"/>
      <c r="M379" s="178"/>
      <c r="N379" s="179"/>
      <c r="O379" s="179"/>
      <c r="P379" s="179"/>
      <c r="Q379" s="179"/>
      <c r="R379" s="179"/>
      <c r="S379" s="179"/>
      <c r="T379" s="180"/>
      <c r="AT379" s="175" t="s">
        <v>155</v>
      </c>
      <c r="AU379" s="175" t="s">
        <v>89</v>
      </c>
      <c r="AV379" s="13" t="s">
        <v>87</v>
      </c>
      <c r="AW379" s="13" t="s">
        <v>39</v>
      </c>
      <c r="AX379" s="13" t="s">
        <v>80</v>
      </c>
      <c r="AY379" s="175" t="s">
        <v>144</v>
      </c>
    </row>
    <row r="380" spans="2:51" s="14" customFormat="1" ht="12">
      <c r="B380" s="181"/>
      <c r="D380" s="170" t="s">
        <v>155</v>
      </c>
      <c r="E380" s="182" t="s">
        <v>3</v>
      </c>
      <c r="F380" s="183" t="s">
        <v>363</v>
      </c>
      <c r="H380" s="184">
        <v>0.63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2" t="s">
        <v>155</v>
      </c>
      <c r="AU380" s="182" t="s">
        <v>89</v>
      </c>
      <c r="AV380" s="14" t="s">
        <v>89</v>
      </c>
      <c r="AW380" s="14" t="s">
        <v>39</v>
      </c>
      <c r="AX380" s="14" t="s">
        <v>80</v>
      </c>
      <c r="AY380" s="182" t="s">
        <v>144</v>
      </c>
    </row>
    <row r="381" spans="2:51" s="13" customFormat="1" ht="12">
      <c r="B381" s="174"/>
      <c r="D381" s="170" t="s">
        <v>155</v>
      </c>
      <c r="E381" s="175" t="s">
        <v>3</v>
      </c>
      <c r="F381" s="176" t="s">
        <v>284</v>
      </c>
      <c r="H381" s="175" t="s">
        <v>3</v>
      </c>
      <c r="I381" s="177"/>
      <c r="L381" s="174"/>
      <c r="M381" s="178"/>
      <c r="N381" s="179"/>
      <c r="O381" s="179"/>
      <c r="P381" s="179"/>
      <c r="Q381" s="179"/>
      <c r="R381" s="179"/>
      <c r="S381" s="179"/>
      <c r="T381" s="180"/>
      <c r="AT381" s="175" t="s">
        <v>155</v>
      </c>
      <c r="AU381" s="175" t="s">
        <v>89</v>
      </c>
      <c r="AV381" s="13" t="s">
        <v>87</v>
      </c>
      <c r="AW381" s="13" t="s">
        <v>39</v>
      </c>
      <c r="AX381" s="13" t="s">
        <v>80</v>
      </c>
      <c r="AY381" s="175" t="s">
        <v>144</v>
      </c>
    </row>
    <row r="382" spans="2:51" s="14" customFormat="1" ht="12">
      <c r="B382" s="181"/>
      <c r="D382" s="170" t="s">
        <v>155</v>
      </c>
      <c r="E382" s="182" t="s">
        <v>3</v>
      </c>
      <c r="F382" s="183" t="s">
        <v>364</v>
      </c>
      <c r="H382" s="184">
        <v>1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155</v>
      </c>
      <c r="AU382" s="182" t="s">
        <v>89</v>
      </c>
      <c r="AV382" s="14" t="s">
        <v>89</v>
      </c>
      <c r="AW382" s="14" t="s">
        <v>39</v>
      </c>
      <c r="AX382" s="14" t="s">
        <v>80</v>
      </c>
      <c r="AY382" s="182" t="s">
        <v>144</v>
      </c>
    </row>
    <row r="383" spans="2:51" s="15" customFormat="1" ht="12">
      <c r="B383" s="189"/>
      <c r="D383" s="170" t="s">
        <v>155</v>
      </c>
      <c r="E383" s="190" t="s">
        <v>3</v>
      </c>
      <c r="F383" s="191" t="s">
        <v>158</v>
      </c>
      <c r="H383" s="192">
        <v>1.63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155</v>
      </c>
      <c r="AU383" s="190" t="s">
        <v>89</v>
      </c>
      <c r="AV383" s="15" t="s">
        <v>151</v>
      </c>
      <c r="AW383" s="15" t="s">
        <v>39</v>
      </c>
      <c r="AX383" s="15" t="s">
        <v>87</v>
      </c>
      <c r="AY383" s="190" t="s">
        <v>144</v>
      </c>
    </row>
    <row r="384" spans="1:65" s="2" customFormat="1" ht="24" customHeight="1">
      <c r="A384" s="32"/>
      <c r="B384" s="156"/>
      <c r="C384" s="157" t="s">
        <v>526</v>
      </c>
      <c r="D384" s="157" t="s">
        <v>146</v>
      </c>
      <c r="E384" s="158" t="s">
        <v>527</v>
      </c>
      <c r="F384" s="159" t="s">
        <v>528</v>
      </c>
      <c r="G384" s="160" t="s">
        <v>168</v>
      </c>
      <c r="H384" s="161">
        <v>1</v>
      </c>
      <c r="I384" s="162"/>
      <c r="J384" s="163">
        <f>ROUND(I384*H384,2)</f>
        <v>0</v>
      </c>
      <c r="K384" s="159" t="s">
        <v>150</v>
      </c>
      <c r="L384" s="33"/>
      <c r="M384" s="164" t="s">
        <v>3</v>
      </c>
      <c r="N384" s="165" t="s">
        <v>51</v>
      </c>
      <c r="O384" s="53"/>
      <c r="P384" s="166">
        <f>O384*H384</f>
        <v>0</v>
      </c>
      <c r="Q384" s="166">
        <v>0</v>
      </c>
      <c r="R384" s="166">
        <f>Q384*H384</f>
        <v>0</v>
      </c>
      <c r="S384" s="166">
        <v>0.124</v>
      </c>
      <c r="T384" s="167">
        <f>S384*H384</f>
        <v>0.124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68" t="s">
        <v>151</v>
      </c>
      <c r="AT384" s="168" t="s">
        <v>146</v>
      </c>
      <c r="AU384" s="168" t="s">
        <v>89</v>
      </c>
      <c r="AY384" s="17" t="s">
        <v>144</v>
      </c>
      <c r="BE384" s="169">
        <f>IF(N384="základní",J384,0)</f>
        <v>0</v>
      </c>
      <c r="BF384" s="169">
        <f>IF(N384="snížená",J384,0)</f>
        <v>0</v>
      </c>
      <c r="BG384" s="169">
        <f>IF(N384="zákl. přenesená",J384,0)</f>
        <v>0</v>
      </c>
      <c r="BH384" s="169">
        <f>IF(N384="sníž. přenesená",J384,0)</f>
        <v>0</v>
      </c>
      <c r="BI384" s="169">
        <f>IF(N384="nulová",J384,0)</f>
        <v>0</v>
      </c>
      <c r="BJ384" s="17" t="s">
        <v>87</v>
      </c>
      <c r="BK384" s="169">
        <f>ROUND(I384*H384,2)</f>
        <v>0</v>
      </c>
      <c r="BL384" s="17" t="s">
        <v>151</v>
      </c>
      <c r="BM384" s="168" t="s">
        <v>529</v>
      </c>
    </row>
    <row r="385" spans="1:47" s="2" customFormat="1" ht="19.5">
      <c r="A385" s="32"/>
      <c r="B385" s="33"/>
      <c r="C385" s="32"/>
      <c r="D385" s="170" t="s">
        <v>153</v>
      </c>
      <c r="E385" s="32"/>
      <c r="F385" s="171" t="s">
        <v>530</v>
      </c>
      <c r="G385" s="32"/>
      <c r="H385" s="32"/>
      <c r="I385" s="96"/>
      <c r="J385" s="32"/>
      <c r="K385" s="32"/>
      <c r="L385" s="33"/>
      <c r="M385" s="172"/>
      <c r="N385" s="173"/>
      <c r="O385" s="53"/>
      <c r="P385" s="53"/>
      <c r="Q385" s="53"/>
      <c r="R385" s="53"/>
      <c r="S385" s="53"/>
      <c r="T385" s="54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7" t="s">
        <v>153</v>
      </c>
      <c r="AU385" s="17" t="s">
        <v>89</v>
      </c>
    </row>
    <row r="386" spans="2:51" s="13" customFormat="1" ht="12">
      <c r="B386" s="174"/>
      <c r="D386" s="170" t="s">
        <v>155</v>
      </c>
      <c r="E386" s="175" t="s">
        <v>3</v>
      </c>
      <c r="F386" s="176" t="s">
        <v>531</v>
      </c>
      <c r="H386" s="175" t="s">
        <v>3</v>
      </c>
      <c r="I386" s="177"/>
      <c r="L386" s="174"/>
      <c r="M386" s="178"/>
      <c r="N386" s="179"/>
      <c r="O386" s="179"/>
      <c r="P386" s="179"/>
      <c r="Q386" s="179"/>
      <c r="R386" s="179"/>
      <c r="S386" s="179"/>
      <c r="T386" s="180"/>
      <c r="AT386" s="175" t="s">
        <v>155</v>
      </c>
      <c r="AU386" s="175" t="s">
        <v>89</v>
      </c>
      <c r="AV386" s="13" t="s">
        <v>87</v>
      </c>
      <c r="AW386" s="13" t="s">
        <v>39</v>
      </c>
      <c r="AX386" s="13" t="s">
        <v>80</v>
      </c>
      <c r="AY386" s="175" t="s">
        <v>144</v>
      </c>
    </row>
    <row r="387" spans="2:51" s="14" customFormat="1" ht="12">
      <c r="B387" s="181"/>
      <c r="D387" s="170" t="s">
        <v>155</v>
      </c>
      <c r="E387" s="182" t="s">
        <v>3</v>
      </c>
      <c r="F387" s="183" t="s">
        <v>364</v>
      </c>
      <c r="H387" s="184">
        <v>1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2" t="s">
        <v>155</v>
      </c>
      <c r="AU387" s="182" t="s">
        <v>89</v>
      </c>
      <c r="AV387" s="14" t="s">
        <v>89</v>
      </c>
      <c r="AW387" s="14" t="s">
        <v>39</v>
      </c>
      <c r="AX387" s="14" t="s">
        <v>80</v>
      </c>
      <c r="AY387" s="182" t="s">
        <v>144</v>
      </c>
    </row>
    <row r="388" spans="2:51" s="15" customFormat="1" ht="12">
      <c r="B388" s="189"/>
      <c r="D388" s="170" t="s">
        <v>155</v>
      </c>
      <c r="E388" s="190" t="s">
        <v>3</v>
      </c>
      <c r="F388" s="191" t="s">
        <v>158</v>
      </c>
      <c r="H388" s="192">
        <v>1</v>
      </c>
      <c r="I388" s="193"/>
      <c r="L388" s="189"/>
      <c r="M388" s="194"/>
      <c r="N388" s="195"/>
      <c r="O388" s="195"/>
      <c r="P388" s="195"/>
      <c r="Q388" s="195"/>
      <c r="R388" s="195"/>
      <c r="S388" s="195"/>
      <c r="T388" s="196"/>
      <c r="AT388" s="190" t="s">
        <v>155</v>
      </c>
      <c r="AU388" s="190" t="s">
        <v>89</v>
      </c>
      <c r="AV388" s="15" t="s">
        <v>151</v>
      </c>
      <c r="AW388" s="15" t="s">
        <v>39</v>
      </c>
      <c r="AX388" s="15" t="s">
        <v>87</v>
      </c>
      <c r="AY388" s="190" t="s">
        <v>144</v>
      </c>
    </row>
    <row r="389" spans="1:65" s="2" customFormat="1" ht="24" customHeight="1">
      <c r="A389" s="32"/>
      <c r="B389" s="156"/>
      <c r="C389" s="157" t="s">
        <v>532</v>
      </c>
      <c r="D389" s="157" t="s">
        <v>146</v>
      </c>
      <c r="E389" s="158" t="s">
        <v>533</v>
      </c>
      <c r="F389" s="159" t="s">
        <v>534</v>
      </c>
      <c r="G389" s="160" t="s">
        <v>168</v>
      </c>
      <c r="H389" s="161">
        <v>0.8</v>
      </c>
      <c r="I389" s="162"/>
      <c r="J389" s="163">
        <f>ROUND(I389*H389,2)</f>
        <v>0</v>
      </c>
      <c r="K389" s="159" t="s">
        <v>150</v>
      </c>
      <c r="L389" s="33"/>
      <c r="M389" s="164" t="s">
        <v>3</v>
      </c>
      <c r="N389" s="165" t="s">
        <v>51</v>
      </c>
      <c r="O389" s="53"/>
      <c r="P389" s="166">
        <f>O389*H389</f>
        <v>0</v>
      </c>
      <c r="Q389" s="166">
        <v>0.00082</v>
      </c>
      <c r="R389" s="166">
        <f>Q389*H389</f>
        <v>0.000656</v>
      </c>
      <c r="S389" s="166">
        <v>0.011</v>
      </c>
      <c r="T389" s="167">
        <f>S389*H389</f>
        <v>0.0088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68" t="s">
        <v>151</v>
      </c>
      <c r="AT389" s="168" t="s">
        <v>146</v>
      </c>
      <c r="AU389" s="168" t="s">
        <v>89</v>
      </c>
      <c r="AY389" s="17" t="s">
        <v>144</v>
      </c>
      <c r="BE389" s="169">
        <f>IF(N389="základní",J389,0)</f>
        <v>0</v>
      </c>
      <c r="BF389" s="169">
        <f>IF(N389="snížená",J389,0)</f>
        <v>0</v>
      </c>
      <c r="BG389" s="169">
        <f>IF(N389="zákl. přenesená",J389,0)</f>
        <v>0</v>
      </c>
      <c r="BH389" s="169">
        <f>IF(N389="sníž. přenesená",J389,0)</f>
        <v>0</v>
      </c>
      <c r="BI389" s="169">
        <f>IF(N389="nulová",J389,0)</f>
        <v>0</v>
      </c>
      <c r="BJ389" s="17" t="s">
        <v>87</v>
      </c>
      <c r="BK389" s="169">
        <f>ROUND(I389*H389,2)</f>
        <v>0</v>
      </c>
      <c r="BL389" s="17" t="s">
        <v>151</v>
      </c>
      <c r="BM389" s="168" t="s">
        <v>535</v>
      </c>
    </row>
    <row r="390" spans="1:47" s="2" customFormat="1" ht="29.25">
      <c r="A390" s="32"/>
      <c r="B390" s="33"/>
      <c r="C390" s="32"/>
      <c r="D390" s="170" t="s">
        <v>153</v>
      </c>
      <c r="E390" s="32"/>
      <c r="F390" s="171" t="s">
        <v>536</v>
      </c>
      <c r="G390" s="32"/>
      <c r="H390" s="32"/>
      <c r="I390" s="96"/>
      <c r="J390" s="32"/>
      <c r="K390" s="32"/>
      <c r="L390" s="33"/>
      <c r="M390" s="172"/>
      <c r="N390" s="173"/>
      <c r="O390" s="53"/>
      <c r="P390" s="53"/>
      <c r="Q390" s="53"/>
      <c r="R390" s="53"/>
      <c r="S390" s="53"/>
      <c r="T390" s="54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T390" s="17" t="s">
        <v>153</v>
      </c>
      <c r="AU390" s="17" t="s">
        <v>89</v>
      </c>
    </row>
    <row r="391" spans="1:65" s="2" customFormat="1" ht="24" customHeight="1">
      <c r="A391" s="32"/>
      <c r="B391" s="156"/>
      <c r="C391" s="157" t="s">
        <v>537</v>
      </c>
      <c r="D391" s="157" t="s">
        <v>146</v>
      </c>
      <c r="E391" s="158" t="s">
        <v>538</v>
      </c>
      <c r="F391" s="159" t="s">
        <v>539</v>
      </c>
      <c r="G391" s="160" t="s">
        <v>168</v>
      </c>
      <c r="H391" s="161">
        <v>0.8</v>
      </c>
      <c r="I391" s="162"/>
      <c r="J391" s="163">
        <f>ROUND(I391*H391,2)</f>
        <v>0</v>
      </c>
      <c r="K391" s="159" t="s">
        <v>150</v>
      </c>
      <c r="L391" s="33"/>
      <c r="M391" s="164" t="s">
        <v>3</v>
      </c>
      <c r="N391" s="165" t="s">
        <v>51</v>
      </c>
      <c r="O391" s="53"/>
      <c r="P391" s="166">
        <f>O391*H391</f>
        <v>0</v>
      </c>
      <c r="Q391" s="166">
        <v>0.00084</v>
      </c>
      <c r="R391" s="166">
        <f>Q391*H391</f>
        <v>0.0006720000000000001</v>
      </c>
      <c r="S391" s="166">
        <v>0.02</v>
      </c>
      <c r="T391" s="167">
        <f>S391*H391</f>
        <v>0.016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68" t="s">
        <v>151</v>
      </c>
      <c r="AT391" s="168" t="s">
        <v>146</v>
      </c>
      <c r="AU391" s="168" t="s">
        <v>89</v>
      </c>
      <c r="AY391" s="17" t="s">
        <v>144</v>
      </c>
      <c r="BE391" s="169">
        <f>IF(N391="základní",J391,0)</f>
        <v>0</v>
      </c>
      <c r="BF391" s="169">
        <f>IF(N391="snížená",J391,0)</f>
        <v>0</v>
      </c>
      <c r="BG391" s="169">
        <f>IF(N391="zákl. přenesená",J391,0)</f>
        <v>0</v>
      </c>
      <c r="BH391" s="169">
        <f>IF(N391="sníž. přenesená",J391,0)</f>
        <v>0</v>
      </c>
      <c r="BI391" s="169">
        <f>IF(N391="nulová",J391,0)</f>
        <v>0</v>
      </c>
      <c r="BJ391" s="17" t="s">
        <v>87</v>
      </c>
      <c r="BK391" s="169">
        <f>ROUND(I391*H391,2)</f>
        <v>0</v>
      </c>
      <c r="BL391" s="17" t="s">
        <v>151</v>
      </c>
      <c r="BM391" s="168" t="s">
        <v>540</v>
      </c>
    </row>
    <row r="392" spans="1:47" s="2" customFormat="1" ht="29.25">
      <c r="A392" s="32"/>
      <c r="B392" s="33"/>
      <c r="C392" s="32"/>
      <c r="D392" s="170" t="s">
        <v>153</v>
      </c>
      <c r="E392" s="32"/>
      <c r="F392" s="171" t="s">
        <v>541</v>
      </c>
      <c r="G392" s="32"/>
      <c r="H392" s="32"/>
      <c r="I392" s="96"/>
      <c r="J392" s="32"/>
      <c r="K392" s="32"/>
      <c r="L392" s="33"/>
      <c r="M392" s="172"/>
      <c r="N392" s="173"/>
      <c r="O392" s="53"/>
      <c r="P392" s="53"/>
      <c r="Q392" s="53"/>
      <c r="R392" s="53"/>
      <c r="S392" s="53"/>
      <c r="T392" s="54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T392" s="17" t="s">
        <v>153</v>
      </c>
      <c r="AU392" s="17" t="s">
        <v>89</v>
      </c>
    </row>
    <row r="393" spans="1:65" s="2" customFormat="1" ht="24" customHeight="1">
      <c r="A393" s="32"/>
      <c r="B393" s="156"/>
      <c r="C393" s="157" t="s">
        <v>542</v>
      </c>
      <c r="D393" s="157" t="s">
        <v>146</v>
      </c>
      <c r="E393" s="158" t="s">
        <v>543</v>
      </c>
      <c r="F393" s="159" t="s">
        <v>544</v>
      </c>
      <c r="G393" s="160" t="s">
        <v>168</v>
      </c>
      <c r="H393" s="161">
        <v>0.8</v>
      </c>
      <c r="I393" s="162"/>
      <c r="J393" s="163">
        <f>ROUND(I393*H393,2)</f>
        <v>0</v>
      </c>
      <c r="K393" s="159" t="s">
        <v>150</v>
      </c>
      <c r="L393" s="33"/>
      <c r="M393" s="164" t="s">
        <v>3</v>
      </c>
      <c r="N393" s="165" t="s">
        <v>51</v>
      </c>
      <c r="O393" s="53"/>
      <c r="P393" s="166">
        <f>O393*H393</f>
        <v>0</v>
      </c>
      <c r="Q393" s="166">
        <v>0.00108</v>
      </c>
      <c r="R393" s="166">
        <f>Q393*H393</f>
        <v>0.0008640000000000001</v>
      </c>
      <c r="S393" s="166">
        <v>0.053</v>
      </c>
      <c r="T393" s="167">
        <f>S393*H393</f>
        <v>0.0424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68" t="s">
        <v>151</v>
      </c>
      <c r="AT393" s="168" t="s">
        <v>146</v>
      </c>
      <c r="AU393" s="168" t="s">
        <v>89</v>
      </c>
      <c r="AY393" s="17" t="s">
        <v>144</v>
      </c>
      <c r="BE393" s="169">
        <f>IF(N393="základní",J393,0)</f>
        <v>0</v>
      </c>
      <c r="BF393" s="169">
        <f>IF(N393="snížená",J393,0)</f>
        <v>0</v>
      </c>
      <c r="BG393" s="169">
        <f>IF(N393="zákl. přenesená",J393,0)</f>
        <v>0</v>
      </c>
      <c r="BH393" s="169">
        <f>IF(N393="sníž. přenesená",J393,0)</f>
        <v>0</v>
      </c>
      <c r="BI393" s="169">
        <f>IF(N393="nulová",J393,0)</f>
        <v>0</v>
      </c>
      <c r="BJ393" s="17" t="s">
        <v>87</v>
      </c>
      <c r="BK393" s="169">
        <f>ROUND(I393*H393,2)</f>
        <v>0</v>
      </c>
      <c r="BL393" s="17" t="s">
        <v>151</v>
      </c>
      <c r="BM393" s="168" t="s">
        <v>545</v>
      </c>
    </row>
    <row r="394" spans="1:47" s="2" customFormat="1" ht="29.25">
      <c r="A394" s="32"/>
      <c r="B394" s="33"/>
      <c r="C394" s="32"/>
      <c r="D394" s="170" t="s">
        <v>153</v>
      </c>
      <c r="E394" s="32"/>
      <c r="F394" s="171" t="s">
        <v>546</v>
      </c>
      <c r="G394" s="32"/>
      <c r="H394" s="32"/>
      <c r="I394" s="96"/>
      <c r="J394" s="32"/>
      <c r="K394" s="32"/>
      <c r="L394" s="33"/>
      <c r="M394" s="172"/>
      <c r="N394" s="173"/>
      <c r="O394" s="53"/>
      <c r="P394" s="53"/>
      <c r="Q394" s="53"/>
      <c r="R394" s="53"/>
      <c r="S394" s="53"/>
      <c r="T394" s="54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T394" s="17" t="s">
        <v>153</v>
      </c>
      <c r="AU394" s="17" t="s">
        <v>89</v>
      </c>
    </row>
    <row r="395" spans="1:65" s="2" customFormat="1" ht="24" customHeight="1">
      <c r="A395" s="32"/>
      <c r="B395" s="156"/>
      <c r="C395" s="157" t="s">
        <v>547</v>
      </c>
      <c r="D395" s="157" t="s">
        <v>146</v>
      </c>
      <c r="E395" s="158" t="s">
        <v>548</v>
      </c>
      <c r="F395" s="159" t="s">
        <v>549</v>
      </c>
      <c r="G395" s="160" t="s">
        <v>168</v>
      </c>
      <c r="H395" s="161">
        <v>1.8</v>
      </c>
      <c r="I395" s="162"/>
      <c r="J395" s="163">
        <f>ROUND(I395*H395,2)</f>
        <v>0</v>
      </c>
      <c r="K395" s="159" t="s">
        <v>150</v>
      </c>
      <c r="L395" s="33"/>
      <c r="M395" s="164" t="s">
        <v>3</v>
      </c>
      <c r="N395" s="165" t="s">
        <v>51</v>
      </c>
      <c r="O395" s="53"/>
      <c r="P395" s="166">
        <f>O395*H395</f>
        <v>0</v>
      </c>
      <c r="Q395" s="166">
        <v>0.00282</v>
      </c>
      <c r="R395" s="166">
        <f>Q395*H395</f>
        <v>0.005076</v>
      </c>
      <c r="S395" s="166">
        <v>0.101</v>
      </c>
      <c r="T395" s="167">
        <f>S395*H395</f>
        <v>0.18180000000000002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68" t="s">
        <v>151</v>
      </c>
      <c r="AT395" s="168" t="s">
        <v>146</v>
      </c>
      <c r="AU395" s="168" t="s">
        <v>89</v>
      </c>
      <c r="AY395" s="17" t="s">
        <v>144</v>
      </c>
      <c r="BE395" s="169">
        <f>IF(N395="základní",J395,0)</f>
        <v>0</v>
      </c>
      <c r="BF395" s="169">
        <f>IF(N395="snížená",J395,0)</f>
        <v>0</v>
      </c>
      <c r="BG395" s="169">
        <f>IF(N395="zákl. přenesená",J395,0)</f>
        <v>0</v>
      </c>
      <c r="BH395" s="169">
        <f>IF(N395="sníž. přenesená",J395,0)</f>
        <v>0</v>
      </c>
      <c r="BI395" s="169">
        <f>IF(N395="nulová",J395,0)</f>
        <v>0</v>
      </c>
      <c r="BJ395" s="17" t="s">
        <v>87</v>
      </c>
      <c r="BK395" s="169">
        <f>ROUND(I395*H395,2)</f>
        <v>0</v>
      </c>
      <c r="BL395" s="17" t="s">
        <v>151</v>
      </c>
      <c r="BM395" s="168" t="s">
        <v>550</v>
      </c>
    </row>
    <row r="396" spans="1:47" s="2" customFormat="1" ht="29.25">
      <c r="A396" s="32"/>
      <c r="B396" s="33"/>
      <c r="C396" s="32"/>
      <c r="D396" s="170" t="s">
        <v>153</v>
      </c>
      <c r="E396" s="32"/>
      <c r="F396" s="171" t="s">
        <v>551</v>
      </c>
      <c r="G396" s="32"/>
      <c r="H396" s="32"/>
      <c r="I396" s="96"/>
      <c r="J396" s="32"/>
      <c r="K396" s="32"/>
      <c r="L396" s="33"/>
      <c r="M396" s="172"/>
      <c r="N396" s="173"/>
      <c r="O396" s="53"/>
      <c r="P396" s="53"/>
      <c r="Q396" s="53"/>
      <c r="R396" s="53"/>
      <c r="S396" s="53"/>
      <c r="T396" s="54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T396" s="17" t="s">
        <v>153</v>
      </c>
      <c r="AU396" s="17" t="s">
        <v>89</v>
      </c>
    </row>
    <row r="397" spans="2:51" s="13" customFormat="1" ht="12">
      <c r="B397" s="174"/>
      <c r="D397" s="170" t="s">
        <v>155</v>
      </c>
      <c r="E397" s="175" t="s">
        <v>3</v>
      </c>
      <c r="F397" s="176" t="s">
        <v>552</v>
      </c>
      <c r="H397" s="175" t="s">
        <v>3</v>
      </c>
      <c r="I397" s="177"/>
      <c r="L397" s="174"/>
      <c r="M397" s="178"/>
      <c r="N397" s="179"/>
      <c r="O397" s="179"/>
      <c r="P397" s="179"/>
      <c r="Q397" s="179"/>
      <c r="R397" s="179"/>
      <c r="S397" s="179"/>
      <c r="T397" s="180"/>
      <c r="AT397" s="175" t="s">
        <v>155</v>
      </c>
      <c r="AU397" s="175" t="s">
        <v>89</v>
      </c>
      <c r="AV397" s="13" t="s">
        <v>87</v>
      </c>
      <c r="AW397" s="13" t="s">
        <v>39</v>
      </c>
      <c r="AX397" s="13" t="s">
        <v>80</v>
      </c>
      <c r="AY397" s="175" t="s">
        <v>144</v>
      </c>
    </row>
    <row r="398" spans="2:51" s="14" customFormat="1" ht="12">
      <c r="B398" s="181"/>
      <c r="D398" s="170" t="s">
        <v>155</v>
      </c>
      <c r="E398" s="182" t="s">
        <v>3</v>
      </c>
      <c r="F398" s="183" t="s">
        <v>553</v>
      </c>
      <c r="H398" s="184">
        <v>0.8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155</v>
      </c>
      <c r="AU398" s="182" t="s">
        <v>89</v>
      </c>
      <c r="AV398" s="14" t="s">
        <v>89</v>
      </c>
      <c r="AW398" s="14" t="s">
        <v>39</v>
      </c>
      <c r="AX398" s="14" t="s">
        <v>80</v>
      </c>
      <c r="AY398" s="182" t="s">
        <v>144</v>
      </c>
    </row>
    <row r="399" spans="2:51" s="13" customFormat="1" ht="12">
      <c r="B399" s="174"/>
      <c r="D399" s="170" t="s">
        <v>155</v>
      </c>
      <c r="E399" s="175" t="s">
        <v>3</v>
      </c>
      <c r="F399" s="176" t="s">
        <v>284</v>
      </c>
      <c r="H399" s="175" t="s">
        <v>3</v>
      </c>
      <c r="I399" s="177"/>
      <c r="L399" s="174"/>
      <c r="M399" s="178"/>
      <c r="N399" s="179"/>
      <c r="O399" s="179"/>
      <c r="P399" s="179"/>
      <c r="Q399" s="179"/>
      <c r="R399" s="179"/>
      <c r="S399" s="179"/>
      <c r="T399" s="180"/>
      <c r="AT399" s="175" t="s">
        <v>155</v>
      </c>
      <c r="AU399" s="175" t="s">
        <v>89</v>
      </c>
      <c r="AV399" s="13" t="s">
        <v>87</v>
      </c>
      <c r="AW399" s="13" t="s">
        <v>39</v>
      </c>
      <c r="AX399" s="13" t="s">
        <v>80</v>
      </c>
      <c r="AY399" s="175" t="s">
        <v>144</v>
      </c>
    </row>
    <row r="400" spans="2:51" s="14" customFormat="1" ht="12">
      <c r="B400" s="181"/>
      <c r="D400" s="170" t="s">
        <v>155</v>
      </c>
      <c r="E400" s="182" t="s">
        <v>3</v>
      </c>
      <c r="F400" s="183" t="s">
        <v>364</v>
      </c>
      <c r="H400" s="184">
        <v>1</v>
      </c>
      <c r="I400" s="185"/>
      <c r="L400" s="181"/>
      <c r="M400" s="186"/>
      <c r="N400" s="187"/>
      <c r="O400" s="187"/>
      <c r="P400" s="187"/>
      <c r="Q400" s="187"/>
      <c r="R400" s="187"/>
      <c r="S400" s="187"/>
      <c r="T400" s="188"/>
      <c r="AT400" s="182" t="s">
        <v>155</v>
      </c>
      <c r="AU400" s="182" t="s">
        <v>89</v>
      </c>
      <c r="AV400" s="14" t="s">
        <v>89</v>
      </c>
      <c r="AW400" s="14" t="s">
        <v>39</v>
      </c>
      <c r="AX400" s="14" t="s">
        <v>80</v>
      </c>
      <c r="AY400" s="182" t="s">
        <v>144</v>
      </c>
    </row>
    <row r="401" spans="2:51" s="15" customFormat="1" ht="12">
      <c r="B401" s="189"/>
      <c r="D401" s="170" t="s">
        <v>155</v>
      </c>
      <c r="E401" s="190" t="s">
        <v>3</v>
      </c>
      <c r="F401" s="191" t="s">
        <v>158</v>
      </c>
      <c r="H401" s="192">
        <v>1.8</v>
      </c>
      <c r="I401" s="193"/>
      <c r="L401" s="189"/>
      <c r="M401" s="194"/>
      <c r="N401" s="195"/>
      <c r="O401" s="195"/>
      <c r="P401" s="195"/>
      <c r="Q401" s="195"/>
      <c r="R401" s="195"/>
      <c r="S401" s="195"/>
      <c r="T401" s="196"/>
      <c r="AT401" s="190" t="s">
        <v>155</v>
      </c>
      <c r="AU401" s="190" t="s">
        <v>89</v>
      </c>
      <c r="AV401" s="15" t="s">
        <v>151</v>
      </c>
      <c r="AW401" s="15" t="s">
        <v>39</v>
      </c>
      <c r="AX401" s="15" t="s">
        <v>87</v>
      </c>
      <c r="AY401" s="190" t="s">
        <v>144</v>
      </c>
    </row>
    <row r="402" spans="1:65" s="2" customFormat="1" ht="24" customHeight="1">
      <c r="A402" s="32"/>
      <c r="B402" s="156"/>
      <c r="C402" s="157" t="s">
        <v>554</v>
      </c>
      <c r="D402" s="157" t="s">
        <v>146</v>
      </c>
      <c r="E402" s="158" t="s">
        <v>555</v>
      </c>
      <c r="F402" s="159" t="s">
        <v>556</v>
      </c>
      <c r="G402" s="160" t="s">
        <v>557</v>
      </c>
      <c r="H402" s="161">
        <v>14</v>
      </c>
      <c r="I402" s="162"/>
      <c r="J402" s="163">
        <f>ROUND(I402*H402,2)</f>
        <v>0</v>
      </c>
      <c r="K402" s="159" t="s">
        <v>150</v>
      </c>
      <c r="L402" s="33"/>
      <c r="M402" s="164" t="s">
        <v>3</v>
      </c>
      <c r="N402" s="165" t="s">
        <v>51</v>
      </c>
      <c r="O402" s="53"/>
      <c r="P402" s="166">
        <f>O402*H402</f>
        <v>0</v>
      </c>
      <c r="Q402" s="166">
        <v>0.00152</v>
      </c>
      <c r="R402" s="166">
        <f>Q402*H402</f>
        <v>0.02128</v>
      </c>
      <c r="S402" s="166">
        <v>0</v>
      </c>
      <c r="T402" s="167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68" t="s">
        <v>151</v>
      </c>
      <c r="AT402" s="168" t="s">
        <v>146</v>
      </c>
      <c r="AU402" s="168" t="s">
        <v>89</v>
      </c>
      <c r="AY402" s="17" t="s">
        <v>144</v>
      </c>
      <c r="BE402" s="169">
        <f>IF(N402="základní",J402,0)</f>
        <v>0</v>
      </c>
      <c r="BF402" s="169">
        <f>IF(N402="snížená",J402,0)</f>
        <v>0</v>
      </c>
      <c r="BG402" s="169">
        <f>IF(N402="zákl. přenesená",J402,0)</f>
        <v>0</v>
      </c>
      <c r="BH402" s="169">
        <f>IF(N402="sníž. přenesená",J402,0)</f>
        <v>0</v>
      </c>
      <c r="BI402" s="169">
        <f>IF(N402="nulová",J402,0)</f>
        <v>0</v>
      </c>
      <c r="BJ402" s="17" t="s">
        <v>87</v>
      </c>
      <c r="BK402" s="169">
        <f>ROUND(I402*H402,2)</f>
        <v>0</v>
      </c>
      <c r="BL402" s="17" t="s">
        <v>151</v>
      </c>
      <c r="BM402" s="168" t="s">
        <v>558</v>
      </c>
    </row>
    <row r="403" spans="1:47" s="2" customFormat="1" ht="29.25">
      <c r="A403" s="32"/>
      <c r="B403" s="33"/>
      <c r="C403" s="32"/>
      <c r="D403" s="170" t="s">
        <v>153</v>
      </c>
      <c r="E403" s="32"/>
      <c r="F403" s="171" t="s">
        <v>559</v>
      </c>
      <c r="G403" s="32"/>
      <c r="H403" s="32"/>
      <c r="I403" s="96"/>
      <c r="J403" s="32"/>
      <c r="K403" s="32"/>
      <c r="L403" s="33"/>
      <c r="M403" s="172"/>
      <c r="N403" s="173"/>
      <c r="O403" s="53"/>
      <c r="P403" s="53"/>
      <c r="Q403" s="53"/>
      <c r="R403" s="53"/>
      <c r="S403" s="53"/>
      <c r="T403" s="54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153</v>
      </c>
      <c r="AU403" s="17" t="s">
        <v>89</v>
      </c>
    </row>
    <row r="404" spans="2:51" s="13" customFormat="1" ht="12">
      <c r="B404" s="174"/>
      <c r="D404" s="170" t="s">
        <v>155</v>
      </c>
      <c r="E404" s="175" t="s">
        <v>3</v>
      </c>
      <c r="F404" s="176" t="s">
        <v>560</v>
      </c>
      <c r="H404" s="175" t="s">
        <v>3</v>
      </c>
      <c r="I404" s="177"/>
      <c r="L404" s="174"/>
      <c r="M404" s="178"/>
      <c r="N404" s="179"/>
      <c r="O404" s="179"/>
      <c r="P404" s="179"/>
      <c r="Q404" s="179"/>
      <c r="R404" s="179"/>
      <c r="S404" s="179"/>
      <c r="T404" s="180"/>
      <c r="AT404" s="175" t="s">
        <v>155</v>
      </c>
      <c r="AU404" s="175" t="s">
        <v>89</v>
      </c>
      <c r="AV404" s="13" t="s">
        <v>87</v>
      </c>
      <c r="AW404" s="13" t="s">
        <v>39</v>
      </c>
      <c r="AX404" s="13" t="s">
        <v>80</v>
      </c>
      <c r="AY404" s="175" t="s">
        <v>144</v>
      </c>
    </row>
    <row r="405" spans="2:51" s="14" customFormat="1" ht="12">
      <c r="B405" s="181"/>
      <c r="D405" s="170" t="s">
        <v>155</v>
      </c>
      <c r="E405" s="182" t="s">
        <v>3</v>
      </c>
      <c r="F405" s="183" t="s">
        <v>561</v>
      </c>
      <c r="H405" s="184">
        <v>4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2" t="s">
        <v>155</v>
      </c>
      <c r="AU405" s="182" t="s">
        <v>89</v>
      </c>
      <c r="AV405" s="14" t="s">
        <v>89</v>
      </c>
      <c r="AW405" s="14" t="s">
        <v>39</v>
      </c>
      <c r="AX405" s="14" t="s">
        <v>80</v>
      </c>
      <c r="AY405" s="182" t="s">
        <v>144</v>
      </c>
    </row>
    <row r="406" spans="2:51" s="14" customFormat="1" ht="12">
      <c r="B406" s="181"/>
      <c r="D406" s="170" t="s">
        <v>155</v>
      </c>
      <c r="E406" s="182" t="s">
        <v>3</v>
      </c>
      <c r="F406" s="183" t="s">
        <v>562</v>
      </c>
      <c r="H406" s="184">
        <v>10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155</v>
      </c>
      <c r="AU406" s="182" t="s">
        <v>89</v>
      </c>
      <c r="AV406" s="14" t="s">
        <v>89</v>
      </c>
      <c r="AW406" s="14" t="s">
        <v>39</v>
      </c>
      <c r="AX406" s="14" t="s">
        <v>80</v>
      </c>
      <c r="AY406" s="182" t="s">
        <v>144</v>
      </c>
    </row>
    <row r="407" spans="2:51" s="15" customFormat="1" ht="12">
      <c r="B407" s="189"/>
      <c r="D407" s="170" t="s">
        <v>155</v>
      </c>
      <c r="E407" s="190" t="s">
        <v>3</v>
      </c>
      <c r="F407" s="191" t="s">
        <v>158</v>
      </c>
      <c r="H407" s="192">
        <v>14</v>
      </c>
      <c r="I407" s="193"/>
      <c r="L407" s="189"/>
      <c r="M407" s="194"/>
      <c r="N407" s="195"/>
      <c r="O407" s="195"/>
      <c r="P407" s="195"/>
      <c r="Q407" s="195"/>
      <c r="R407" s="195"/>
      <c r="S407" s="195"/>
      <c r="T407" s="196"/>
      <c r="AT407" s="190" t="s">
        <v>155</v>
      </c>
      <c r="AU407" s="190" t="s">
        <v>89</v>
      </c>
      <c r="AV407" s="15" t="s">
        <v>151</v>
      </c>
      <c r="AW407" s="15" t="s">
        <v>39</v>
      </c>
      <c r="AX407" s="15" t="s">
        <v>87</v>
      </c>
      <c r="AY407" s="190" t="s">
        <v>144</v>
      </c>
    </row>
    <row r="408" spans="1:65" s="2" customFormat="1" ht="36" customHeight="1">
      <c r="A408" s="32"/>
      <c r="B408" s="156"/>
      <c r="C408" s="157" t="s">
        <v>563</v>
      </c>
      <c r="D408" s="157" t="s">
        <v>146</v>
      </c>
      <c r="E408" s="158" t="s">
        <v>564</v>
      </c>
      <c r="F408" s="159" t="s">
        <v>565</v>
      </c>
      <c r="G408" s="160" t="s">
        <v>566</v>
      </c>
      <c r="H408" s="161">
        <v>1</v>
      </c>
      <c r="I408" s="162"/>
      <c r="J408" s="163">
        <f>ROUND(I408*H408,2)</f>
        <v>0</v>
      </c>
      <c r="K408" s="159" t="s">
        <v>3</v>
      </c>
      <c r="L408" s="33"/>
      <c r="M408" s="164" t="s">
        <v>3</v>
      </c>
      <c r="N408" s="165" t="s">
        <v>51</v>
      </c>
      <c r="O408" s="53"/>
      <c r="P408" s="166">
        <f>O408*H408</f>
        <v>0</v>
      </c>
      <c r="Q408" s="166">
        <v>0.15</v>
      </c>
      <c r="R408" s="166">
        <f>Q408*H408</f>
        <v>0.15</v>
      </c>
      <c r="S408" s="166">
        <v>0</v>
      </c>
      <c r="T408" s="167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68" t="s">
        <v>151</v>
      </c>
      <c r="AT408" s="168" t="s">
        <v>146</v>
      </c>
      <c r="AU408" s="168" t="s">
        <v>89</v>
      </c>
      <c r="AY408" s="17" t="s">
        <v>144</v>
      </c>
      <c r="BE408" s="169">
        <f>IF(N408="základní",J408,0)</f>
        <v>0</v>
      </c>
      <c r="BF408" s="169">
        <f>IF(N408="snížená",J408,0)</f>
        <v>0</v>
      </c>
      <c r="BG408" s="169">
        <f>IF(N408="zákl. přenesená",J408,0)</f>
        <v>0</v>
      </c>
      <c r="BH408" s="169">
        <f>IF(N408="sníž. přenesená",J408,0)</f>
        <v>0</v>
      </c>
      <c r="BI408" s="169">
        <f>IF(N408="nulová",J408,0)</f>
        <v>0</v>
      </c>
      <c r="BJ408" s="17" t="s">
        <v>87</v>
      </c>
      <c r="BK408" s="169">
        <f>ROUND(I408*H408,2)</f>
        <v>0</v>
      </c>
      <c r="BL408" s="17" t="s">
        <v>151</v>
      </c>
      <c r="BM408" s="168" t="s">
        <v>567</v>
      </c>
    </row>
    <row r="409" spans="1:47" s="2" customFormat="1" ht="48.75">
      <c r="A409" s="32"/>
      <c r="B409" s="33"/>
      <c r="C409" s="32"/>
      <c r="D409" s="170" t="s">
        <v>153</v>
      </c>
      <c r="E409" s="32"/>
      <c r="F409" s="171" t="s">
        <v>568</v>
      </c>
      <c r="G409" s="32"/>
      <c r="H409" s="32"/>
      <c r="I409" s="96"/>
      <c r="J409" s="32"/>
      <c r="K409" s="32"/>
      <c r="L409" s="33"/>
      <c r="M409" s="172"/>
      <c r="N409" s="173"/>
      <c r="O409" s="53"/>
      <c r="P409" s="53"/>
      <c r="Q409" s="53"/>
      <c r="R409" s="53"/>
      <c r="S409" s="53"/>
      <c r="T409" s="54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T409" s="17" t="s">
        <v>153</v>
      </c>
      <c r="AU409" s="17" t="s">
        <v>89</v>
      </c>
    </row>
    <row r="410" spans="1:65" s="2" customFormat="1" ht="24" customHeight="1">
      <c r="A410" s="32"/>
      <c r="B410" s="156"/>
      <c r="C410" s="157" t="s">
        <v>569</v>
      </c>
      <c r="D410" s="157" t="s">
        <v>146</v>
      </c>
      <c r="E410" s="158" t="s">
        <v>570</v>
      </c>
      <c r="F410" s="159" t="s">
        <v>571</v>
      </c>
      <c r="G410" s="160" t="s">
        <v>566</v>
      </c>
      <c r="H410" s="161">
        <v>1</v>
      </c>
      <c r="I410" s="162"/>
      <c r="J410" s="163">
        <f>ROUND(I410*H410,2)</f>
        <v>0</v>
      </c>
      <c r="K410" s="159" t="s">
        <v>3</v>
      </c>
      <c r="L410" s="33"/>
      <c r="M410" s="164" t="s">
        <v>3</v>
      </c>
      <c r="N410" s="165" t="s">
        <v>51</v>
      </c>
      <c r="O410" s="53"/>
      <c r="P410" s="166">
        <f>O410*H410</f>
        <v>0</v>
      </c>
      <c r="Q410" s="166">
        <v>0.15</v>
      </c>
      <c r="R410" s="166">
        <f>Q410*H410</f>
        <v>0.15</v>
      </c>
      <c r="S410" s="166">
        <v>0</v>
      </c>
      <c r="T410" s="167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68" t="s">
        <v>151</v>
      </c>
      <c r="AT410" s="168" t="s">
        <v>146</v>
      </c>
      <c r="AU410" s="168" t="s">
        <v>89</v>
      </c>
      <c r="AY410" s="17" t="s">
        <v>144</v>
      </c>
      <c r="BE410" s="169">
        <f>IF(N410="základní",J410,0)</f>
        <v>0</v>
      </c>
      <c r="BF410" s="169">
        <f>IF(N410="snížená",J410,0)</f>
        <v>0</v>
      </c>
      <c r="BG410" s="169">
        <f>IF(N410="zákl. přenesená",J410,0)</f>
        <v>0</v>
      </c>
      <c r="BH410" s="169">
        <f>IF(N410="sníž. přenesená",J410,0)</f>
        <v>0</v>
      </c>
      <c r="BI410" s="169">
        <f>IF(N410="nulová",J410,0)</f>
        <v>0</v>
      </c>
      <c r="BJ410" s="17" t="s">
        <v>87</v>
      </c>
      <c r="BK410" s="169">
        <f>ROUND(I410*H410,2)</f>
        <v>0</v>
      </c>
      <c r="BL410" s="17" t="s">
        <v>151</v>
      </c>
      <c r="BM410" s="168" t="s">
        <v>572</v>
      </c>
    </row>
    <row r="411" spans="1:47" s="2" customFormat="1" ht="19.5">
      <c r="A411" s="32"/>
      <c r="B411" s="33"/>
      <c r="C411" s="32"/>
      <c r="D411" s="170" t="s">
        <v>153</v>
      </c>
      <c r="E411" s="32"/>
      <c r="F411" s="171" t="s">
        <v>571</v>
      </c>
      <c r="G411" s="32"/>
      <c r="H411" s="32"/>
      <c r="I411" s="96"/>
      <c r="J411" s="32"/>
      <c r="K411" s="32"/>
      <c r="L411" s="33"/>
      <c r="M411" s="172"/>
      <c r="N411" s="173"/>
      <c r="O411" s="53"/>
      <c r="P411" s="53"/>
      <c r="Q411" s="53"/>
      <c r="R411" s="53"/>
      <c r="S411" s="53"/>
      <c r="T411" s="54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T411" s="17" t="s">
        <v>153</v>
      </c>
      <c r="AU411" s="17" t="s">
        <v>89</v>
      </c>
    </row>
    <row r="412" spans="2:63" s="12" customFormat="1" ht="22.9" customHeight="1">
      <c r="B412" s="143"/>
      <c r="D412" s="144" t="s">
        <v>79</v>
      </c>
      <c r="E412" s="154" t="s">
        <v>573</v>
      </c>
      <c r="F412" s="154" t="s">
        <v>574</v>
      </c>
      <c r="I412" s="146"/>
      <c r="J412" s="155">
        <f>BK412</f>
        <v>0</v>
      </c>
      <c r="L412" s="143"/>
      <c r="M412" s="148"/>
      <c r="N412" s="149"/>
      <c r="O412" s="149"/>
      <c r="P412" s="150">
        <f>SUM(P413:P421)</f>
        <v>0</v>
      </c>
      <c r="Q412" s="149"/>
      <c r="R412" s="150">
        <f>SUM(R413:R421)</f>
        <v>0</v>
      </c>
      <c r="S412" s="149"/>
      <c r="T412" s="151">
        <f>SUM(T413:T421)</f>
        <v>0</v>
      </c>
      <c r="AR412" s="144" t="s">
        <v>87</v>
      </c>
      <c r="AT412" s="152" t="s">
        <v>79</v>
      </c>
      <c r="AU412" s="152" t="s">
        <v>87</v>
      </c>
      <c r="AY412" s="144" t="s">
        <v>144</v>
      </c>
      <c r="BK412" s="153">
        <f>SUM(BK413:BK421)</f>
        <v>0</v>
      </c>
    </row>
    <row r="413" spans="1:65" s="2" customFormat="1" ht="24" customHeight="1">
      <c r="A413" s="32"/>
      <c r="B413" s="156"/>
      <c r="C413" s="157" t="s">
        <v>575</v>
      </c>
      <c r="D413" s="157" t="s">
        <v>146</v>
      </c>
      <c r="E413" s="158" t="s">
        <v>576</v>
      </c>
      <c r="F413" s="159" t="s">
        <v>577</v>
      </c>
      <c r="G413" s="160" t="s">
        <v>270</v>
      </c>
      <c r="H413" s="161">
        <v>10.568</v>
      </c>
      <c r="I413" s="162"/>
      <c r="J413" s="163">
        <f>ROUND(I413*H413,2)</f>
        <v>0</v>
      </c>
      <c r="K413" s="159" t="s">
        <v>150</v>
      </c>
      <c r="L413" s="33"/>
      <c r="M413" s="164" t="s">
        <v>3</v>
      </c>
      <c r="N413" s="165" t="s">
        <v>51</v>
      </c>
      <c r="O413" s="53"/>
      <c r="P413" s="166">
        <f>O413*H413</f>
        <v>0</v>
      </c>
      <c r="Q413" s="166">
        <v>0</v>
      </c>
      <c r="R413" s="166">
        <f>Q413*H413</f>
        <v>0</v>
      </c>
      <c r="S413" s="166">
        <v>0</v>
      </c>
      <c r="T413" s="167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68" t="s">
        <v>151</v>
      </c>
      <c r="AT413" s="168" t="s">
        <v>146</v>
      </c>
      <c r="AU413" s="168" t="s">
        <v>89</v>
      </c>
      <c r="AY413" s="17" t="s">
        <v>144</v>
      </c>
      <c r="BE413" s="169">
        <f>IF(N413="základní",J413,0)</f>
        <v>0</v>
      </c>
      <c r="BF413" s="169">
        <f>IF(N413="snížená",J413,0)</f>
        <v>0</v>
      </c>
      <c r="BG413" s="169">
        <f>IF(N413="zákl. přenesená",J413,0)</f>
        <v>0</v>
      </c>
      <c r="BH413" s="169">
        <f>IF(N413="sníž. přenesená",J413,0)</f>
        <v>0</v>
      </c>
      <c r="BI413" s="169">
        <f>IF(N413="nulová",J413,0)</f>
        <v>0</v>
      </c>
      <c r="BJ413" s="17" t="s">
        <v>87</v>
      </c>
      <c r="BK413" s="169">
        <f>ROUND(I413*H413,2)</f>
        <v>0</v>
      </c>
      <c r="BL413" s="17" t="s">
        <v>151</v>
      </c>
      <c r="BM413" s="168" t="s">
        <v>578</v>
      </c>
    </row>
    <row r="414" spans="1:47" s="2" customFormat="1" ht="29.25">
      <c r="A414" s="32"/>
      <c r="B414" s="33"/>
      <c r="C414" s="32"/>
      <c r="D414" s="170" t="s">
        <v>153</v>
      </c>
      <c r="E414" s="32"/>
      <c r="F414" s="171" t="s">
        <v>579</v>
      </c>
      <c r="G414" s="32"/>
      <c r="H414" s="32"/>
      <c r="I414" s="96"/>
      <c r="J414" s="32"/>
      <c r="K414" s="32"/>
      <c r="L414" s="33"/>
      <c r="M414" s="172"/>
      <c r="N414" s="173"/>
      <c r="O414" s="53"/>
      <c r="P414" s="53"/>
      <c r="Q414" s="53"/>
      <c r="R414" s="53"/>
      <c r="S414" s="53"/>
      <c r="T414" s="54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T414" s="17" t="s">
        <v>153</v>
      </c>
      <c r="AU414" s="17" t="s">
        <v>89</v>
      </c>
    </row>
    <row r="415" spans="1:65" s="2" customFormat="1" ht="16.5" customHeight="1">
      <c r="A415" s="32"/>
      <c r="B415" s="156"/>
      <c r="C415" s="157" t="s">
        <v>580</v>
      </c>
      <c r="D415" s="157" t="s">
        <v>146</v>
      </c>
      <c r="E415" s="158" t="s">
        <v>581</v>
      </c>
      <c r="F415" s="159" t="s">
        <v>582</v>
      </c>
      <c r="G415" s="160" t="s">
        <v>270</v>
      </c>
      <c r="H415" s="161">
        <v>10.568</v>
      </c>
      <c r="I415" s="162"/>
      <c r="J415" s="163">
        <f>ROUND(I415*H415,2)</f>
        <v>0</v>
      </c>
      <c r="K415" s="159" t="s">
        <v>150</v>
      </c>
      <c r="L415" s="33"/>
      <c r="M415" s="164" t="s">
        <v>3</v>
      </c>
      <c r="N415" s="165" t="s">
        <v>51</v>
      </c>
      <c r="O415" s="53"/>
      <c r="P415" s="166">
        <f>O415*H415</f>
        <v>0</v>
      </c>
      <c r="Q415" s="166">
        <v>0</v>
      </c>
      <c r="R415" s="166">
        <f>Q415*H415</f>
        <v>0</v>
      </c>
      <c r="S415" s="166">
        <v>0</v>
      </c>
      <c r="T415" s="167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68" t="s">
        <v>151</v>
      </c>
      <c r="AT415" s="168" t="s">
        <v>146</v>
      </c>
      <c r="AU415" s="168" t="s">
        <v>89</v>
      </c>
      <c r="AY415" s="17" t="s">
        <v>144</v>
      </c>
      <c r="BE415" s="169">
        <f>IF(N415="základní",J415,0)</f>
        <v>0</v>
      </c>
      <c r="BF415" s="169">
        <f>IF(N415="snížená",J415,0)</f>
        <v>0</v>
      </c>
      <c r="BG415" s="169">
        <f>IF(N415="zákl. přenesená",J415,0)</f>
        <v>0</v>
      </c>
      <c r="BH415" s="169">
        <f>IF(N415="sníž. přenesená",J415,0)</f>
        <v>0</v>
      </c>
      <c r="BI415" s="169">
        <f>IF(N415="nulová",J415,0)</f>
        <v>0</v>
      </c>
      <c r="BJ415" s="17" t="s">
        <v>87</v>
      </c>
      <c r="BK415" s="169">
        <f>ROUND(I415*H415,2)</f>
        <v>0</v>
      </c>
      <c r="BL415" s="17" t="s">
        <v>151</v>
      </c>
      <c r="BM415" s="168" t="s">
        <v>583</v>
      </c>
    </row>
    <row r="416" spans="1:47" s="2" customFormat="1" ht="19.5">
      <c r="A416" s="32"/>
      <c r="B416" s="33"/>
      <c r="C416" s="32"/>
      <c r="D416" s="170" t="s">
        <v>153</v>
      </c>
      <c r="E416" s="32"/>
      <c r="F416" s="171" t="s">
        <v>584</v>
      </c>
      <c r="G416" s="32"/>
      <c r="H416" s="32"/>
      <c r="I416" s="96"/>
      <c r="J416" s="32"/>
      <c r="K416" s="32"/>
      <c r="L416" s="33"/>
      <c r="M416" s="172"/>
      <c r="N416" s="173"/>
      <c r="O416" s="53"/>
      <c r="P416" s="53"/>
      <c r="Q416" s="53"/>
      <c r="R416" s="53"/>
      <c r="S416" s="53"/>
      <c r="T416" s="54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T416" s="17" t="s">
        <v>153</v>
      </c>
      <c r="AU416" s="17" t="s">
        <v>89</v>
      </c>
    </row>
    <row r="417" spans="1:65" s="2" customFormat="1" ht="24" customHeight="1">
      <c r="A417" s="32"/>
      <c r="B417" s="156"/>
      <c r="C417" s="157" t="s">
        <v>585</v>
      </c>
      <c r="D417" s="157" t="s">
        <v>146</v>
      </c>
      <c r="E417" s="158" t="s">
        <v>586</v>
      </c>
      <c r="F417" s="159" t="s">
        <v>587</v>
      </c>
      <c r="G417" s="160" t="s">
        <v>270</v>
      </c>
      <c r="H417" s="161">
        <v>211.36</v>
      </c>
      <c r="I417" s="162"/>
      <c r="J417" s="163">
        <f>ROUND(I417*H417,2)</f>
        <v>0</v>
      </c>
      <c r="K417" s="159" t="s">
        <v>150</v>
      </c>
      <c r="L417" s="33"/>
      <c r="M417" s="164" t="s">
        <v>3</v>
      </c>
      <c r="N417" s="165" t="s">
        <v>51</v>
      </c>
      <c r="O417" s="53"/>
      <c r="P417" s="166">
        <f>O417*H417</f>
        <v>0</v>
      </c>
      <c r="Q417" s="166">
        <v>0</v>
      </c>
      <c r="R417" s="166">
        <f>Q417*H417</f>
        <v>0</v>
      </c>
      <c r="S417" s="166">
        <v>0</v>
      </c>
      <c r="T417" s="167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68" t="s">
        <v>151</v>
      </c>
      <c r="AT417" s="168" t="s">
        <v>146</v>
      </c>
      <c r="AU417" s="168" t="s">
        <v>89</v>
      </c>
      <c r="AY417" s="17" t="s">
        <v>144</v>
      </c>
      <c r="BE417" s="169">
        <f>IF(N417="základní",J417,0)</f>
        <v>0</v>
      </c>
      <c r="BF417" s="169">
        <f>IF(N417="snížená",J417,0)</f>
        <v>0</v>
      </c>
      <c r="BG417" s="169">
        <f>IF(N417="zákl. přenesená",J417,0)</f>
        <v>0</v>
      </c>
      <c r="BH417" s="169">
        <f>IF(N417="sníž. přenesená",J417,0)</f>
        <v>0</v>
      </c>
      <c r="BI417" s="169">
        <f>IF(N417="nulová",J417,0)</f>
        <v>0</v>
      </c>
      <c r="BJ417" s="17" t="s">
        <v>87</v>
      </c>
      <c r="BK417" s="169">
        <f>ROUND(I417*H417,2)</f>
        <v>0</v>
      </c>
      <c r="BL417" s="17" t="s">
        <v>151</v>
      </c>
      <c r="BM417" s="168" t="s">
        <v>588</v>
      </c>
    </row>
    <row r="418" spans="1:47" s="2" customFormat="1" ht="29.25">
      <c r="A418" s="32"/>
      <c r="B418" s="33"/>
      <c r="C418" s="32"/>
      <c r="D418" s="170" t="s">
        <v>153</v>
      </c>
      <c r="E418" s="32"/>
      <c r="F418" s="171" t="s">
        <v>589</v>
      </c>
      <c r="G418" s="32"/>
      <c r="H418" s="32"/>
      <c r="I418" s="96"/>
      <c r="J418" s="32"/>
      <c r="K418" s="32"/>
      <c r="L418" s="33"/>
      <c r="M418" s="172"/>
      <c r="N418" s="173"/>
      <c r="O418" s="53"/>
      <c r="P418" s="53"/>
      <c r="Q418" s="53"/>
      <c r="R418" s="53"/>
      <c r="S418" s="53"/>
      <c r="T418" s="54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T418" s="17" t="s">
        <v>153</v>
      </c>
      <c r="AU418" s="17" t="s">
        <v>89</v>
      </c>
    </row>
    <row r="419" spans="2:51" s="14" customFormat="1" ht="12">
      <c r="B419" s="181"/>
      <c r="D419" s="170" t="s">
        <v>155</v>
      </c>
      <c r="F419" s="183" t="s">
        <v>590</v>
      </c>
      <c r="H419" s="184">
        <v>211.36</v>
      </c>
      <c r="I419" s="185"/>
      <c r="L419" s="181"/>
      <c r="M419" s="186"/>
      <c r="N419" s="187"/>
      <c r="O419" s="187"/>
      <c r="P419" s="187"/>
      <c r="Q419" s="187"/>
      <c r="R419" s="187"/>
      <c r="S419" s="187"/>
      <c r="T419" s="188"/>
      <c r="AT419" s="182" t="s">
        <v>155</v>
      </c>
      <c r="AU419" s="182" t="s">
        <v>89</v>
      </c>
      <c r="AV419" s="14" t="s">
        <v>89</v>
      </c>
      <c r="AW419" s="14" t="s">
        <v>4</v>
      </c>
      <c r="AX419" s="14" t="s">
        <v>87</v>
      </c>
      <c r="AY419" s="182" t="s">
        <v>144</v>
      </c>
    </row>
    <row r="420" spans="1:65" s="2" customFormat="1" ht="24" customHeight="1">
      <c r="A420" s="32"/>
      <c r="B420" s="156"/>
      <c r="C420" s="157" t="s">
        <v>591</v>
      </c>
      <c r="D420" s="157" t="s">
        <v>146</v>
      </c>
      <c r="E420" s="158" t="s">
        <v>592</v>
      </c>
      <c r="F420" s="159" t="s">
        <v>593</v>
      </c>
      <c r="G420" s="160" t="s">
        <v>270</v>
      </c>
      <c r="H420" s="161">
        <v>10.568</v>
      </c>
      <c r="I420" s="162"/>
      <c r="J420" s="163">
        <f>ROUND(I420*H420,2)</f>
        <v>0</v>
      </c>
      <c r="K420" s="159" t="s">
        <v>150</v>
      </c>
      <c r="L420" s="33"/>
      <c r="M420" s="164" t="s">
        <v>3</v>
      </c>
      <c r="N420" s="165" t="s">
        <v>51</v>
      </c>
      <c r="O420" s="53"/>
      <c r="P420" s="166">
        <f>O420*H420</f>
        <v>0</v>
      </c>
      <c r="Q420" s="166">
        <v>0</v>
      </c>
      <c r="R420" s="166">
        <f>Q420*H420</f>
        <v>0</v>
      </c>
      <c r="S420" s="166">
        <v>0</v>
      </c>
      <c r="T420" s="167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68" t="s">
        <v>151</v>
      </c>
      <c r="AT420" s="168" t="s">
        <v>146</v>
      </c>
      <c r="AU420" s="168" t="s">
        <v>89</v>
      </c>
      <c r="AY420" s="17" t="s">
        <v>144</v>
      </c>
      <c r="BE420" s="169">
        <f>IF(N420="základní",J420,0)</f>
        <v>0</v>
      </c>
      <c r="BF420" s="169">
        <f>IF(N420="snížená",J420,0)</f>
        <v>0</v>
      </c>
      <c r="BG420" s="169">
        <f>IF(N420="zákl. přenesená",J420,0)</f>
        <v>0</v>
      </c>
      <c r="BH420" s="169">
        <f>IF(N420="sníž. přenesená",J420,0)</f>
        <v>0</v>
      </c>
      <c r="BI420" s="169">
        <f>IF(N420="nulová",J420,0)</f>
        <v>0</v>
      </c>
      <c r="BJ420" s="17" t="s">
        <v>87</v>
      </c>
      <c r="BK420" s="169">
        <f>ROUND(I420*H420,2)</f>
        <v>0</v>
      </c>
      <c r="BL420" s="17" t="s">
        <v>151</v>
      </c>
      <c r="BM420" s="168" t="s">
        <v>594</v>
      </c>
    </row>
    <row r="421" spans="1:47" s="2" customFormat="1" ht="19.5">
      <c r="A421" s="32"/>
      <c r="B421" s="33"/>
      <c r="C421" s="32"/>
      <c r="D421" s="170" t="s">
        <v>153</v>
      </c>
      <c r="E421" s="32"/>
      <c r="F421" s="171" t="s">
        <v>595</v>
      </c>
      <c r="G421" s="32"/>
      <c r="H421" s="32"/>
      <c r="I421" s="96"/>
      <c r="J421" s="32"/>
      <c r="K421" s="32"/>
      <c r="L421" s="33"/>
      <c r="M421" s="172"/>
      <c r="N421" s="173"/>
      <c r="O421" s="53"/>
      <c r="P421" s="53"/>
      <c r="Q421" s="53"/>
      <c r="R421" s="53"/>
      <c r="S421" s="53"/>
      <c r="T421" s="54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7" t="s">
        <v>153</v>
      </c>
      <c r="AU421" s="17" t="s">
        <v>89</v>
      </c>
    </row>
    <row r="422" spans="2:63" s="12" customFormat="1" ht="22.9" customHeight="1">
      <c r="B422" s="143"/>
      <c r="D422" s="144" t="s">
        <v>79</v>
      </c>
      <c r="E422" s="154" t="s">
        <v>596</v>
      </c>
      <c r="F422" s="154" t="s">
        <v>597</v>
      </c>
      <c r="I422" s="146"/>
      <c r="J422" s="155">
        <f>BK422</f>
        <v>0</v>
      </c>
      <c r="L422" s="143"/>
      <c r="M422" s="148"/>
      <c r="N422" s="149"/>
      <c r="O422" s="149"/>
      <c r="P422" s="150">
        <f>SUM(P423:P424)</f>
        <v>0</v>
      </c>
      <c r="Q422" s="149"/>
      <c r="R422" s="150">
        <f>SUM(R423:R424)</f>
        <v>0</v>
      </c>
      <c r="S422" s="149"/>
      <c r="T422" s="151">
        <f>SUM(T423:T424)</f>
        <v>0</v>
      </c>
      <c r="AR422" s="144" t="s">
        <v>87</v>
      </c>
      <c r="AT422" s="152" t="s">
        <v>79</v>
      </c>
      <c r="AU422" s="152" t="s">
        <v>87</v>
      </c>
      <c r="AY422" s="144" t="s">
        <v>144</v>
      </c>
      <c r="BK422" s="153">
        <f>SUM(BK423:BK424)</f>
        <v>0</v>
      </c>
    </row>
    <row r="423" spans="1:65" s="2" customFormat="1" ht="24" customHeight="1">
      <c r="A423" s="32"/>
      <c r="B423" s="156"/>
      <c r="C423" s="157" t="s">
        <v>598</v>
      </c>
      <c r="D423" s="157" t="s">
        <v>146</v>
      </c>
      <c r="E423" s="158" t="s">
        <v>599</v>
      </c>
      <c r="F423" s="159" t="s">
        <v>600</v>
      </c>
      <c r="G423" s="160" t="s">
        <v>270</v>
      </c>
      <c r="H423" s="161">
        <v>128.956</v>
      </c>
      <c r="I423" s="162"/>
      <c r="J423" s="163">
        <f>ROUND(I423*H423,2)</f>
        <v>0</v>
      </c>
      <c r="K423" s="159" t="s">
        <v>150</v>
      </c>
      <c r="L423" s="33"/>
      <c r="M423" s="164" t="s">
        <v>3</v>
      </c>
      <c r="N423" s="165" t="s">
        <v>51</v>
      </c>
      <c r="O423" s="53"/>
      <c r="P423" s="166">
        <f>O423*H423</f>
        <v>0</v>
      </c>
      <c r="Q423" s="166">
        <v>0</v>
      </c>
      <c r="R423" s="166">
        <f>Q423*H423</f>
        <v>0</v>
      </c>
      <c r="S423" s="166">
        <v>0</v>
      </c>
      <c r="T423" s="167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68" t="s">
        <v>151</v>
      </c>
      <c r="AT423" s="168" t="s">
        <v>146</v>
      </c>
      <c r="AU423" s="168" t="s">
        <v>89</v>
      </c>
      <c r="AY423" s="17" t="s">
        <v>144</v>
      </c>
      <c r="BE423" s="169">
        <f>IF(N423="základní",J423,0)</f>
        <v>0</v>
      </c>
      <c r="BF423" s="169">
        <f>IF(N423="snížená",J423,0)</f>
        <v>0</v>
      </c>
      <c r="BG423" s="169">
        <f>IF(N423="zákl. přenesená",J423,0)</f>
        <v>0</v>
      </c>
      <c r="BH423" s="169">
        <f>IF(N423="sníž. přenesená",J423,0)</f>
        <v>0</v>
      </c>
      <c r="BI423" s="169">
        <f>IF(N423="nulová",J423,0)</f>
        <v>0</v>
      </c>
      <c r="BJ423" s="17" t="s">
        <v>87</v>
      </c>
      <c r="BK423" s="169">
        <f>ROUND(I423*H423,2)</f>
        <v>0</v>
      </c>
      <c r="BL423" s="17" t="s">
        <v>151</v>
      </c>
      <c r="BM423" s="168" t="s">
        <v>601</v>
      </c>
    </row>
    <row r="424" spans="1:47" s="2" customFormat="1" ht="29.25">
      <c r="A424" s="32"/>
      <c r="B424" s="33"/>
      <c r="C424" s="32"/>
      <c r="D424" s="170" t="s">
        <v>153</v>
      </c>
      <c r="E424" s="32"/>
      <c r="F424" s="171" t="s">
        <v>602</v>
      </c>
      <c r="G424" s="32"/>
      <c r="H424" s="32"/>
      <c r="I424" s="96"/>
      <c r="J424" s="32"/>
      <c r="K424" s="32"/>
      <c r="L424" s="33"/>
      <c r="M424" s="207"/>
      <c r="N424" s="208"/>
      <c r="O424" s="209"/>
      <c r="P424" s="209"/>
      <c r="Q424" s="209"/>
      <c r="R424" s="209"/>
      <c r="S424" s="209"/>
      <c r="T424" s="2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T424" s="17" t="s">
        <v>153</v>
      </c>
      <c r="AU424" s="17" t="s">
        <v>89</v>
      </c>
    </row>
    <row r="425" spans="1:31" s="2" customFormat="1" ht="6.95" customHeight="1">
      <c r="A425" s="32"/>
      <c r="B425" s="42"/>
      <c r="C425" s="43"/>
      <c r="D425" s="43"/>
      <c r="E425" s="43"/>
      <c r="F425" s="43"/>
      <c r="G425" s="43"/>
      <c r="H425" s="43"/>
      <c r="I425" s="116"/>
      <c r="J425" s="43"/>
      <c r="K425" s="43"/>
      <c r="L425" s="33"/>
      <c r="M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</row>
  </sheetData>
  <autoFilter ref="C94:K424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"/>
  <sheetViews>
    <sheetView showGridLines="0" workbookViewId="0" topLeftCell="A1">
      <selection activeCell="K89" sqref="K8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0" t="s">
        <v>6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97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89</v>
      </c>
    </row>
    <row r="4" spans="2:46" s="1" customFormat="1" ht="24.95" customHeight="1" hidden="1">
      <c r="B4" s="20"/>
      <c r="D4" s="21" t="s">
        <v>110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254" t="str">
        <f>'Rekapitulace stavby'!K6</f>
        <v>STAVEBNÍ ÚPRAVY FONTÁNY BRUSEL</v>
      </c>
      <c r="F7" s="255"/>
      <c r="G7" s="255"/>
      <c r="H7" s="255"/>
      <c r="I7" s="93"/>
      <c r="L7" s="20"/>
    </row>
    <row r="8" spans="2:12" s="1" customFormat="1" ht="12" customHeight="1" hidden="1">
      <c r="B8" s="20"/>
      <c r="D8" s="27" t="s">
        <v>111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254" t="s">
        <v>112</v>
      </c>
      <c r="F9" s="253"/>
      <c r="G9" s="253"/>
      <c r="H9" s="253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113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237" t="s">
        <v>603</v>
      </c>
      <c r="F11" s="253"/>
      <c r="G11" s="253"/>
      <c r="H11" s="253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20</v>
      </c>
      <c r="G13" s="32"/>
      <c r="H13" s="32"/>
      <c r="I13" s="98" t="s">
        <v>21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23</v>
      </c>
      <c r="E14" s="32"/>
      <c r="F14" s="25" t="s">
        <v>24</v>
      </c>
      <c r="G14" s="32"/>
      <c r="H14" s="32"/>
      <c r="I14" s="98" t="s">
        <v>25</v>
      </c>
      <c r="J14" s="50" t="str">
        <f>'Rekapitulace stavby'!AN8</f>
        <v>12. 6. 2020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27</v>
      </c>
      <c r="E16" s="32"/>
      <c r="F16" s="32"/>
      <c r="G16" s="32"/>
      <c r="H16" s="32"/>
      <c r="I16" s="98" t="s">
        <v>28</v>
      </c>
      <c r="J16" s="25" t="s">
        <v>29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30</v>
      </c>
      <c r="F17" s="32"/>
      <c r="G17" s="32"/>
      <c r="H17" s="32"/>
      <c r="I17" s="98" t="s">
        <v>31</v>
      </c>
      <c r="J17" s="25" t="s">
        <v>32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33</v>
      </c>
      <c r="E19" s="32"/>
      <c r="F19" s="32"/>
      <c r="G19" s="32"/>
      <c r="H19" s="32"/>
      <c r="I19" s="98" t="s">
        <v>28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256" t="str">
        <f>'Rekapitulace stavby'!E14</f>
        <v>Vyplň údaj</v>
      </c>
      <c r="F20" s="242"/>
      <c r="G20" s="242"/>
      <c r="H20" s="242"/>
      <c r="I20" s="98" t="s">
        <v>31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35</v>
      </c>
      <c r="E22" s="32"/>
      <c r="F22" s="32"/>
      <c r="G22" s="32"/>
      <c r="H22" s="32"/>
      <c r="I22" s="98" t="s">
        <v>28</v>
      </c>
      <c r="J22" s="25" t="s">
        <v>36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37</v>
      </c>
      <c r="F23" s="32"/>
      <c r="G23" s="32"/>
      <c r="H23" s="32"/>
      <c r="I23" s="98" t="s">
        <v>31</v>
      </c>
      <c r="J23" s="25" t="s">
        <v>38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40</v>
      </c>
      <c r="E25" s="32"/>
      <c r="F25" s="32"/>
      <c r="G25" s="32"/>
      <c r="H25" s="32"/>
      <c r="I25" s="98" t="s">
        <v>28</v>
      </c>
      <c r="J25" s="25" t="s">
        <v>41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42</v>
      </c>
      <c r="F26" s="32"/>
      <c r="G26" s="32"/>
      <c r="H26" s="32"/>
      <c r="I26" s="98" t="s">
        <v>31</v>
      </c>
      <c r="J26" s="25" t="s">
        <v>43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44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246" t="s">
        <v>3</v>
      </c>
      <c r="F29" s="246"/>
      <c r="G29" s="246"/>
      <c r="H29" s="246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46</v>
      </c>
      <c r="E32" s="32"/>
      <c r="F32" s="32"/>
      <c r="G32" s="32"/>
      <c r="H32" s="32"/>
      <c r="I32" s="96"/>
      <c r="J32" s="66">
        <f>ROUND(J88,2)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48</v>
      </c>
      <c r="G34" s="32"/>
      <c r="H34" s="32"/>
      <c r="I34" s="105" t="s">
        <v>47</v>
      </c>
      <c r="J34" s="36" t="s">
        <v>49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50</v>
      </c>
      <c r="E35" s="27" t="s">
        <v>51</v>
      </c>
      <c r="F35" s="107">
        <f>ROUND((SUM(BE88:BE95)),2)</f>
        <v>0</v>
      </c>
      <c r="G35" s="32"/>
      <c r="H35" s="32"/>
      <c r="I35" s="108">
        <v>0.21</v>
      </c>
      <c r="J35" s="107">
        <f>ROUND(((SUM(BE88:BE95))*I35),2)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52</v>
      </c>
      <c r="F36" s="107">
        <f>ROUND((SUM(BF88:BF95)),2)</f>
        <v>0</v>
      </c>
      <c r="G36" s="32"/>
      <c r="H36" s="32"/>
      <c r="I36" s="108">
        <v>0.15</v>
      </c>
      <c r="J36" s="107">
        <f>ROUND(((SUM(BF88:BF95))*I36),2)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53</v>
      </c>
      <c r="F37" s="107">
        <f>ROUND((SUM(BG88:BG95)),2)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54</v>
      </c>
      <c r="F38" s="107">
        <f>ROUND((SUM(BH88:BH95)),2)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55</v>
      </c>
      <c r="F39" s="107">
        <f>ROUND((SUM(BI88:BI95)),2)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56</v>
      </c>
      <c r="E41" s="55"/>
      <c r="F41" s="55"/>
      <c r="G41" s="111" t="s">
        <v>57</v>
      </c>
      <c r="H41" s="112" t="s">
        <v>58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115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54" t="str">
        <f>E7</f>
        <v>STAVEBNÍ ÚPRAVY FONTÁNY BRUSEL</v>
      </c>
      <c r="F50" s="255"/>
      <c r="G50" s="255"/>
      <c r="H50" s="255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111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254" t="s">
        <v>112</v>
      </c>
      <c r="F52" s="253"/>
      <c r="G52" s="253"/>
      <c r="H52" s="253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113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237" t="str">
        <f>E11</f>
        <v>D.2.1 - TO-01 technologické řešení šachty</v>
      </c>
      <c r="F54" s="253"/>
      <c r="G54" s="253"/>
      <c r="H54" s="253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23</v>
      </c>
      <c r="D56" s="32"/>
      <c r="E56" s="32"/>
      <c r="F56" s="25" t="str">
        <f>F14</f>
        <v>HUSOVA ULICE CHRUDIM</v>
      </c>
      <c r="G56" s="32"/>
      <c r="H56" s="32"/>
      <c r="I56" s="98" t="s">
        <v>25</v>
      </c>
      <c r="J56" s="50" t="str">
        <f>IF(J14="","",J14)</f>
        <v>12. 6. 2020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5.2" customHeight="1">
      <c r="A58" s="32"/>
      <c r="B58" s="33"/>
      <c r="C58" s="27" t="s">
        <v>27</v>
      </c>
      <c r="D58" s="32"/>
      <c r="E58" s="32"/>
      <c r="F58" s="25" t="str">
        <f>E17</f>
        <v>MĚSTO CHRUDIM</v>
      </c>
      <c r="G58" s="32"/>
      <c r="H58" s="32"/>
      <c r="I58" s="98" t="s">
        <v>35</v>
      </c>
      <c r="J58" s="30" t="s">
        <v>926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15.2" customHeight="1">
      <c r="A59" s="32"/>
      <c r="B59" s="33"/>
      <c r="C59" s="27" t="s">
        <v>33</v>
      </c>
      <c r="D59" s="32"/>
      <c r="E59" s="32"/>
      <c r="F59" s="25" t="str">
        <f>IF(E20="","",E20)</f>
        <v>Vyplň údaj</v>
      </c>
      <c r="G59" s="32"/>
      <c r="H59" s="32"/>
      <c r="I59" s="98" t="s">
        <v>40</v>
      </c>
      <c r="J59" s="30" t="s">
        <v>926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116</v>
      </c>
      <c r="D61" s="109"/>
      <c r="E61" s="109"/>
      <c r="F61" s="109"/>
      <c r="G61" s="109"/>
      <c r="H61" s="109"/>
      <c r="I61" s="119"/>
      <c r="J61" s="120" t="s">
        <v>117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78</v>
      </c>
      <c r="D63" s="32"/>
      <c r="E63" s="32"/>
      <c r="F63" s="32"/>
      <c r="G63" s="32"/>
      <c r="H63" s="32"/>
      <c r="I63" s="96"/>
      <c r="J63" s="66">
        <f>J88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118</v>
      </c>
    </row>
    <row r="64" spans="2:12" s="9" customFormat="1" ht="24.95" customHeight="1">
      <c r="B64" s="122"/>
      <c r="D64" s="123" t="s">
        <v>604</v>
      </c>
      <c r="E64" s="124"/>
      <c r="F64" s="124"/>
      <c r="G64" s="124"/>
      <c r="H64" s="124"/>
      <c r="I64" s="125"/>
      <c r="J64" s="126">
        <f>J89</f>
        <v>0</v>
      </c>
      <c r="L64" s="122"/>
    </row>
    <row r="65" spans="2:12" s="10" customFormat="1" ht="19.9" customHeight="1">
      <c r="B65" s="127"/>
      <c r="D65" s="128" t="s">
        <v>605</v>
      </c>
      <c r="E65" s="129"/>
      <c r="F65" s="129"/>
      <c r="G65" s="129"/>
      <c r="H65" s="129"/>
      <c r="I65" s="130"/>
      <c r="J65" s="131">
        <f>J90</f>
        <v>0</v>
      </c>
      <c r="L65" s="127"/>
    </row>
    <row r="66" spans="2:12" s="10" customFormat="1" ht="19.9" customHeight="1">
      <c r="B66" s="127"/>
      <c r="D66" s="128" t="s">
        <v>606</v>
      </c>
      <c r="E66" s="129"/>
      <c r="F66" s="129"/>
      <c r="G66" s="129"/>
      <c r="H66" s="129"/>
      <c r="I66" s="130"/>
      <c r="J66" s="131">
        <f>J93</f>
        <v>0</v>
      </c>
      <c r="L66" s="127"/>
    </row>
    <row r="67" spans="1:31" s="2" customFormat="1" ht="21.75" customHeight="1">
      <c r="A67" s="32"/>
      <c r="B67" s="33"/>
      <c r="C67" s="32"/>
      <c r="D67" s="32"/>
      <c r="E67" s="32"/>
      <c r="F67" s="32"/>
      <c r="G67" s="32"/>
      <c r="H67" s="32"/>
      <c r="I67" s="96"/>
      <c r="J67" s="32"/>
      <c r="K67" s="32"/>
      <c r="L67" s="9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42"/>
      <c r="C68" s="43"/>
      <c r="D68" s="43"/>
      <c r="E68" s="43"/>
      <c r="F68" s="43"/>
      <c r="G68" s="43"/>
      <c r="H68" s="43"/>
      <c r="I68" s="116"/>
      <c r="J68" s="43"/>
      <c r="K68" s="43"/>
      <c r="L68" s="9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72" spans="1:31" s="2" customFormat="1" ht="6.95" customHeight="1">
      <c r="A72" s="32"/>
      <c r="B72" s="44"/>
      <c r="C72" s="45"/>
      <c r="D72" s="45"/>
      <c r="E72" s="45"/>
      <c r="F72" s="45"/>
      <c r="G72" s="45"/>
      <c r="H72" s="45"/>
      <c r="I72" s="117"/>
      <c r="J72" s="45"/>
      <c r="K72" s="45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24.95" customHeight="1">
      <c r="A73" s="32"/>
      <c r="B73" s="33"/>
      <c r="C73" s="21" t="s">
        <v>129</v>
      </c>
      <c r="D73" s="32"/>
      <c r="E73" s="32"/>
      <c r="F73" s="32"/>
      <c r="G73" s="32"/>
      <c r="H73" s="32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2"/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17</v>
      </c>
      <c r="D75" s="32"/>
      <c r="E75" s="32"/>
      <c r="F75" s="32"/>
      <c r="G75" s="32"/>
      <c r="H75" s="32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6.5" customHeight="1">
      <c r="A76" s="32"/>
      <c r="B76" s="33"/>
      <c r="C76" s="32"/>
      <c r="D76" s="32"/>
      <c r="E76" s="254" t="str">
        <f>E7</f>
        <v>STAVEBNÍ ÚPRAVY FONTÁNY BRUSEL</v>
      </c>
      <c r="F76" s="255"/>
      <c r="G76" s="255"/>
      <c r="H76" s="255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2:12" s="1" customFormat="1" ht="12" customHeight="1">
      <c r="B77" s="20"/>
      <c r="C77" s="27" t="s">
        <v>111</v>
      </c>
      <c r="I77" s="93"/>
      <c r="L77" s="20"/>
    </row>
    <row r="78" spans="1:31" s="2" customFormat="1" ht="16.5" customHeight="1">
      <c r="A78" s="32"/>
      <c r="B78" s="33"/>
      <c r="C78" s="32"/>
      <c r="D78" s="32"/>
      <c r="E78" s="254" t="s">
        <v>112</v>
      </c>
      <c r="F78" s="253"/>
      <c r="G78" s="253"/>
      <c r="H78" s="253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2" customHeight="1">
      <c r="A79" s="32"/>
      <c r="B79" s="33"/>
      <c r="C79" s="27" t="s">
        <v>113</v>
      </c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6.5" customHeight="1">
      <c r="A80" s="32"/>
      <c r="B80" s="33"/>
      <c r="C80" s="32"/>
      <c r="D80" s="32"/>
      <c r="E80" s="237" t="str">
        <f>E11</f>
        <v>D.2.1 - TO-01 technologické řešení šachty</v>
      </c>
      <c r="F80" s="253"/>
      <c r="G80" s="253"/>
      <c r="H80" s="253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6.9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2" customHeight="1">
      <c r="A82" s="32"/>
      <c r="B82" s="33"/>
      <c r="C82" s="27" t="s">
        <v>23</v>
      </c>
      <c r="D82" s="32"/>
      <c r="E82" s="32"/>
      <c r="F82" s="25" t="str">
        <f>F14</f>
        <v>HUSOVA ULICE CHRUDIM</v>
      </c>
      <c r="G82" s="32"/>
      <c r="H82" s="32"/>
      <c r="I82" s="98" t="s">
        <v>25</v>
      </c>
      <c r="J82" s="50" t="str">
        <f>IF(J14="","",J14)</f>
        <v>12. 6. 2020</v>
      </c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5.2" customHeight="1">
      <c r="A84" s="32"/>
      <c r="B84" s="33"/>
      <c r="C84" s="27" t="s">
        <v>27</v>
      </c>
      <c r="D84" s="32"/>
      <c r="E84" s="32"/>
      <c r="F84" s="25" t="str">
        <f>E17</f>
        <v>MĚSTO CHRUDIM</v>
      </c>
      <c r="G84" s="32"/>
      <c r="H84" s="32"/>
      <c r="I84" s="98" t="s">
        <v>35</v>
      </c>
      <c r="J84" s="30" t="s">
        <v>926</v>
      </c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5.2" customHeight="1">
      <c r="A85" s="32"/>
      <c r="B85" s="33"/>
      <c r="C85" s="27" t="s">
        <v>33</v>
      </c>
      <c r="D85" s="32"/>
      <c r="E85" s="32"/>
      <c r="F85" s="25" t="str">
        <f>IF(E20="","",E20)</f>
        <v>Vyplň údaj</v>
      </c>
      <c r="G85" s="32"/>
      <c r="H85" s="32"/>
      <c r="I85" s="98" t="s">
        <v>40</v>
      </c>
      <c r="J85" s="30" t="s">
        <v>926</v>
      </c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0.35" customHeight="1">
      <c r="A86" s="32"/>
      <c r="B86" s="33"/>
      <c r="C86" s="32"/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11" customFormat="1" ht="29.25" customHeight="1">
      <c r="A87" s="132"/>
      <c r="B87" s="133"/>
      <c r="C87" s="134" t="s">
        <v>130</v>
      </c>
      <c r="D87" s="135" t="s">
        <v>65</v>
      </c>
      <c r="E87" s="135" t="s">
        <v>61</v>
      </c>
      <c r="F87" s="135" t="s">
        <v>62</v>
      </c>
      <c r="G87" s="135" t="s">
        <v>131</v>
      </c>
      <c r="H87" s="135" t="s">
        <v>132</v>
      </c>
      <c r="I87" s="136" t="s">
        <v>133</v>
      </c>
      <c r="J87" s="135" t="s">
        <v>117</v>
      </c>
      <c r="K87" s="137" t="s">
        <v>134</v>
      </c>
      <c r="L87" s="138"/>
      <c r="M87" s="57" t="s">
        <v>3</v>
      </c>
      <c r="N87" s="58" t="s">
        <v>50</v>
      </c>
      <c r="O87" s="58" t="s">
        <v>135</v>
      </c>
      <c r="P87" s="58" t="s">
        <v>136</v>
      </c>
      <c r="Q87" s="58" t="s">
        <v>137</v>
      </c>
      <c r="R87" s="58" t="s">
        <v>138</v>
      </c>
      <c r="S87" s="58" t="s">
        <v>139</v>
      </c>
      <c r="T87" s="59" t="s">
        <v>140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63" s="2" customFormat="1" ht="22.9" customHeight="1">
      <c r="A88" s="32"/>
      <c r="B88" s="33"/>
      <c r="C88" s="64" t="s">
        <v>141</v>
      </c>
      <c r="D88" s="32"/>
      <c r="E88" s="32"/>
      <c r="F88" s="32"/>
      <c r="G88" s="32"/>
      <c r="H88" s="32"/>
      <c r="I88" s="96"/>
      <c r="J88" s="139">
        <f>BK88</f>
        <v>0</v>
      </c>
      <c r="K88" s="32"/>
      <c r="L88" s="33"/>
      <c r="M88" s="60"/>
      <c r="N88" s="51"/>
      <c r="O88" s="61"/>
      <c r="P88" s="140">
        <f>P89</f>
        <v>0</v>
      </c>
      <c r="Q88" s="61"/>
      <c r="R88" s="140">
        <f>R89</f>
        <v>0</v>
      </c>
      <c r="S88" s="61"/>
      <c r="T88" s="141">
        <f>T89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7" t="s">
        <v>79</v>
      </c>
      <c r="AU88" s="17" t="s">
        <v>118</v>
      </c>
      <c r="BK88" s="142">
        <f>BK89</f>
        <v>0</v>
      </c>
    </row>
    <row r="89" spans="2:63" s="12" customFormat="1" ht="25.9" customHeight="1">
      <c r="B89" s="143"/>
      <c r="D89" s="144" t="s">
        <v>79</v>
      </c>
      <c r="E89" s="145" t="s">
        <v>607</v>
      </c>
      <c r="F89" s="145" t="s">
        <v>608</v>
      </c>
      <c r="I89" s="146"/>
      <c r="J89" s="147">
        <f>BK89</f>
        <v>0</v>
      </c>
      <c r="L89" s="143"/>
      <c r="M89" s="148"/>
      <c r="N89" s="149"/>
      <c r="O89" s="149"/>
      <c r="P89" s="150">
        <f>P90+P93</f>
        <v>0</v>
      </c>
      <c r="Q89" s="149"/>
      <c r="R89" s="150">
        <f>R90+R93</f>
        <v>0</v>
      </c>
      <c r="S89" s="149"/>
      <c r="T89" s="151">
        <f>T90+T93</f>
        <v>0</v>
      </c>
      <c r="AR89" s="144" t="s">
        <v>89</v>
      </c>
      <c r="AT89" s="152" t="s">
        <v>79</v>
      </c>
      <c r="AU89" s="152" t="s">
        <v>80</v>
      </c>
      <c r="AY89" s="144" t="s">
        <v>144</v>
      </c>
      <c r="BK89" s="153">
        <f>BK90+BK93</f>
        <v>0</v>
      </c>
    </row>
    <row r="90" spans="2:63" s="12" customFormat="1" ht="22.9" customHeight="1">
      <c r="B90" s="143"/>
      <c r="D90" s="144" t="s">
        <v>79</v>
      </c>
      <c r="E90" s="154" t="s">
        <v>609</v>
      </c>
      <c r="F90" s="154" t="s">
        <v>610</v>
      </c>
      <c r="I90" s="146"/>
      <c r="J90" s="155">
        <f>BK90</f>
        <v>0</v>
      </c>
      <c r="L90" s="143"/>
      <c r="M90" s="148"/>
      <c r="N90" s="149"/>
      <c r="O90" s="149"/>
      <c r="P90" s="150">
        <f>SUM(P91:P92)</f>
        <v>0</v>
      </c>
      <c r="Q90" s="149"/>
      <c r="R90" s="150">
        <f>SUM(R91:R92)</f>
        <v>0</v>
      </c>
      <c r="S90" s="149"/>
      <c r="T90" s="151">
        <f>SUM(T91:T92)</f>
        <v>0</v>
      </c>
      <c r="AR90" s="144" t="s">
        <v>89</v>
      </c>
      <c r="AT90" s="152" t="s">
        <v>79</v>
      </c>
      <c r="AU90" s="152" t="s">
        <v>87</v>
      </c>
      <c r="AY90" s="144" t="s">
        <v>144</v>
      </c>
      <c r="BK90" s="153">
        <f>SUM(BK91:BK92)</f>
        <v>0</v>
      </c>
    </row>
    <row r="91" spans="1:65" s="2" customFormat="1" ht="24" customHeight="1">
      <c r="A91" s="32"/>
      <c r="B91" s="156"/>
      <c r="C91" s="157" t="s">
        <v>87</v>
      </c>
      <c r="D91" s="157" t="s">
        <v>146</v>
      </c>
      <c r="E91" s="158" t="s">
        <v>611</v>
      </c>
      <c r="F91" s="159" t="s">
        <v>612</v>
      </c>
      <c r="G91" s="160" t="s">
        <v>566</v>
      </c>
      <c r="H91" s="161">
        <v>1</v>
      </c>
      <c r="I91" s="162"/>
      <c r="J91" s="163">
        <f>ROUND(I91*H91,2)</f>
        <v>0</v>
      </c>
      <c r="K91" s="159" t="s">
        <v>3</v>
      </c>
      <c r="L91" s="33"/>
      <c r="M91" s="164" t="s">
        <v>3</v>
      </c>
      <c r="N91" s="165" t="s">
        <v>51</v>
      </c>
      <c r="O91" s="53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243</v>
      </c>
      <c r="AT91" s="168" t="s">
        <v>146</v>
      </c>
      <c r="AU91" s="168" t="s">
        <v>89</v>
      </c>
      <c r="AY91" s="17" t="s">
        <v>144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7" t="s">
        <v>87</v>
      </c>
      <c r="BK91" s="169">
        <f>ROUND(I91*H91,2)</f>
        <v>0</v>
      </c>
      <c r="BL91" s="17" t="s">
        <v>243</v>
      </c>
      <c r="BM91" s="168" t="s">
        <v>613</v>
      </c>
    </row>
    <row r="92" spans="1:47" s="2" customFormat="1" ht="19.5">
      <c r="A92" s="32"/>
      <c r="B92" s="33"/>
      <c r="C92" s="32"/>
      <c r="D92" s="170" t="s">
        <v>153</v>
      </c>
      <c r="E92" s="32"/>
      <c r="F92" s="171" t="s">
        <v>612</v>
      </c>
      <c r="G92" s="32"/>
      <c r="H92" s="32"/>
      <c r="I92" s="96"/>
      <c r="J92" s="32"/>
      <c r="K92" s="32"/>
      <c r="L92" s="33"/>
      <c r="M92" s="172"/>
      <c r="N92" s="173"/>
      <c r="O92" s="53"/>
      <c r="P92" s="53"/>
      <c r="Q92" s="53"/>
      <c r="R92" s="53"/>
      <c r="S92" s="53"/>
      <c r="T92" s="54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7" t="s">
        <v>153</v>
      </c>
      <c r="AU92" s="17" t="s">
        <v>89</v>
      </c>
    </row>
    <row r="93" spans="2:63" s="12" customFormat="1" ht="22.9" customHeight="1">
      <c r="B93" s="143"/>
      <c r="D93" s="144" t="s">
        <v>79</v>
      </c>
      <c r="E93" s="154" t="s">
        <v>614</v>
      </c>
      <c r="F93" s="154" t="s">
        <v>615</v>
      </c>
      <c r="I93" s="146"/>
      <c r="J93" s="155">
        <f>BK93</f>
        <v>0</v>
      </c>
      <c r="L93" s="143"/>
      <c r="M93" s="148"/>
      <c r="N93" s="149"/>
      <c r="O93" s="149"/>
      <c r="P93" s="150">
        <f>SUM(P94:P95)</f>
        <v>0</v>
      </c>
      <c r="Q93" s="149"/>
      <c r="R93" s="150">
        <f>SUM(R94:R95)</f>
        <v>0</v>
      </c>
      <c r="S93" s="149"/>
      <c r="T93" s="151">
        <f>SUM(T94:T95)</f>
        <v>0</v>
      </c>
      <c r="AR93" s="144" t="s">
        <v>89</v>
      </c>
      <c r="AT93" s="152" t="s">
        <v>79</v>
      </c>
      <c r="AU93" s="152" t="s">
        <v>87</v>
      </c>
      <c r="AY93" s="144" t="s">
        <v>144</v>
      </c>
      <c r="BK93" s="153">
        <f>SUM(BK94:BK95)</f>
        <v>0</v>
      </c>
    </row>
    <row r="94" spans="1:65" s="2" customFormat="1" ht="36" customHeight="1">
      <c r="A94" s="32"/>
      <c r="B94" s="156"/>
      <c r="C94" s="157" t="s">
        <v>89</v>
      </c>
      <c r="D94" s="157" t="s">
        <v>146</v>
      </c>
      <c r="E94" s="158" t="s">
        <v>616</v>
      </c>
      <c r="F94" s="159" t="s">
        <v>617</v>
      </c>
      <c r="G94" s="160" t="s">
        <v>566</v>
      </c>
      <c r="H94" s="161">
        <v>1</v>
      </c>
      <c r="I94" s="162"/>
      <c r="J94" s="163">
        <f>ROUND(I94*H94,2)</f>
        <v>0</v>
      </c>
      <c r="K94" s="159" t="s">
        <v>3</v>
      </c>
      <c r="L94" s="33"/>
      <c r="M94" s="164" t="s">
        <v>3</v>
      </c>
      <c r="N94" s="165" t="s">
        <v>51</v>
      </c>
      <c r="O94" s="53"/>
      <c r="P94" s="166">
        <f>O94*H94</f>
        <v>0</v>
      </c>
      <c r="Q94" s="166">
        <v>0</v>
      </c>
      <c r="R94" s="166">
        <f>Q94*H94</f>
        <v>0</v>
      </c>
      <c r="S94" s="166">
        <v>0</v>
      </c>
      <c r="T94" s="167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8" t="s">
        <v>243</v>
      </c>
      <c r="AT94" s="168" t="s">
        <v>146</v>
      </c>
      <c r="AU94" s="168" t="s">
        <v>89</v>
      </c>
      <c r="AY94" s="17" t="s">
        <v>144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7" t="s">
        <v>87</v>
      </c>
      <c r="BK94" s="169">
        <f>ROUND(I94*H94,2)</f>
        <v>0</v>
      </c>
      <c r="BL94" s="17" t="s">
        <v>243</v>
      </c>
      <c r="BM94" s="168" t="s">
        <v>618</v>
      </c>
    </row>
    <row r="95" spans="1:47" s="2" customFormat="1" ht="19.5">
      <c r="A95" s="32"/>
      <c r="B95" s="33"/>
      <c r="C95" s="32"/>
      <c r="D95" s="170" t="s">
        <v>153</v>
      </c>
      <c r="E95" s="32"/>
      <c r="F95" s="171" t="s">
        <v>617</v>
      </c>
      <c r="G95" s="32"/>
      <c r="H95" s="32"/>
      <c r="I95" s="96"/>
      <c r="J95" s="32"/>
      <c r="K95" s="32"/>
      <c r="L95" s="33"/>
      <c r="M95" s="207"/>
      <c r="N95" s="208"/>
      <c r="O95" s="209"/>
      <c r="P95" s="209"/>
      <c r="Q95" s="209"/>
      <c r="R95" s="209"/>
      <c r="S95" s="209"/>
      <c r="T95" s="210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7" t="s">
        <v>153</v>
      </c>
      <c r="AU95" s="17" t="s">
        <v>89</v>
      </c>
    </row>
    <row r="96" spans="1:31" s="2" customFormat="1" ht="6.95" customHeight="1">
      <c r="A96" s="32"/>
      <c r="B96" s="42"/>
      <c r="C96" s="43"/>
      <c r="D96" s="43"/>
      <c r="E96" s="43"/>
      <c r="F96" s="43"/>
      <c r="G96" s="43"/>
      <c r="H96" s="43"/>
      <c r="I96" s="116"/>
      <c r="J96" s="43"/>
      <c r="K96" s="43"/>
      <c r="L96" s="33"/>
      <c r="M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</sheetData>
  <autoFilter ref="C87:K9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4"/>
  <sheetViews>
    <sheetView showGridLines="0" workbookViewId="0" topLeftCell="A1">
      <selection activeCell="K92" sqref="K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0" t="s">
        <v>6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103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89</v>
      </c>
    </row>
    <row r="4" spans="2:46" s="1" customFormat="1" ht="24.95" customHeight="1" hidden="1">
      <c r="B4" s="20"/>
      <c r="D4" s="21" t="s">
        <v>110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254" t="str">
        <f>'Rekapitulace stavby'!K6</f>
        <v>STAVEBNÍ ÚPRAVY FONTÁNY BRUSEL</v>
      </c>
      <c r="F7" s="255"/>
      <c r="G7" s="255"/>
      <c r="H7" s="255"/>
      <c r="I7" s="93"/>
      <c r="L7" s="20"/>
    </row>
    <row r="8" spans="2:12" s="1" customFormat="1" ht="12" customHeight="1" hidden="1">
      <c r="B8" s="20"/>
      <c r="D8" s="27" t="s">
        <v>111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254" t="s">
        <v>619</v>
      </c>
      <c r="F9" s="253"/>
      <c r="G9" s="253"/>
      <c r="H9" s="253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113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237" t="s">
        <v>620</v>
      </c>
      <c r="F11" s="253"/>
      <c r="G11" s="253"/>
      <c r="H11" s="253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20</v>
      </c>
      <c r="G13" s="32"/>
      <c r="H13" s="32"/>
      <c r="I13" s="98" t="s">
        <v>21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23</v>
      </c>
      <c r="E14" s="32"/>
      <c r="F14" s="25" t="s">
        <v>24</v>
      </c>
      <c r="G14" s="32"/>
      <c r="H14" s="32"/>
      <c r="I14" s="98" t="s">
        <v>25</v>
      </c>
      <c r="J14" s="50" t="str">
        <f>'Rekapitulace stavby'!AN8</f>
        <v>12. 6. 2020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27</v>
      </c>
      <c r="E16" s="32"/>
      <c r="F16" s="32"/>
      <c r="G16" s="32"/>
      <c r="H16" s="32"/>
      <c r="I16" s="98" t="s">
        <v>28</v>
      </c>
      <c r="J16" s="25" t="s">
        <v>29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30</v>
      </c>
      <c r="F17" s="32"/>
      <c r="G17" s="32"/>
      <c r="H17" s="32"/>
      <c r="I17" s="98" t="s">
        <v>31</v>
      </c>
      <c r="J17" s="25" t="s">
        <v>32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33</v>
      </c>
      <c r="E19" s="32"/>
      <c r="F19" s="32"/>
      <c r="G19" s="32"/>
      <c r="H19" s="32"/>
      <c r="I19" s="98" t="s">
        <v>28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256" t="str">
        <f>'Rekapitulace stavby'!E14</f>
        <v>Vyplň údaj</v>
      </c>
      <c r="F20" s="242"/>
      <c r="G20" s="242"/>
      <c r="H20" s="242"/>
      <c r="I20" s="98" t="s">
        <v>31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35</v>
      </c>
      <c r="E22" s="32"/>
      <c r="F22" s="32"/>
      <c r="G22" s="32"/>
      <c r="H22" s="32"/>
      <c r="I22" s="98" t="s">
        <v>28</v>
      </c>
      <c r="J22" s="25" t="s">
        <v>36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37</v>
      </c>
      <c r="F23" s="32"/>
      <c r="G23" s="32"/>
      <c r="H23" s="32"/>
      <c r="I23" s="98" t="s">
        <v>31</v>
      </c>
      <c r="J23" s="25" t="s">
        <v>38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40</v>
      </c>
      <c r="E25" s="32"/>
      <c r="F25" s="32"/>
      <c r="G25" s="32"/>
      <c r="H25" s="32"/>
      <c r="I25" s="98" t="s">
        <v>28</v>
      </c>
      <c r="J25" s="25" t="s">
        <v>41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42</v>
      </c>
      <c r="F26" s="32"/>
      <c r="G26" s="32"/>
      <c r="H26" s="32"/>
      <c r="I26" s="98" t="s">
        <v>31</v>
      </c>
      <c r="J26" s="25" t="s">
        <v>43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44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246" t="s">
        <v>3</v>
      </c>
      <c r="F29" s="246"/>
      <c r="G29" s="246"/>
      <c r="H29" s="246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46</v>
      </c>
      <c r="E32" s="32"/>
      <c r="F32" s="32"/>
      <c r="G32" s="32"/>
      <c r="H32" s="32"/>
      <c r="I32" s="96"/>
      <c r="J32" s="66">
        <f>ROUND(J93,2)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48</v>
      </c>
      <c r="G34" s="32"/>
      <c r="H34" s="32"/>
      <c r="I34" s="105" t="s">
        <v>47</v>
      </c>
      <c r="J34" s="36" t="s">
        <v>49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50</v>
      </c>
      <c r="E35" s="27" t="s">
        <v>51</v>
      </c>
      <c r="F35" s="107">
        <f>ROUND((SUM(BE93:BE363)),2)</f>
        <v>0</v>
      </c>
      <c r="G35" s="32"/>
      <c r="H35" s="32"/>
      <c r="I35" s="108">
        <v>0.21</v>
      </c>
      <c r="J35" s="107">
        <f>ROUND(((SUM(BE93:BE363))*I35),2)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52</v>
      </c>
      <c r="F36" s="107">
        <f>ROUND((SUM(BF93:BF363)),2)</f>
        <v>0</v>
      </c>
      <c r="G36" s="32"/>
      <c r="H36" s="32"/>
      <c r="I36" s="108">
        <v>0.15</v>
      </c>
      <c r="J36" s="107">
        <f>ROUND(((SUM(BF93:BF363))*I36),2)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53</v>
      </c>
      <c r="F37" s="107">
        <f>ROUND((SUM(BG93:BG363)),2)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54</v>
      </c>
      <c r="F38" s="107">
        <f>ROUND((SUM(BH93:BH363)),2)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55</v>
      </c>
      <c r="F39" s="107">
        <f>ROUND((SUM(BI93:BI363)),2)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56</v>
      </c>
      <c r="E41" s="55"/>
      <c r="F41" s="55"/>
      <c r="G41" s="111" t="s">
        <v>57</v>
      </c>
      <c r="H41" s="112" t="s">
        <v>58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115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54" t="str">
        <f>E7</f>
        <v>STAVEBNÍ ÚPRAVY FONTÁNY BRUSEL</v>
      </c>
      <c r="F50" s="255"/>
      <c r="G50" s="255"/>
      <c r="H50" s="255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111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254" t="s">
        <v>619</v>
      </c>
      <c r="F52" s="253"/>
      <c r="G52" s="253"/>
      <c r="H52" s="253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113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237" t="str">
        <f>E11</f>
        <v>D.1.1-1 - IO-01, 02 - přípojka vody a kanalizace</v>
      </c>
      <c r="F54" s="253"/>
      <c r="G54" s="253"/>
      <c r="H54" s="253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23</v>
      </c>
      <c r="D56" s="32"/>
      <c r="E56" s="32"/>
      <c r="F56" s="25" t="str">
        <f>F14</f>
        <v>HUSOVA ULICE CHRUDIM</v>
      </c>
      <c r="G56" s="32"/>
      <c r="H56" s="32"/>
      <c r="I56" s="98" t="s">
        <v>25</v>
      </c>
      <c r="J56" s="50" t="str">
        <f>IF(J14="","",J14)</f>
        <v>12. 6. 2020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5.2" customHeight="1">
      <c r="A58" s="32"/>
      <c r="B58" s="33"/>
      <c r="C58" s="27" t="s">
        <v>27</v>
      </c>
      <c r="D58" s="32"/>
      <c r="E58" s="32"/>
      <c r="F58" s="25" t="str">
        <f>E17</f>
        <v>MĚSTO CHRUDIM</v>
      </c>
      <c r="G58" s="32"/>
      <c r="H58" s="32"/>
      <c r="I58" s="98" t="s">
        <v>35</v>
      </c>
      <c r="J58" s="30" t="s">
        <v>926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15.2" customHeight="1">
      <c r="A59" s="32"/>
      <c r="B59" s="33"/>
      <c r="C59" s="27" t="s">
        <v>33</v>
      </c>
      <c r="D59" s="32"/>
      <c r="E59" s="32"/>
      <c r="F59" s="25" t="str">
        <f>IF(E20="","",E20)</f>
        <v>Vyplň údaj</v>
      </c>
      <c r="G59" s="32"/>
      <c r="H59" s="32"/>
      <c r="I59" s="98" t="s">
        <v>40</v>
      </c>
      <c r="J59" s="30" t="s">
        <v>926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116</v>
      </c>
      <c r="D61" s="109"/>
      <c r="E61" s="109"/>
      <c r="F61" s="109"/>
      <c r="G61" s="109"/>
      <c r="H61" s="109"/>
      <c r="I61" s="119"/>
      <c r="J61" s="120" t="s">
        <v>117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78</v>
      </c>
      <c r="D63" s="32"/>
      <c r="E63" s="32"/>
      <c r="F63" s="32"/>
      <c r="G63" s="32"/>
      <c r="H63" s="32"/>
      <c r="I63" s="96"/>
      <c r="J63" s="66">
        <f>J93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118</v>
      </c>
    </row>
    <row r="64" spans="2:12" s="9" customFormat="1" ht="24.95" customHeight="1">
      <c r="B64" s="122"/>
      <c r="D64" s="123" t="s">
        <v>119</v>
      </c>
      <c r="E64" s="124"/>
      <c r="F64" s="124"/>
      <c r="G64" s="124"/>
      <c r="H64" s="124"/>
      <c r="I64" s="125"/>
      <c r="J64" s="126">
        <f>J94</f>
        <v>0</v>
      </c>
      <c r="L64" s="122"/>
    </row>
    <row r="65" spans="2:12" s="10" customFormat="1" ht="19.9" customHeight="1">
      <c r="B65" s="127"/>
      <c r="D65" s="128" t="s">
        <v>120</v>
      </c>
      <c r="E65" s="129"/>
      <c r="F65" s="129"/>
      <c r="G65" s="129"/>
      <c r="H65" s="129"/>
      <c r="I65" s="130"/>
      <c r="J65" s="131">
        <f>J95</f>
        <v>0</v>
      </c>
      <c r="L65" s="127"/>
    </row>
    <row r="66" spans="2:12" s="10" customFormat="1" ht="19.9" customHeight="1">
      <c r="B66" s="127"/>
      <c r="D66" s="128" t="s">
        <v>122</v>
      </c>
      <c r="E66" s="129"/>
      <c r="F66" s="129"/>
      <c r="G66" s="129"/>
      <c r="H66" s="129"/>
      <c r="I66" s="130"/>
      <c r="J66" s="131">
        <f>J254</f>
        <v>0</v>
      </c>
      <c r="L66" s="127"/>
    </row>
    <row r="67" spans="2:12" s="10" customFormat="1" ht="19.9" customHeight="1">
      <c r="B67" s="127"/>
      <c r="D67" s="128" t="s">
        <v>123</v>
      </c>
      <c r="E67" s="129"/>
      <c r="F67" s="129"/>
      <c r="G67" s="129"/>
      <c r="H67" s="129"/>
      <c r="I67" s="130"/>
      <c r="J67" s="131">
        <f>J268</f>
        <v>0</v>
      </c>
      <c r="L67" s="127"/>
    </row>
    <row r="68" spans="2:12" s="10" customFormat="1" ht="19.9" customHeight="1">
      <c r="B68" s="127"/>
      <c r="D68" s="128" t="s">
        <v>125</v>
      </c>
      <c r="E68" s="129"/>
      <c r="F68" s="129"/>
      <c r="G68" s="129"/>
      <c r="H68" s="129"/>
      <c r="I68" s="130"/>
      <c r="J68" s="131">
        <f>J283</f>
        <v>0</v>
      </c>
      <c r="L68" s="127"/>
    </row>
    <row r="69" spans="2:12" s="10" customFormat="1" ht="19.9" customHeight="1">
      <c r="B69" s="127"/>
      <c r="D69" s="128" t="s">
        <v>126</v>
      </c>
      <c r="E69" s="129"/>
      <c r="F69" s="129"/>
      <c r="G69" s="129"/>
      <c r="H69" s="129"/>
      <c r="I69" s="130"/>
      <c r="J69" s="131">
        <f>J335</f>
        <v>0</v>
      </c>
      <c r="L69" s="127"/>
    </row>
    <row r="70" spans="2:12" s="10" customFormat="1" ht="19.9" customHeight="1">
      <c r="B70" s="127"/>
      <c r="D70" s="128" t="s">
        <v>127</v>
      </c>
      <c r="E70" s="129"/>
      <c r="F70" s="129"/>
      <c r="G70" s="129"/>
      <c r="H70" s="129"/>
      <c r="I70" s="130"/>
      <c r="J70" s="131">
        <f>J351</f>
        <v>0</v>
      </c>
      <c r="L70" s="127"/>
    </row>
    <row r="71" spans="2:12" s="10" customFormat="1" ht="19.9" customHeight="1">
      <c r="B71" s="127"/>
      <c r="D71" s="128" t="s">
        <v>128</v>
      </c>
      <c r="E71" s="129"/>
      <c r="F71" s="129"/>
      <c r="G71" s="129"/>
      <c r="H71" s="129"/>
      <c r="I71" s="130"/>
      <c r="J71" s="131">
        <f>J361</f>
        <v>0</v>
      </c>
      <c r="L71" s="127"/>
    </row>
    <row r="72" spans="1:31" s="2" customFormat="1" ht="21.75" customHeight="1">
      <c r="A72" s="32"/>
      <c r="B72" s="33"/>
      <c r="C72" s="32"/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42"/>
      <c r="C73" s="43"/>
      <c r="D73" s="43"/>
      <c r="E73" s="43"/>
      <c r="F73" s="43"/>
      <c r="G73" s="43"/>
      <c r="H73" s="43"/>
      <c r="I73" s="116"/>
      <c r="J73" s="43"/>
      <c r="K73" s="43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7" spans="1:31" s="2" customFormat="1" ht="6.95" customHeight="1">
      <c r="A77" s="32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24.95" customHeight="1">
      <c r="A78" s="32"/>
      <c r="B78" s="33"/>
      <c r="C78" s="21" t="s">
        <v>129</v>
      </c>
      <c r="D78" s="32"/>
      <c r="E78" s="32"/>
      <c r="F78" s="32"/>
      <c r="G78" s="32"/>
      <c r="H78" s="3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>
      <c r="A79" s="32"/>
      <c r="B79" s="33"/>
      <c r="C79" s="32"/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>
      <c r="A80" s="32"/>
      <c r="B80" s="33"/>
      <c r="C80" s="27" t="s">
        <v>17</v>
      </c>
      <c r="D80" s="32"/>
      <c r="E80" s="32"/>
      <c r="F80" s="32"/>
      <c r="G80" s="32"/>
      <c r="H80" s="32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6.5" customHeight="1">
      <c r="A81" s="32"/>
      <c r="B81" s="33"/>
      <c r="C81" s="32"/>
      <c r="D81" s="32"/>
      <c r="E81" s="254" t="str">
        <f>E7</f>
        <v>STAVEBNÍ ÚPRAVY FONTÁNY BRUSEL</v>
      </c>
      <c r="F81" s="255"/>
      <c r="G81" s="255"/>
      <c r="H81" s="255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2:12" s="1" customFormat="1" ht="12" customHeight="1">
      <c r="B82" s="20"/>
      <c r="C82" s="27" t="s">
        <v>111</v>
      </c>
      <c r="I82" s="93"/>
      <c r="L82" s="20"/>
    </row>
    <row r="83" spans="1:31" s="2" customFormat="1" ht="16.5" customHeight="1">
      <c r="A83" s="32"/>
      <c r="B83" s="33"/>
      <c r="C83" s="32"/>
      <c r="D83" s="32"/>
      <c r="E83" s="254" t="s">
        <v>619</v>
      </c>
      <c r="F83" s="253"/>
      <c r="G83" s="253"/>
      <c r="H83" s="253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113</v>
      </c>
      <c r="D84" s="32"/>
      <c r="E84" s="32"/>
      <c r="F84" s="32"/>
      <c r="G84" s="32"/>
      <c r="H84" s="32"/>
      <c r="I84" s="96"/>
      <c r="J84" s="32"/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7" t="str">
        <f>E11</f>
        <v>D.1.1-1 - IO-01, 02 - přípojka vody a kanalizace</v>
      </c>
      <c r="F85" s="253"/>
      <c r="G85" s="253"/>
      <c r="H85" s="253"/>
      <c r="I85" s="96"/>
      <c r="J85" s="32"/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23</v>
      </c>
      <c r="D87" s="32"/>
      <c r="E87" s="32"/>
      <c r="F87" s="25" t="str">
        <f>F14</f>
        <v>HUSOVA ULICE CHRUDIM</v>
      </c>
      <c r="G87" s="32"/>
      <c r="H87" s="32"/>
      <c r="I87" s="98" t="s">
        <v>25</v>
      </c>
      <c r="J87" s="50" t="str">
        <f>IF(J14="","",J14)</f>
        <v>12. 6. 2020</v>
      </c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9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27</v>
      </c>
      <c r="D89" s="32"/>
      <c r="E89" s="32"/>
      <c r="F89" s="25" t="str">
        <f>E17</f>
        <v>MĚSTO CHRUDIM</v>
      </c>
      <c r="G89" s="32"/>
      <c r="H89" s="32"/>
      <c r="I89" s="98" t="s">
        <v>35</v>
      </c>
      <c r="J89" s="30" t="s">
        <v>926</v>
      </c>
      <c r="K89" s="32"/>
      <c r="L89" s="9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33</v>
      </c>
      <c r="D90" s="32"/>
      <c r="E90" s="32"/>
      <c r="F90" s="25" t="str">
        <f>IF(E20="","",E20)</f>
        <v>Vyplň údaj</v>
      </c>
      <c r="G90" s="32"/>
      <c r="H90" s="32"/>
      <c r="I90" s="98" t="s">
        <v>40</v>
      </c>
      <c r="J90" s="30" t="s">
        <v>926</v>
      </c>
      <c r="K90" s="32"/>
      <c r="L90" s="9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96"/>
      <c r="J91" s="32"/>
      <c r="K91" s="32"/>
      <c r="L91" s="9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11" customFormat="1" ht="29.25" customHeight="1">
      <c r="A92" s="132"/>
      <c r="B92" s="133"/>
      <c r="C92" s="134" t="s">
        <v>130</v>
      </c>
      <c r="D92" s="135" t="s">
        <v>65</v>
      </c>
      <c r="E92" s="135" t="s">
        <v>61</v>
      </c>
      <c r="F92" s="135" t="s">
        <v>62</v>
      </c>
      <c r="G92" s="135" t="s">
        <v>131</v>
      </c>
      <c r="H92" s="135" t="s">
        <v>132</v>
      </c>
      <c r="I92" s="136" t="s">
        <v>133</v>
      </c>
      <c r="J92" s="135" t="s">
        <v>117</v>
      </c>
      <c r="K92" s="137" t="s">
        <v>134</v>
      </c>
      <c r="L92" s="138"/>
      <c r="M92" s="57" t="s">
        <v>3</v>
      </c>
      <c r="N92" s="58" t="s">
        <v>50</v>
      </c>
      <c r="O92" s="58" t="s">
        <v>135</v>
      </c>
      <c r="P92" s="58" t="s">
        <v>136</v>
      </c>
      <c r="Q92" s="58" t="s">
        <v>137</v>
      </c>
      <c r="R92" s="58" t="s">
        <v>138</v>
      </c>
      <c r="S92" s="58" t="s">
        <v>139</v>
      </c>
      <c r="T92" s="59" t="s">
        <v>140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63" s="2" customFormat="1" ht="22.9" customHeight="1">
      <c r="A93" s="32"/>
      <c r="B93" s="33"/>
      <c r="C93" s="64" t="s">
        <v>141</v>
      </c>
      <c r="D93" s="32"/>
      <c r="E93" s="32"/>
      <c r="F93" s="32"/>
      <c r="G93" s="32"/>
      <c r="H93" s="32"/>
      <c r="I93" s="96"/>
      <c r="J93" s="139">
        <f>BK93</f>
        <v>0</v>
      </c>
      <c r="K93" s="32"/>
      <c r="L93" s="33"/>
      <c r="M93" s="60"/>
      <c r="N93" s="51"/>
      <c r="O93" s="61"/>
      <c r="P93" s="140">
        <f>P94</f>
        <v>0</v>
      </c>
      <c r="Q93" s="61"/>
      <c r="R93" s="140">
        <f>R94</f>
        <v>130.13110825</v>
      </c>
      <c r="S93" s="61"/>
      <c r="T93" s="141">
        <f>T94</f>
        <v>16.065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79</v>
      </c>
      <c r="AU93" s="17" t="s">
        <v>118</v>
      </c>
      <c r="BK93" s="142">
        <f>BK94</f>
        <v>0</v>
      </c>
    </row>
    <row r="94" spans="2:63" s="12" customFormat="1" ht="25.9" customHeight="1">
      <c r="B94" s="143"/>
      <c r="D94" s="144" t="s">
        <v>79</v>
      </c>
      <c r="E94" s="145" t="s">
        <v>142</v>
      </c>
      <c r="F94" s="145" t="s">
        <v>143</v>
      </c>
      <c r="I94" s="146"/>
      <c r="J94" s="147">
        <f>BK94</f>
        <v>0</v>
      </c>
      <c r="L94" s="143"/>
      <c r="M94" s="148"/>
      <c r="N94" s="149"/>
      <c r="O94" s="149"/>
      <c r="P94" s="150">
        <f>P95+P254+P268+P283+P335+P351+P361</f>
        <v>0</v>
      </c>
      <c r="Q94" s="149"/>
      <c r="R94" s="150">
        <f>R95+R254+R268+R283+R335+R351+R361</f>
        <v>130.13110825</v>
      </c>
      <c r="S94" s="149"/>
      <c r="T94" s="151">
        <f>T95+T254+T268+T283+T335+T351+T361</f>
        <v>16.065</v>
      </c>
      <c r="AR94" s="144" t="s">
        <v>87</v>
      </c>
      <c r="AT94" s="152" t="s">
        <v>79</v>
      </c>
      <c r="AU94" s="152" t="s">
        <v>80</v>
      </c>
      <c r="AY94" s="144" t="s">
        <v>144</v>
      </c>
      <c r="BK94" s="153">
        <f>BK95+BK254+BK268+BK283+BK335+BK351+BK361</f>
        <v>0</v>
      </c>
    </row>
    <row r="95" spans="2:63" s="12" customFormat="1" ht="22.9" customHeight="1">
      <c r="B95" s="143"/>
      <c r="D95" s="144" t="s">
        <v>79</v>
      </c>
      <c r="E95" s="154" t="s">
        <v>87</v>
      </c>
      <c r="F95" s="154" t="s">
        <v>145</v>
      </c>
      <c r="I95" s="146"/>
      <c r="J95" s="155">
        <f>BK95</f>
        <v>0</v>
      </c>
      <c r="L95" s="143"/>
      <c r="M95" s="148"/>
      <c r="N95" s="149"/>
      <c r="O95" s="149"/>
      <c r="P95" s="150">
        <f>SUM(P96:P253)</f>
        <v>0</v>
      </c>
      <c r="Q95" s="149"/>
      <c r="R95" s="150">
        <f>SUM(R96:R253)</f>
        <v>74.88166380000001</v>
      </c>
      <c r="S95" s="149"/>
      <c r="T95" s="151">
        <f>SUM(T96:T253)</f>
        <v>16.065</v>
      </c>
      <c r="AR95" s="144" t="s">
        <v>87</v>
      </c>
      <c r="AT95" s="152" t="s">
        <v>79</v>
      </c>
      <c r="AU95" s="152" t="s">
        <v>87</v>
      </c>
      <c r="AY95" s="144" t="s">
        <v>144</v>
      </c>
      <c r="BK95" s="153">
        <f>SUM(BK96:BK253)</f>
        <v>0</v>
      </c>
    </row>
    <row r="96" spans="1:65" s="2" customFormat="1" ht="24" customHeight="1">
      <c r="A96" s="32"/>
      <c r="B96" s="156"/>
      <c r="C96" s="157" t="s">
        <v>87</v>
      </c>
      <c r="D96" s="157" t="s">
        <v>146</v>
      </c>
      <c r="E96" s="158" t="s">
        <v>621</v>
      </c>
      <c r="F96" s="159" t="s">
        <v>622</v>
      </c>
      <c r="G96" s="160" t="s">
        <v>149</v>
      </c>
      <c r="H96" s="161">
        <v>10</v>
      </c>
      <c r="I96" s="162"/>
      <c r="J96" s="163">
        <f>ROUND(I96*H96,2)</f>
        <v>0</v>
      </c>
      <c r="K96" s="159" t="s">
        <v>150</v>
      </c>
      <c r="L96" s="33"/>
      <c r="M96" s="164" t="s">
        <v>3</v>
      </c>
      <c r="N96" s="165" t="s">
        <v>51</v>
      </c>
      <c r="O96" s="53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68" t="s">
        <v>151</v>
      </c>
      <c r="AT96" s="168" t="s">
        <v>146</v>
      </c>
      <c r="AU96" s="168" t="s">
        <v>89</v>
      </c>
      <c r="AY96" s="17" t="s">
        <v>144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7" t="s">
        <v>87</v>
      </c>
      <c r="BK96" s="169">
        <f>ROUND(I96*H96,2)</f>
        <v>0</v>
      </c>
      <c r="BL96" s="17" t="s">
        <v>151</v>
      </c>
      <c r="BM96" s="168" t="s">
        <v>623</v>
      </c>
    </row>
    <row r="97" spans="1:47" s="2" customFormat="1" ht="19.5">
      <c r="A97" s="32"/>
      <c r="B97" s="33"/>
      <c r="C97" s="32"/>
      <c r="D97" s="170" t="s">
        <v>153</v>
      </c>
      <c r="E97" s="32"/>
      <c r="F97" s="171" t="s">
        <v>624</v>
      </c>
      <c r="G97" s="32"/>
      <c r="H97" s="32"/>
      <c r="I97" s="96"/>
      <c r="J97" s="32"/>
      <c r="K97" s="32"/>
      <c r="L97" s="33"/>
      <c r="M97" s="172"/>
      <c r="N97" s="173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153</v>
      </c>
      <c r="AU97" s="17" t="s">
        <v>89</v>
      </c>
    </row>
    <row r="98" spans="1:65" s="2" customFormat="1" ht="24" customHeight="1">
      <c r="A98" s="32"/>
      <c r="B98" s="156"/>
      <c r="C98" s="157" t="s">
        <v>89</v>
      </c>
      <c r="D98" s="157" t="s">
        <v>146</v>
      </c>
      <c r="E98" s="158" t="s">
        <v>159</v>
      </c>
      <c r="F98" s="159" t="s">
        <v>160</v>
      </c>
      <c r="G98" s="160" t="s">
        <v>149</v>
      </c>
      <c r="H98" s="161">
        <v>36.5</v>
      </c>
      <c r="I98" s="162"/>
      <c r="J98" s="163">
        <f>ROUND(I98*H98,2)</f>
        <v>0</v>
      </c>
      <c r="K98" s="159" t="s">
        <v>150</v>
      </c>
      <c r="L98" s="33"/>
      <c r="M98" s="164" t="s">
        <v>3</v>
      </c>
      <c r="N98" s="165" t="s">
        <v>51</v>
      </c>
      <c r="O98" s="53"/>
      <c r="P98" s="166">
        <f>O98*H98</f>
        <v>0</v>
      </c>
      <c r="Q98" s="166">
        <v>0</v>
      </c>
      <c r="R98" s="166">
        <f>Q98*H98</f>
        <v>0</v>
      </c>
      <c r="S98" s="166">
        <v>0.325</v>
      </c>
      <c r="T98" s="167">
        <f>S98*H98</f>
        <v>11.8625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151</v>
      </c>
      <c r="AT98" s="168" t="s">
        <v>146</v>
      </c>
      <c r="AU98" s="168" t="s">
        <v>89</v>
      </c>
      <c r="AY98" s="17" t="s">
        <v>144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7" t="s">
        <v>87</v>
      </c>
      <c r="BK98" s="169">
        <f>ROUND(I98*H98,2)</f>
        <v>0</v>
      </c>
      <c r="BL98" s="17" t="s">
        <v>151</v>
      </c>
      <c r="BM98" s="168" t="s">
        <v>625</v>
      </c>
    </row>
    <row r="99" spans="1:47" s="2" customFormat="1" ht="39">
      <c r="A99" s="32"/>
      <c r="B99" s="33"/>
      <c r="C99" s="32"/>
      <c r="D99" s="170" t="s">
        <v>153</v>
      </c>
      <c r="E99" s="32"/>
      <c r="F99" s="171" t="s">
        <v>162</v>
      </c>
      <c r="G99" s="32"/>
      <c r="H99" s="32"/>
      <c r="I99" s="96"/>
      <c r="J99" s="32"/>
      <c r="K99" s="32"/>
      <c r="L99" s="33"/>
      <c r="M99" s="172"/>
      <c r="N99" s="173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7" t="s">
        <v>153</v>
      </c>
      <c r="AU99" s="17" t="s">
        <v>89</v>
      </c>
    </row>
    <row r="100" spans="2:51" s="13" customFormat="1" ht="12">
      <c r="B100" s="174"/>
      <c r="D100" s="170" t="s">
        <v>155</v>
      </c>
      <c r="E100" s="175" t="s">
        <v>3</v>
      </c>
      <c r="F100" s="176" t="s">
        <v>626</v>
      </c>
      <c r="H100" s="175" t="s">
        <v>3</v>
      </c>
      <c r="I100" s="177"/>
      <c r="L100" s="174"/>
      <c r="M100" s="178"/>
      <c r="N100" s="179"/>
      <c r="O100" s="179"/>
      <c r="P100" s="179"/>
      <c r="Q100" s="179"/>
      <c r="R100" s="179"/>
      <c r="S100" s="179"/>
      <c r="T100" s="180"/>
      <c r="AT100" s="175" t="s">
        <v>155</v>
      </c>
      <c r="AU100" s="175" t="s">
        <v>89</v>
      </c>
      <c r="AV100" s="13" t="s">
        <v>87</v>
      </c>
      <c r="AW100" s="13" t="s">
        <v>39</v>
      </c>
      <c r="AX100" s="13" t="s">
        <v>80</v>
      </c>
      <c r="AY100" s="175" t="s">
        <v>144</v>
      </c>
    </row>
    <row r="101" spans="2:51" s="14" customFormat="1" ht="12">
      <c r="B101" s="181"/>
      <c r="D101" s="170" t="s">
        <v>155</v>
      </c>
      <c r="E101" s="182" t="s">
        <v>3</v>
      </c>
      <c r="F101" s="183" t="s">
        <v>627</v>
      </c>
      <c r="H101" s="184">
        <v>20.5</v>
      </c>
      <c r="I101" s="185"/>
      <c r="L101" s="181"/>
      <c r="M101" s="186"/>
      <c r="N101" s="187"/>
      <c r="O101" s="187"/>
      <c r="P101" s="187"/>
      <c r="Q101" s="187"/>
      <c r="R101" s="187"/>
      <c r="S101" s="187"/>
      <c r="T101" s="188"/>
      <c r="AT101" s="182" t="s">
        <v>155</v>
      </c>
      <c r="AU101" s="182" t="s">
        <v>89</v>
      </c>
      <c r="AV101" s="14" t="s">
        <v>89</v>
      </c>
      <c r="AW101" s="14" t="s">
        <v>39</v>
      </c>
      <c r="AX101" s="14" t="s">
        <v>80</v>
      </c>
      <c r="AY101" s="182" t="s">
        <v>144</v>
      </c>
    </row>
    <row r="102" spans="2:51" s="13" customFormat="1" ht="12">
      <c r="B102" s="174"/>
      <c r="D102" s="170" t="s">
        <v>155</v>
      </c>
      <c r="E102" s="175" t="s">
        <v>3</v>
      </c>
      <c r="F102" s="176" t="s">
        <v>628</v>
      </c>
      <c r="H102" s="175" t="s">
        <v>3</v>
      </c>
      <c r="I102" s="177"/>
      <c r="L102" s="174"/>
      <c r="M102" s="178"/>
      <c r="N102" s="179"/>
      <c r="O102" s="179"/>
      <c r="P102" s="179"/>
      <c r="Q102" s="179"/>
      <c r="R102" s="179"/>
      <c r="S102" s="179"/>
      <c r="T102" s="180"/>
      <c r="AT102" s="175" t="s">
        <v>155</v>
      </c>
      <c r="AU102" s="175" t="s">
        <v>89</v>
      </c>
      <c r="AV102" s="13" t="s">
        <v>87</v>
      </c>
      <c r="AW102" s="13" t="s">
        <v>39</v>
      </c>
      <c r="AX102" s="13" t="s">
        <v>80</v>
      </c>
      <c r="AY102" s="175" t="s">
        <v>144</v>
      </c>
    </row>
    <row r="103" spans="2:51" s="14" customFormat="1" ht="12">
      <c r="B103" s="181"/>
      <c r="D103" s="170" t="s">
        <v>155</v>
      </c>
      <c r="E103" s="182" t="s">
        <v>3</v>
      </c>
      <c r="F103" s="183" t="s">
        <v>629</v>
      </c>
      <c r="H103" s="184">
        <v>16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2" t="s">
        <v>155</v>
      </c>
      <c r="AU103" s="182" t="s">
        <v>89</v>
      </c>
      <c r="AV103" s="14" t="s">
        <v>89</v>
      </c>
      <c r="AW103" s="14" t="s">
        <v>39</v>
      </c>
      <c r="AX103" s="14" t="s">
        <v>80</v>
      </c>
      <c r="AY103" s="182" t="s">
        <v>144</v>
      </c>
    </row>
    <row r="104" spans="2:51" s="15" customFormat="1" ht="12">
      <c r="B104" s="189"/>
      <c r="D104" s="170" t="s">
        <v>155</v>
      </c>
      <c r="E104" s="190" t="s">
        <v>3</v>
      </c>
      <c r="F104" s="191" t="s">
        <v>158</v>
      </c>
      <c r="H104" s="192">
        <v>36.5</v>
      </c>
      <c r="I104" s="193"/>
      <c r="L104" s="189"/>
      <c r="M104" s="194"/>
      <c r="N104" s="195"/>
      <c r="O104" s="195"/>
      <c r="P104" s="195"/>
      <c r="Q104" s="195"/>
      <c r="R104" s="195"/>
      <c r="S104" s="195"/>
      <c r="T104" s="196"/>
      <c r="AT104" s="190" t="s">
        <v>155</v>
      </c>
      <c r="AU104" s="190" t="s">
        <v>89</v>
      </c>
      <c r="AV104" s="15" t="s">
        <v>151</v>
      </c>
      <c r="AW104" s="15" t="s">
        <v>39</v>
      </c>
      <c r="AX104" s="15" t="s">
        <v>87</v>
      </c>
      <c r="AY104" s="190" t="s">
        <v>144</v>
      </c>
    </row>
    <row r="105" spans="1:65" s="2" customFormat="1" ht="16.5" customHeight="1">
      <c r="A105" s="32"/>
      <c r="B105" s="156"/>
      <c r="C105" s="157" t="s">
        <v>165</v>
      </c>
      <c r="D105" s="157" t="s">
        <v>146</v>
      </c>
      <c r="E105" s="158" t="s">
        <v>166</v>
      </c>
      <c r="F105" s="159" t="s">
        <v>167</v>
      </c>
      <c r="G105" s="160" t="s">
        <v>168</v>
      </c>
      <c r="H105" s="161">
        <v>20.5</v>
      </c>
      <c r="I105" s="162"/>
      <c r="J105" s="163">
        <f>ROUND(I105*H105,2)</f>
        <v>0</v>
      </c>
      <c r="K105" s="159" t="s">
        <v>150</v>
      </c>
      <c r="L105" s="33"/>
      <c r="M105" s="164" t="s">
        <v>3</v>
      </c>
      <c r="N105" s="165" t="s">
        <v>51</v>
      </c>
      <c r="O105" s="53"/>
      <c r="P105" s="166">
        <f>O105*H105</f>
        <v>0</v>
      </c>
      <c r="Q105" s="166">
        <v>0</v>
      </c>
      <c r="R105" s="166">
        <f>Q105*H105</f>
        <v>0</v>
      </c>
      <c r="S105" s="166">
        <v>0.205</v>
      </c>
      <c r="T105" s="167">
        <f>S105*H105</f>
        <v>4.2025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151</v>
      </c>
      <c r="AT105" s="168" t="s">
        <v>146</v>
      </c>
      <c r="AU105" s="168" t="s">
        <v>89</v>
      </c>
      <c r="AY105" s="17" t="s">
        <v>144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7" t="s">
        <v>87</v>
      </c>
      <c r="BK105" s="169">
        <f>ROUND(I105*H105,2)</f>
        <v>0</v>
      </c>
      <c r="BL105" s="17" t="s">
        <v>151</v>
      </c>
      <c r="BM105" s="168" t="s">
        <v>630</v>
      </c>
    </row>
    <row r="106" spans="1:47" s="2" customFormat="1" ht="29.25">
      <c r="A106" s="32"/>
      <c r="B106" s="33"/>
      <c r="C106" s="32"/>
      <c r="D106" s="170" t="s">
        <v>153</v>
      </c>
      <c r="E106" s="32"/>
      <c r="F106" s="171" t="s">
        <v>170</v>
      </c>
      <c r="G106" s="32"/>
      <c r="H106" s="32"/>
      <c r="I106" s="96"/>
      <c r="J106" s="32"/>
      <c r="K106" s="32"/>
      <c r="L106" s="33"/>
      <c r="M106" s="172"/>
      <c r="N106" s="173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153</v>
      </c>
      <c r="AU106" s="17" t="s">
        <v>89</v>
      </c>
    </row>
    <row r="107" spans="2:51" s="13" customFormat="1" ht="12">
      <c r="B107" s="174"/>
      <c r="D107" s="170" t="s">
        <v>155</v>
      </c>
      <c r="E107" s="175" t="s">
        <v>3</v>
      </c>
      <c r="F107" s="176" t="s">
        <v>626</v>
      </c>
      <c r="H107" s="175" t="s">
        <v>3</v>
      </c>
      <c r="I107" s="177"/>
      <c r="L107" s="174"/>
      <c r="M107" s="178"/>
      <c r="N107" s="179"/>
      <c r="O107" s="179"/>
      <c r="P107" s="179"/>
      <c r="Q107" s="179"/>
      <c r="R107" s="179"/>
      <c r="S107" s="179"/>
      <c r="T107" s="180"/>
      <c r="AT107" s="175" t="s">
        <v>155</v>
      </c>
      <c r="AU107" s="175" t="s">
        <v>89</v>
      </c>
      <c r="AV107" s="13" t="s">
        <v>87</v>
      </c>
      <c r="AW107" s="13" t="s">
        <v>39</v>
      </c>
      <c r="AX107" s="13" t="s">
        <v>80</v>
      </c>
      <c r="AY107" s="175" t="s">
        <v>144</v>
      </c>
    </row>
    <row r="108" spans="2:51" s="14" customFormat="1" ht="12">
      <c r="B108" s="181"/>
      <c r="D108" s="170" t="s">
        <v>155</v>
      </c>
      <c r="E108" s="182" t="s">
        <v>3</v>
      </c>
      <c r="F108" s="183" t="s">
        <v>631</v>
      </c>
      <c r="H108" s="184">
        <v>20.5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2" t="s">
        <v>155</v>
      </c>
      <c r="AU108" s="182" t="s">
        <v>89</v>
      </c>
      <c r="AV108" s="14" t="s">
        <v>89</v>
      </c>
      <c r="AW108" s="14" t="s">
        <v>39</v>
      </c>
      <c r="AX108" s="14" t="s">
        <v>80</v>
      </c>
      <c r="AY108" s="182" t="s">
        <v>144</v>
      </c>
    </row>
    <row r="109" spans="2:51" s="15" customFormat="1" ht="12">
      <c r="B109" s="189"/>
      <c r="D109" s="170" t="s">
        <v>155</v>
      </c>
      <c r="E109" s="190" t="s">
        <v>3</v>
      </c>
      <c r="F109" s="191" t="s">
        <v>158</v>
      </c>
      <c r="H109" s="192">
        <v>20.5</v>
      </c>
      <c r="I109" s="193"/>
      <c r="L109" s="189"/>
      <c r="M109" s="194"/>
      <c r="N109" s="195"/>
      <c r="O109" s="195"/>
      <c r="P109" s="195"/>
      <c r="Q109" s="195"/>
      <c r="R109" s="195"/>
      <c r="S109" s="195"/>
      <c r="T109" s="196"/>
      <c r="AT109" s="190" t="s">
        <v>155</v>
      </c>
      <c r="AU109" s="190" t="s">
        <v>89</v>
      </c>
      <c r="AV109" s="15" t="s">
        <v>151</v>
      </c>
      <c r="AW109" s="15" t="s">
        <v>39</v>
      </c>
      <c r="AX109" s="15" t="s">
        <v>87</v>
      </c>
      <c r="AY109" s="190" t="s">
        <v>144</v>
      </c>
    </row>
    <row r="110" spans="1:65" s="2" customFormat="1" ht="24" customHeight="1">
      <c r="A110" s="32"/>
      <c r="B110" s="156"/>
      <c r="C110" s="157" t="s">
        <v>151</v>
      </c>
      <c r="D110" s="157" t="s">
        <v>146</v>
      </c>
      <c r="E110" s="158" t="s">
        <v>632</v>
      </c>
      <c r="F110" s="159" t="s">
        <v>633</v>
      </c>
      <c r="G110" s="160" t="s">
        <v>168</v>
      </c>
      <c r="H110" s="161">
        <v>35</v>
      </c>
      <c r="I110" s="162"/>
      <c r="J110" s="163">
        <f>ROUND(I110*H110,2)</f>
        <v>0</v>
      </c>
      <c r="K110" s="159" t="s">
        <v>150</v>
      </c>
      <c r="L110" s="33"/>
      <c r="M110" s="164" t="s">
        <v>3</v>
      </c>
      <c r="N110" s="165" t="s">
        <v>51</v>
      </c>
      <c r="O110" s="53"/>
      <c r="P110" s="166">
        <f>O110*H110</f>
        <v>0</v>
      </c>
      <c r="Q110" s="166">
        <v>0.0369</v>
      </c>
      <c r="R110" s="166">
        <f>Q110*H110</f>
        <v>1.2915</v>
      </c>
      <c r="S110" s="166">
        <v>0</v>
      </c>
      <c r="T110" s="167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68" t="s">
        <v>151</v>
      </c>
      <c r="AT110" s="168" t="s">
        <v>146</v>
      </c>
      <c r="AU110" s="168" t="s">
        <v>89</v>
      </c>
      <c r="AY110" s="17" t="s">
        <v>144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7" t="s">
        <v>87</v>
      </c>
      <c r="BK110" s="169">
        <f>ROUND(I110*H110,2)</f>
        <v>0</v>
      </c>
      <c r="BL110" s="17" t="s">
        <v>151</v>
      </c>
      <c r="BM110" s="168" t="s">
        <v>634</v>
      </c>
    </row>
    <row r="111" spans="1:47" s="2" customFormat="1" ht="58.5">
      <c r="A111" s="32"/>
      <c r="B111" s="33"/>
      <c r="C111" s="32"/>
      <c r="D111" s="170" t="s">
        <v>153</v>
      </c>
      <c r="E111" s="32"/>
      <c r="F111" s="171" t="s">
        <v>635</v>
      </c>
      <c r="G111" s="32"/>
      <c r="H111" s="32"/>
      <c r="I111" s="96"/>
      <c r="J111" s="32"/>
      <c r="K111" s="32"/>
      <c r="L111" s="33"/>
      <c r="M111" s="172"/>
      <c r="N111" s="173"/>
      <c r="O111" s="53"/>
      <c r="P111" s="53"/>
      <c r="Q111" s="53"/>
      <c r="R111" s="53"/>
      <c r="S111" s="53"/>
      <c r="T111" s="54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7" t="s">
        <v>153</v>
      </c>
      <c r="AU111" s="17" t="s">
        <v>89</v>
      </c>
    </row>
    <row r="112" spans="2:51" s="13" customFormat="1" ht="12">
      <c r="B112" s="174"/>
      <c r="D112" s="170" t="s">
        <v>155</v>
      </c>
      <c r="E112" s="175" t="s">
        <v>3</v>
      </c>
      <c r="F112" s="176" t="s">
        <v>636</v>
      </c>
      <c r="H112" s="175" t="s">
        <v>3</v>
      </c>
      <c r="I112" s="177"/>
      <c r="L112" s="174"/>
      <c r="M112" s="178"/>
      <c r="N112" s="179"/>
      <c r="O112" s="179"/>
      <c r="P112" s="179"/>
      <c r="Q112" s="179"/>
      <c r="R112" s="179"/>
      <c r="S112" s="179"/>
      <c r="T112" s="180"/>
      <c r="AT112" s="175" t="s">
        <v>155</v>
      </c>
      <c r="AU112" s="175" t="s">
        <v>89</v>
      </c>
      <c r="AV112" s="13" t="s">
        <v>87</v>
      </c>
      <c r="AW112" s="13" t="s">
        <v>39</v>
      </c>
      <c r="AX112" s="13" t="s">
        <v>80</v>
      </c>
      <c r="AY112" s="175" t="s">
        <v>144</v>
      </c>
    </row>
    <row r="113" spans="2:51" s="14" customFormat="1" ht="12">
      <c r="B113" s="181"/>
      <c r="D113" s="170" t="s">
        <v>155</v>
      </c>
      <c r="E113" s="182" t="s">
        <v>3</v>
      </c>
      <c r="F113" s="183" t="s">
        <v>637</v>
      </c>
      <c r="H113" s="184">
        <v>35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2" t="s">
        <v>155</v>
      </c>
      <c r="AU113" s="182" t="s">
        <v>89</v>
      </c>
      <c r="AV113" s="14" t="s">
        <v>89</v>
      </c>
      <c r="AW113" s="14" t="s">
        <v>39</v>
      </c>
      <c r="AX113" s="14" t="s">
        <v>80</v>
      </c>
      <c r="AY113" s="182" t="s">
        <v>144</v>
      </c>
    </row>
    <row r="114" spans="2:51" s="15" customFormat="1" ht="12">
      <c r="B114" s="189"/>
      <c r="D114" s="170" t="s">
        <v>155</v>
      </c>
      <c r="E114" s="190" t="s">
        <v>3</v>
      </c>
      <c r="F114" s="191" t="s">
        <v>158</v>
      </c>
      <c r="H114" s="192">
        <v>35</v>
      </c>
      <c r="I114" s="193"/>
      <c r="L114" s="189"/>
      <c r="M114" s="194"/>
      <c r="N114" s="195"/>
      <c r="O114" s="195"/>
      <c r="P114" s="195"/>
      <c r="Q114" s="195"/>
      <c r="R114" s="195"/>
      <c r="S114" s="195"/>
      <c r="T114" s="196"/>
      <c r="AT114" s="190" t="s">
        <v>155</v>
      </c>
      <c r="AU114" s="190" t="s">
        <v>89</v>
      </c>
      <c r="AV114" s="15" t="s">
        <v>151</v>
      </c>
      <c r="AW114" s="15" t="s">
        <v>39</v>
      </c>
      <c r="AX114" s="15" t="s">
        <v>87</v>
      </c>
      <c r="AY114" s="190" t="s">
        <v>144</v>
      </c>
    </row>
    <row r="115" spans="1:65" s="2" customFormat="1" ht="24" customHeight="1">
      <c r="A115" s="32"/>
      <c r="B115" s="156"/>
      <c r="C115" s="157" t="s">
        <v>177</v>
      </c>
      <c r="D115" s="157" t="s">
        <v>146</v>
      </c>
      <c r="E115" s="158" t="s">
        <v>178</v>
      </c>
      <c r="F115" s="159" t="s">
        <v>179</v>
      </c>
      <c r="G115" s="160" t="s">
        <v>180</v>
      </c>
      <c r="H115" s="161">
        <v>44</v>
      </c>
      <c r="I115" s="162"/>
      <c r="J115" s="163">
        <f>ROUND(I115*H115,2)</f>
        <v>0</v>
      </c>
      <c r="K115" s="159" t="s">
        <v>150</v>
      </c>
      <c r="L115" s="33"/>
      <c r="M115" s="164" t="s">
        <v>3</v>
      </c>
      <c r="N115" s="165" t="s">
        <v>51</v>
      </c>
      <c r="O115" s="53"/>
      <c r="P115" s="166">
        <f>O115*H115</f>
        <v>0</v>
      </c>
      <c r="Q115" s="166">
        <v>0</v>
      </c>
      <c r="R115" s="166">
        <f>Q115*H115</f>
        <v>0</v>
      </c>
      <c r="S115" s="166">
        <v>0</v>
      </c>
      <c r="T115" s="167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68" t="s">
        <v>151</v>
      </c>
      <c r="AT115" s="168" t="s">
        <v>146</v>
      </c>
      <c r="AU115" s="168" t="s">
        <v>89</v>
      </c>
      <c r="AY115" s="17" t="s">
        <v>144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7" t="s">
        <v>87</v>
      </c>
      <c r="BK115" s="169">
        <f>ROUND(I115*H115,2)</f>
        <v>0</v>
      </c>
      <c r="BL115" s="17" t="s">
        <v>151</v>
      </c>
      <c r="BM115" s="168" t="s">
        <v>638</v>
      </c>
    </row>
    <row r="116" spans="1:47" s="2" customFormat="1" ht="19.5">
      <c r="A116" s="32"/>
      <c r="B116" s="33"/>
      <c r="C116" s="32"/>
      <c r="D116" s="170" t="s">
        <v>153</v>
      </c>
      <c r="E116" s="32"/>
      <c r="F116" s="171" t="s">
        <v>182</v>
      </c>
      <c r="G116" s="32"/>
      <c r="H116" s="32"/>
      <c r="I116" s="96"/>
      <c r="J116" s="32"/>
      <c r="K116" s="32"/>
      <c r="L116" s="33"/>
      <c r="M116" s="172"/>
      <c r="N116" s="173"/>
      <c r="O116" s="53"/>
      <c r="P116" s="53"/>
      <c r="Q116" s="53"/>
      <c r="R116" s="53"/>
      <c r="S116" s="53"/>
      <c r="T116" s="54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153</v>
      </c>
      <c r="AU116" s="17" t="s">
        <v>89</v>
      </c>
    </row>
    <row r="117" spans="2:51" s="13" customFormat="1" ht="12">
      <c r="B117" s="174"/>
      <c r="D117" s="170" t="s">
        <v>155</v>
      </c>
      <c r="E117" s="175" t="s">
        <v>3</v>
      </c>
      <c r="F117" s="176" t="s">
        <v>636</v>
      </c>
      <c r="H117" s="175" t="s">
        <v>3</v>
      </c>
      <c r="I117" s="177"/>
      <c r="L117" s="174"/>
      <c r="M117" s="178"/>
      <c r="N117" s="179"/>
      <c r="O117" s="179"/>
      <c r="P117" s="179"/>
      <c r="Q117" s="179"/>
      <c r="R117" s="179"/>
      <c r="S117" s="179"/>
      <c r="T117" s="180"/>
      <c r="AT117" s="175" t="s">
        <v>155</v>
      </c>
      <c r="AU117" s="175" t="s">
        <v>89</v>
      </c>
      <c r="AV117" s="13" t="s">
        <v>87</v>
      </c>
      <c r="AW117" s="13" t="s">
        <v>39</v>
      </c>
      <c r="AX117" s="13" t="s">
        <v>80</v>
      </c>
      <c r="AY117" s="175" t="s">
        <v>144</v>
      </c>
    </row>
    <row r="118" spans="2:51" s="14" customFormat="1" ht="12">
      <c r="B118" s="181"/>
      <c r="D118" s="170" t="s">
        <v>155</v>
      </c>
      <c r="E118" s="182" t="s">
        <v>3</v>
      </c>
      <c r="F118" s="183" t="s">
        <v>639</v>
      </c>
      <c r="H118" s="184">
        <v>36</v>
      </c>
      <c r="I118" s="185"/>
      <c r="L118" s="181"/>
      <c r="M118" s="186"/>
      <c r="N118" s="187"/>
      <c r="O118" s="187"/>
      <c r="P118" s="187"/>
      <c r="Q118" s="187"/>
      <c r="R118" s="187"/>
      <c r="S118" s="187"/>
      <c r="T118" s="188"/>
      <c r="AT118" s="182" t="s">
        <v>155</v>
      </c>
      <c r="AU118" s="182" t="s">
        <v>89</v>
      </c>
      <c r="AV118" s="14" t="s">
        <v>89</v>
      </c>
      <c r="AW118" s="14" t="s">
        <v>39</v>
      </c>
      <c r="AX118" s="14" t="s">
        <v>80</v>
      </c>
      <c r="AY118" s="182" t="s">
        <v>144</v>
      </c>
    </row>
    <row r="119" spans="2:51" s="14" customFormat="1" ht="12">
      <c r="B119" s="181"/>
      <c r="D119" s="170" t="s">
        <v>155</v>
      </c>
      <c r="E119" s="182" t="s">
        <v>3</v>
      </c>
      <c r="F119" s="183" t="s">
        <v>640</v>
      </c>
      <c r="H119" s="184">
        <v>8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2" t="s">
        <v>155</v>
      </c>
      <c r="AU119" s="182" t="s">
        <v>89</v>
      </c>
      <c r="AV119" s="14" t="s">
        <v>89</v>
      </c>
      <c r="AW119" s="14" t="s">
        <v>39</v>
      </c>
      <c r="AX119" s="14" t="s">
        <v>80</v>
      </c>
      <c r="AY119" s="182" t="s">
        <v>144</v>
      </c>
    </row>
    <row r="120" spans="2:51" s="15" customFormat="1" ht="12">
      <c r="B120" s="189"/>
      <c r="D120" s="170" t="s">
        <v>155</v>
      </c>
      <c r="E120" s="190" t="s">
        <v>3</v>
      </c>
      <c r="F120" s="191" t="s">
        <v>158</v>
      </c>
      <c r="H120" s="192">
        <v>44</v>
      </c>
      <c r="I120" s="193"/>
      <c r="L120" s="189"/>
      <c r="M120" s="194"/>
      <c r="N120" s="195"/>
      <c r="O120" s="195"/>
      <c r="P120" s="195"/>
      <c r="Q120" s="195"/>
      <c r="R120" s="195"/>
      <c r="S120" s="195"/>
      <c r="T120" s="196"/>
      <c r="AT120" s="190" t="s">
        <v>155</v>
      </c>
      <c r="AU120" s="190" t="s">
        <v>89</v>
      </c>
      <c r="AV120" s="15" t="s">
        <v>151</v>
      </c>
      <c r="AW120" s="15" t="s">
        <v>39</v>
      </c>
      <c r="AX120" s="15" t="s">
        <v>87</v>
      </c>
      <c r="AY120" s="190" t="s">
        <v>144</v>
      </c>
    </row>
    <row r="121" spans="1:65" s="2" customFormat="1" ht="24" customHeight="1">
      <c r="A121" s="32"/>
      <c r="B121" s="156"/>
      <c r="C121" s="157" t="s">
        <v>183</v>
      </c>
      <c r="D121" s="157" t="s">
        <v>146</v>
      </c>
      <c r="E121" s="158" t="s">
        <v>184</v>
      </c>
      <c r="F121" s="159" t="s">
        <v>185</v>
      </c>
      <c r="G121" s="160" t="s">
        <v>180</v>
      </c>
      <c r="H121" s="161">
        <v>12.3</v>
      </c>
      <c r="I121" s="162"/>
      <c r="J121" s="163">
        <f>ROUND(I121*H121,2)</f>
        <v>0</v>
      </c>
      <c r="K121" s="159" t="s">
        <v>150</v>
      </c>
      <c r="L121" s="33"/>
      <c r="M121" s="164" t="s">
        <v>3</v>
      </c>
      <c r="N121" s="165" t="s">
        <v>51</v>
      </c>
      <c r="O121" s="53"/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151</v>
      </c>
      <c r="AT121" s="168" t="s">
        <v>146</v>
      </c>
      <c r="AU121" s="168" t="s">
        <v>89</v>
      </c>
      <c r="AY121" s="17" t="s">
        <v>144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7" t="s">
        <v>87</v>
      </c>
      <c r="BK121" s="169">
        <f>ROUND(I121*H121,2)</f>
        <v>0</v>
      </c>
      <c r="BL121" s="17" t="s">
        <v>151</v>
      </c>
      <c r="BM121" s="168" t="s">
        <v>641</v>
      </c>
    </row>
    <row r="122" spans="1:47" s="2" customFormat="1" ht="19.5">
      <c r="A122" s="32"/>
      <c r="B122" s="33"/>
      <c r="C122" s="32"/>
      <c r="D122" s="170" t="s">
        <v>153</v>
      </c>
      <c r="E122" s="32"/>
      <c r="F122" s="171" t="s">
        <v>187</v>
      </c>
      <c r="G122" s="32"/>
      <c r="H122" s="32"/>
      <c r="I122" s="96"/>
      <c r="J122" s="32"/>
      <c r="K122" s="32"/>
      <c r="L122" s="33"/>
      <c r="M122" s="172"/>
      <c r="N122" s="173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153</v>
      </c>
      <c r="AU122" s="17" t="s">
        <v>89</v>
      </c>
    </row>
    <row r="123" spans="2:51" s="13" customFormat="1" ht="12">
      <c r="B123" s="174"/>
      <c r="D123" s="170" t="s">
        <v>155</v>
      </c>
      <c r="E123" s="175" t="s">
        <v>3</v>
      </c>
      <c r="F123" s="176" t="s">
        <v>642</v>
      </c>
      <c r="H123" s="175" t="s">
        <v>3</v>
      </c>
      <c r="I123" s="177"/>
      <c r="L123" s="174"/>
      <c r="M123" s="178"/>
      <c r="N123" s="179"/>
      <c r="O123" s="179"/>
      <c r="P123" s="179"/>
      <c r="Q123" s="179"/>
      <c r="R123" s="179"/>
      <c r="S123" s="179"/>
      <c r="T123" s="180"/>
      <c r="AT123" s="175" t="s">
        <v>155</v>
      </c>
      <c r="AU123" s="175" t="s">
        <v>89</v>
      </c>
      <c r="AV123" s="13" t="s">
        <v>87</v>
      </c>
      <c r="AW123" s="13" t="s">
        <v>39</v>
      </c>
      <c r="AX123" s="13" t="s">
        <v>80</v>
      </c>
      <c r="AY123" s="175" t="s">
        <v>144</v>
      </c>
    </row>
    <row r="124" spans="2:51" s="14" customFormat="1" ht="12">
      <c r="B124" s="181"/>
      <c r="D124" s="170" t="s">
        <v>155</v>
      </c>
      <c r="E124" s="182" t="s">
        <v>3</v>
      </c>
      <c r="F124" s="183" t="s">
        <v>643</v>
      </c>
      <c r="H124" s="184">
        <v>3.6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2" t="s">
        <v>155</v>
      </c>
      <c r="AU124" s="182" t="s">
        <v>89</v>
      </c>
      <c r="AV124" s="14" t="s">
        <v>89</v>
      </c>
      <c r="AW124" s="14" t="s">
        <v>39</v>
      </c>
      <c r="AX124" s="14" t="s">
        <v>80</v>
      </c>
      <c r="AY124" s="182" t="s">
        <v>144</v>
      </c>
    </row>
    <row r="125" spans="2:51" s="14" customFormat="1" ht="12">
      <c r="B125" s="181"/>
      <c r="D125" s="170" t="s">
        <v>155</v>
      </c>
      <c r="E125" s="182" t="s">
        <v>3</v>
      </c>
      <c r="F125" s="183" t="s">
        <v>644</v>
      </c>
      <c r="H125" s="184">
        <v>2.7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2" t="s">
        <v>155</v>
      </c>
      <c r="AU125" s="182" t="s">
        <v>89</v>
      </c>
      <c r="AV125" s="14" t="s">
        <v>89</v>
      </c>
      <c r="AW125" s="14" t="s">
        <v>39</v>
      </c>
      <c r="AX125" s="14" t="s">
        <v>80</v>
      </c>
      <c r="AY125" s="182" t="s">
        <v>144</v>
      </c>
    </row>
    <row r="126" spans="2:51" s="13" customFormat="1" ht="12">
      <c r="B126" s="174"/>
      <c r="D126" s="170" t="s">
        <v>155</v>
      </c>
      <c r="E126" s="175" t="s">
        <v>3</v>
      </c>
      <c r="F126" s="176" t="s">
        <v>645</v>
      </c>
      <c r="H126" s="175" t="s">
        <v>3</v>
      </c>
      <c r="I126" s="177"/>
      <c r="L126" s="174"/>
      <c r="M126" s="178"/>
      <c r="N126" s="179"/>
      <c r="O126" s="179"/>
      <c r="P126" s="179"/>
      <c r="Q126" s="179"/>
      <c r="R126" s="179"/>
      <c r="S126" s="179"/>
      <c r="T126" s="180"/>
      <c r="AT126" s="175" t="s">
        <v>155</v>
      </c>
      <c r="AU126" s="175" t="s">
        <v>89</v>
      </c>
      <c r="AV126" s="13" t="s">
        <v>87</v>
      </c>
      <c r="AW126" s="13" t="s">
        <v>39</v>
      </c>
      <c r="AX126" s="13" t="s">
        <v>80</v>
      </c>
      <c r="AY126" s="175" t="s">
        <v>144</v>
      </c>
    </row>
    <row r="127" spans="2:51" s="14" customFormat="1" ht="12">
      <c r="B127" s="181"/>
      <c r="D127" s="170" t="s">
        <v>155</v>
      </c>
      <c r="E127" s="182" t="s">
        <v>3</v>
      </c>
      <c r="F127" s="183" t="s">
        <v>646</v>
      </c>
      <c r="H127" s="184">
        <v>6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2" t="s">
        <v>155</v>
      </c>
      <c r="AU127" s="182" t="s">
        <v>89</v>
      </c>
      <c r="AV127" s="14" t="s">
        <v>89</v>
      </c>
      <c r="AW127" s="14" t="s">
        <v>39</v>
      </c>
      <c r="AX127" s="14" t="s">
        <v>80</v>
      </c>
      <c r="AY127" s="182" t="s">
        <v>144</v>
      </c>
    </row>
    <row r="128" spans="2:51" s="15" customFormat="1" ht="12">
      <c r="B128" s="189"/>
      <c r="D128" s="170" t="s">
        <v>155</v>
      </c>
      <c r="E128" s="190" t="s">
        <v>3</v>
      </c>
      <c r="F128" s="191" t="s">
        <v>158</v>
      </c>
      <c r="H128" s="192">
        <v>12.3</v>
      </c>
      <c r="I128" s="193"/>
      <c r="L128" s="189"/>
      <c r="M128" s="194"/>
      <c r="N128" s="195"/>
      <c r="O128" s="195"/>
      <c r="P128" s="195"/>
      <c r="Q128" s="195"/>
      <c r="R128" s="195"/>
      <c r="S128" s="195"/>
      <c r="T128" s="196"/>
      <c r="AT128" s="190" t="s">
        <v>155</v>
      </c>
      <c r="AU128" s="190" t="s">
        <v>89</v>
      </c>
      <c r="AV128" s="15" t="s">
        <v>151</v>
      </c>
      <c r="AW128" s="15" t="s">
        <v>39</v>
      </c>
      <c r="AX128" s="15" t="s">
        <v>87</v>
      </c>
      <c r="AY128" s="190" t="s">
        <v>144</v>
      </c>
    </row>
    <row r="129" spans="1:65" s="2" customFormat="1" ht="24" customHeight="1">
      <c r="A129" s="32"/>
      <c r="B129" s="156"/>
      <c r="C129" s="157" t="s">
        <v>193</v>
      </c>
      <c r="D129" s="157" t="s">
        <v>146</v>
      </c>
      <c r="E129" s="158" t="s">
        <v>194</v>
      </c>
      <c r="F129" s="159" t="s">
        <v>195</v>
      </c>
      <c r="G129" s="160" t="s">
        <v>180</v>
      </c>
      <c r="H129" s="161">
        <v>12.3</v>
      </c>
      <c r="I129" s="162"/>
      <c r="J129" s="163">
        <f>ROUND(I129*H129,2)</f>
        <v>0</v>
      </c>
      <c r="K129" s="159" t="s">
        <v>150</v>
      </c>
      <c r="L129" s="33"/>
      <c r="M129" s="164" t="s">
        <v>3</v>
      </c>
      <c r="N129" s="165" t="s">
        <v>51</v>
      </c>
      <c r="O129" s="53"/>
      <c r="P129" s="166">
        <f>O129*H129</f>
        <v>0</v>
      </c>
      <c r="Q129" s="166">
        <v>0</v>
      </c>
      <c r="R129" s="166">
        <f>Q129*H129</f>
        <v>0</v>
      </c>
      <c r="S129" s="166">
        <v>0</v>
      </c>
      <c r="T129" s="16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151</v>
      </c>
      <c r="AT129" s="168" t="s">
        <v>146</v>
      </c>
      <c r="AU129" s="168" t="s">
        <v>89</v>
      </c>
      <c r="AY129" s="17" t="s">
        <v>144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7" t="s">
        <v>87</v>
      </c>
      <c r="BK129" s="169">
        <f>ROUND(I129*H129,2)</f>
        <v>0</v>
      </c>
      <c r="BL129" s="17" t="s">
        <v>151</v>
      </c>
      <c r="BM129" s="168" t="s">
        <v>647</v>
      </c>
    </row>
    <row r="130" spans="1:47" s="2" customFormat="1" ht="29.25">
      <c r="A130" s="32"/>
      <c r="B130" s="33"/>
      <c r="C130" s="32"/>
      <c r="D130" s="170" t="s">
        <v>153</v>
      </c>
      <c r="E130" s="32"/>
      <c r="F130" s="171" t="s">
        <v>197</v>
      </c>
      <c r="G130" s="32"/>
      <c r="H130" s="32"/>
      <c r="I130" s="96"/>
      <c r="J130" s="32"/>
      <c r="K130" s="32"/>
      <c r="L130" s="33"/>
      <c r="M130" s="172"/>
      <c r="N130" s="173"/>
      <c r="O130" s="53"/>
      <c r="P130" s="53"/>
      <c r="Q130" s="53"/>
      <c r="R130" s="53"/>
      <c r="S130" s="53"/>
      <c r="T130" s="54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153</v>
      </c>
      <c r="AU130" s="17" t="s">
        <v>89</v>
      </c>
    </row>
    <row r="131" spans="1:65" s="2" customFormat="1" ht="24" customHeight="1">
      <c r="A131" s="32"/>
      <c r="B131" s="156"/>
      <c r="C131" s="157" t="s">
        <v>198</v>
      </c>
      <c r="D131" s="157" t="s">
        <v>146</v>
      </c>
      <c r="E131" s="158" t="s">
        <v>199</v>
      </c>
      <c r="F131" s="159" t="s">
        <v>200</v>
      </c>
      <c r="G131" s="160" t="s">
        <v>180</v>
      </c>
      <c r="H131" s="161">
        <v>63.373</v>
      </c>
      <c r="I131" s="162"/>
      <c r="J131" s="163">
        <f>ROUND(I131*H131,2)</f>
        <v>0</v>
      </c>
      <c r="K131" s="159" t="s">
        <v>150</v>
      </c>
      <c r="L131" s="33"/>
      <c r="M131" s="164" t="s">
        <v>3</v>
      </c>
      <c r="N131" s="165" t="s">
        <v>51</v>
      </c>
      <c r="O131" s="53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151</v>
      </c>
      <c r="AT131" s="168" t="s">
        <v>146</v>
      </c>
      <c r="AU131" s="168" t="s">
        <v>89</v>
      </c>
      <c r="AY131" s="17" t="s">
        <v>144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7" t="s">
        <v>87</v>
      </c>
      <c r="BK131" s="169">
        <f>ROUND(I131*H131,2)</f>
        <v>0</v>
      </c>
      <c r="BL131" s="17" t="s">
        <v>151</v>
      </c>
      <c r="BM131" s="168" t="s">
        <v>648</v>
      </c>
    </row>
    <row r="132" spans="1:47" s="2" customFormat="1" ht="29.25">
      <c r="A132" s="32"/>
      <c r="B132" s="33"/>
      <c r="C132" s="32"/>
      <c r="D132" s="170" t="s">
        <v>153</v>
      </c>
      <c r="E132" s="32"/>
      <c r="F132" s="171" t="s">
        <v>202</v>
      </c>
      <c r="G132" s="32"/>
      <c r="H132" s="32"/>
      <c r="I132" s="96"/>
      <c r="J132" s="32"/>
      <c r="K132" s="32"/>
      <c r="L132" s="33"/>
      <c r="M132" s="172"/>
      <c r="N132" s="173"/>
      <c r="O132" s="53"/>
      <c r="P132" s="53"/>
      <c r="Q132" s="53"/>
      <c r="R132" s="53"/>
      <c r="S132" s="53"/>
      <c r="T132" s="54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153</v>
      </c>
      <c r="AU132" s="17" t="s">
        <v>89</v>
      </c>
    </row>
    <row r="133" spans="2:51" s="13" customFormat="1" ht="12">
      <c r="B133" s="174"/>
      <c r="D133" s="170" t="s">
        <v>155</v>
      </c>
      <c r="E133" s="175" t="s">
        <v>3</v>
      </c>
      <c r="F133" s="176" t="s">
        <v>649</v>
      </c>
      <c r="H133" s="175" t="s">
        <v>3</v>
      </c>
      <c r="I133" s="177"/>
      <c r="L133" s="174"/>
      <c r="M133" s="178"/>
      <c r="N133" s="179"/>
      <c r="O133" s="179"/>
      <c r="P133" s="179"/>
      <c r="Q133" s="179"/>
      <c r="R133" s="179"/>
      <c r="S133" s="179"/>
      <c r="T133" s="180"/>
      <c r="AT133" s="175" t="s">
        <v>155</v>
      </c>
      <c r="AU133" s="175" t="s">
        <v>89</v>
      </c>
      <c r="AV133" s="13" t="s">
        <v>87</v>
      </c>
      <c r="AW133" s="13" t="s">
        <v>39</v>
      </c>
      <c r="AX133" s="13" t="s">
        <v>80</v>
      </c>
      <c r="AY133" s="175" t="s">
        <v>144</v>
      </c>
    </row>
    <row r="134" spans="2:51" s="14" customFormat="1" ht="12">
      <c r="B134" s="181"/>
      <c r="D134" s="170" t="s">
        <v>155</v>
      </c>
      <c r="E134" s="182" t="s">
        <v>3</v>
      </c>
      <c r="F134" s="183" t="s">
        <v>650</v>
      </c>
      <c r="H134" s="184">
        <v>29.725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155</v>
      </c>
      <c r="AU134" s="182" t="s">
        <v>89</v>
      </c>
      <c r="AV134" s="14" t="s">
        <v>89</v>
      </c>
      <c r="AW134" s="14" t="s">
        <v>39</v>
      </c>
      <c r="AX134" s="14" t="s">
        <v>80</v>
      </c>
      <c r="AY134" s="182" t="s">
        <v>144</v>
      </c>
    </row>
    <row r="135" spans="2:51" s="13" customFormat="1" ht="12">
      <c r="B135" s="174"/>
      <c r="D135" s="170" t="s">
        <v>155</v>
      </c>
      <c r="E135" s="175" t="s">
        <v>3</v>
      </c>
      <c r="F135" s="176" t="s">
        <v>651</v>
      </c>
      <c r="H135" s="175" t="s">
        <v>3</v>
      </c>
      <c r="I135" s="177"/>
      <c r="L135" s="174"/>
      <c r="M135" s="178"/>
      <c r="N135" s="179"/>
      <c r="O135" s="179"/>
      <c r="P135" s="179"/>
      <c r="Q135" s="179"/>
      <c r="R135" s="179"/>
      <c r="S135" s="179"/>
      <c r="T135" s="180"/>
      <c r="AT135" s="175" t="s">
        <v>155</v>
      </c>
      <c r="AU135" s="175" t="s">
        <v>89</v>
      </c>
      <c r="AV135" s="13" t="s">
        <v>87</v>
      </c>
      <c r="AW135" s="13" t="s">
        <v>39</v>
      </c>
      <c r="AX135" s="13" t="s">
        <v>80</v>
      </c>
      <c r="AY135" s="175" t="s">
        <v>144</v>
      </c>
    </row>
    <row r="136" spans="2:51" s="14" customFormat="1" ht="12">
      <c r="B136" s="181"/>
      <c r="D136" s="170" t="s">
        <v>155</v>
      </c>
      <c r="E136" s="182" t="s">
        <v>3</v>
      </c>
      <c r="F136" s="183" t="s">
        <v>652</v>
      </c>
      <c r="H136" s="184">
        <v>2.808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2" t="s">
        <v>155</v>
      </c>
      <c r="AU136" s="182" t="s">
        <v>89</v>
      </c>
      <c r="AV136" s="14" t="s">
        <v>89</v>
      </c>
      <c r="AW136" s="14" t="s">
        <v>39</v>
      </c>
      <c r="AX136" s="14" t="s">
        <v>80</v>
      </c>
      <c r="AY136" s="182" t="s">
        <v>144</v>
      </c>
    </row>
    <row r="137" spans="2:51" s="13" customFormat="1" ht="12">
      <c r="B137" s="174"/>
      <c r="D137" s="170" t="s">
        <v>155</v>
      </c>
      <c r="E137" s="175" t="s">
        <v>3</v>
      </c>
      <c r="F137" s="176" t="s">
        <v>653</v>
      </c>
      <c r="H137" s="175" t="s">
        <v>3</v>
      </c>
      <c r="I137" s="177"/>
      <c r="L137" s="174"/>
      <c r="M137" s="178"/>
      <c r="N137" s="179"/>
      <c r="O137" s="179"/>
      <c r="P137" s="179"/>
      <c r="Q137" s="179"/>
      <c r="R137" s="179"/>
      <c r="S137" s="179"/>
      <c r="T137" s="180"/>
      <c r="AT137" s="175" t="s">
        <v>155</v>
      </c>
      <c r="AU137" s="175" t="s">
        <v>89</v>
      </c>
      <c r="AV137" s="13" t="s">
        <v>87</v>
      </c>
      <c r="AW137" s="13" t="s">
        <v>39</v>
      </c>
      <c r="AX137" s="13" t="s">
        <v>80</v>
      </c>
      <c r="AY137" s="175" t="s">
        <v>144</v>
      </c>
    </row>
    <row r="138" spans="2:51" s="14" customFormat="1" ht="12">
      <c r="B138" s="181"/>
      <c r="D138" s="170" t="s">
        <v>155</v>
      </c>
      <c r="E138" s="182" t="s">
        <v>3</v>
      </c>
      <c r="F138" s="183" t="s">
        <v>654</v>
      </c>
      <c r="H138" s="184">
        <v>14.04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155</v>
      </c>
      <c r="AU138" s="182" t="s">
        <v>89</v>
      </c>
      <c r="AV138" s="14" t="s">
        <v>89</v>
      </c>
      <c r="AW138" s="14" t="s">
        <v>39</v>
      </c>
      <c r="AX138" s="14" t="s">
        <v>80</v>
      </c>
      <c r="AY138" s="182" t="s">
        <v>144</v>
      </c>
    </row>
    <row r="139" spans="2:51" s="14" customFormat="1" ht="12">
      <c r="B139" s="181"/>
      <c r="D139" s="170" t="s">
        <v>155</v>
      </c>
      <c r="E139" s="182" t="s">
        <v>3</v>
      </c>
      <c r="F139" s="183" t="s">
        <v>655</v>
      </c>
      <c r="H139" s="184">
        <v>16.8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2" t="s">
        <v>155</v>
      </c>
      <c r="AU139" s="182" t="s">
        <v>89</v>
      </c>
      <c r="AV139" s="14" t="s">
        <v>89</v>
      </c>
      <c r="AW139" s="14" t="s">
        <v>39</v>
      </c>
      <c r="AX139" s="14" t="s">
        <v>80</v>
      </c>
      <c r="AY139" s="182" t="s">
        <v>144</v>
      </c>
    </row>
    <row r="140" spans="2:51" s="15" customFormat="1" ht="12">
      <c r="B140" s="189"/>
      <c r="D140" s="170" t="s">
        <v>155</v>
      </c>
      <c r="E140" s="190" t="s">
        <v>3</v>
      </c>
      <c r="F140" s="191" t="s">
        <v>158</v>
      </c>
      <c r="H140" s="192">
        <v>63.373</v>
      </c>
      <c r="I140" s="193"/>
      <c r="L140" s="189"/>
      <c r="M140" s="194"/>
      <c r="N140" s="195"/>
      <c r="O140" s="195"/>
      <c r="P140" s="195"/>
      <c r="Q140" s="195"/>
      <c r="R140" s="195"/>
      <c r="S140" s="195"/>
      <c r="T140" s="196"/>
      <c r="AT140" s="190" t="s">
        <v>155</v>
      </c>
      <c r="AU140" s="190" t="s">
        <v>89</v>
      </c>
      <c r="AV140" s="15" t="s">
        <v>151</v>
      </c>
      <c r="AW140" s="15" t="s">
        <v>39</v>
      </c>
      <c r="AX140" s="15" t="s">
        <v>87</v>
      </c>
      <c r="AY140" s="190" t="s">
        <v>144</v>
      </c>
    </row>
    <row r="141" spans="1:65" s="2" customFormat="1" ht="24" customHeight="1">
      <c r="A141" s="32"/>
      <c r="B141" s="156"/>
      <c r="C141" s="157" t="s">
        <v>205</v>
      </c>
      <c r="D141" s="157" t="s">
        <v>146</v>
      </c>
      <c r="E141" s="158" t="s">
        <v>206</v>
      </c>
      <c r="F141" s="159" t="s">
        <v>207</v>
      </c>
      <c r="G141" s="160" t="s">
        <v>180</v>
      </c>
      <c r="H141" s="161">
        <v>63.373</v>
      </c>
      <c r="I141" s="162"/>
      <c r="J141" s="163">
        <f>ROUND(I141*H141,2)</f>
        <v>0</v>
      </c>
      <c r="K141" s="159" t="s">
        <v>150</v>
      </c>
      <c r="L141" s="33"/>
      <c r="M141" s="164" t="s">
        <v>3</v>
      </c>
      <c r="N141" s="165" t="s">
        <v>51</v>
      </c>
      <c r="O141" s="53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151</v>
      </c>
      <c r="AT141" s="168" t="s">
        <v>146</v>
      </c>
      <c r="AU141" s="168" t="s">
        <v>89</v>
      </c>
      <c r="AY141" s="17" t="s">
        <v>144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7" t="s">
        <v>87</v>
      </c>
      <c r="BK141" s="169">
        <f>ROUND(I141*H141,2)</f>
        <v>0</v>
      </c>
      <c r="BL141" s="17" t="s">
        <v>151</v>
      </c>
      <c r="BM141" s="168" t="s">
        <v>656</v>
      </c>
    </row>
    <row r="142" spans="1:47" s="2" customFormat="1" ht="29.25">
      <c r="A142" s="32"/>
      <c r="B142" s="33"/>
      <c r="C142" s="32"/>
      <c r="D142" s="170" t="s">
        <v>153</v>
      </c>
      <c r="E142" s="32"/>
      <c r="F142" s="171" t="s">
        <v>209</v>
      </c>
      <c r="G142" s="32"/>
      <c r="H142" s="32"/>
      <c r="I142" s="96"/>
      <c r="J142" s="32"/>
      <c r="K142" s="32"/>
      <c r="L142" s="33"/>
      <c r="M142" s="172"/>
      <c r="N142" s="173"/>
      <c r="O142" s="53"/>
      <c r="P142" s="53"/>
      <c r="Q142" s="53"/>
      <c r="R142" s="53"/>
      <c r="S142" s="53"/>
      <c r="T142" s="54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153</v>
      </c>
      <c r="AU142" s="17" t="s">
        <v>89</v>
      </c>
    </row>
    <row r="143" spans="1:65" s="2" customFormat="1" ht="16.5" customHeight="1">
      <c r="A143" s="32"/>
      <c r="B143" s="156"/>
      <c r="C143" s="157" t="s">
        <v>210</v>
      </c>
      <c r="D143" s="157" t="s">
        <v>146</v>
      </c>
      <c r="E143" s="158" t="s">
        <v>211</v>
      </c>
      <c r="F143" s="159" t="s">
        <v>212</v>
      </c>
      <c r="G143" s="160" t="s">
        <v>149</v>
      </c>
      <c r="H143" s="161">
        <v>143.57</v>
      </c>
      <c r="I143" s="162"/>
      <c r="J143" s="163">
        <f>ROUND(I143*H143,2)</f>
        <v>0</v>
      </c>
      <c r="K143" s="159" t="s">
        <v>150</v>
      </c>
      <c r="L143" s="33"/>
      <c r="M143" s="164" t="s">
        <v>3</v>
      </c>
      <c r="N143" s="165" t="s">
        <v>51</v>
      </c>
      <c r="O143" s="53"/>
      <c r="P143" s="166">
        <f>O143*H143</f>
        <v>0</v>
      </c>
      <c r="Q143" s="166">
        <v>0.00084</v>
      </c>
      <c r="R143" s="166">
        <f>Q143*H143</f>
        <v>0.1205988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151</v>
      </c>
      <c r="AT143" s="168" t="s">
        <v>146</v>
      </c>
      <c r="AU143" s="168" t="s">
        <v>89</v>
      </c>
      <c r="AY143" s="17" t="s">
        <v>144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7" t="s">
        <v>87</v>
      </c>
      <c r="BK143" s="169">
        <f>ROUND(I143*H143,2)</f>
        <v>0</v>
      </c>
      <c r="BL143" s="17" t="s">
        <v>151</v>
      </c>
      <c r="BM143" s="168" t="s">
        <v>657</v>
      </c>
    </row>
    <row r="144" spans="1:47" s="2" customFormat="1" ht="29.25">
      <c r="A144" s="32"/>
      <c r="B144" s="33"/>
      <c r="C144" s="32"/>
      <c r="D144" s="170" t="s">
        <v>153</v>
      </c>
      <c r="E144" s="32"/>
      <c r="F144" s="171" t="s">
        <v>214</v>
      </c>
      <c r="G144" s="32"/>
      <c r="H144" s="32"/>
      <c r="I144" s="96"/>
      <c r="J144" s="32"/>
      <c r="K144" s="32"/>
      <c r="L144" s="33"/>
      <c r="M144" s="172"/>
      <c r="N144" s="173"/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153</v>
      </c>
      <c r="AU144" s="17" t="s">
        <v>89</v>
      </c>
    </row>
    <row r="145" spans="2:51" s="13" customFormat="1" ht="12">
      <c r="B145" s="174"/>
      <c r="D145" s="170" t="s">
        <v>155</v>
      </c>
      <c r="E145" s="175" t="s">
        <v>3</v>
      </c>
      <c r="F145" s="176" t="s">
        <v>649</v>
      </c>
      <c r="H145" s="175" t="s">
        <v>3</v>
      </c>
      <c r="I145" s="177"/>
      <c r="L145" s="174"/>
      <c r="M145" s="178"/>
      <c r="N145" s="179"/>
      <c r="O145" s="179"/>
      <c r="P145" s="179"/>
      <c r="Q145" s="179"/>
      <c r="R145" s="179"/>
      <c r="S145" s="179"/>
      <c r="T145" s="180"/>
      <c r="AT145" s="175" t="s">
        <v>155</v>
      </c>
      <c r="AU145" s="175" t="s">
        <v>89</v>
      </c>
      <c r="AV145" s="13" t="s">
        <v>87</v>
      </c>
      <c r="AW145" s="13" t="s">
        <v>39</v>
      </c>
      <c r="AX145" s="13" t="s">
        <v>80</v>
      </c>
      <c r="AY145" s="175" t="s">
        <v>144</v>
      </c>
    </row>
    <row r="146" spans="2:51" s="14" customFormat="1" ht="12">
      <c r="B146" s="181"/>
      <c r="D146" s="170" t="s">
        <v>155</v>
      </c>
      <c r="E146" s="182" t="s">
        <v>3</v>
      </c>
      <c r="F146" s="183" t="s">
        <v>658</v>
      </c>
      <c r="H146" s="184">
        <v>59.45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2" t="s">
        <v>155</v>
      </c>
      <c r="AU146" s="182" t="s">
        <v>89</v>
      </c>
      <c r="AV146" s="14" t="s">
        <v>89</v>
      </c>
      <c r="AW146" s="14" t="s">
        <v>39</v>
      </c>
      <c r="AX146" s="14" t="s">
        <v>80</v>
      </c>
      <c r="AY146" s="182" t="s">
        <v>144</v>
      </c>
    </row>
    <row r="147" spans="2:51" s="13" customFormat="1" ht="12">
      <c r="B147" s="174"/>
      <c r="D147" s="170" t="s">
        <v>155</v>
      </c>
      <c r="E147" s="175" t="s">
        <v>3</v>
      </c>
      <c r="F147" s="176" t="s">
        <v>651</v>
      </c>
      <c r="H147" s="175" t="s">
        <v>3</v>
      </c>
      <c r="I147" s="177"/>
      <c r="L147" s="174"/>
      <c r="M147" s="178"/>
      <c r="N147" s="179"/>
      <c r="O147" s="179"/>
      <c r="P147" s="179"/>
      <c r="Q147" s="179"/>
      <c r="R147" s="179"/>
      <c r="S147" s="179"/>
      <c r="T147" s="180"/>
      <c r="AT147" s="175" t="s">
        <v>155</v>
      </c>
      <c r="AU147" s="175" t="s">
        <v>89</v>
      </c>
      <c r="AV147" s="13" t="s">
        <v>87</v>
      </c>
      <c r="AW147" s="13" t="s">
        <v>39</v>
      </c>
      <c r="AX147" s="13" t="s">
        <v>80</v>
      </c>
      <c r="AY147" s="175" t="s">
        <v>144</v>
      </c>
    </row>
    <row r="148" spans="2:51" s="14" customFormat="1" ht="12">
      <c r="B148" s="181"/>
      <c r="D148" s="170" t="s">
        <v>155</v>
      </c>
      <c r="E148" s="182" t="s">
        <v>3</v>
      </c>
      <c r="F148" s="183" t="s">
        <v>659</v>
      </c>
      <c r="H148" s="184">
        <v>7.02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155</v>
      </c>
      <c r="AU148" s="182" t="s">
        <v>89</v>
      </c>
      <c r="AV148" s="14" t="s">
        <v>89</v>
      </c>
      <c r="AW148" s="14" t="s">
        <v>39</v>
      </c>
      <c r="AX148" s="14" t="s">
        <v>80</v>
      </c>
      <c r="AY148" s="182" t="s">
        <v>144</v>
      </c>
    </row>
    <row r="149" spans="2:51" s="13" customFormat="1" ht="12">
      <c r="B149" s="174"/>
      <c r="D149" s="170" t="s">
        <v>155</v>
      </c>
      <c r="E149" s="175" t="s">
        <v>3</v>
      </c>
      <c r="F149" s="176" t="s">
        <v>653</v>
      </c>
      <c r="H149" s="175" t="s">
        <v>3</v>
      </c>
      <c r="I149" s="177"/>
      <c r="L149" s="174"/>
      <c r="M149" s="178"/>
      <c r="N149" s="179"/>
      <c r="O149" s="179"/>
      <c r="P149" s="179"/>
      <c r="Q149" s="179"/>
      <c r="R149" s="179"/>
      <c r="S149" s="179"/>
      <c r="T149" s="180"/>
      <c r="AT149" s="175" t="s">
        <v>155</v>
      </c>
      <c r="AU149" s="175" t="s">
        <v>89</v>
      </c>
      <c r="AV149" s="13" t="s">
        <v>87</v>
      </c>
      <c r="AW149" s="13" t="s">
        <v>39</v>
      </c>
      <c r="AX149" s="13" t="s">
        <v>80</v>
      </c>
      <c r="AY149" s="175" t="s">
        <v>144</v>
      </c>
    </row>
    <row r="150" spans="2:51" s="14" customFormat="1" ht="12">
      <c r="B150" s="181"/>
      <c r="D150" s="170" t="s">
        <v>155</v>
      </c>
      <c r="E150" s="182" t="s">
        <v>3</v>
      </c>
      <c r="F150" s="183" t="s">
        <v>660</v>
      </c>
      <c r="H150" s="184">
        <v>35.1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155</v>
      </c>
      <c r="AU150" s="182" t="s">
        <v>89</v>
      </c>
      <c r="AV150" s="14" t="s">
        <v>89</v>
      </c>
      <c r="AW150" s="14" t="s">
        <v>39</v>
      </c>
      <c r="AX150" s="14" t="s">
        <v>80</v>
      </c>
      <c r="AY150" s="182" t="s">
        <v>144</v>
      </c>
    </row>
    <row r="151" spans="2:51" s="14" customFormat="1" ht="12">
      <c r="B151" s="181"/>
      <c r="D151" s="170" t="s">
        <v>155</v>
      </c>
      <c r="E151" s="182" t="s">
        <v>3</v>
      </c>
      <c r="F151" s="183" t="s">
        <v>661</v>
      </c>
      <c r="H151" s="184">
        <v>42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155</v>
      </c>
      <c r="AU151" s="182" t="s">
        <v>89</v>
      </c>
      <c r="AV151" s="14" t="s">
        <v>89</v>
      </c>
      <c r="AW151" s="14" t="s">
        <v>39</v>
      </c>
      <c r="AX151" s="14" t="s">
        <v>80</v>
      </c>
      <c r="AY151" s="182" t="s">
        <v>144</v>
      </c>
    </row>
    <row r="152" spans="2:51" s="15" customFormat="1" ht="12">
      <c r="B152" s="189"/>
      <c r="D152" s="170" t="s">
        <v>155</v>
      </c>
      <c r="E152" s="190" t="s">
        <v>3</v>
      </c>
      <c r="F152" s="191" t="s">
        <v>158</v>
      </c>
      <c r="H152" s="192">
        <v>143.57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155</v>
      </c>
      <c r="AU152" s="190" t="s">
        <v>89</v>
      </c>
      <c r="AV152" s="15" t="s">
        <v>151</v>
      </c>
      <c r="AW152" s="15" t="s">
        <v>39</v>
      </c>
      <c r="AX152" s="15" t="s">
        <v>87</v>
      </c>
      <c r="AY152" s="190" t="s">
        <v>144</v>
      </c>
    </row>
    <row r="153" spans="1:65" s="2" customFormat="1" ht="24" customHeight="1">
      <c r="A153" s="32"/>
      <c r="B153" s="156"/>
      <c r="C153" s="157" t="s">
        <v>216</v>
      </c>
      <c r="D153" s="157" t="s">
        <v>146</v>
      </c>
      <c r="E153" s="158" t="s">
        <v>223</v>
      </c>
      <c r="F153" s="159" t="s">
        <v>224</v>
      </c>
      <c r="G153" s="160" t="s">
        <v>149</v>
      </c>
      <c r="H153" s="161">
        <v>143.57</v>
      </c>
      <c r="I153" s="162"/>
      <c r="J153" s="163">
        <f>ROUND(I153*H153,2)</f>
        <v>0</v>
      </c>
      <c r="K153" s="159" t="s">
        <v>150</v>
      </c>
      <c r="L153" s="33"/>
      <c r="M153" s="164" t="s">
        <v>3</v>
      </c>
      <c r="N153" s="165" t="s">
        <v>51</v>
      </c>
      <c r="O153" s="53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151</v>
      </c>
      <c r="AT153" s="168" t="s">
        <v>146</v>
      </c>
      <c r="AU153" s="168" t="s">
        <v>89</v>
      </c>
      <c r="AY153" s="17" t="s">
        <v>144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7" t="s">
        <v>87</v>
      </c>
      <c r="BK153" s="169">
        <f>ROUND(I153*H153,2)</f>
        <v>0</v>
      </c>
      <c r="BL153" s="17" t="s">
        <v>151</v>
      </c>
      <c r="BM153" s="168" t="s">
        <v>662</v>
      </c>
    </row>
    <row r="154" spans="1:47" s="2" customFormat="1" ht="29.25">
      <c r="A154" s="32"/>
      <c r="B154" s="33"/>
      <c r="C154" s="32"/>
      <c r="D154" s="170" t="s">
        <v>153</v>
      </c>
      <c r="E154" s="32"/>
      <c r="F154" s="171" t="s">
        <v>226</v>
      </c>
      <c r="G154" s="32"/>
      <c r="H154" s="32"/>
      <c r="I154" s="96"/>
      <c r="J154" s="32"/>
      <c r="K154" s="32"/>
      <c r="L154" s="33"/>
      <c r="M154" s="172"/>
      <c r="N154" s="173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153</v>
      </c>
      <c r="AU154" s="17" t="s">
        <v>89</v>
      </c>
    </row>
    <row r="155" spans="1:65" s="2" customFormat="1" ht="16.5" customHeight="1">
      <c r="A155" s="32"/>
      <c r="B155" s="156"/>
      <c r="C155" s="157" t="s">
        <v>222</v>
      </c>
      <c r="D155" s="157" t="s">
        <v>146</v>
      </c>
      <c r="E155" s="158" t="s">
        <v>233</v>
      </c>
      <c r="F155" s="159" t="s">
        <v>234</v>
      </c>
      <c r="G155" s="160" t="s">
        <v>180</v>
      </c>
      <c r="H155" s="161">
        <v>15.3</v>
      </c>
      <c r="I155" s="162"/>
      <c r="J155" s="163">
        <f>ROUND(I155*H155,2)</f>
        <v>0</v>
      </c>
      <c r="K155" s="159" t="s">
        <v>150</v>
      </c>
      <c r="L155" s="33"/>
      <c r="M155" s="164" t="s">
        <v>3</v>
      </c>
      <c r="N155" s="165" t="s">
        <v>51</v>
      </c>
      <c r="O155" s="53"/>
      <c r="P155" s="166">
        <f>O155*H155</f>
        <v>0</v>
      </c>
      <c r="Q155" s="166">
        <v>0.00046</v>
      </c>
      <c r="R155" s="166">
        <f>Q155*H155</f>
        <v>0.007038000000000001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151</v>
      </c>
      <c r="AT155" s="168" t="s">
        <v>146</v>
      </c>
      <c r="AU155" s="168" t="s">
        <v>89</v>
      </c>
      <c r="AY155" s="17" t="s">
        <v>144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7" t="s">
        <v>87</v>
      </c>
      <c r="BK155" s="169">
        <f>ROUND(I155*H155,2)</f>
        <v>0</v>
      </c>
      <c r="BL155" s="17" t="s">
        <v>151</v>
      </c>
      <c r="BM155" s="168" t="s">
        <v>663</v>
      </c>
    </row>
    <row r="156" spans="1:47" s="2" customFormat="1" ht="19.5">
      <c r="A156" s="32"/>
      <c r="B156" s="33"/>
      <c r="C156" s="32"/>
      <c r="D156" s="170" t="s">
        <v>153</v>
      </c>
      <c r="E156" s="32"/>
      <c r="F156" s="171" t="s">
        <v>236</v>
      </c>
      <c r="G156" s="32"/>
      <c r="H156" s="32"/>
      <c r="I156" s="96"/>
      <c r="J156" s="32"/>
      <c r="K156" s="32"/>
      <c r="L156" s="33"/>
      <c r="M156" s="172"/>
      <c r="N156" s="173"/>
      <c r="O156" s="53"/>
      <c r="P156" s="53"/>
      <c r="Q156" s="53"/>
      <c r="R156" s="53"/>
      <c r="S156" s="53"/>
      <c r="T156" s="54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153</v>
      </c>
      <c r="AU156" s="17" t="s">
        <v>89</v>
      </c>
    </row>
    <row r="157" spans="2:51" s="13" customFormat="1" ht="12">
      <c r="B157" s="174"/>
      <c r="D157" s="170" t="s">
        <v>155</v>
      </c>
      <c r="E157" s="175" t="s">
        <v>3</v>
      </c>
      <c r="F157" s="176" t="s">
        <v>664</v>
      </c>
      <c r="H157" s="175" t="s">
        <v>3</v>
      </c>
      <c r="I157" s="177"/>
      <c r="L157" s="174"/>
      <c r="M157" s="178"/>
      <c r="N157" s="179"/>
      <c r="O157" s="179"/>
      <c r="P157" s="179"/>
      <c r="Q157" s="179"/>
      <c r="R157" s="179"/>
      <c r="S157" s="179"/>
      <c r="T157" s="180"/>
      <c r="AT157" s="175" t="s">
        <v>155</v>
      </c>
      <c r="AU157" s="175" t="s">
        <v>89</v>
      </c>
      <c r="AV157" s="13" t="s">
        <v>87</v>
      </c>
      <c r="AW157" s="13" t="s">
        <v>39</v>
      </c>
      <c r="AX157" s="13" t="s">
        <v>80</v>
      </c>
      <c r="AY157" s="175" t="s">
        <v>144</v>
      </c>
    </row>
    <row r="158" spans="2:51" s="14" customFormat="1" ht="12">
      <c r="B158" s="181"/>
      <c r="D158" s="170" t="s">
        <v>155</v>
      </c>
      <c r="E158" s="182" t="s">
        <v>3</v>
      </c>
      <c r="F158" s="183" t="s">
        <v>643</v>
      </c>
      <c r="H158" s="184">
        <v>3.6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155</v>
      </c>
      <c r="AU158" s="182" t="s">
        <v>89</v>
      </c>
      <c r="AV158" s="14" t="s">
        <v>89</v>
      </c>
      <c r="AW158" s="14" t="s">
        <v>39</v>
      </c>
      <c r="AX158" s="14" t="s">
        <v>80</v>
      </c>
      <c r="AY158" s="182" t="s">
        <v>144</v>
      </c>
    </row>
    <row r="159" spans="2:51" s="14" customFormat="1" ht="12">
      <c r="B159" s="181"/>
      <c r="D159" s="170" t="s">
        <v>155</v>
      </c>
      <c r="E159" s="182" t="s">
        <v>3</v>
      </c>
      <c r="F159" s="183" t="s">
        <v>644</v>
      </c>
      <c r="H159" s="184">
        <v>2.7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155</v>
      </c>
      <c r="AU159" s="182" t="s">
        <v>89</v>
      </c>
      <c r="AV159" s="14" t="s">
        <v>89</v>
      </c>
      <c r="AW159" s="14" t="s">
        <v>39</v>
      </c>
      <c r="AX159" s="14" t="s">
        <v>80</v>
      </c>
      <c r="AY159" s="182" t="s">
        <v>144</v>
      </c>
    </row>
    <row r="160" spans="2:51" s="13" customFormat="1" ht="12">
      <c r="B160" s="174"/>
      <c r="D160" s="170" t="s">
        <v>155</v>
      </c>
      <c r="E160" s="175" t="s">
        <v>3</v>
      </c>
      <c r="F160" s="176" t="s">
        <v>665</v>
      </c>
      <c r="H160" s="175" t="s">
        <v>3</v>
      </c>
      <c r="I160" s="177"/>
      <c r="L160" s="174"/>
      <c r="M160" s="178"/>
      <c r="N160" s="179"/>
      <c r="O160" s="179"/>
      <c r="P160" s="179"/>
      <c r="Q160" s="179"/>
      <c r="R160" s="179"/>
      <c r="S160" s="179"/>
      <c r="T160" s="180"/>
      <c r="AT160" s="175" t="s">
        <v>155</v>
      </c>
      <c r="AU160" s="175" t="s">
        <v>89</v>
      </c>
      <c r="AV160" s="13" t="s">
        <v>87</v>
      </c>
      <c r="AW160" s="13" t="s">
        <v>39</v>
      </c>
      <c r="AX160" s="13" t="s">
        <v>80</v>
      </c>
      <c r="AY160" s="175" t="s">
        <v>144</v>
      </c>
    </row>
    <row r="161" spans="2:51" s="14" customFormat="1" ht="12">
      <c r="B161" s="181"/>
      <c r="D161" s="170" t="s">
        <v>155</v>
      </c>
      <c r="E161" s="182" t="s">
        <v>3</v>
      </c>
      <c r="F161" s="183" t="s">
        <v>183</v>
      </c>
      <c r="H161" s="184">
        <v>6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155</v>
      </c>
      <c r="AU161" s="182" t="s">
        <v>89</v>
      </c>
      <c r="AV161" s="14" t="s">
        <v>89</v>
      </c>
      <c r="AW161" s="14" t="s">
        <v>39</v>
      </c>
      <c r="AX161" s="14" t="s">
        <v>80</v>
      </c>
      <c r="AY161" s="182" t="s">
        <v>144</v>
      </c>
    </row>
    <row r="162" spans="2:51" s="13" customFormat="1" ht="12">
      <c r="B162" s="174"/>
      <c r="D162" s="170" t="s">
        <v>155</v>
      </c>
      <c r="E162" s="175" t="s">
        <v>3</v>
      </c>
      <c r="F162" s="176" t="s">
        <v>666</v>
      </c>
      <c r="H162" s="175" t="s">
        <v>3</v>
      </c>
      <c r="I162" s="177"/>
      <c r="L162" s="174"/>
      <c r="M162" s="178"/>
      <c r="N162" s="179"/>
      <c r="O162" s="179"/>
      <c r="P162" s="179"/>
      <c r="Q162" s="179"/>
      <c r="R162" s="179"/>
      <c r="S162" s="179"/>
      <c r="T162" s="180"/>
      <c r="AT162" s="175" t="s">
        <v>155</v>
      </c>
      <c r="AU162" s="175" t="s">
        <v>89</v>
      </c>
      <c r="AV162" s="13" t="s">
        <v>87</v>
      </c>
      <c r="AW162" s="13" t="s">
        <v>39</v>
      </c>
      <c r="AX162" s="13" t="s">
        <v>80</v>
      </c>
      <c r="AY162" s="175" t="s">
        <v>144</v>
      </c>
    </row>
    <row r="163" spans="2:51" s="14" customFormat="1" ht="12">
      <c r="B163" s="181"/>
      <c r="D163" s="170" t="s">
        <v>155</v>
      </c>
      <c r="E163" s="182" t="s">
        <v>3</v>
      </c>
      <c r="F163" s="183" t="s">
        <v>165</v>
      </c>
      <c r="H163" s="184">
        <v>3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155</v>
      </c>
      <c r="AU163" s="182" t="s">
        <v>89</v>
      </c>
      <c r="AV163" s="14" t="s">
        <v>89</v>
      </c>
      <c r="AW163" s="14" t="s">
        <v>39</v>
      </c>
      <c r="AX163" s="14" t="s">
        <v>80</v>
      </c>
      <c r="AY163" s="182" t="s">
        <v>144</v>
      </c>
    </row>
    <row r="164" spans="2:51" s="15" customFormat="1" ht="12">
      <c r="B164" s="189"/>
      <c r="D164" s="170" t="s">
        <v>155</v>
      </c>
      <c r="E164" s="190" t="s">
        <v>3</v>
      </c>
      <c r="F164" s="191" t="s">
        <v>158</v>
      </c>
      <c r="H164" s="192">
        <v>15.3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155</v>
      </c>
      <c r="AU164" s="190" t="s">
        <v>89</v>
      </c>
      <c r="AV164" s="15" t="s">
        <v>151</v>
      </c>
      <c r="AW164" s="15" t="s">
        <v>39</v>
      </c>
      <c r="AX164" s="15" t="s">
        <v>87</v>
      </c>
      <c r="AY164" s="190" t="s">
        <v>144</v>
      </c>
    </row>
    <row r="165" spans="1:65" s="2" customFormat="1" ht="24" customHeight="1">
      <c r="A165" s="32"/>
      <c r="B165" s="156"/>
      <c r="C165" s="157" t="s">
        <v>227</v>
      </c>
      <c r="D165" s="157" t="s">
        <v>146</v>
      </c>
      <c r="E165" s="158" t="s">
        <v>239</v>
      </c>
      <c r="F165" s="159" t="s">
        <v>240</v>
      </c>
      <c r="G165" s="160" t="s">
        <v>180</v>
      </c>
      <c r="H165" s="161">
        <v>15.3</v>
      </c>
      <c r="I165" s="162"/>
      <c r="J165" s="163">
        <f>ROUND(I165*H165,2)</f>
        <v>0</v>
      </c>
      <c r="K165" s="159" t="s">
        <v>150</v>
      </c>
      <c r="L165" s="33"/>
      <c r="M165" s="164" t="s">
        <v>3</v>
      </c>
      <c r="N165" s="165" t="s">
        <v>51</v>
      </c>
      <c r="O165" s="53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151</v>
      </c>
      <c r="AT165" s="168" t="s">
        <v>146</v>
      </c>
      <c r="AU165" s="168" t="s">
        <v>89</v>
      </c>
      <c r="AY165" s="17" t="s">
        <v>144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7" t="s">
        <v>87</v>
      </c>
      <c r="BK165" s="169">
        <f>ROUND(I165*H165,2)</f>
        <v>0</v>
      </c>
      <c r="BL165" s="17" t="s">
        <v>151</v>
      </c>
      <c r="BM165" s="168" t="s">
        <v>667</v>
      </c>
    </row>
    <row r="166" spans="1:47" s="2" customFormat="1" ht="29.25">
      <c r="A166" s="32"/>
      <c r="B166" s="33"/>
      <c r="C166" s="32"/>
      <c r="D166" s="170" t="s">
        <v>153</v>
      </c>
      <c r="E166" s="32"/>
      <c r="F166" s="171" t="s">
        <v>242</v>
      </c>
      <c r="G166" s="32"/>
      <c r="H166" s="32"/>
      <c r="I166" s="96"/>
      <c r="J166" s="32"/>
      <c r="K166" s="32"/>
      <c r="L166" s="33"/>
      <c r="M166" s="172"/>
      <c r="N166" s="173"/>
      <c r="O166" s="53"/>
      <c r="P166" s="53"/>
      <c r="Q166" s="53"/>
      <c r="R166" s="53"/>
      <c r="S166" s="53"/>
      <c r="T166" s="54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153</v>
      </c>
      <c r="AU166" s="17" t="s">
        <v>89</v>
      </c>
    </row>
    <row r="167" spans="1:65" s="2" customFormat="1" ht="24" customHeight="1">
      <c r="A167" s="32"/>
      <c r="B167" s="156"/>
      <c r="C167" s="157" t="s">
        <v>232</v>
      </c>
      <c r="D167" s="157" t="s">
        <v>146</v>
      </c>
      <c r="E167" s="158" t="s">
        <v>244</v>
      </c>
      <c r="F167" s="159" t="s">
        <v>245</v>
      </c>
      <c r="G167" s="160" t="s">
        <v>180</v>
      </c>
      <c r="H167" s="161">
        <v>90.498</v>
      </c>
      <c r="I167" s="162"/>
      <c r="J167" s="163">
        <f>ROUND(I167*H167,2)</f>
        <v>0</v>
      </c>
      <c r="K167" s="159" t="s">
        <v>150</v>
      </c>
      <c r="L167" s="33"/>
      <c r="M167" s="164" t="s">
        <v>3</v>
      </c>
      <c r="N167" s="165" t="s">
        <v>51</v>
      </c>
      <c r="O167" s="53"/>
      <c r="P167" s="166">
        <f>O167*H167</f>
        <v>0</v>
      </c>
      <c r="Q167" s="166">
        <v>0</v>
      </c>
      <c r="R167" s="166">
        <f>Q167*H167</f>
        <v>0</v>
      </c>
      <c r="S167" s="166">
        <v>0</v>
      </c>
      <c r="T167" s="16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151</v>
      </c>
      <c r="AT167" s="168" t="s">
        <v>146</v>
      </c>
      <c r="AU167" s="168" t="s">
        <v>89</v>
      </c>
      <c r="AY167" s="17" t="s">
        <v>144</v>
      </c>
      <c r="BE167" s="169">
        <f>IF(N167="základní",J167,0)</f>
        <v>0</v>
      </c>
      <c r="BF167" s="169">
        <f>IF(N167="snížená",J167,0)</f>
        <v>0</v>
      </c>
      <c r="BG167" s="169">
        <f>IF(N167="zákl. přenesená",J167,0)</f>
        <v>0</v>
      </c>
      <c r="BH167" s="169">
        <f>IF(N167="sníž. přenesená",J167,0)</f>
        <v>0</v>
      </c>
      <c r="BI167" s="169">
        <f>IF(N167="nulová",J167,0)</f>
        <v>0</v>
      </c>
      <c r="BJ167" s="17" t="s">
        <v>87</v>
      </c>
      <c r="BK167" s="169">
        <f>ROUND(I167*H167,2)</f>
        <v>0</v>
      </c>
      <c r="BL167" s="17" t="s">
        <v>151</v>
      </c>
      <c r="BM167" s="168" t="s">
        <v>668</v>
      </c>
    </row>
    <row r="168" spans="1:47" s="2" customFormat="1" ht="29.25">
      <c r="A168" s="32"/>
      <c r="B168" s="33"/>
      <c r="C168" s="32"/>
      <c r="D168" s="170" t="s">
        <v>153</v>
      </c>
      <c r="E168" s="32"/>
      <c r="F168" s="171" t="s">
        <v>247</v>
      </c>
      <c r="G168" s="32"/>
      <c r="H168" s="32"/>
      <c r="I168" s="96"/>
      <c r="J168" s="32"/>
      <c r="K168" s="32"/>
      <c r="L168" s="33"/>
      <c r="M168" s="172"/>
      <c r="N168" s="173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153</v>
      </c>
      <c r="AU168" s="17" t="s">
        <v>89</v>
      </c>
    </row>
    <row r="169" spans="2:51" s="13" customFormat="1" ht="12">
      <c r="B169" s="174"/>
      <c r="D169" s="170" t="s">
        <v>155</v>
      </c>
      <c r="E169" s="175" t="s">
        <v>3</v>
      </c>
      <c r="F169" s="176" t="s">
        <v>248</v>
      </c>
      <c r="H169" s="175" t="s">
        <v>3</v>
      </c>
      <c r="I169" s="177"/>
      <c r="L169" s="174"/>
      <c r="M169" s="178"/>
      <c r="N169" s="179"/>
      <c r="O169" s="179"/>
      <c r="P169" s="179"/>
      <c r="Q169" s="179"/>
      <c r="R169" s="179"/>
      <c r="S169" s="179"/>
      <c r="T169" s="180"/>
      <c r="AT169" s="175" t="s">
        <v>155</v>
      </c>
      <c r="AU169" s="175" t="s">
        <v>89</v>
      </c>
      <c r="AV169" s="13" t="s">
        <v>87</v>
      </c>
      <c r="AW169" s="13" t="s">
        <v>39</v>
      </c>
      <c r="AX169" s="13" t="s">
        <v>80</v>
      </c>
      <c r="AY169" s="175" t="s">
        <v>144</v>
      </c>
    </row>
    <row r="170" spans="2:51" s="14" customFormat="1" ht="12">
      <c r="B170" s="181"/>
      <c r="D170" s="170" t="s">
        <v>155</v>
      </c>
      <c r="E170" s="182" t="s">
        <v>3</v>
      </c>
      <c r="F170" s="183" t="s">
        <v>669</v>
      </c>
      <c r="H170" s="184">
        <v>90.498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155</v>
      </c>
      <c r="AU170" s="182" t="s">
        <v>89</v>
      </c>
      <c r="AV170" s="14" t="s">
        <v>89</v>
      </c>
      <c r="AW170" s="14" t="s">
        <v>39</v>
      </c>
      <c r="AX170" s="14" t="s">
        <v>80</v>
      </c>
      <c r="AY170" s="182" t="s">
        <v>144</v>
      </c>
    </row>
    <row r="171" spans="2:51" s="15" customFormat="1" ht="12">
      <c r="B171" s="189"/>
      <c r="D171" s="170" t="s">
        <v>155</v>
      </c>
      <c r="E171" s="190" t="s">
        <v>3</v>
      </c>
      <c r="F171" s="191" t="s">
        <v>158</v>
      </c>
      <c r="H171" s="192">
        <v>90.498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155</v>
      </c>
      <c r="AU171" s="190" t="s">
        <v>89</v>
      </c>
      <c r="AV171" s="15" t="s">
        <v>151</v>
      </c>
      <c r="AW171" s="15" t="s">
        <v>39</v>
      </c>
      <c r="AX171" s="15" t="s">
        <v>87</v>
      </c>
      <c r="AY171" s="190" t="s">
        <v>144</v>
      </c>
    </row>
    <row r="172" spans="1:65" s="2" customFormat="1" ht="24" customHeight="1">
      <c r="A172" s="32"/>
      <c r="B172" s="156"/>
      <c r="C172" s="157" t="s">
        <v>9</v>
      </c>
      <c r="D172" s="157" t="s">
        <v>146</v>
      </c>
      <c r="E172" s="158" t="s">
        <v>251</v>
      </c>
      <c r="F172" s="159" t="s">
        <v>252</v>
      </c>
      <c r="G172" s="160" t="s">
        <v>180</v>
      </c>
      <c r="H172" s="161">
        <v>58.825</v>
      </c>
      <c r="I172" s="162"/>
      <c r="J172" s="163">
        <f>ROUND(I172*H172,2)</f>
        <v>0</v>
      </c>
      <c r="K172" s="159" t="s">
        <v>150</v>
      </c>
      <c r="L172" s="33"/>
      <c r="M172" s="164" t="s">
        <v>3</v>
      </c>
      <c r="N172" s="165" t="s">
        <v>51</v>
      </c>
      <c r="O172" s="53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151</v>
      </c>
      <c r="AT172" s="168" t="s">
        <v>146</v>
      </c>
      <c r="AU172" s="168" t="s">
        <v>89</v>
      </c>
      <c r="AY172" s="17" t="s">
        <v>144</v>
      </c>
      <c r="BE172" s="169">
        <f>IF(N172="základní",J172,0)</f>
        <v>0</v>
      </c>
      <c r="BF172" s="169">
        <f>IF(N172="snížená",J172,0)</f>
        <v>0</v>
      </c>
      <c r="BG172" s="169">
        <f>IF(N172="zákl. přenesená",J172,0)</f>
        <v>0</v>
      </c>
      <c r="BH172" s="169">
        <f>IF(N172="sníž. přenesená",J172,0)</f>
        <v>0</v>
      </c>
      <c r="BI172" s="169">
        <f>IF(N172="nulová",J172,0)</f>
        <v>0</v>
      </c>
      <c r="BJ172" s="17" t="s">
        <v>87</v>
      </c>
      <c r="BK172" s="169">
        <f>ROUND(I172*H172,2)</f>
        <v>0</v>
      </c>
      <c r="BL172" s="17" t="s">
        <v>151</v>
      </c>
      <c r="BM172" s="168" t="s">
        <v>670</v>
      </c>
    </row>
    <row r="173" spans="1:47" s="2" customFormat="1" ht="39">
      <c r="A173" s="32"/>
      <c r="B173" s="33"/>
      <c r="C173" s="32"/>
      <c r="D173" s="170" t="s">
        <v>153</v>
      </c>
      <c r="E173" s="32"/>
      <c r="F173" s="171" t="s">
        <v>254</v>
      </c>
      <c r="G173" s="32"/>
      <c r="H173" s="32"/>
      <c r="I173" s="96"/>
      <c r="J173" s="32"/>
      <c r="K173" s="32"/>
      <c r="L173" s="33"/>
      <c r="M173" s="172"/>
      <c r="N173" s="173"/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153</v>
      </c>
      <c r="AU173" s="17" t="s">
        <v>89</v>
      </c>
    </row>
    <row r="174" spans="2:51" s="13" customFormat="1" ht="12">
      <c r="B174" s="174"/>
      <c r="D174" s="170" t="s">
        <v>155</v>
      </c>
      <c r="E174" s="175" t="s">
        <v>3</v>
      </c>
      <c r="F174" s="176" t="s">
        <v>649</v>
      </c>
      <c r="H174" s="175" t="s">
        <v>3</v>
      </c>
      <c r="I174" s="177"/>
      <c r="L174" s="174"/>
      <c r="M174" s="178"/>
      <c r="N174" s="179"/>
      <c r="O174" s="179"/>
      <c r="P174" s="179"/>
      <c r="Q174" s="179"/>
      <c r="R174" s="179"/>
      <c r="S174" s="179"/>
      <c r="T174" s="180"/>
      <c r="AT174" s="175" t="s">
        <v>155</v>
      </c>
      <c r="AU174" s="175" t="s">
        <v>89</v>
      </c>
      <c r="AV174" s="13" t="s">
        <v>87</v>
      </c>
      <c r="AW174" s="13" t="s">
        <v>39</v>
      </c>
      <c r="AX174" s="13" t="s">
        <v>80</v>
      </c>
      <c r="AY174" s="175" t="s">
        <v>144</v>
      </c>
    </row>
    <row r="175" spans="2:51" s="14" customFormat="1" ht="12">
      <c r="B175" s="181"/>
      <c r="D175" s="170" t="s">
        <v>155</v>
      </c>
      <c r="E175" s="182" t="s">
        <v>3</v>
      </c>
      <c r="F175" s="183" t="s">
        <v>671</v>
      </c>
      <c r="H175" s="184">
        <v>16.4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2" t="s">
        <v>155</v>
      </c>
      <c r="AU175" s="182" t="s">
        <v>89</v>
      </c>
      <c r="AV175" s="14" t="s">
        <v>89</v>
      </c>
      <c r="AW175" s="14" t="s">
        <v>39</v>
      </c>
      <c r="AX175" s="14" t="s">
        <v>80</v>
      </c>
      <c r="AY175" s="182" t="s">
        <v>144</v>
      </c>
    </row>
    <row r="176" spans="2:51" s="13" customFormat="1" ht="12">
      <c r="B176" s="174"/>
      <c r="D176" s="170" t="s">
        <v>155</v>
      </c>
      <c r="E176" s="175" t="s">
        <v>3</v>
      </c>
      <c r="F176" s="176" t="s">
        <v>653</v>
      </c>
      <c r="H176" s="175" t="s">
        <v>3</v>
      </c>
      <c r="I176" s="177"/>
      <c r="L176" s="174"/>
      <c r="M176" s="178"/>
      <c r="N176" s="179"/>
      <c r="O176" s="179"/>
      <c r="P176" s="179"/>
      <c r="Q176" s="179"/>
      <c r="R176" s="179"/>
      <c r="S176" s="179"/>
      <c r="T176" s="180"/>
      <c r="AT176" s="175" t="s">
        <v>155</v>
      </c>
      <c r="AU176" s="175" t="s">
        <v>89</v>
      </c>
      <c r="AV176" s="13" t="s">
        <v>87</v>
      </c>
      <c r="AW176" s="13" t="s">
        <v>39</v>
      </c>
      <c r="AX176" s="13" t="s">
        <v>80</v>
      </c>
      <c r="AY176" s="175" t="s">
        <v>144</v>
      </c>
    </row>
    <row r="177" spans="2:51" s="14" customFormat="1" ht="12">
      <c r="B177" s="181"/>
      <c r="D177" s="170" t="s">
        <v>155</v>
      </c>
      <c r="E177" s="182" t="s">
        <v>3</v>
      </c>
      <c r="F177" s="183" t="s">
        <v>672</v>
      </c>
      <c r="H177" s="184">
        <v>6.318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155</v>
      </c>
      <c r="AU177" s="182" t="s">
        <v>89</v>
      </c>
      <c r="AV177" s="14" t="s">
        <v>89</v>
      </c>
      <c r="AW177" s="14" t="s">
        <v>39</v>
      </c>
      <c r="AX177" s="14" t="s">
        <v>80</v>
      </c>
      <c r="AY177" s="182" t="s">
        <v>144</v>
      </c>
    </row>
    <row r="178" spans="2:51" s="14" customFormat="1" ht="12">
      <c r="B178" s="181"/>
      <c r="D178" s="170" t="s">
        <v>155</v>
      </c>
      <c r="E178" s="182" t="s">
        <v>3</v>
      </c>
      <c r="F178" s="183" t="s">
        <v>673</v>
      </c>
      <c r="H178" s="184">
        <v>10.4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155</v>
      </c>
      <c r="AU178" s="182" t="s">
        <v>89</v>
      </c>
      <c r="AV178" s="14" t="s">
        <v>89</v>
      </c>
      <c r="AW178" s="14" t="s">
        <v>39</v>
      </c>
      <c r="AX178" s="14" t="s">
        <v>80</v>
      </c>
      <c r="AY178" s="182" t="s">
        <v>144</v>
      </c>
    </row>
    <row r="179" spans="2:51" s="13" customFormat="1" ht="12">
      <c r="B179" s="174"/>
      <c r="D179" s="170" t="s">
        <v>155</v>
      </c>
      <c r="E179" s="175" t="s">
        <v>3</v>
      </c>
      <c r="F179" s="176" t="s">
        <v>645</v>
      </c>
      <c r="H179" s="175" t="s">
        <v>3</v>
      </c>
      <c r="I179" s="177"/>
      <c r="L179" s="174"/>
      <c r="M179" s="178"/>
      <c r="N179" s="179"/>
      <c r="O179" s="179"/>
      <c r="P179" s="179"/>
      <c r="Q179" s="179"/>
      <c r="R179" s="179"/>
      <c r="S179" s="179"/>
      <c r="T179" s="180"/>
      <c r="AT179" s="175" t="s">
        <v>155</v>
      </c>
      <c r="AU179" s="175" t="s">
        <v>89</v>
      </c>
      <c r="AV179" s="13" t="s">
        <v>87</v>
      </c>
      <c r="AW179" s="13" t="s">
        <v>39</v>
      </c>
      <c r="AX179" s="13" t="s">
        <v>80</v>
      </c>
      <c r="AY179" s="175" t="s">
        <v>144</v>
      </c>
    </row>
    <row r="180" spans="2:51" s="14" customFormat="1" ht="12">
      <c r="B180" s="181"/>
      <c r="D180" s="170" t="s">
        <v>155</v>
      </c>
      <c r="E180" s="182" t="s">
        <v>3</v>
      </c>
      <c r="F180" s="183" t="s">
        <v>183</v>
      </c>
      <c r="H180" s="184">
        <v>6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155</v>
      </c>
      <c r="AU180" s="182" t="s">
        <v>89</v>
      </c>
      <c r="AV180" s="14" t="s">
        <v>89</v>
      </c>
      <c r="AW180" s="14" t="s">
        <v>39</v>
      </c>
      <c r="AX180" s="14" t="s">
        <v>80</v>
      </c>
      <c r="AY180" s="182" t="s">
        <v>144</v>
      </c>
    </row>
    <row r="181" spans="2:51" s="13" customFormat="1" ht="12">
      <c r="B181" s="174"/>
      <c r="D181" s="170" t="s">
        <v>155</v>
      </c>
      <c r="E181" s="175" t="s">
        <v>3</v>
      </c>
      <c r="F181" s="176" t="s">
        <v>674</v>
      </c>
      <c r="H181" s="175" t="s">
        <v>3</v>
      </c>
      <c r="I181" s="177"/>
      <c r="L181" s="174"/>
      <c r="M181" s="178"/>
      <c r="N181" s="179"/>
      <c r="O181" s="179"/>
      <c r="P181" s="179"/>
      <c r="Q181" s="179"/>
      <c r="R181" s="179"/>
      <c r="S181" s="179"/>
      <c r="T181" s="180"/>
      <c r="AT181" s="175" t="s">
        <v>155</v>
      </c>
      <c r="AU181" s="175" t="s">
        <v>89</v>
      </c>
      <c r="AV181" s="13" t="s">
        <v>87</v>
      </c>
      <c r="AW181" s="13" t="s">
        <v>39</v>
      </c>
      <c r="AX181" s="13" t="s">
        <v>80</v>
      </c>
      <c r="AY181" s="175" t="s">
        <v>144</v>
      </c>
    </row>
    <row r="182" spans="2:51" s="14" customFormat="1" ht="12">
      <c r="B182" s="181"/>
      <c r="D182" s="170" t="s">
        <v>155</v>
      </c>
      <c r="E182" s="182" t="s">
        <v>3</v>
      </c>
      <c r="F182" s="183" t="s">
        <v>675</v>
      </c>
      <c r="H182" s="184">
        <v>14.825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155</v>
      </c>
      <c r="AU182" s="182" t="s">
        <v>89</v>
      </c>
      <c r="AV182" s="14" t="s">
        <v>89</v>
      </c>
      <c r="AW182" s="14" t="s">
        <v>39</v>
      </c>
      <c r="AX182" s="14" t="s">
        <v>80</v>
      </c>
      <c r="AY182" s="182" t="s">
        <v>144</v>
      </c>
    </row>
    <row r="183" spans="2:51" s="13" customFormat="1" ht="12">
      <c r="B183" s="174"/>
      <c r="D183" s="170" t="s">
        <v>155</v>
      </c>
      <c r="E183" s="175" t="s">
        <v>3</v>
      </c>
      <c r="F183" s="176" t="s">
        <v>284</v>
      </c>
      <c r="H183" s="175" t="s">
        <v>3</v>
      </c>
      <c r="I183" s="177"/>
      <c r="L183" s="174"/>
      <c r="M183" s="178"/>
      <c r="N183" s="179"/>
      <c r="O183" s="179"/>
      <c r="P183" s="179"/>
      <c r="Q183" s="179"/>
      <c r="R183" s="179"/>
      <c r="S183" s="179"/>
      <c r="T183" s="180"/>
      <c r="AT183" s="175" t="s">
        <v>155</v>
      </c>
      <c r="AU183" s="175" t="s">
        <v>89</v>
      </c>
      <c r="AV183" s="13" t="s">
        <v>87</v>
      </c>
      <c r="AW183" s="13" t="s">
        <v>39</v>
      </c>
      <c r="AX183" s="13" t="s">
        <v>80</v>
      </c>
      <c r="AY183" s="175" t="s">
        <v>144</v>
      </c>
    </row>
    <row r="184" spans="2:51" s="14" customFormat="1" ht="12">
      <c r="B184" s="181"/>
      <c r="D184" s="170" t="s">
        <v>155</v>
      </c>
      <c r="E184" s="182" t="s">
        <v>3</v>
      </c>
      <c r="F184" s="183" t="s">
        <v>676</v>
      </c>
      <c r="H184" s="184">
        <v>4.882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155</v>
      </c>
      <c r="AU184" s="182" t="s">
        <v>89</v>
      </c>
      <c r="AV184" s="14" t="s">
        <v>89</v>
      </c>
      <c r="AW184" s="14" t="s">
        <v>39</v>
      </c>
      <c r="AX184" s="14" t="s">
        <v>80</v>
      </c>
      <c r="AY184" s="182" t="s">
        <v>144</v>
      </c>
    </row>
    <row r="185" spans="2:51" s="15" customFormat="1" ht="12">
      <c r="B185" s="189"/>
      <c r="D185" s="170" t="s">
        <v>155</v>
      </c>
      <c r="E185" s="190" t="s">
        <v>3</v>
      </c>
      <c r="F185" s="191" t="s">
        <v>158</v>
      </c>
      <c r="H185" s="192">
        <v>58.825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155</v>
      </c>
      <c r="AU185" s="190" t="s">
        <v>89</v>
      </c>
      <c r="AV185" s="15" t="s">
        <v>151</v>
      </c>
      <c r="AW185" s="15" t="s">
        <v>39</v>
      </c>
      <c r="AX185" s="15" t="s">
        <v>87</v>
      </c>
      <c r="AY185" s="190" t="s">
        <v>144</v>
      </c>
    </row>
    <row r="186" spans="1:65" s="2" customFormat="1" ht="24" customHeight="1">
      <c r="A186" s="32"/>
      <c r="B186" s="156"/>
      <c r="C186" s="157" t="s">
        <v>243</v>
      </c>
      <c r="D186" s="157" t="s">
        <v>146</v>
      </c>
      <c r="E186" s="158" t="s">
        <v>258</v>
      </c>
      <c r="F186" s="159" t="s">
        <v>259</v>
      </c>
      <c r="G186" s="160" t="s">
        <v>180</v>
      </c>
      <c r="H186" s="161">
        <v>588.25</v>
      </c>
      <c r="I186" s="162"/>
      <c r="J186" s="163">
        <f>ROUND(I186*H186,2)</f>
        <v>0</v>
      </c>
      <c r="K186" s="159" t="s">
        <v>150</v>
      </c>
      <c r="L186" s="33"/>
      <c r="M186" s="164" t="s">
        <v>3</v>
      </c>
      <c r="N186" s="165" t="s">
        <v>51</v>
      </c>
      <c r="O186" s="53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151</v>
      </c>
      <c r="AT186" s="168" t="s">
        <v>146</v>
      </c>
      <c r="AU186" s="168" t="s">
        <v>89</v>
      </c>
      <c r="AY186" s="17" t="s">
        <v>144</v>
      </c>
      <c r="BE186" s="169">
        <f>IF(N186="základní",J186,0)</f>
        <v>0</v>
      </c>
      <c r="BF186" s="169">
        <f>IF(N186="snížená",J186,0)</f>
        <v>0</v>
      </c>
      <c r="BG186" s="169">
        <f>IF(N186="zákl. přenesená",J186,0)</f>
        <v>0</v>
      </c>
      <c r="BH186" s="169">
        <f>IF(N186="sníž. přenesená",J186,0)</f>
        <v>0</v>
      </c>
      <c r="BI186" s="169">
        <f>IF(N186="nulová",J186,0)</f>
        <v>0</v>
      </c>
      <c r="BJ186" s="17" t="s">
        <v>87</v>
      </c>
      <c r="BK186" s="169">
        <f>ROUND(I186*H186,2)</f>
        <v>0</v>
      </c>
      <c r="BL186" s="17" t="s">
        <v>151</v>
      </c>
      <c r="BM186" s="168" t="s">
        <v>677</v>
      </c>
    </row>
    <row r="187" spans="1:47" s="2" customFormat="1" ht="39">
      <c r="A187" s="32"/>
      <c r="B187" s="33"/>
      <c r="C187" s="32"/>
      <c r="D187" s="170" t="s">
        <v>153</v>
      </c>
      <c r="E187" s="32"/>
      <c r="F187" s="171" t="s">
        <v>261</v>
      </c>
      <c r="G187" s="32"/>
      <c r="H187" s="32"/>
      <c r="I187" s="96"/>
      <c r="J187" s="32"/>
      <c r="K187" s="32"/>
      <c r="L187" s="33"/>
      <c r="M187" s="172"/>
      <c r="N187" s="173"/>
      <c r="O187" s="53"/>
      <c r="P187" s="53"/>
      <c r="Q187" s="53"/>
      <c r="R187" s="53"/>
      <c r="S187" s="53"/>
      <c r="T187" s="54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153</v>
      </c>
      <c r="AU187" s="17" t="s">
        <v>89</v>
      </c>
    </row>
    <row r="188" spans="2:51" s="14" customFormat="1" ht="12">
      <c r="B188" s="181"/>
      <c r="D188" s="170" t="s">
        <v>155</v>
      </c>
      <c r="F188" s="183" t="s">
        <v>678</v>
      </c>
      <c r="H188" s="184">
        <v>588.25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155</v>
      </c>
      <c r="AU188" s="182" t="s">
        <v>89</v>
      </c>
      <c r="AV188" s="14" t="s">
        <v>89</v>
      </c>
      <c r="AW188" s="14" t="s">
        <v>4</v>
      </c>
      <c r="AX188" s="14" t="s">
        <v>87</v>
      </c>
      <c r="AY188" s="182" t="s">
        <v>144</v>
      </c>
    </row>
    <row r="189" spans="1:65" s="2" customFormat="1" ht="16.5" customHeight="1">
      <c r="A189" s="32"/>
      <c r="B189" s="156"/>
      <c r="C189" s="157" t="s">
        <v>250</v>
      </c>
      <c r="D189" s="157" t="s">
        <v>146</v>
      </c>
      <c r="E189" s="158" t="s">
        <v>264</v>
      </c>
      <c r="F189" s="159" t="s">
        <v>265</v>
      </c>
      <c r="G189" s="160" t="s">
        <v>180</v>
      </c>
      <c r="H189" s="161">
        <v>58.825</v>
      </c>
      <c r="I189" s="162"/>
      <c r="J189" s="163">
        <f>ROUND(I189*H189,2)</f>
        <v>0</v>
      </c>
      <c r="K189" s="159" t="s">
        <v>150</v>
      </c>
      <c r="L189" s="33"/>
      <c r="M189" s="164" t="s">
        <v>3</v>
      </c>
      <c r="N189" s="165" t="s">
        <v>51</v>
      </c>
      <c r="O189" s="53"/>
      <c r="P189" s="166">
        <f>O189*H189</f>
        <v>0</v>
      </c>
      <c r="Q189" s="166">
        <v>0</v>
      </c>
      <c r="R189" s="166">
        <f>Q189*H189</f>
        <v>0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151</v>
      </c>
      <c r="AT189" s="168" t="s">
        <v>146</v>
      </c>
      <c r="AU189" s="168" t="s">
        <v>89</v>
      </c>
      <c r="AY189" s="17" t="s">
        <v>144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7" t="s">
        <v>87</v>
      </c>
      <c r="BK189" s="169">
        <f>ROUND(I189*H189,2)</f>
        <v>0</v>
      </c>
      <c r="BL189" s="17" t="s">
        <v>151</v>
      </c>
      <c r="BM189" s="168" t="s">
        <v>679</v>
      </c>
    </row>
    <row r="190" spans="1:47" s="2" customFormat="1" ht="12">
      <c r="A190" s="32"/>
      <c r="B190" s="33"/>
      <c r="C190" s="32"/>
      <c r="D190" s="170" t="s">
        <v>153</v>
      </c>
      <c r="E190" s="32"/>
      <c r="F190" s="171" t="s">
        <v>265</v>
      </c>
      <c r="G190" s="32"/>
      <c r="H190" s="32"/>
      <c r="I190" s="96"/>
      <c r="J190" s="32"/>
      <c r="K190" s="32"/>
      <c r="L190" s="33"/>
      <c r="M190" s="172"/>
      <c r="N190" s="173"/>
      <c r="O190" s="53"/>
      <c r="P190" s="53"/>
      <c r="Q190" s="53"/>
      <c r="R190" s="53"/>
      <c r="S190" s="53"/>
      <c r="T190" s="54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153</v>
      </c>
      <c r="AU190" s="17" t="s">
        <v>89</v>
      </c>
    </row>
    <row r="191" spans="1:65" s="2" customFormat="1" ht="24" customHeight="1">
      <c r="A191" s="32"/>
      <c r="B191" s="156"/>
      <c r="C191" s="157" t="s">
        <v>257</v>
      </c>
      <c r="D191" s="157" t="s">
        <v>146</v>
      </c>
      <c r="E191" s="158" t="s">
        <v>268</v>
      </c>
      <c r="F191" s="159" t="s">
        <v>269</v>
      </c>
      <c r="G191" s="160" t="s">
        <v>270</v>
      </c>
      <c r="H191" s="161">
        <v>105.885</v>
      </c>
      <c r="I191" s="162"/>
      <c r="J191" s="163">
        <f>ROUND(I191*H191,2)</f>
        <v>0</v>
      </c>
      <c r="K191" s="159" t="s">
        <v>150</v>
      </c>
      <c r="L191" s="33"/>
      <c r="M191" s="164" t="s">
        <v>3</v>
      </c>
      <c r="N191" s="165" t="s">
        <v>51</v>
      </c>
      <c r="O191" s="53"/>
      <c r="P191" s="166">
        <f>O191*H191</f>
        <v>0</v>
      </c>
      <c r="Q191" s="166">
        <v>0</v>
      </c>
      <c r="R191" s="166">
        <f>Q191*H191</f>
        <v>0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151</v>
      </c>
      <c r="AT191" s="168" t="s">
        <v>146</v>
      </c>
      <c r="AU191" s="168" t="s">
        <v>89</v>
      </c>
      <c r="AY191" s="17" t="s">
        <v>144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7" t="s">
        <v>87</v>
      </c>
      <c r="BK191" s="169">
        <f>ROUND(I191*H191,2)</f>
        <v>0</v>
      </c>
      <c r="BL191" s="17" t="s">
        <v>151</v>
      </c>
      <c r="BM191" s="168" t="s">
        <v>680</v>
      </c>
    </row>
    <row r="192" spans="1:47" s="2" customFormat="1" ht="29.25">
      <c r="A192" s="32"/>
      <c r="B192" s="33"/>
      <c r="C192" s="32"/>
      <c r="D192" s="170" t="s">
        <v>153</v>
      </c>
      <c r="E192" s="32"/>
      <c r="F192" s="171" t="s">
        <v>272</v>
      </c>
      <c r="G192" s="32"/>
      <c r="H192" s="32"/>
      <c r="I192" s="96"/>
      <c r="J192" s="32"/>
      <c r="K192" s="32"/>
      <c r="L192" s="33"/>
      <c r="M192" s="172"/>
      <c r="N192" s="173"/>
      <c r="O192" s="53"/>
      <c r="P192" s="53"/>
      <c r="Q192" s="53"/>
      <c r="R192" s="53"/>
      <c r="S192" s="53"/>
      <c r="T192" s="54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153</v>
      </c>
      <c r="AU192" s="17" t="s">
        <v>89</v>
      </c>
    </row>
    <row r="193" spans="2:51" s="14" customFormat="1" ht="12">
      <c r="B193" s="181"/>
      <c r="D193" s="170" t="s">
        <v>155</v>
      </c>
      <c r="F193" s="183" t="s">
        <v>681</v>
      </c>
      <c r="H193" s="184">
        <v>105.885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155</v>
      </c>
      <c r="AU193" s="182" t="s">
        <v>89</v>
      </c>
      <c r="AV193" s="14" t="s">
        <v>89</v>
      </c>
      <c r="AW193" s="14" t="s">
        <v>4</v>
      </c>
      <c r="AX193" s="14" t="s">
        <v>87</v>
      </c>
      <c r="AY193" s="182" t="s">
        <v>144</v>
      </c>
    </row>
    <row r="194" spans="1:65" s="2" customFormat="1" ht="24" customHeight="1">
      <c r="A194" s="32"/>
      <c r="B194" s="156"/>
      <c r="C194" s="157" t="s">
        <v>263</v>
      </c>
      <c r="D194" s="157" t="s">
        <v>146</v>
      </c>
      <c r="E194" s="158" t="s">
        <v>274</v>
      </c>
      <c r="F194" s="159" t="s">
        <v>275</v>
      </c>
      <c r="G194" s="160" t="s">
        <v>180</v>
      </c>
      <c r="H194" s="161">
        <v>25.739</v>
      </c>
      <c r="I194" s="162"/>
      <c r="J194" s="163">
        <f>ROUND(I194*H194,2)</f>
        <v>0</v>
      </c>
      <c r="K194" s="159" t="s">
        <v>150</v>
      </c>
      <c r="L194" s="33"/>
      <c r="M194" s="164" t="s">
        <v>3</v>
      </c>
      <c r="N194" s="165" t="s">
        <v>51</v>
      </c>
      <c r="O194" s="53"/>
      <c r="P194" s="166">
        <f>O194*H194</f>
        <v>0</v>
      </c>
      <c r="Q194" s="166">
        <v>0</v>
      </c>
      <c r="R194" s="166">
        <f>Q194*H194</f>
        <v>0</v>
      </c>
      <c r="S194" s="166">
        <v>0</v>
      </c>
      <c r="T194" s="16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151</v>
      </c>
      <c r="AT194" s="168" t="s">
        <v>146</v>
      </c>
      <c r="AU194" s="168" t="s">
        <v>89</v>
      </c>
      <c r="AY194" s="17" t="s">
        <v>144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7" t="s">
        <v>87</v>
      </c>
      <c r="BK194" s="169">
        <f>ROUND(I194*H194,2)</f>
        <v>0</v>
      </c>
      <c r="BL194" s="17" t="s">
        <v>151</v>
      </c>
      <c r="BM194" s="168" t="s">
        <v>682</v>
      </c>
    </row>
    <row r="195" spans="1:47" s="2" customFormat="1" ht="29.25">
      <c r="A195" s="32"/>
      <c r="B195" s="33"/>
      <c r="C195" s="32"/>
      <c r="D195" s="170" t="s">
        <v>153</v>
      </c>
      <c r="E195" s="32"/>
      <c r="F195" s="171" t="s">
        <v>277</v>
      </c>
      <c r="G195" s="32"/>
      <c r="H195" s="32"/>
      <c r="I195" s="96"/>
      <c r="J195" s="32"/>
      <c r="K195" s="32"/>
      <c r="L195" s="33"/>
      <c r="M195" s="172"/>
      <c r="N195" s="173"/>
      <c r="O195" s="53"/>
      <c r="P195" s="53"/>
      <c r="Q195" s="53"/>
      <c r="R195" s="53"/>
      <c r="S195" s="53"/>
      <c r="T195" s="54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153</v>
      </c>
      <c r="AU195" s="17" t="s">
        <v>89</v>
      </c>
    </row>
    <row r="196" spans="2:51" s="13" customFormat="1" ht="12">
      <c r="B196" s="174"/>
      <c r="D196" s="170" t="s">
        <v>155</v>
      </c>
      <c r="E196" s="175" t="s">
        <v>3</v>
      </c>
      <c r="F196" s="176" t="s">
        <v>649</v>
      </c>
      <c r="H196" s="175" t="s">
        <v>3</v>
      </c>
      <c r="I196" s="177"/>
      <c r="L196" s="174"/>
      <c r="M196" s="178"/>
      <c r="N196" s="179"/>
      <c r="O196" s="179"/>
      <c r="P196" s="179"/>
      <c r="Q196" s="179"/>
      <c r="R196" s="179"/>
      <c r="S196" s="179"/>
      <c r="T196" s="180"/>
      <c r="AT196" s="175" t="s">
        <v>155</v>
      </c>
      <c r="AU196" s="175" t="s">
        <v>89</v>
      </c>
      <c r="AV196" s="13" t="s">
        <v>87</v>
      </c>
      <c r="AW196" s="13" t="s">
        <v>39</v>
      </c>
      <c r="AX196" s="13" t="s">
        <v>80</v>
      </c>
      <c r="AY196" s="175" t="s">
        <v>144</v>
      </c>
    </row>
    <row r="197" spans="2:51" s="14" customFormat="1" ht="12">
      <c r="B197" s="181"/>
      <c r="D197" s="170" t="s">
        <v>155</v>
      </c>
      <c r="E197" s="182" t="s">
        <v>3</v>
      </c>
      <c r="F197" s="183" t="s">
        <v>683</v>
      </c>
      <c r="H197" s="184">
        <v>9.225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155</v>
      </c>
      <c r="AU197" s="182" t="s">
        <v>89</v>
      </c>
      <c r="AV197" s="14" t="s">
        <v>89</v>
      </c>
      <c r="AW197" s="14" t="s">
        <v>39</v>
      </c>
      <c r="AX197" s="14" t="s">
        <v>80</v>
      </c>
      <c r="AY197" s="182" t="s">
        <v>144</v>
      </c>
    </row>
    <row r="198" spans="2:51" s="13" customFormat="1" ht="12">
      <c r="B198" s="174"/>
      <c r="D198" s="170" t="s">
        <v>155</v>
      </c>
      <c r="E198" s="175" t="s">
        <v>3</v>
      </c>
      <c r="F198" s="176" t="s">
        <v>653</v>
      </c>
      <c r="H198" s="175" t="s">
        <v>3</v>
      </c>
      <c r="I198" s="177"/>
      <c r="L198" s="174"/>
      <c r="M198" s="178"/>
      <c r="N198" s="179"/>
      <c r="O198" s="179"/>
      <c r="P198" s="179"/>
      <c r="Q198" s="179"/>
      <c r="R198" s="179"/>
      <c r="S198" s="179"/>
      <c r="T198" s="180"/>
      <c r="AT198" s="175" t="s">
        <v>155</v>
      </c>
      <c r="AU198" s="175" t="s">
        <v>89</v>
      </c>
      <c r="AV198" s="13" t="s">
        <v>87</v>
      </c>
      <c r="AW198" s="13" t="s">
        <v>39</v>
      </c>
      <c r="AX198" s="13" t="s">
        <v>80</v>
      </c>
      <c r="AY198" s="175" t="s">
        <v>144</v>
      </c>
    </row>
    <row r="199" spans="2:51" s="14" customFormat="1" ht="12">
      <c r="B199" s="181"/>
      <c r="D199" s="170" t="s">
        <v>155</v>
      </c>
      <c r="E199" s="182" t="s">
        <v>3</v>
      </c>
      <c r="F199" s="183" t="s">
        <v>684</v>
      </c>
      <c r="H199" s="184">
        <v>4.914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155</v>
      </c>
      <c r="AU199" s="182" t="s">
        <v>89</v>
      </c>
      <c r="AV199" s="14" t="s">
        <v>89</v>
      </c>
      <c r="AW199" s="14" t="s">
        <v>39</v>
      </c>
      <c r="AX199" s="14" t="s">
        <v>80</v>
      </c>
      <c r="AY199" s="182" t="s">
        <v>144</v>
      </c>
    </row>
    <row r="200" spans="2:51" s="14" customFormat="1" ht="12">
      <c r="B200" s="181"/>
      <c r="D200" s="170" t="s">
        <v>155</v>
      </c>
      <c r="E200" s="182" t="s">
        <v>3</v>
      </c>
      <c r="F200" s="183" t="s">
        <v>685</v>
      </c>
      <c r="H200" s="184">
        <v>5.6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2" t="s">
        <v>155</v>
      </c>
      <c r="AU200" s="182" t="s">
        <v>89</v>
      </c>
      <c r="AV200" s="14" t="s">
        <v>89</v>
      </c>
      <c r="AW200" s="14" t="s">
        <v>39</v>
      </c>
      <c r="AX200" s="14" t="s">
        <v>80</v>
      </c>
      <c r="AY200" s="182" t="s">
        <v>144</v>
      </c>
    </row>
    <row r="201" spans="2:51" s="13" customFormat="1" ht="12">
      <c r="B201" s="174"/>
      <c r="D201" s="170" t="s">
        <v>155</v>
      </c>
      <c r="E201" s="175" t="s">
        <v>3</v>
      </c>
      <c r="F201" s="176" t="s">
        <v>645</v>
      </c>
      <c r="H201" s="175" t="s">
        <v>3</v>
      </c>
      <c r="I201" s="177"/>
      <c r="L201" s="174"/>
      <c r="M201" s="178"/>
      <c r="N201" s="179"/>
      <c r="O201" s="179"/>
      <c r="P201" s="179"/>
      <c r="Q201" s="179"/>
      <c r="R201" s="179"/>
      <c r="S201" s="179"/>
      <c r="T201" s="180"/>
      <c r="AT201" s="175" t="s">
        <v>155</v>
      </c>
      <c r="AU201" s="175" t="s">
        <v>89</v>
      </c>
      <c r="AV201" s="13" t="s">
        <v>87</v>
      </c>
      <c r="AW201" s="13" t="s">
        <v>39</v>
      </c>
      <c r="AX201" s="13" t="s">
        <v>80</v>
      </c>
      <c r="AY201" s="175" t="s">
        <v>144</v>
      </c>
    </row>
    <row r="202" spans="2:51" s="14" customFormat="1" ht="12">
      <c r="B202" s="181"/>
      <c r="D202" s="170" t="s">
        <v>155</v>
      </c>
      <c r="E202" s="182" t="s">
        <v>3</v>
      </c>
      <c r="F202" s="183" t="s">
        <v>183</v>
      </c>
      <c r="H202" s="184">
        <v>6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155</v>
      </c>
      <c r="AU202" s="182" t="s">
        <v>89</v>
      </c>
      <c r="AV202" s="14" t="s">
        <v>89</v>
      </c>
      <c r="AW202" s="14" t="s">
        <v>39</v>
      </c>
      <c r="AX202" s="14" t="s">
        <v>80</v>
      </c>
      <c r="AY202" s="182" t="s">
        <v>144</v>
      </c>
    </row>
    <row r="203" spans="2:51" s="15" customFormat="1" ht="12">
      <c r="B203" s="189"/>
      <c r="D203" s="170" t="s">
        <v>155</v>
      </c>
      <c r="E203" s="190" t="s">
        <v>3</v>
      </c>
      <c r="F203" s="191" t="s">
        <v>158</v>
      </c>
      <c r="H203" s="192">
        <v>25.739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155</v>
      </c>
      <c r="AU203" s="190" t="s">
        <v>89</v>
      </c>
      <c r="AV203" s="15" t="s">
        <v>151</v>
      </c>
      <c r="AW203" s="15" t="s">
        <v>39</v>
      </c>
      <c r="AX203" s="15" t="s">
        <v>87</v>
      </c>
      <c r="AY203" s="190" t="s">
        <v>144</v>
      </c>
    </row>
    <row r="204" spans="1:65" s="2" customFormat="1" ht="16.5" customHeight="1">
      <c r="A204" s="32"/>
      <c r="B204" s="156"/>
      <c r="C204" s="197" t="s">
        <v>267</v>
      </c>
      <c r="D204" s="197" t="s">
        <v>286</v>
      </c>
      <c r="E204" s="198" t="s">
        <v>686</v>
      </c>
      <c r="F204" s="199" t="s">
        <v>687</v>
      </c>
      <c r="G204" s="200" t="s">
        <v>270</v>
      </c>
      <c r="H204" s="201">
        <v>4.334</v>
      </c>
      <c r="I204" s="202"/>
      <c r="J204" s="203">
        <f>ROUND(I204*H204,2)</f>
        <v>0</v>
      </c>
      <c r="K204" s="199" t="s">
        <v>150</v>
      </c>
      <c r="L204" s="204"/>
      <c r="M204" s="205" t="s">
        <v>3</v>
      </c>
      <c r="N204" s="206" t="s">
        <v>51</v>
      </c>
      <c r="O204" s="53"/>
      <c r="P204" s="166">
        <f>O204*H204</f>
        <v>0</v>
      </c>
      <c r="Q204" s="166">
        <v>1</v>
      </c>
      <c r="R204" s="166">
        <f>Q204*H204</f>
        <v>4.334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198</v>
      </c>
      <c r="AT204" s="168" t="s">
        <v>286</v>
      </c>
      <c r="AU204" s="168" t="s">
        <v>89</v>
      </c>
      <c r="AY204" s="17" t="s">
        <v>144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7" t="s">
        <v>87</v>
      </c>
      <c r="BK204" s="169">
        <f>ROUND(I204*H204,2)</f>
        <v>0</v>
      </c>
      <c r="BL204" s="17" t="s">
        <v>151</v>
      </c>
      <c r="BM204" s="168" t="s">
        <v>688</v>
      </c>
    </row>
    <row r="205" spans="1:47" s="2" customFormat="1" ht="12">
      <c r="A205" s="32"/>
      <c r="B205" s="33"/>
      <c r="C205" s="32"/>
      <c r="D205" s="170" t="s">
        <v>153</v>
      </c>
      <c r="E205" s="32"/>
      <c r="F205" s="171" t="s">
        <v>687</v>
      </c>
      <c r="G205" s="32"/>
      <c r="H205" s="32"/>
      <c r="I205" s="96"/>
      <c r="J205" s="32"/>
      <c r="K205" s="32"/>
      <c r="L205" s="33"/>
      <c r="M205" s="172"/>
      <c r="N205" s="173"/>
      <c r="O205" s="53"/>
      <c r="P205" s="53"/>
      <c r="Q205" s="53"/>
      <c r="R205" s="53"/>
      <c r="S205" s="53"/>
      <c r="T205" s="54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153</v>
      </c>
      <c r="AU205" s="17" t="s">
        <v>89</v>
      </c>
    </row>
    <row r="206" spans="2:51" s="13" customFormat="1" ht="12">
      <c r="B206" s="174"/>
      <c r="D206" s="170" t="s">
        <v>155</v>
      </c>
      <c r="E206" s="175" t="s">
        <v>3</v>
      </c>
      <c r="F206" s="176" t="s">
        <v>645</v>
      </c>
      <c r="H206" s="175" t="s">
        <v>3</v>
      </c>
      <c r="I206" s="177"/>
      <c r="L206" s="174"/>
      <c r="M206" s="178"/>
      <c r="N206" s="179"/>
      <c r="O206" s="179"/>
      <c r="P206" s="179"/>
      <c r="Q206" s="179"/>
      <c r="R206" s="179"/>
      <c r="S206" s="179"/>
      <c r="T206" s="180"/>
      <c r="AT206" s="175" t="s">
        <v>155</v>
      </c>
      <c r="AU206" s="175" t="s">
        <v>89</v>
      </c>
      <c r="AV206" s="13" t="s">
        <v>87</v>
      </c>
      <c r="AW206" s="13" t="s">
        <v>39</v>
      </c>
      <c r="AX206" s="13" t="s">
        <v>80</v>
      </c>
      <c r="AY206" s="175" t="s">
        <v>144</v>
      </c>
    </row>
    <row r="207" spans="2:51" s="14" customFormat="1" ht="12">
      <c r="B207" s="181"/>
      <c r="D207" s="170" t="s">
        <v>155</v>
      </c>
      <c r="E207" s="182" t="s">
        <v>3</v>
      </c>
      <c r="F207" s="183" t="s">
        <v>689</v>
      </c>
      <c r="H207" s="184">
        <v>1.413</v>
      </c>
      <c r="I207" s="185"/>
      <c r="L207" s="181"/>
      <c r="M207" s="186"/>
      <c r="N207" s="187"/>
      <c r="O207" s="187"/>
      <c r="P207" s="187"/>
      <c r="Q207" s="187"/>
      <c r="R207" s="187"/>
      <c r="S207" s="187"/>
      <c r="T207" s="188"/>
      <c r="AT207" s="182" t="s">
        <v>155</v>
      </c>
      <c r="AU207" s="182" t="s">
        <v>89</v>
      </c>
      <c r="AV207" s="14" t="s">
        <v>89</v>
      </c>
      <c r="AW207" s="14" t="s">
        <v>39</v>
      </c>
      <c r="AX207" s="14" t="s">
        <v>80</v>
      </c>
      <c r="AY207" s="182" t="s">
        <v>144</v>
      </c>
    </row>
    <row r="208" spans="2:51" s="13" customFormat="1" ht="12">
      <c r="B208" s="174"/>
      <c r="D208" s="170" t="s">
        <v>155</v>
      </c>
      <c r="E208" s="175" t="s">
        <v>3</v>
      </c>
      <c r="F208" s="176" t="s">
        <v>690</v>
      </c>
      <c r="H208" s="175" t="s">
        <v>3</v>
      </c>
      <c r="I208" s="177"/>
      <c r="L208" s="174"/>
      <c r="M208" s="178"/>
      <c r="N208" s="179"/>
      <c r="O208" s="179"/>
      <c r="P208" s="179"/>
      <c r="Q208" s="179"/>
      <c r="R208" s="179"/>
      <c r="S208" s="179"/>
      <c r="T208" s="180"/>
      <c r="AT208" s="175" t="s">
        <v>155</v>
      </c>
      <c r="AU208" s="175" t="s">
        <v>89</v>
      </c>
      <c r="AV208" s="13" t="s">
        <v>87</v>
      </c>
      <c r="AW208" s="13" t="s">
        <v>39</v>
      </c>
      <c r="AX208" s="13" t="s">
        <v>80</v>
      </c>
      <c r="AY208" s="175" t="s">
        <v>144</v>
      </c>
    </row>
    <row r="209" spans="2:51" s="14" customFormat="1" ht="12">
      <c r="B209" s="181"/>
      <c r="D209" s="170" t="s">
        <v>155</v>
      </c>
      <c r="E209" s="182" t="s">
        <v>3</v>
      </c>
      <c r="F209" s="183" t="s">
        <v>691</v>
      </c>
      <c r="H209" s="184">
        <v>0.754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2" t="s">
        <v>155</v>
      </c>
      <c r="AU209" s="182" t="s">
        <v>89</v>
      </c>
      <c r="AV209" s="14" t="s">
        <v>89</v>
      </c>
      <c r="AW209" s="14" t="s">
        <v>39</v>
      </c>
      <c r="AX209" s="14" t="s">
        <v>80</v>
      </c>
      <c r="AY209" s="182" t="s">
        <v>144</v>
      </c>
    </row>
    <row r="210" spans="2:51" s="15" customFormat="1" ht="12">
      <c r="B210" s="189"/>
      <c r="D210" s="170" t="s">
        <v>155</v>
      </c>
      <c r="E210" s="190" t="s">
        <v>3</v>
      </c>
      <c r="F210" s="191" t="s">
        <v>158</v>
      </c>
      <c r="H210" s="192">
        <v>2.167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155</v>
      </c>
      <c r="AU210" s="190" t="s">
        <v>89</v>
      </c>
      <c r="AV210" s="15" t="s">
        <v>151</v>
      </c>
      <c r="AW210" s="15" t="s">
        <v>39</v>
      </c>
      <c r="AX210" s="15" t="s">
        <v>87</v>
      </c>
      <c r="AY210" s="190" t="s">
        <v>144</v>
      </c>
    </row>
    <row r="211" spans="2:51" s="14" customFormat="1" ht="12">
      <c r="B211" s="181"/>
      <c r="D211" s="170" t="s">
        <v>155</v>
      </c>
      <c r="F211" s="183" t="s">
        <v>692</v>
      </c>
      <c r="H211" s="184">
        <v>4.334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155</v>
      </c>
      <c r="AU211" s="182" t="s">
        <v>89</v>
      </c>
      <c r="AV211" s="14" t="s">
        <v>89</v>
      </c>
      <c r="AW211" s="14" t="s">
        <v>4</v>
      </c>
      <c r="AX211" s="14" t="s">
        <v>87</v>
      </c>
      <c r="AY211" s="182" t="s">
        <v>144</v>
      </c>
    </row>
    <row r="212" spans="1:65" s="2" customFormat="1" ht="16.5" customHeight="1">
      <c r="A212" s="32"/>
      <c r="B212" s="156"/>
      <c r="C212" s="197" t="s">
        <v>8</v>
      </c>
      <c r="D212" s="197" t="s">
        <v>286</v>
      </c>
      <c r="E212" s="198" t="s">
        <v>287</v>
      </c>
      <c r="F212" s="199" t="s">
        <v>288</v>
      </c>
      <c r="G212" s="200" t="s">
        <v>270</v>
      </c>
      <c r="H212" s="201">
        <v>29.65</v>
      </c>
      <c r="I212" s="202"/>
      <c r="J212" s="203">
        <f>ROUND(I212*H212,2)</f>
        <v>0</v>
      </c>
      <c r="K212" s="199" t="s">
        <v>150</v>
      </c>
      <c r="L212" s="204"/>
      <c r="M212" s="205" t="s">
        <v>3</v>
      </c>
      <c r="N212" s="206" t="s">
        <v>51</v>
      </c>
      <c r="O212" s="53"/>
      <c r="P212" s="166">
        <f>O212*H212</f>
        <v>0</v>
      </c>
      <c r="Q212" s="166">
        <v>1</v>
      </c>
      <c r="R212" s="166">
        <f>Q212*H212</f>
        <v>29.65</v>
      </c>
      <c r="S212" s="166">
        <v>0</v>
      </c>
      <c r="T212" s="16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198</v>
      </c>
      <c r="AT212" s="168" t="s">
        <v>286</v>
      </c>
      <c r="AU212" s="168" t="s">
        <v>89</v>
      </c>
      <c r="AY212" s="17" t="s">
        <v>144</v>
      </c>
      <c r="BE212" s="169">
        <f>IF(N212="základní",J212,0)</f>
        <v>0</v>
      </c>
      <c r="BF212" s="169">
        <f>IF(N212="snížená",J212,0)</f>
        <v>0</v>
      </c>
      <c r="BG212" s="169">
        <f>IF(N212="zákl. přenesená",J212,0)</f>
        <v>0</v>
      </c>
      <c r="BH212" s="169">
        <f>IF(N212="sníž. přenesená",J212,0)</f>
        <v>0</v>
      </c>
      <c r="BI212" s="169">
        <f>IF(N212="nulová",J212,0)</f>
        <v>0</v>
      </c>
      <c r="BJ212" s="17" t="s">
        <v>87</v>
      </c>
      <c r="BK212" s="169">
        <f>ROUND(I212*H212,2)</f>
        <v>0</v>
      </c>
      <c r="BL212" s="17" t="s">
        <v>151</v>
      </c>
      <c r="BM212" s="168" t="s">
        <v>693</v>
      </c>
    </row>
    <row r="213" spans="1:47" s="2" customFormat="1" ht="12">
      <c r="A213" s="32"/>
      <c r="B213" s="33"/>
      <c r="C213" s="32"/>
      <c r="D213" s="170" t="s">
        <v>153</v>
      </c>
      <c r="E213" s="32"/>
      <c r="F213" s="171" t="s">
        <v>288</v>
      </c>
      <c r="G213" s="32"/>
      <c r="H213" s="32"/>
      <c r="I213" s="96"/>
      <c r="J213" s="32"/>
      <c r="K213" s="32"/>
      <c r="L213" s="33"/>
      <c r="M213" s="172"/>
      <c r="N213" s="173"/>
      <c r="O213" s="53"/>
      <c r="P213" s="53"/>
      <c r="Q213" s="53"/>
      <c r="R213" s="53"/>
      <c r="S213" s="53"/>
      <c r="T213" s="54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153</v>
      </c>
      <c r="AU213" s="17" t="s">
        <v>89</v>
      </c>
    </row>
    <row r="214" spans="2:51" s="13" customFormat="1" ht="12">
      <c r="B214" s="174"/>
      <c r="D214" s="170" t="s">
        <v>155</v>
      </c>
      <c r="E214" s="175" t="s">
        <v>3</v>
      </c>
      <c r="F214" s="176" t="s">
        <v>694</v>
      </c>
      <c r="H214" s="175" t="s">
        <v>3</v>
      </c>
      <c r="I214" s="177"/>
      <c r="L214" s="174"/>
      <c r="M214" s="178"/>
      <c r="N214" s="179"/>
      <c r="O214" s="179"/>
      <c r="P214" s="179"/>
      <c r="Q214" s="179"/>
      <c r="R214" s="179"/>
      <c r="S214" s="179"/>
      <c r="T214" s="180"/>
      <c r="AT214" s="175" t="s">
        <v>155</v>
      </c>
      <c r="AU214" s="175" t="s">
        <v>89</v>
      </c>
      <c r="AV214" s="13" t="s">
        <v>87</v>
      </c>
      <c r="AW214" s="13" t="s">
        <v>39</v>
      </c>
      <c r="AX214" s="13" t="s">
        <v>80</v>
      </c>
      <c r="AY214" s="175" t="s">
        <v>144</v>
      </c>
    </row>
    <row r="215" spans="2:51" s="13" customFormat="1" ht="12">
      <c r="B215" s="174"/>
      <c r="D215" s="170" t="s">
        <v>155</v>
      </c>
      <c r="E215" s="175" t="s">
        <v>3</v>
      </c>
      <c r="F215" s="176" t="s">
        <v>649</v>
      </c>
      <c r="H215" s="175" t="s">
        <v>3</v>
      </c>
      <c r="I215" s="177"/>
      <c r="L215" s="174"/>
      <c r="M215" s="178"/>
      <c r="N215" s="179"/>
      <c r="O215" s="179"/>
      <c r="P215" s="179"/>
      <c r="Q215" s="179"/>
      <c r="R215" s="179"/>
      <c r="S215" s="179"/>
      <c r="T215" s="180"/>
      <c r="AT215" s="175" t="s">
        <v>155</v>
      </c>
      <c r="AU215" s="175" t="s">
        <v>89</v>
      </c>
      <c r="AV215" s="13" t="s">
        <v>87</v>
      </c>
      <c r="AW215" s="13" t="s">
        <v>39</v>
      </c>
      <c r="AX215" s="13" t="s">
        <v>80</v>
      </c>
      <c r="AY215" s="175" t="s">
        <v>144</v>
      </c>
    </row>
    <row r="216" spans="2:51" s="14" customFormat="1" ht="12">
      <c r="B216" s="181"/>
      <c r="D216" s="170" t="s">
        <v>155</v>
      </c>
      <c r="E216" s="182" t="s">
        <v>3</v>
      </c>
      <c r="F216" s="183" t="s">
        <v>683</v>
      </c>
      <c r="H216" s="184">
        <v>9.225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155</v>
      </c>
      <c r="AU216" s="182" t="s">
        <v>89</v>
      </c>
      <c r="AV216" s="14" t="s">
        <v>89</v>
      </c>
      <c r="AW216" s="14" t="s">
        <v>39</v>
      </c>
      <c r="AX216" s="14" t="s">
        <v>80</v>
      </c>
      <c r="AY216" s="182" t="s">
        <v>144</v>
      </c>
    </row>
    <row r="217" spans="2:51" s="13" customFormat="1" ht="12">
      <c r="B217" s="174"/>
      <c r="D217" s="170" t="s">
        <v>155</v>
      </c>
      <c r="E217" s="175" t="s">
        <v>3</v>
      </c>
      <c r="F217" s="176" t="s">
        <v>653</v>
      </c>
      <c r="H217" s="175" t="s">
        <v>3</v>
      </c>
      <c r="I217" s="177"/>
      <c r="L217" s="174"/>
      <c r="M217" s="178"/>
      <c r="N217" s="179"/>
      <c r="O217" s="179"/>
      <c r="P217" s="179"/>
      <c r="Q217" s="179"/>
      <c r="R217" s="179"/>
      <c r="S217" s="179"/>
      <c r="T217" s="180"/>
      <c r="AT217" s="175" t="s">
        <v>155</v>
      </c>
      <c r="AU217" s="175" t="s">
        <v>89</v>
      </c>
      <c r="AV217" s="13" t="s">
        <v>87</v>
      </c>
      <c r="AW217" s="13" t="s">
        <v>39</v>
      </c>
      <c r="AX217" s="13" t="s">
        <v>80</v>
      </c>
      <c r="AY217" s="175" t="s">
        <v>144</v>
      </c>
    </row>
    <row r="218" spans="2:51" s="14" customFormat="1" ht="12">
      <c r="B218" s="181"/>
      <c r="D218" s="170" t="s">
        <v>155</v>
      </c>
      <c r="E218" s="182" t="s">
        <v>3</v>
      </c>
      <c r="F218" s="183" t="s">
        <v>685</v>
      </c>
      <c r="H218" s="184">
        <v>5.6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155</v>
      </c>
      <c r="AU218" s="182" t="s">
        <v>89</v>
      </c>
      <c r="AV218" s="14" t="s">
        <v>89</v>
      </c>
      <c r="AW218" s="14" t="s">
        <v>39</v>
      </c>
      <c r="AX218" s="14" t="s">
        <v>80</v>
      </c>
      <c r="AY218" s="182" t="s">
        <v>144</v>
      </c>
    </row>
    <row r="219" spans="2:51" s="15" customFormat="1" ht="12">
      <c r="B219" s="189"/>
      <c r="D219" s="170" t="s">
        <v>155</v>
      </c>
      <c r="E219" s="190" t="s">
        <v>3</v>
      </c>
      <c r="F219" s="191" t="s">
        <v>158</v>
      </c>
      <c r="H219" s="192">
        <v>14.825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155</v>
      </c>
      <c r="AU219" s="190" t="s">
        <v>89</v>
      </c>
      <c r="AV219" s="15" t="s">
        <v>151</v>
      </c>
      <c r="AW219" s="15" t="s">
        <v>39</v>
      </c>
      <c r="AX219" s="15" t="s">
        <v>87</v>
      </c>
      <c r="AY219" s="190" t="s">
        <v>144</v>
      </c>
    </row>
    <row r="220" spans="2:51" s="14" customFormat="1" ht="12">
      <c r="B220" s="181"/>
      <c r="D220" s="170" t="s">
        <v>155</v>
      </c>
      <c r="F220" s="183" t="s">
        <v>695</v>
      </c>
      <c r="H220" s="184">
        <v>29.65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2" t="s">
        <v>155</v>
      </c>
      <c r="AU220" s="182" t="s">
        <v>89</v>
      </c>
      <c r="AV220" s="14" t="s">
        <v>89</v>
      </c>
      <c r="AW220" s="14" t="s">
        <v>4</v>
      </c>
      <c r="AX220" s="14" t="s">
        <v>87</v>
      </c>
      <c r="AY220" s="182" t="s">
        <v>144</v>
      </c>
    </row>
    <row r="221" spans="1:65" s="2" customFormat="1" ht="24" customHeight="1">
      <c r="A221" s="32"/>
      <c r="B221" s="156"/>
      <c r="C221" s="157" t="s">
        <v>285</v>
      </c>
      <c r="D221" s="157" t="s">
        <v>146</v>
      </c>
      <c r="E221" s="158" t="s">
        <v>292</v>
      </c>
      <c r="F221" s="159" t="s">
        <v>293</v>
      </c>
      <c r="G221" s="160" t="s">
        <v>180</v>
      </c>
      <c r="H221" s="161">
        <v>19.739</v>
      </c>
      <c r="I221" s="162"/>
      <c r="J221" s="163">
        <f>ROUND(I221*H221,2)</f>
        <v>0</v>
      </c>
      <c r="K221" s="159" t="s">
        <v>150</v>
      </c>
      <c r="L221" s="33"/>
      <c r="M221" s="164" t="s">
        <v>3</v>
      </c>
      <c r="N221" s="165" t="s">
        <v>51</v>
      </c>
      <c r="O221" s="53"/>
      <c r="P221" s="166">
        <f>O221*H221</f>
        <v>0</v>
      </c>
      <c r="Q221" s="166">
        <v>0</v>
      </c>
      <c r="R221" s="166">
        <f>Q221*H221</f>
        <v>0</v>
      </c>
      <c r="S221" s="166">
        <v>0</v>
      </c>
      <c r="T221" s="167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151</v>
      </c>
      <c r="AT221" s="168" t="s">
        <v>146</v>
      </c>
      <c r="AU221" s="168" t="s">
        <v>89</v>
      </c>
      <c r="AY221" s="17" t="s">
        <v>144</v>
      </c>
      <c r="BE221" s="169">
        <f>IF(N221="základní",J221,0)</f>
        <v>0</v>
      </c>
      <c r="BF221" s="169">
        <f>IF(N221="snížená",J221,0)</f>
        <v>0</v>
      </c>
      <c r="BG221" s="169">
        <f>IF(N221="zákl. přenesená",J221,0)</f>
        <v>0</v>
      </c>
      <c r="BH221" s="169">
        <f>IF(N221="sníž. přenesená",J221,0)</f>
        <v>0</v>
      </c>
      <c r="BI221" s="169">
        <f>IF(N221="nulová",J221,0)</f>
        <v>0</v>
      </c>
      <c r="BJ221" s="17" t="s">
        <v>87</v>
      </c>
      <c r="BK221" s="169">
        <f>ROUND(I221*H221,2)</f>
        <v>0</v>
      </c>
      <c r="BL221" s="17" t="s">
        <v>151</v>
      </c>
      <c r="BM221" s="168" t="s">
        <v>696</v>
      </c>
    </row>
    <row r="222" spans="1:47" s="2" customFormat="1" ht="39">
      <c r="A222" s="32"/>
      <c r="B222" s="33"/>
      <c r="C222" s="32"/>
      <c r="D222" s="170" t="s">
        <v>153</v>
      </c>
      <c r="E222" s="32"/>
      <c r="F222" s="171" t="s">
        <v>295</v>
      </c>
      <c r="G222" s="32"/>
      <c r="H222" s="32"/>
      <c r="I222" s="96"/>
      <c r="J222" s="32"/>
      <c r="K222" s="32"/>
      <c r="L222" s="33"/>
      <c r="M222" s="172"/>
      <c r="N222" s="173"/>
      <c r="O222" s="53"/>
      <c r="P222" s="53"/>
      <c r="Q222" s="53"/>
      <c r="R222" s="53"/>
      <c r="S222" s="53"/>
      <c r="T222" s="54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153</v>
      </c>
      <c r="AU222" s="17" t="s">
        <v>89</v>
      </c>
    </row>
    <row r="223" spans="2:51" s="13" customFormat="1" ht="12">
      <c r="B223" s="174"/>
      <c r="D223" s="170" t="s">
        <v>155</v>
      </c>
      <c r="E223" s="175" t="s">
        <v>3</v>
      </c>
      <c r="F223" s="176" t="s">
        <v>649</v>
      </c>
      <c r="H223" s="175" t="s">
        <v>3</v>
      </c>
      <c r="I223" s="177"/>
      <c r="L223" s="174"/>
      <c r="M223" s="178"/>
      <c r="N223" s="179"/>
      <c r="O223" s="179"/>
      <c r="P223" s="179"/>
      <c r="Q223" s="179"/>
      <c r="R223" s="179"/>
      <c r="S223" s="179"/>
      <c r="T223" s="180"/>
      <c r="AT223" s="175" t="s">
        <v>155</v>
      </c>
      <c r="AU223" s="175" t="s">
        <v>89</v>
      </c>
      <c r="AV223" s="13" t="s">
        <v>87</v>
      </c>
      <c r="AW223" s="13" t="s">
        <v>39</v>
      </c>
      <c r="AX223" s="13" t="s">
        <v>80</v>
      </c>
      <c r="AY223" s="175" t="s">
        <v>144</v>
      </c>
    </row>
    <row r="224" spans="2:51" s="14" customFormat="1" ht="12">
      <c r="B224" s="181"/>
      <c r="D224" s="170" t="s">
        <v>155</v>
      </c>
      <c r="E224" s="182" t="s">
        <v>3</v>
      </c>
      <c r="F224" s="183" t="s">
        <v>683</v>
      </c>
      <c r="H224" s="184">
        <v>9.225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155</v>
      </c>
      <c r="AU224" s="182" t="s">
        <v>89</v>
      </c>
      <c r="AV224" s="14" t="s">
        <v>89</v>
      </c>
      <c r="AW224" s="14" t="s">
        <v>39</v>
      </c>
      <c r="AX224" s="14" t="s">
        <v>80</v>
      </c>
      <c r="AY224" s="182" t="s">
        <v>144</v>
      </c>
    </row>
    <row r="225" spans="2:51" s="13" customFormat="1" ht="12">
      <c r="B225" s="174"/>
      <c r="D225" s="170" t="s">
        <v>155</v>
      </c>
      <c r="E225" s="175" t="s">
        <v>3</v>
      </c>
      <c r="F225" s="176" t="s">
        <v>653</v>
      </c>
      <c r="H225" s="175" t="s">
        <v>3</v>
      </c>
      <c r="I225" s="177"/>
      <c r="L225" s="174"/>
      <c r="M225" s="178"/>
      <c r="N225" s="179"/>
      <c r="O225" s="179"/>
      <c r="P225" s="179"/>
      <c r="Q225" s="179"/>
      <c r="R225" s="179"/>
      <c r="S225" s="179"/>
      <c r="T225" s="180"/>
      <c r="AT225" s="175" t="s">
        <v>155</v>
      </c>
      <c r="AU225" s="175" t="s">
        <v>89</v>
      </c>
      <c r="AV225" s="13" t="s">
        <v>87</v>
      </c>
      <c r="AW225" s="13" t="s">
        <v>39</v>
      </c>
      <c r="AX225" s="13" t="s">
        <v>80</v>
      </c>
      <c r="AY225" s="175" t="s">
        <v>144</v>
      </c>
    </row>
    <row r="226" spans="2:51" s="14" customFormat="1" ht="12">
      <c r="B226" s="181"/>
      <c r="D226" s="170" t="s">
        <v>155</v>
      </c>
      <c r="E226" s="182" t="s">
        <v>3</v>
      </c>
      <c r="F226" s="183" t="s">
        <v>684</v>
      </c>
      <c r="H226" s="184">
        <v>4.914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155</v>
      </c>
      <c r="AU226" s="182" t="s">
        <v>89</v>
      </c>
      <c r="AV226" s="14" t="s">
        <v>89</v>
      </c>
      <c r="AW226" s="14" t="s">
        <v>39</v>
      </c>
      <c r="AX226" s="14" t="s">
        <v>80</v>
      </c>
      <c r="AY226" s="182" t="s">
        <v>144</v>
      </c>
    </row>
    <row r="227" spans="2:51" s="14" customFormat="1" ht="12">
      <c r="B227" s="181"/>
      <c r="D227" s="170" t="s">
        <v>155</v>
      </c>
      <c r="E227" s="182" t="s">
        <v>3</v>
      </c>
      <c r="F227" s="183" t="s">
        <v>685</v>
      </c>
      <c r="H227" s="184">
        <v>5.6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155</v>
      </c>
      <c r="AU227" s="182" t="s">
        <v>89</v>
      </c>
      <c r="AV227" s="14" t="s">
        <v>89</v>
      </c>
      <c r="AW227" s="14" t="s">
        <v>39</v>
      </c>
      <c r="AX227" s="14" t="s">
        <v>80</v>
      </c>
      <c r="AY227" s="182" t="s">
        <v>144</v>
      </c>
    </row>
    <row r="228" spans="2:51" s="15" customFormat="1" ht="12">
      <c r="B228" s="189"/>
      <c r="D228" s="170" t="s">
        <v>155</v>
      </c>
      <c r="E228" s="190" t="s">
        <v>3</v>
      </c>
      <c r="F228" s="191" t="s">
        <v>158</v>
      </c>
      <c r="H228" s="192">
        <v>19.739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155</v>
      </c>
      <c r="AU228" s="190" t="s">
        <v>89</v>
      </c>
      <c r="AV228" s="15" t="s">
        <v>151</v>
      </c>
      <c r="AW228" s="15" t="s">
        <v>39</v>
      </c>
      <c r="AX228" s="15" t="s">
        <v>87</v>
      </c>
      <c r="AY228" s="190" t="s">
        <v>144</v>
      </c>
    </row>
    <row r="229" spans="1:65" s="2" customFormat="1" ht="16.5" customHeight="1">
      <c r="A229" s="32"/>
      <c r="B229" s="156"/>
      <c r="C229" s="197" t="s">
        <v>291</v>
      </c>
      <c r="D229" s="197" t="s">
        <v>286</v>
      </c>
      <c r="E229" s="198" t="s">
        <v>298</v>
      </c>
      <c r="F229" s="199" t="s">
        <v>299</v>
      </c>
      <c r="G229" s="200" t="s">
        <v>270</v>
      </c>
      <c r="H229" s="201">
        <v>39.478</v>
      </c>
      <c r="I229" s="202"/>
      <c r="J229" s="203">
        <f>ROUND(I229*H229,2)</f>
        <v>0</v>
      </c>
      <c r="K229" s="199" t="s">
        <v>150</v>
      </c>
      <c r="L229" s="204"/>
      <c r="M229" s="205" t="s">
        <v>3</v>
      </c>
      <c r="N229" s="206" t="s">
        <v>51</v>
      </c>
      <c r="O229" s="53"/>
      <c r="P229" s="166">
        <f>O229*H229</f>
        <v>0</v>
      </c>
      <c r="Q229" s="166">
        <v>1</v>
      </c>
      <c r="R229" s="166">
        <f>Q229*H229</f>
        <v>39.478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198</v>
      </c>
      <c r="AT229" s="168" t="s">
        <v>286</v>
      </c>
      <c r="AU229" s="168" t="s">
        <v>89</v>
      </c>
      <c r="AY229" s="17" t="s">
        <v>144</v>
      </c>
      <c r="BE229" s="169">
        <f>IF(N229="základní",J229,0)</f>
        <v>0</v>
      </c>
      <c r="BF229" s="169">
        <f>IF(N229="snížená",J229,0)</f>
        <v>0</v>
      </c>
      <c r="BG229" s="169">
        <f>IF(N229="zákl. přenesená",J229,0)</f>
        <v>0</v>
      </c>
      <c r="BH229" s="169">
        <f>IF(N229="sníž. přenesená",J229,0)</f>
        <v>0</v>
      </c>
      <c r="BI229" s="169">
        <f>IF(N229="nulová",J229,0)</f>
        <v>0</v>
      </c>
      <c r="BJ229" s="17" t="s">
        <v>87</v>
      </c>
      <c r="BK229" s="169">
        <f>ROUND(I229*H229,2)</f>
        <v>0</v>
      </c>
      <c r="BL229" s="17" t="s">
        <v>151</v>
      </c>
      <c r="BM229" s="168" t="s">
        <v>697</v>
      </c>
    </row>
    <row r="230" spans="1:47" s="2" customFormat="1" ht="12">
      <c r="A230" s="32"/>
      <c r="B230" s="33"/>
      <c r="C230" s="32"/>
      <c r="D230" s="170" t="s">
        <v>153</v>
      </c>
      <c r="E230" s="32"/>
      <c r="F230" s="171" t="s">
        <v>299</v>
      </c>
      <c r="G230" s="32"/>
      <c r="H230" s="32"/>
      <c r="I230" s="96"/>
      <c r="J230" s="32"/>
      <c r="K230" s="32"/>
      <c r="L230" s="33"/>
      <c r="M230" s="172"/>
      <c r="N230" s="173"/>
      <c r="O230" s="53"/>
      <c r="P230" s="53"/>
      <c r="Q230" s="53"/>
      <c r="R230" s="53"/>
      <c r="S230" s="53"/>
      <c r="T230" s="54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153</v>
      </c>
      <c r="AU230" s="17" t="s">
        <v>89</v>
      </c>
    </row>
    <row r="231" spans="2:51" s="14" customFormat="1" ht="12">
      <c r="B231" s="181"/>
      <c r="D231" s="170" t="s">
        <v>155</v>
      </c>
      <c r="F231" s="183" t="s">
        <v>698</v>
      </c>
      <c r="H231" s="184">
        <v>39.478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155</v>
      </c>
      <c r="AU231" s="182" t="s">
        <v>89</v>
      </c>
      <c r="AV231" s="14" t="s">
        <v>89</v>
      </c>
      <c r="AW231" s="14" t="s">
        <v>4</v>
      </c>
      <c r="AX231" s="14" t="s">
        <v>87</v>
      </c>
      <c r="AY231" s="182" t="s">
        <v>144</v>
      </c>
    </row>
    <row r="232" spans="1:65" s="2" customFormat="1" ht="16.5" customHeight="1">
      <c r="A232" s="32"/>
      <c r="B232" s="156"/>
      <c r="C232" s="197" t="s">
        <v>297</v>
      </c>
      <c r="D232" s="197" t="s">
        <v>286</v>
      </c>
      <c r="E232" s="198" t="s">
        <v>699</v>
      </c>
      <c r="F232" s="199" t="s">
        <v>700</v>
      </c>
      <c r="G232" s="200" t="s">
        <v>168</v>
      </c>
      <c r="H232" s="201">
        <v>58.5</v>
      </c>
      <c r="I232" s="202"/>
      <c r="J232" s="203">
        <f>ROUND(I232*H232,2)</f>
        <v>0</v>
      </c>
      <c r="K232" s="199" t="s">
        <v>3</v>
      </c>
      <c r="L232" s="204"/>
      <c r="M232" s="205" t="s">
        <v>3</v>
      </c>
      <c r="N232" s="206" t="s">
        <v>51</v>
      </c>
      <c r="O232" s="53"/>
      <c r="P232" s="166">
        <f>O232*H232</f>
        <v>0</v>
      </c>
      <c r="Q232" s="166">
        <v>0</v>
      </c>
      <c r="R232" s="166">
        <f>Q232*H232</f>
        <v>0</v>
      </c>
      <c r="S232" s="166">
        <v>0</v>
      </c>
      <c r="T232" s="16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198</v>
      </c>
      <c r="AT232" s="168" t="s">
        <v>286</v>
      </c>
      <c r="AU232" s="168" t="s">
        <v>89</v>
      </c>
      <c r="AY232" s="17" t="s">
        <v>144</v>
      </c>
      <c r="BE232" s="169">
        <f>IF(N232="základní",J232,0)</f>
        <v>0</v>
      </c>
      <c r="BF232" s="169">
        <f>IF(N232="snížená",J232,0)</f>
        <v>0</v>
      </c>
      <c r="BG232" s="169">
        <f>IF(N232="zákl. přenesená",J232,0)</f>
        <v>0</v>
      </c>
      <c r="BH232" s="169">
        <f>IF(N232="sníž. přenesená",J232,0)</f>
        <v>0</v>
      </c>
      <c r="BI232" s="169">
        <f>IF(N232="nulová",J232,0)</f>
        <v>0</v>
      </c>
      <c r="BJ232" s="17" t="s">
        <v>87</v>
      </c>
      <c r="BK232" s="169">
        <f>ROUND(I232*H232,2)</f>
        <v>0</v>
      </c>
      <c r="BL232" s="17" t="s">
        <v>151</v>
      </c>
      <c r="BM232" s="168" t="s">
        <v>701</v>
      </c>
    </row>
    <row r="233" spans="1:47" s="2" customFormat="1" ht="12">
      <c r="A233" s="32"/>
      <c r="B233" s="33"/>
      <c r="C233" s="32"/>
      <c r="D233" s="170" t="s">
        <v>153</v>
      </c>
      <c r="E233" s="32"/>
      <c r="F233" s="171" t="s">
        <v>700</v>
      </c>
      <c r="G233" s="32"/>
      <c r="H233" s="32"/>
      <c r="I233" s="96"/>
      <c r="J233" s="32"/>
      <c r="K233" s="32"/>
      <c r="L233" s="33"/>
      <c r="M233" s="172"/>
      <c r="N233" s="173"/>
      <c r="O233" s="53"/>
      <c r="P233" s="53"/>
      <c r="Q233" s="53"/>
      <c r="R233" s="53"/>
      <c r="S233" s="53"/>
      <c r="T233" s="54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153</v>
      </c>
      <c r="AU233" s="17" t="s">
        <v>89</v>
      </c>
    </row>
    <row r="234" spans="2:51" s="13" customFormat="1" ht="12">
      <c r="B234" s="174"/>
      <c r="D234" s="170" t="s">
        <v>155</v>
      </c>
      <c r="E234" s="175" t="s">
        <v>3</v>
      </c>
      <c r="F234" s="176" t="s">
        <v>702</v>
      </c>
      <c r="H234" s="175" t="s">
        <v>3</v>
      </c>
      <c r="I234" s="177"/>
      <c r="L234" s="174"/>
      <c r="M234" s="178"/>
      <c r="N234" s="179"/>
      <c r="O234" s="179"/>
      <c r="P234" s="179"/>
      <c r="Q234" s="179"/>
      <c r="R234" s="179"/>
      <c r="S234" s="179"/>
      <c r="T234" s="180"/>
      <c r="AT234" s="175" t="s">
        <v>155</v>
      </c>
      <c r="AU234" s="175" t="s">
        <v>89</v>
      </c>
      <c r="AV234" s="13" t="s">
        <v>87</v>
      </c>
      <c r="AW234" s="13" t="s">
        <v>39</v>
      </c>
      <c r="AX234" s="13" t="s">
        <v>80</v>
      </c>
      <c r="AY234" s="175" t="s">
        <v>144</v>
      </c>
    </row>
    <row r="235" spans="2:51" s="14" customFormat="1" ht="12">
      <c r="B235" s="181"/>
      <c r="D235" s="170" t="s">
        <v>155</v>
      </c>
      <c r="E235" s="182" t="s">
        <v>3</v>
      </c>
      <c r="F235" s="183" t="s">
        <v>703</v>
      </c>
      <c r="H235" s="184">
        <v>58.5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2" t="s">
        <v>155</v>
      </c>
      <c r="AU235" s="182" t="s">
        <v>89</v>
      </c>
      <c r="AV235" s="14" t="s">
        <v>89</v>
      </c>
      <c r="AW235" s="14" t="s">
        <v>39</v>
      </c>
      <c r="AX235" s="14" t="s">
        <v>80</v>
      </c>
      <c r="AY235" s="182" t="s">
        <v>144</v>
      </c>
    </row>
    <row r="236" spans="2:51" s="15" customFormat="1" ht="12">
      <c r="B236" s="189"/>
      <c r="D236" s="170" t="s">
        <v>155</v>
      </c>
      <c r="E236" s="190" t="s">
        <v>3</v>
      </c>
      <c r="F236" s="191" t="s">
        <v>158</v>
      </c>
      <c r="H236" s="192">
        <v>58.5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155</v>
      </c>
      <c r="AU236" s="190" t="s">
        <v>89</v>
      </c>
      <c r="AV236" s="15" t="s">
        <v>151</v>
      </c>
      <c r="AW236" s="15" t="s">
        <v>39</v>
      </c>
      <c r="AX236" s="15" t="s">
        <v>87</v>
      </c>
      <c r="AY236" s="190" t="s">
        <v>144</v>
      </c>
    </row>
    <row r="237" spans="1:65" s="2" customFormat="1" ht="16.5" customHeight="1">
      <c r="A237" s="32"/>
      <c r="B237" s="156"/>
      <c r="C237" s="197" t="s">
        <v>302</v>
      </c>
      <c r="D237" s="197" t="s">
        <v>286</v>
      </c>
      <c r="E237" s="198" t="s">
        <v>303</v>
      </c>
      <c r="F237" s="199" t="s">
        <v>304</v>
      </c>
      <c r="G237" s="200" t="s">
        <v>168</v>
      </c>
      <c r="H237" s="201">
        <v>58.5</v>
      </c>
      <c r="I237" s="202"/>
      <c r="J237" s="203">
        <f>ROUND(I237*H237,2)</f>
        <v>0</v>
      </c>
      <c r="K237" s="199" t="s">
        <v>3</v>
      </c>
      <c r="L237" s="204"/>
      <c r="M237" s="205" t="s">
        <v>3</v>
      </c>
      <c r="N237" s="206" t="s">
        <v>51</v>
      </c>
      <c r="O237" s="53"/>
      <c r="P237" s="166">
        <f>O237*H237</f>
        <v>0</v>
      </c>
      <c r="Q237" s="166">
        <v>0</v>
      </c>
      <c r="R237" s="166">
        <f>Q237*H237</f>
        <v>0</v>
      </c>
      <c r="S237" s="166">
        <v>0</v>
      </c>
      <c r="T237" s="16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198</v>
      </c>
      <c r="AT237" s="168" t="s">
        <v>286</v>
      </c>
      <c r="AU237" s="168" t="s">
        <v>89</v>
      </c>
      <c r="AY237" s="17" t="s">
        <v>144</v>
      </c>
      <c r="BE237" s="169">
        <f>IF(N237="základní",J237,0)</f>
        <v>0</v>
      </c>
      <c r="BF237" s="169">
        <f>IF(N237="snížená",J237,0)</f>
        <v>0</v>
      </c>
      <c r="BG237" s="169">
        <f>IF(N237="zákl. přenesená",J237,0)</f>
        <v>0</v>
      </c>
      <c r="BH237" s="169">
        <f>IF(N237="sníž. přenesená",J237,0)</f>
        <v>0</v>
      </c>
      <c r="BI237" s="169">
        <f>IF(N237="nulová",J237,0)</f>
        <v>0</v>
      </c>
      <c r="BJ237" s="17" t="s">
        <v>87</v>
      </c>
      <c r="BK237" s="169">
        <f>ROUND(I237*H237,2)</f>
        <v>0</v>
      </c>
      <c r="BL237" s="17" t="s">
        <v>151</v>
      </c>
      <c r="BM237" s="168" t="s">
        <v>704</v>
      </c>
    </row>
    <row r="238" spans="1:47" s="2" customFormat="1" ht="12">
      <c r="A238" s="32"/>
      <c r="B238" s="33"/>
      <c r="C238" s="32"/>
      <c r="D238" s="170" t="s">
        <v>153</v>
      </c>
      <c r="E238" s="32"/>
      <c r="F238" s="171" t="s">
        <v>304</v>
      </c>
      <c r="G238" s="32"/>
      <c r="H238" s="32"/>
      <c r="I238" s="96"/>
      <c r="J238" s="32"/>
      <c r="K238" s="32"/>
      <c r="L238" s="33"/>
      <c r="M238" s="172"/>
      <c r="N238" s="173"/>
      <c r="O238" s="53"/>
      <c r="P238" s="53"/>
      <c r="Q238" s="53"/>
      <c r="R238" s="53"/>
      <c r="S238" s="53"/>
      <c r="T238" s="54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153</v>
      </c>
      <c r="AU238" s="17" t="s">
        <v>89</v>
      </c>
    </row>
    <row r="239" spans="1:65" s="2" customFormat="1" ht="24" customHeight="1">
      <c r="A239" s="32"/>
      <c r="B239" s="156"/>
      <c r="C239" s="157" t="s">
        <v>307</v>
      </c>
      <c r="D239" s="157" t="s">
        <v>146</v>
      </c>
      <c r="E239" s="158" t="s">
        <v>308</v>
      </c>
      <c r="F239" s="159" t="s">
        <v>309</v>
      </c>
      <c r="G239" s="160" t="s">
        <v>149</v>
      </c>
      <c r="H239" s="161">
        <v>35.1</v>
      </c>
      <c r="I239" s="162"/>
      <c r="J239" s="163">
        <f>ROUND(I239*H239,2)</f>
        <v>0</v>
      </c>
      <c r="K239" s="159" t="s">
        <v>150</v>
      </c>
      <c r="L239" s="33"/>
      <c r="M239" s="164" t="s">
        <v>3</v>
      </c>
      <c r="N239" s="165" t="s">
        <v>51</v>
      </c>
      <c r="O239" s="53"/>
      <c r="P239" s="166">
        <f>O239*H239</f>
        <v>0</v>
      </c>
      <c r="Q239" s="166">
        <v>0</v>
      </c>
      <c r="R239" s="166">
        <f>Q239*H239</f>
        <v>0</v>
      </c>
      <c r="S239" s="166">
        <v>0</v>
      </c>
      <c r="T239" s="16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151</v>
      </c>
      <c r="AT239" s="168" t="s">
        <v>146</v>
      </c>
      <c r="AU239" s="168" t="s">
        <v>89</v>
      </c>
      <c r="AY239" s="17" t="s">
        <v>144</v>
      </c>
      <c r="BE239" s="169">
        <f>IF(N239="základní",J239,0)</f>
        <v>0</v>
      </c>
      <c r="BF239" s="169">
        <f>IF(N239="snížená",J239,0)</f>
        <v>0</v>
      </c>
      <c r="BG239" s="169">
        <f>IF(N239="zákl. přenesená",J239,0)</f>
        <v>0</v>
      </c>
      <c r="BH239" s="169">
        <f>IF(N239="sníž. přenesená",J239,0)</f>
        <v>0</v>
      </c>
      <c r="BI239" s="169">
        <f>IF(N239="nulová",J239,0)</f>
        <v>0</v>
      </c>
      <c r="BJ239" s="17" t="s">
        <v>87</v>
      </c>
      <c r="BK239" s="169">
        <f>ROUND(I239*H239,2)</f>
        <v>0</v>
      </c>
      <c r="BL239" s="17" t="s">
        <v>151</v>
      </c>
      <c r="BM239" s="168" t="s">
        <v>705</v>
      </c>
    </row>
    <row r="240" spans="1:47" s="2" customFormat="1" ht="19.5">
      <c r="A240" s="32"/>
      <c r="B240" s="33"/>
      <c r="C240" s="32"/>
      <c r="D240" s="170" t="s">
        <v>153</v>
      </c>
      <c r="E240" s="32"/>
      <c r="F240" s="171" t="s">
        <v>311</v>
      </c>
      <c r="G240" s="32"/>
      <c r="H240" s="32"/>
      <c r="I240" s="96"/>
      <c r="J240" s="32"/>
      <c r="K240" s="32"/>
      <c r="L240" s="33"/>
      <c r="M240" s="172"/>
      <c r="N240" s="173"/>
      <c r="O240" s="53"/>
      <c r="P240" s="53"/>
      <c r="Q240" s="53"/>
      <c r="R240" s="53"/>
      <c r="S240" s="53"/>
      <c r="T240" s="54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153</v>
      </c>
      <c r="AU240" s="17" t="s">
        <v>89</v>
      </c>
    </row>
    <row r="241" spans="1:65" s="2" customFormat="1" ht="24" customHeight="1">
      <c r="A241" s="32"/>
      <c r="B241" s="156"/>
      <c r="C241" s="157" t="s">
        <v>315</v>
      </c>
      <c r="D241" s="157" t="s">
        <v>146</v>
      </c>
      <c r="E241" s="158" t="s">
        <v>321</v>
      </c>
      <c r="F241" s="159" t="s">
        <v>322</v>
      </c>
      <c r="G241" s="160" t="s">
        <v>149</v>
      </c>
      <c r="H241" s="161">
        <v>35.1</v>
      </c>
      <c r="I241" s="162"/>
      <c r="J241" s="163">
        <f>ROUND(I241*H241,2)</f>
        <v>0</v>
      </c>
      <c r="K241" s="159" t="s">
        <v>3</v>
      </c>
      <c r="L241" s="33"/>
      <c r="M241" s="164" t="s">
        <v>3</v>
      </c>
      <c r="N241" s="165" t="s">
        <v>51</v>
      </c>
      <c r="O241" s="53"/>
      <c r="P241" s="166">
        <f>O241*H241</f>
        <v>0</v>
      </c>
      <c r="Q241" s="166">
        <v>0</v>
      </c>
      <c r="R241" s="166">
        <f>Q241*H241</f>
        <v>0</v>
      </c>
      <c r="S241" s="166">
        <v>0</v>
      </c>
      <c r="T241" s="16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151</v>
      </c>
      <c r="AT241" s="168" t="s">
        <v>146</v>
      </c>
      <c r="AU241" s="168" t="s">
        <v>89</v>
      </c>
      <c r="AY241" s="17" t="s">
        <v>144</v>
      </c>
      <c r="BE241" s="169">
        <f>IF(N241="základní",J241,0)</f>
        <v>0</v>
      </c>
      <c r="BF241" s="169">
        <f>IF(N241="snížená",J241,0)</f>
        <v>0</v>
      </c>
      <c r="BG241" s="169">
        <f>IF(N241="zákl. přenesená",J241,0)</f>
        <v>0</v>
      </c>
      <c r="BH241" s="169">
        <f>IF(N241="sníž. přenesená",J241,0)</f>
        <v>0</v>
      </c>
      <c r="BI241" s="169">
        <f>IF(N241="nulová",J241,0)</f>
        <v>0</v>
      </c>
      <c r="BJ241" s="17" t="s">
        <v>87</v>
      </c>
      <c r="BK241" s="169">
        <f>ROUND(I241*H241,2)</f>
        <v>0</v>
      </c>
      <c r="BL241" s="17" t="s">
        <v>151</v>
      </c>
      <c r="BM241" s="168" t="s">
        <v>706</v>
      </c>
    </row>
    <row r="242" spans="1:47" s="2" customFormat="1" ht="29.25">
      <c r="A242" s="32"/>
      <c r="B242" s="33"/>
      <c r="C242" s="32"/>
      <c r="D242" s="170" t="s">
        <v>153</v>
      </c>
      <c r="E242" s="32"/>
      <c r="F242" s="171" t="s">
        <v>324</v>
      </c>
      <c r="G242" s="32"/>
      <c r="H242" s="32"/>
      <c r="I242" s="96"/>
      <c r="J242" s="32"/>
      <c r="K242" s="32"/>
      <c r="L242" s="33"/>
      <c r="M242" s="172"/>
      <c r="N242" s="173"/>
      <c r="O242" s="53"/>
      <c r="P242" s="53"/>
      <c r="Q242" s="53"/>
      <c r="R242" s="53"/>
      <c r="S242" s="53"/>
      <c r="T242" s="54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153</v>
      </c>
      <c r="AU242" s="17" t="s">
        <v>89</v>
      </c>
    </row>
    <row r="243" spans="2:51" s="13" customFormat="1" ht="12">
      <c r="B243" s="174"/>
      <c r="D243" s="170" t="s">
        <v>155</v>
      </c>
      <c r="E243" s="175" t="s">
        <v>3</v>
      </c>
      <c r="F243" s="176" t="s">
        <v>628</v>
      </c>
      <c r="H243" s="175" t="s">
        <v>3</v>
      </c>
      <c r="I243" s="177"/>
      <c r="L243" s="174"/>
      <c r="M243" s="178"/>
      <c r="N243" s="179"/>
      <c r="O243" s="179"/>
      <c r="P243" s="179"/>
      <c r="Q243" s="179"/>
      <c r="R243" s="179"/>
      <c r="S243" s="179"/>
      <c r="T243" s="180"/>
      <c r="AT243" s="175" t="s">
        <v>155</v>
      </c>
      <c r="AU243" s="175" t="s">
        <v>89</v>
      </c>
      <c r="AV243" s="13" t="s">
        <v>87</v>
      </c>
      <c r="AW243" s="13" t="s">
        <v>39</v>
      </c>
      <c r="AX243" s="13" t="s">
        <v>80</v>
      </c>
      <c r="AY243" s="175" t="s">
        <v>144</v>
      </c>
    </row>
    <row r="244" spans="2:51" s="14" customFormat="1" ht="12">
      <c r="B244" s="181"/>
      <c r="D244" s="170" t="s">
        <v>155</v>
      </c>
      <c r="E244" s="182" t="s">
        <v>3</v>
      </c>
      <c r="F244" s="183" t="s">
        <v>707</v>
      </c>
      <c r="H244" s="184">
        <v>35.1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2" t="s">
        <v>155</v>
      </c>
      <c r="AU244" s="182" t="s">
        <v>89</v>
      </c>
      <c r="AV244" s="14" t="s">
        <v>89</v>
      </c>
      <c r="AW244" s="14" t="s">
        <v>39</v>
      </c>
      <c r="AX244" s="14" t="s">
        <v>80</v>
      </c>
      <c r="AY244" s="182" t="s">
        <v>144</v>
      </c>
    </row>
    <row r="245" spans="2:51" s="15" customFormat="1" ht="12">
      <c r="B245" s="189"/>
      <c r="D245" s="170" t="s">
        <v>155</v>
      </c>
      <c r="E245" s="190" t="s">
        <v>3</v>
      </c>
      <c r="F245" s="191" t="s">
        <v>158</v>
      </c>
      <c r="H245" s="192">
        <v>35.1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155</v>
      </c>
      <c r="AU245" s="190" t="s">
        <v>89</v>
      </c>
      <c r="AV245" s="15" t="s">
        <v>151</v>
      </c>
      <c r="AW245" s="15" t="s">
        <v>39</v>
      </c>
      <c r="AX245" s="15" t="s">
        <v>87</v>
      </c>
      <c r="AY245" s="190" t="s">
        <v>144</v>
      </c>
    </row>
    <row r="246" spans="1:65" s="2" customFormat="1" ht="16.5" customHeight="1">
      <c r="A246" s="32"/>
      <c r="B246" s="156"/>
      <c r="C246" s="197" t="s">
        <v>320</v>
      </c>
      <c r="D246" s="197" t="s">
        <v>286</v>
      </c>
      <c r="E246" s="198" t="s">
        <v>328</v>
      </c>
      <c r="F246" s="199" t="s">
        <v>329</v>
      </c>
      <c r="G246" s="200" t="s">
        <v>330</v>
      </c>
      <c r="H246" s="201">
        <v>0.527</v>
      </c>
      <c r="I246" s="202"/>
      <c r="J246" s="203">
        <f>ROUND(I246*H246,2)</f>
        <v>0</v>
      </c>
      <c r="K246" s="199" t="s">
        <v>150</v>
      </c>
      <c r="L246" s="204"/>
      <c r="M246" s="205" t="s">
        <v>3</v>
      </c>
      <c r="N246" s="206" t="s">
        <v>51</v>
      </c>
      <c r="O246" s="53"/>
      <c r="P246" s="166">
        <f>O246*H246</f>
        <v>0</v>
      </c>
      <c r="Q246" s="166">
        <v>0.001</v>
      </c>
      <c r="R246" s="166">
        <f>Q246*H246</f>
        <v>0.000527</v>
      </c>
      <c r="S246" s="166">
        <v>0</v>
      </c>
      <c r="T246" s="16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198</v>
      </c>
      <c r="AT246" s="168" t="s">
        <v>286</v>
      </c>
      <c r="AU246" s="168" t="s">
        <v>89</v>
      </c>
      <c r="AY246" s="17" t="s">
        <v>144</v>
      </c>
      <c r="BE246" s="169">
        <f>IF(N246="základní",J246,0)</f>
        <v>0</v>
      </c>
      <c r="BF246" s="169">
        <f>IF(N246="snížená",J246,0)</f>
        <v>0</v>
      </c>
      <c r="BG246" s="169">
        <f>IF(N246="zákl. přenesená",J246,0)</f>
        <v>0</v>
      </c>
      <c r="BH246" s="169">
        <f>IF(N246="sníž. přenesená",J246,0)</f>
        <v>0</v>
      </c>
      <c r="BI246" s="169">
        <f>IF(N246="nulová",J246,0)</f>
        <v>0</v>
      </c>
      <c r="BJ246" s="17" t="s">
        <v>87</v>
      </c>
      <c r="BK246" s="169">
        <f>ROUND(I246*H246,2)</f>
        <v>0</v>
      </c>
      <c r="BL246" s="17" t="s">
        <v>151</v>
      </c>
      <c r="BM246" s="168" t="s">
        <v>708</v>
      </c>
    </row>
    <row r="247" spans="1:47" s="2" customFormat="1" ht="12">
      <c r="A247" s="32"/>
      <c r="B247" s="33"/>
      <c r="C247" s="32"/>
      <c r="D247" s="170" t="s">
        <v>153</v>
      </c>
      <c r="E247" s="32"/>
      <c r="F247" s="171" t="s">
        <v>329</v>
      </c>
      <c r="G247" s="32"/>
      <c r="H247" s="32"/>
      <c r="I247" s="96"/>
      <c r="J247" s="32"/>
      <c r="K247" s="32"/>
      <c r="L247" s="33"/>
      <c r="M247" s="172"/>
      <c r="N247" s="173"/>
      <c r="O247" s="53"/>
      <c r="P247" s="53"/>
      <c r="Q247" s="53"/>
      <c r="R247" s="53"/>
      <c r="S247" s="53"/>
      <c r="T247" s="54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153</v>
      </c>
      <c r="AU247" s="17" t="s">
        <v>89</v>
      </c>
    </row>
    <row r="248" spans="2:51" s="14" customFormat="1" ht="12">
      <c r="B248" s="181"/>
      <c r="D248" s="170" t="s">
        <v>155</v>
      </c>
      <c r="F248" s="183" t="s">
        <v>709</v>
      </c>
      <c r="H248" s="184">
        <v>0.527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155</v>
      </c>
      <c r="AU248" s="182" t="s">
        <v>89</v>
      </c>
      <c r="AV248" s="14" t="s">
        <v>89</v>
      </c>
      <c r="AW248" s="14" t="s">
        <v>4</v>
      </c>
      <c r="AX248" s="14" t="s">
        <v>87</v>
      </c>
      <c r="AY248" s="182" t="s">
        <v>144</v>
      </c>
    </row>
    <row r="249" spans="1:65" s="2" customFormat="1" ht="16.5" customHeight="1">
      <c r="A249" s="32"/>
      <c r="B249" s="156"/>
      <c r="C249" s="157" t="s">
        <v>327</v>
      </c>
      <c r="D249" s="157" t="s">
        <v>146</v>
      </c>
      <c r="E249" s="158" t="s">
        <v>334</v>
      </c>
      <c r="F249" s="159" t="s">
        <v>335</v>
      </c>
      <c r="G249" s="160" t="s">
        <v>149</v>
      </c>
      <c r="H249" s="161">
        <v>4</v>
      </c>
      <c r="I249" s="162"/>
      <c r="J249" s="163">
        <f>ROUND(I249*H249,2)</f>
        <v>0</v>
      </c>
      <c r="K249" s="159" t="s">
        <v>150</v>
      </c>
      <c r="L249" s="33"/>
      <c r="M249" s="164" t="s">
        <v>3</v>
      </c>
      <c r="N249" s="165" t="s">
        <v>51</v>
      </c>
      <c r="O249" s="53"/>
      <c r="P249" s="166">
        <f>O249*H249</f>
        <v>0</v>
      </c>
      <c r="Q249" s="166">
        <v>0</v>
      </c>
      <c r="R249" s="166">
        <f>Q249*H249</f>
        <v>0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151</v>
      </c>
      <c r="AT249" s="168" t="s">
        <v>146</v>
      </c>
      <c r="AU249" s="168" t="s">
        <v>89</v>
      </c>
      <c r="AY249" s="17" t="s">
        <v>144</v>
      </c>
      <c r="BE249" s="169">
        <f>IF(N249="základní",J249,0)</f>
        <v>0</v>
      </c>
      <c r="BF249" s="169">
        <f>IF(N249="snížená",J249,0)</f>
        <v>0</v>
      </c>
      <c r="BG249" s="169">
        <f>IF(N249="zákl. přenesená",J249,0)</f>
        <v>0</v>
      </c>
      <c r="BH249" s="169">
        <f>IF(N249="sníž. přenesená",J249,0)</f>
        <v>0</v>
      </c>
      <c r="BI249" s="169">
        <f>IF(N249="nulová",J249,0)</f>
        <v>0</v>
      </c>
      <c r="BJ249" s="17" t="s">
        <v>87</v>
      </c>
      <c r="BK249" s="169">
        <f>ROUND(I249*H249,2)</f>
        <v>0</v>
      </c>
      <c r="BL249" s="17" t="s">
        <v>151</v>
      </c>
      <c r="BM249" s="168" t="s">
        <v>710</v>
      </c>
    </row>
    <row r="250" spans="1:47" s="2" customFormat="1" ht="19.5">
      <c r="A250" s="32"/>
      <c r="B250" s="33"/>
      <c r="C250" s="32"/>
      <c r="D250" s="170" t="s">
        <v>153</v>
      </c>
      <c r="E250" s="32"/>
      <c r="F250" s="171" t="s">
        <v>337</v>
      </c>
      <c r="G250" s="32"/>
      <c r="H250" s="32"/>
      <c r="I250" s="96"/>
      <c r="J250" s="32"/>
      <c r="K250" s="32"/>
      <c r="L250" s="33"/>
      <c r="M250" s="172"/>
      <c r="N250" s="173"/>
      <c r="O250" s="53"/>
      <c r="P250" s="53"/>
      <c r="Q250" s="53"/>
      <c r="R250" s="53"/>
      <c r="S250" s="53"/>
      <c r="T250" s="54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153</v>
      </c>
      <c r="AU250" s="17" t="s">
        <v>89</v>
      </c>
    </row>
    <row r="251" spans="2:51" s="13" customFormat="1" ht="12">
      <c r="B251" s="174"/>
      <c r="D251" s="170" t="s">
        <v>155</v>
      </c>
      <c r="E251" s="175" t="s">
        <v>3</v>
      </c>
      <c r="F251" s="176" t="s">
        <v>711</v>
      </c>
      <c r="H251" s="175" t="s">
        <v>3</v>
      </c>
      <c r="I251" s="177"/>
      <c r="L251" s="174"/>
      <c r="M251" s="178"/>
      <c r="N251" s="179"/>
      <c r="O251" s="179"/>
      <c r="P251" s="179"/>
      <c r="Q251" s="179"/>
      <c r="R251" s="179"/>
      <c r="S251" s="179"/>
      <c r="T251" s="180"/>
      <c r="AT251" s="175" t="s">
        <v>155</v>
      </c>
      <c r="AU251" s="175" t="s">
        <v>89</v>
      </c>
      <c r="AV251" s="13" t="s">
        <v>87</v>
      </c>
      <c r="AW251" s="13" t="s">
        <v>39</v>
      </c>
      <c r="AX251" s="13" t="s">
        <v>80</v>
      </c>
      <c r="AY251" s="175" t="s">
        <v>144</v>
      </c>
    </row>
    <row r="252" spans="2:51" s="14" customFormat="1" ht="12">
      <c r="B252" s="181"/>
      <c r="D252" s="170" t="s">
        <v>155</v>
      </c>
      <c r="E252" s="182" t="s">
        <v>3</v>
      </c>
      <c r="F252" s="183" t="s">
        <v>157</v>
      </c>
      <c r="H252" s="184">
        <v>4</v>
      </c>
      <c r="I252" s="185"/>
      <c r="L252" s="181"/>
      <c r="M252" s="186"/>
      <c r="N252" s="187"/>
      <c r="O252" s="187"/>
      <c r="P252" s="187"/>
      <c r="Q252" s="187"/>
      <c r="R252" s="187"/>
      <c r="S252" s="187"/>
      <c r="T252" s="188"/>
      <c r="AT252" s="182" t="s">
        <v>155</v>
      </c>
      <c r="AU252" s="182" t="s">
        <v>89</v>
      </c>
      <c r="AV252" s="14" t="s">
        <v>89</v>
      </c>
      <c r="AW252" s="14" t="s">
        <v>39</v>
      </c>
      <c r="AX252" s="14" t="s">
        <v>80</v>
      </c>
      <c r="AY252" s="182" t="s">
        <v>144</v>
      </c>
    </row>
    <row r="253" spans="2:51" s="15" customFormat="1" ht="12">
      <c r="B253" s="189"/>
      <c r="D253" s="170" t="s">
        <v>155</v>
      </c>
      <c r="E253" s="190" t="s">
        <v>3</v>
      </c>
      <c r="F253" s="191" t="s">
        <v>158</v>
      </c>
      <c r="H253" s="192">
        <v>4</v>
      </c>
      <c r="I253" s="193"/>
      <c r="L253" s="189"/>
      <c r="M253" s="194"/>
      <c r="N253" s="195"/>
      <c r="O253" s="195"/>
      <c r="P253" s="195"/>
      <c r="Q253" s="195"/>
      <c r="R253" s="195"/>
      <c r="S253" s="195"/>
      <c r="T253" s="196"/>
      <c r="AT253" s="190" t="s">
        <v>155</v>
      </c>
      <c r="AU253" s="190" t="s">
        <v>89</v>
      </c>
      <c r="AV253" s="15" t="s">
        <v>151</v>
      </c>
      <c r="AW253" s="15" t="s">
        <v>39</v>
      </c>
      <c r="AX253" s="15" t="s">
        <v>87</v>
      </c>
      <c r="AY253" s="190" t="s">
        <v>144</v>
      </c>
    </row>
    <row r="254" spans="2:63" s="12" customFormat="1" ht="22.9" customHeight="1">
      <c r="B254" s="143"/>
      <c r="D254" s="144" t="s">
        <v>79</v>
      </c>
      <c r="E254" s="154" t="s">
        <v>151</v>
      </c>
      <c r="F254" s="154" t="s">
        <v>414</v>
      </c>
      <c r="I254" s="146"/>
      <c r="J254" s="155">
        <f>BK254</f>
        <v>0</v>
      </c>
      <c r="L254" s="143"/>
      <c r="M254" s="148"/>
      <c r="N254" s="149"/>
      <c r="O254" s="149"/>
      <c r="P254" s="150">
        <f>SUM(P255:P267)</f>
        <v>0</v>
      </c>
      <c r="Q254" s="149"/>
      <c r="R254" s="150">
        <f>SUM(R255:R267)</f>
        <v>15.46838937</v>
      </c>
      <c r="S254" s="149"/>
      <c r="T254" s="151">
        <f>SUM(T255:T267)</f>
        <v>0</v>
      </c>
      <c r="AR254" s="144" t="s">
        <v>87</v>
      </c>
      <c r="AT254" s="152" t="s">
        <v>79</v>
      </c>
      <c r="AU254" s="152" t="s">
        <v>87</v>
      </c>
      <c r="AY254" s="144" t="s">
        <v>144</v>
      </c>
      <c r="BK254" s="153">
        <f>SUM(BK255:BK267)</f>
        <v>0</v>
      </c>
    </row>
    <row r="255" spans="1:65" s="2" customFormat="1" ht="24" customHeight="1">
      <c r="A255" s="32"/>
      <c r="B255" s="156"/>
      <c r="C255" s="157" t="s">
        <v>333</v>
      </c>
      <c r="D255" s="157" t="s">
        <v>146</v>
      </c>
      <c r="E255" s="158" t="s">
        <v>450</v>
      </c>
      <c r="F255" s="159" t="s">
        <v>451</v>
      </c>
      <c r="G255" s="160" t="s">
        <v>180</v>
      </c>
      <c r="H255" s="161">
        <v>7.581</v>
      </c>
      <c r="I255" s="162"/>
      <c r="J255" s="163">
        <f>ROUND(I255*H255,2)</f>
        <v>0</v>
      </c>
      <c r="K255" s="159" t="s">
        <v>150</v>
      </c>
      <c r="L255" s="33"/>
      <c r="M255" s="164" t="s">
        <v>3</v>
      </c>
      <c r="N255" s="165" t="s">
        <v>51</v>
      </c>
      <c r="O255" s="53"/>
      <c r="P255" s="166">
        <f>O255*H255</f>
        <v>0</v>
      </c>
      <c r="Q255" s="166">
        <v>1.89077</v>
      </c>
      <c r="R255" s="166">
        <f>Q255*H255</f>
        <v>14.333927370000001</v>
      </c>
      <c r="S255" s="166">
        <v>0</v>
      </c>
      <c r="T255" s="16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151</v>
      </c>
      <c r="AT255" s="168" t="s">
        <v>146</v>
      </c>
      <c r="AU255" s="168" t="s">
        <v>89</v>
      </c>
      <c r="AY255" s="17" t="s">
        <v>144</v>
      </c>
      <c r="BE255" s="169">
        <f>IF(N255="základní",J255,0)</f>
        <v>0</v>
      </c>
      <c r="BF255" s="169">
        <f>IF(N255="snížená",J255,0)</f>
        <v>0</v>
      </c>
      <c r="BG255" s="169">
        <f>IF(N255="zákl. přenesená",J255,0)</f>
        <v>0</v>
      </c>
      <c r="BH255" s="169">
        <f>IF(N255="sníž. přenesená",J255,0)</f>
        <v>0</v>
      </c>
      <c r="BI255" s="169">
        <f>IF(N255="nulová",J255,0)</f>
        <v>0</v>
      </c>
      <c r="BJ255" s="17" t="s">
        <v>87</v>
      </c>
      <c r="BK255" s="169">
        <f>ROUND(I255*H255,2)</f>
        <v>0</v>
      </c>
      <c r="BL255" s="17" t="s">
        <v>151</v>
      </c>
      <c r="BM255" s="168" t="s">
        <v>712</v>
      </c>
    </row>
    <row r="256" spans="1:47" s="2" customFormat="1" ht="19.5">
      <c r="A256" s="32"/>
      <c r="B256" s="33"/>
      <c r="C256" s="32"/>
      <c r="D256" s="170" t="s">
        <v>153</v>
      </c>
      <c r="E256" s="32"/>
      <c r="F256" s="171" t="s">
        <v>453</v>
      </c>
      <c r="G256" s="32"/>
      <c r="H256" s="32"/>
      <c r="I256" s="96"/>
      <c r="J256" s="32"/>
      <c r="K256" s="32"/>
      <c r="L256" s="33"/>
      <c r="M256" s="172"/>
      <c r="N256" s="173"/>
      <c r="O256" s="53"/>
      <c r="P256" s="53"/>
      <c r="Q256" s="53"/>
      <c r="R256" s="53"/>
      <c r="S256" s="53"/>
      <c r="T256" s="54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153</v>
      </c>
      <c r="AU256" s="17" t="s">
        <v>89</v>
      </c>
    </row>
    <row r="257" spans="2:51" s="13" customFormat="1" ht="12">
      <c r="B257" s="174"/>
      <c r="D257" s="170" t="s">
        <v>155</v>
      </c>
      <c r="E257" s="175" t="s">
        <v>3</v>
      </c>
      <c r="F257" s="176" t="s">
        <v>649</v>
      </c>
      <c r="H257" s="175" t="s">
        <v>3</v>
      </c>
      <c r="I257" s="177"/>
      <c r="L257" s="174"/>
      <c r="M257" s="178"/>
      <c r="N257" s="179"/>
      <c r="O257" s="179"/>
      <c r="P257" s="179"/>
      <c r="Q257" s="179"/>
      <c r="R257" s="179"/>
      <c r="S257" s="179"/>
      <c r="T257" s="180"/>
      <c r="AT257" s="175" t="s">
        <v>155</v>
      </c>
      <c r="AU257" s="175" t="s">
        <v>89</v>
      </c>
      <c r="AV257" s="13" t="s">
        <v>87</v>
      </c>
      <c r="AW257" s="13" t="s">
        <v>39</v>
      </c>
      <c r="AX257" s="13" t="s">
        <v>80</v>
      </c>
      <c r="AY257" s="175" t="s">
        <v>144</v>
      </c>
    </row>
    <row r="258" spans="2:51" s="14" customFormat="1" ht="12">
      <c r="B258" s="181"/>
      <c r="D258" s="170" t="s">
        <v>155</v>
      </c>
      <c r="E258" s="182" t="s">
        <v>3</v>
      </c>
      <c r="F258" s="183" t="s">
        <v>713</v>
      </c>
      <c r="H258" s="184">
        <v>3.075</v>
      </c>
      <c r="I258" s="185"/>
      <c r="L258" s="181"/>
      <c r="M258" s="186"/>
      <c r="N258" s="187"/>
      <c r="O258" s="187"/>
      <c r="P258" s="187"/>
      <c r="Q258" s="187"/>
      <c r="R258" s="187"/>
      <c r="S258" s="187"/>
      <c r="T258" s="188"/>
      <c r="AT258" s="182" t="s">
        <v>155</v>
      </c>
      <c r="AU258" s="182" t="s">
        <v>89</v>
      </c>
      <c r="AV258" s="14" t="s">
        <v>89</v>
      </c>
      <c r="AW258" s="14" t="s">
        <v>39</v>
      </c>
      <c r="AX258" s="14" t="s">
        <v>80</v>
      </c>
      <c r="AY258" s="182" t="s">
        <v>144</v>
      </c>
    </row>
    <row r="259" spans="2:51" s="13" customFormat="1" ht="12">
      <c r="B259" s="174"/>
      <c r="D259" s="170" t="s">
        <v>155</v>
      </c>
      <c r="E259" s="175" t="s">
        <v>3</v>
      </c>
      <c r="F259" s="176" t="s">
        <v>653</v>
      </c>
      <c r="H259" s="175" t="s">
        <v>3</v>
      </c>
      <c r="I259" s="177"/>
      <c r="L259" s="174"/>
      <c r="M259" s="178"/>
      <c r="N259" s="179"/>
      <c r="O259" s="179"/>
      <c r="P259" s="179"/>
      <c r="Q259" s="179"/>
      <c r="R259" s="179"/>
      <c r="S259" s="179"/>
      <c r="T259" s="180"/>
      <c r="AT259" s="175" t="s">
        <v>155</v>
      </c>
      <c r="AU259" s="175" t="s">
        <v>89</v>
      </c>
      <c r="AV259" s="13" t="s">
        <v>87</v>
      </c>
      <c r="AW259" s="13" t="s">
        <v>39</v>
      </c>
      <c r="AX259" s="13" t="s">
        <v>80</v>
      </c>
      <c r="AY259" s="175" t="s">
        <v>144</v>
      </c>
    </row>
    <row r="260" spans="2:51" s="14" customFormat="1" ht="12">
      <c r="B260" s="181"/>
      <c r="D260" s="170" t="s">
        <v>155</v>
      </c>
      <c r="E260" s="182" t="s">
        <v>3</v>
      </c>
      <c r="F260" s="183" t="s">
        <v>714</v>
      </c>
      <c r="H260" s="184">
        <v>2.106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155</v>
      </c>
      <c r="AU260" s="182" t="s">
        <v>89</v>
      </c>
      <c r="AV260" s="14" t="s">
        <v>89</v>
      </c>
      <c r="AW260" s="14" t="s">
        <v>39</v>
      </c>
      <c r="AX260" s="14" t="s">
        <v>80</v>
      </c>
      <c r="AY260" s="182" t="s">
        <v>144</v>
      </c>
    </row>
    <row r="261" spans="2:51" s="14" customFormat="1" ht="12">
      <c r="B261" s="181"/>
      <c r="D261" s="170" t="s">
        <v>155</v>
      </c>
      <c r="E261" s="182" t="s">
        <v>3</v>
      </c>
      <c r="F261" s="183" t="s">
        <v>715</v>
      </c>
      <c r="H261" s="184">
        <v>2.4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2" t="s">
        <v>155</v>
      </c>
      <c r="AU261" s="182" t="s">
        <v>89</v>
      </c>
      <c r="AV261" s="14" t="s">
        <v>89</v>
      </c>
      <c r="AW261" s="14" t="s">
        <v>39</v>
      </c>
      <c r="AX261" s="14" t="s">
        <v>80</v>
      </c>
      <c r="AY261" s="182" t="s">
        <v>144</v>
      </c>
    </row>
    <row r="262" spans="2:51" s="15" customFormat="1" ht="12">
      <c r="B262" s="189"/>
      <c r="D262" s="170" t="s">
        <v>155</v>
      </c>
      <c r="E262" s="190" t="s">
        <v>3</v>
      </c>
      <c r="F262" s="191" t="s">
        <v>158</v>
      </c>
      <c r="H262" s="192">
        <v>7.5809999999999995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155</v>
      </c>
      <c r="AU262" s="190" t="s">
        <v>89</v>
      </c>
      <c r="AV262" s="15" t="s">
        <v>151</v>
      </c>
      <c r="AW262" s="15" t="s">
        <v>39</v>
      </c>
      <c r="AX262" s="15" t="s">
        <v>87</v>
      </c>
      <c r="AY262" s="190" t="s">
        <v>144</v>
      </c>
    </row>
    <row r="263" spans="1:65" s="2" customFormat="1" ht="16.5" customHeight="1">
      <c r="A263" s="32"/>
      <c r="B263" s="156"/>
      <c r="C263" s="157" t="s">
        <v>341</v>
      </c>
      <c r="D263" s="157" t="s">
        <v>146</v>
      </c>
      <c r="E263" s="158" t="s">
        <v>716</v>
      </c>
      <c r="F263" s="159" t="s">
        <v>717</v>
      </c>
      <c r="G263" s="160" t="s">
        <v>180</v>
      </c>
      <c r="H263" s="161">
        <v>0.6</v>
      </c>
      <c r="I263" s="162"/>
      <c r="J263" s="163">
        <f>ROUND(I263*H263,2)</f>
        <v>0</v>
      </c>
      <c r="K263" s="159" t="s">
        <v>150</v>
      </c>
      <c r="L263" s="33"/>
      <c r="M263" s="164" t="s">
        <v>3</v>
      </c>
      <c r="N263" s="165" t="s">
        <v>51</v>
      </c>
      <c r="O263" s="53"/>
      <c r="P263" s="166">
        <f>O263*H263</f>
        <v>0</v>
      </c>
      <c r="Q263" s="166">
        <v>1.89077</v>
      </c>
      <c r="R263" s="166">
        <f>Q263*H263</f>
        <v>1.134462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151</v>
      </c>
      <c r="AT263" s="168" t="s">
        <v>146</v>
      </c>
      <c r="AU263" s="168" t="s">
        <v>89</v>
      </c>
      <c r="AY263" s="17" t="s">
        <v>144</v>
      </c>
      <c r="BE263" s="169">
        <f>IF(N263="základní",J263,0)</f>
        <v>0</v>
      </c>
      <c r="BF263" s="169">
        <f>IF(N263="snížená",J263,0)</f>
        <v>0</v>
      </c>
      <c r="BG263" s="169">
        <f>IF(N263="zákl. přenesená",J263,0)</f>
        <v>0</v>
      </c>
      <c r="BH263" s="169">
        <f>IF(N263="sníž. přenesená",J263,0)</f>
        <v>0</v>
      </c>
      <c r="BI263" s="169">
        <f>IF(N263="nulová",J263,0)</f>
        <v>0</v>
      </c>
      <c r="BJ263" s="17" t="s">
        <v>87</v>
      </c>
      <c r="BK263" s="169">
        <f>ROUND(I263*H263,2)</f>
        <v>0</v>
      </c>
      <c r="BL263" s="17" t="s">
        <v>151</v>
      </c>
      <c r="BM263" s="168" t="s">
        <v>718</v>
      </c>
    </row>
    <row r="264" spans="1:47" s="2" customFormat="1" ht="19.5">
      <c r="A264" s="32"/>
      <c r="B264" s="33"/>
      <c r="C264" s="32"/>
      <c r="D264" s="170" t="s">
        <v>153</v>
      </c>
      <c r="E264" s="32"/>
      <c r="F264" s="171" t="s">
        <v>719</v>
      </c>
      <c r="G264" s="32"/>
      <c r="H264" s="32"/>
      <c r="I264" s="96"/>
      <c r="J264" s="32"/>
      <c r="K264" s="32"/>
      <c r="L264" s="33"/>
      <c r="M264" s="172"/>
      <c r="N264" s="173"/>
      <c r="O264" s="53"/>
      <c r="P264" s="53"/>
      <c r="Q264" s="53"/>
      <c r="R264" s="53"/>
      <c r="S264" s="53"/>
      <c r="T264" s="54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153</v>
      </c>
      <c r="AU264" s="17" t="s">
        <v>89</v>
      </c>
    </row>
    <row r="265" spans="2:51" s="13" customFormat="1" ht="12">
      <c r="B265" s="174"/>
      <c r="D265" s="170" t="s">
        <v>155</v>
      </c>
      <c r="E265" s="175" t="s">
        <v>3</v>
      </c>
      <c r="F265" s="176" t="s">
        <v>720</v>
      </c>
      <c r="H265" s="175" t="s">
        <v>3</v>
      </c>
      <c r="I265" s="177"/>
      <c r="L265" s="174"/>
      <c r="M265" s="178"/>
      <c r="N265" s="179"/>
      <c r="O265" s="179"/>
      <c r="P265" s="179"/>
      <c r="Q265" s="179"/>
      <c r="R265" s="179"/>
      <c r="S265" s="179"/>
      <c r="T265" s="180"/>
      <c r="AT265" s="175" t="s">
        <v>155</v>
      </c>
      <c r="AU265" s="175" t="s">
        <v>89</v>
      </c>
      <c r="AV265" s="13" t="s">
        <v>87</v>
      </c>
      <c r="AW265" s="13" t="s">
        <v>39</v>
      </c>
      <c r="AX265" s="13" t="s">
        <v>80</v>
      </c>
      <c r="AY265" s="175" t="s">
        <v>144</v>
      </c>
    </row>
    <row r="266" spans="2:51" s="14" customFormat="1" ht="12">
      <c r="B266" s="181"/>
      <c r="D266" s="170" t="s">
        <v>155</v>
      </c>
      <c r="E266" s="182" t="s">
        <v>3</v>
      </c>
      <c r="F266" s="183" t="s">
        <v>721</v>
      </c>
      <c r="H266" s="184">
        <v>0.6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2" t="s">
        <v>155</v>
      </c>
      <c r="AU266" s="182" t="s">
        <v>89</v>
      </c>
      <c r="AV266" s="14" t="s">
        <v>89</v>
      </c>
      <c r="AW266" s="14" t="s">
        <v>39</v>
      </c>
      <c r="AX266" s="14" t="s">
        <v>80</v>
      </c>
      <c r="AY266" s="182" t="s">
        <v>144</v>
      </c>
    </row>
    <row r="267" spans="2:51" s="15" customFormat="1" ht="12">
      <c r="B267" s="189"/>
      <c r="D267" s="170" t="s">
        <v>155</v>
      </c>
      <c r="E267" s="190" t="s">
        <v>3</v>
      </c>
      <c r="F267" s="191" t="s">
        <v>158</v>
      </c>
      <c r="H267" s="192">
        <v>0.6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155</v>
      </c>
      <c r="AU267" s="190" t="s">
        <v>89</v>
      </c>
      <c r="AV267" s="15" t="s">
        <v>151</v>
      </c>
      <c r="AW267" s="15" t="s">
        <v>39</v>
      </c>
      <c r="AX267" s="15" t="s">
        <v>87</v>
      </c>
      <c r="AY267" s="190" t="s">
        <v>144</v>
      </c>
    </row>
    <row r="268" spans="2:63" s="12" customFormat="1" ht="22.9" customHeight="1">
      <c r="B268" s="143"/>
      <c r="D268" s="144" t="s">
        <v>79</v>
      </c>
      <c r="E268" s="154" t="s">
        <v>177</v>
      </c>
      <c r="F268" s="154" t="s">
        <v>455</v>
      </c>
      <c r="I268" s="146"/>
      <c r="J268" s="155">
        <f>BK268</f>
        <v>0</v>
      </c>
      <c r="L268" s="143"/>
      <c r="M268" s="148"/>
      <c r="N268" s="149"/>
      <c r="O268" s="149"/>
      <c r="P268" s="150">
        <f>SUM(P269:P282)</f>
        <v>0</v>
      </c>
      <c r="Q268" s="149"/>
      <c r="R268" s="150">
        <f>SUM(R269:R282)</f>
        <v>31.69666</v>
      </c>
      <c r="S268" s="149"/>
      <c r="T268" s="151">
        <f>SUM(T269:T282)</f>
        <v>0</v>
      </c>
      <c r="AR268" s="144" t="s">
        <v>87</v>
      </c>
      <c r="AT268" s="152" t="s">
        <v>79</v>
      </c>
      <c r="AU268" s="152" t="s">
        <v>87</v>
      </c>
      <c r="AY268" s="144" t="s">
        <v>144</v>
      </c>
      <c r="BK268" s="153">
        <f>SUM(BK269:BK282)</f>
        <v>0</v>
      </c>
    </row>
    <row r="269" spans="1:65" s="2" customFormat="1" ht="24" customHeight="1">
      <c r="A269" s="32"/>
      <c r="B269" s="156"/>
      <c r="C269" s="157" t="s">
        <v>346</v>
      </c>
      <c r="D269" s="157" t="s">
        <v>146</v>
      </c>
      <c r="E269" s="158" t="s">
        <v>457</v>
      </c>
      <c r="F269" s="159" t="s">
        <v>458</v>
      </c>
      <c r="G269" s="160" t="s">
        <v>149</v>
      </c>
      <c r="H269" s="161">
        <v>36.5</v>
      </c>
      <c r="I269" s="162"/>
      <c r="J269" s="163">
        <f>ROUND(I269*H269,2)</f>
        <v>0</v>
      </c>
      <c r="K269" s="159" t="s">
        <v>150</v>
      </c>
      <c r="L269" s="33"/>
      <c r="M269" s="164" t="s">
        <v>3</v>
      </c>
      <c r="N269" s="165" t="s">
        <v>51</v>
      </c>
      <c r="O269" s="53"/>
      <c r="P269" s="166">
        <f>O269*H269</f>
        <v>0</v>
      </c>
      <c r="Q269" s="166">
        <v>0.398</v>
      </c>
      <c r="R269" s="166">
        <f>Q269*H269</f>
        <v>14.527000000000001</v>
      </c>
      <c r="S269" s="166">
        <v>0</v>
      </c>
      <c r="T269" s="167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151</v>
      </c>
      <c r="AT269" s="168" t="s">
        <v>146</v>
      </c>
      <c r="AU269" s="168" t="s">
        <v>89</v>
      </c>
      <c r="AY269" s="17" t="s">
        <v>144</v>
      </c>
      <c r="BE269" s="169">
        <f>IF(N269="základní",J269,0)</f>
        <v>0</v>
      </c>
      <c r="BF269" s="169">
        <f>IF(N269="snížená",J269,0)</f>
        <v>0</v>
      </c>
      <c r="BG269" s="169">
        <f>IF(N269="zákl. přenesená",J269,0)</f>
        <v>0</v>
      </c>
      <c r="BH269" s="169">
        <f>IF(N269="sníž. přenesená",J269,0)</f>
        <v>0</v>
      </c>
      <c r="BI269" s="169">
        <f>IF(N269="nulová",J269,0)</f>
        <v>0</v>
      </c>
      <c r="BJ269" s="17" t="s">
        <v>87</v>
      </c>
      <c r="BK269" s="169">
        <f>ROUND(I269*H269,2)</f>
        <v>0</v>
      </c>
      <c r="BL269" s="17" t="s">
        <v>151</v>
      </c>
      <c r="BM269" s="168" t="s">
        <v>722</v>
      </c>
    </row>
    <row r="270" spans="1:47" s="2" customFormat="1" ht="19.5">
      <c r="A270" s="32"/>
      <c r="B270" s="33"/>
      <c r="C270" s="32"/>
      <c r="D270" s="170" t="s">
        <v>153</v>
      </c>
      <c r="E270" s="32"/>
      <c r="F270" s="171" t="s">
        <v>460</v>
      </c>
      <c r="G270" s="32"/>
      <c r="H270" s="32"/>
      <c r="I270" s="96"/>
      <c r="J270" s="32"/>
      <c r="K270" s="32"/>
      <c r="L270" s="33"/>
      <c r="M270" s="172"/>
      <c r="N270" s="173"/>
      <c r="O270" s="53"/>
      <c r="P270" s="53"/>
      <c r="Q270" s="53"/>
      <c r="R270" s="53"/>
      <c r="S270" s="53"/>
      <c r="T270" s="54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153</v>
      </c>
      <c r="AU270" s="17" t="s">
        <v>89</v>
      </c>
    </row>
    <row r="271" spans="2:51" s="13" customFormat="1" ht="12">
      <c r="B271" s="174"/>
      <c r="D271" s="170" t="s">
        <v>155</v>
      </c>
      <c r="E271" s="175" t="s">
        <v>3</v>
      </c>
      <c r="F271" s="176" t="s">
        <v>723</v>
      </c>
      <c r="H271" s="175" t="s">
        <v>3</v>
      </c>
      <c r="I271" s="177"/>
      <c r="L271" s="174"/>
      <c r="M271" s="178"/>
      <c r="N271" s="179"/>
      <c r="O271" s="179"/>
      <c r="P271" s="179"/>
      <c r="Q271" s="179"/>
      <c r="R271" s="179"/>
      <c r="S271" s="179"/>
      <c r="T271" s="180"/>
      <c r="AT271" s="175" t="s">
        <v>155</v>
      </c>
      <c r="AU271" s="175" t="s">
        <v>89</v>
      </c>
      <c r="AV271" s="13" t="s">
        <v>87</v>
      </c>
      <c r="AW271" s="13" t="s">
        <v>39</v>
      </c>
      <c r="AX271" s="13" t="s">
        <v>80</v>
      </c>
      <c r="AY271" s="175" t="s">
        <v>144</v>
      </c>
    </row>
    <row r="272" spans="2:51" s="14" customFormat="1" ht="12">
      <c r="B272" s="181"/>
      <c r="D272" s="170" t="s">
        <v>155</v>
      </c>
      <c r="E272" s="182" t="s">
        <v>3</v>
      </c>
      <c r="F272" s="183" t="s">
        <v>627</v>
      </c>
      <c r="H272" s="184">
        <v>20.5</v>
      </c>
      <c r="I272" s="185"/>
      <c r="L272" s="181"/>
      <c r="M272" s="186"/>
      <c r="N272" s="187"/>
      <c r="O272" s="187"/>
      <c r="P272" s="187"/>
      <c r="Q272" s="187"/>
      <c r="R272" s="187"/>
      <c r="S272" s="187"/>
      <c r="T272" s="188"/>
      <c r="AT272" s="182" t="s">
        <v>155</v>
      </c>
      <c r="AU272" s="182" t="s">
        <v>89</v>
      </c>
      <c r="AV272" s="14" t="s">
        <v>89</v>
      </c>
      <c r="AW272" s="14" t="s">
        <v>39</v>
      </c>
      <c r="AX272" s="14" t="s">
        <v>80</v>
      </c>
      <c r="AY272" s="182" t="s">
        <v>144</v>
      </c>
    </row>
    <row r="273" spans="2:51" s="14" customFormat="1" ht="12">
      <c r="B273" s="181"/>
      <c r="D273" s="170" t="s">
        <v>155</v>
      </c>
      <c r="E273" s="182" t="s">
        <v>3</v>
      </c>
      <c r="F273" s="183" t="s">
        <v>629</v>
      </c>
      <c r="H273" s="184">
        <v>16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155</v>
      </c>
      <c r="AU273" s="182" t="s">
        <v>89</v>
      </c>
      <c r="AV273" s="14" t="s">
        <v>89</v>
      </c>
      <c r="AW273" s="14" t="s">
        <v>39</v>
      </c>
      <c r="AX273" s="14" t="s">
        <v>80</v>
      </c>
      <c r="AY273" s="182" t="s">
        <v>144</v>
      </c>
    </row>
    <row r="274" spans="2:51" s="15" customFormat="1" ht="12">
      <c r="B274" s="189"/>
      <c r="D274" s="170" t="s">
        <v>155</v>
      </c>
      <c r="E274" s="190" t="s">
        <v>3</v>
      </c>
      <c r="F274" s="191" t="s">
        <v>158</v>
      </c>
      <c r="H274" s="192">
        <v>36.5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155</v>
      </c>
      <c r="AU274" s="190" t="s">
        <v>89</v>
      </c>
      <c r="AV274" s="15" t="s">
        <v>151</v>
      </c>
      <c r="AW274" s="15" t="s">
        <v>39</v>
      </c>
      <c r="AX274" s="15" t="s">
        <v>87</v>
      </c>
      <c r="AY274" s="190" t="s">
        <v>144</v>
      </c>
    </row>
    <row r="275" spans="1:65" s="2" customFormat="1" ht="16.5" customHeight="1">
      <c r="A275" s="32"/>
      <c r="B275" s="156"/>
      <c r="C275" s="157" t="s">
        <v>352</v>
      </c>
      <c r="D275" s="157" t="s">
        <v>146</v>
      </c>
      <c r="E275" s="158" t="s">
        <v>465</v>
      </c>
      <c r="F275" s="159" t="s">
        <v>466</v>
      </c>
      <c r="G275" s="160" t="s">
        <v>149</v>
      </c>
      <c r="H275" s="161">
        <v>46.5</v>
      </c>
      <c r="I275" s="162"/>
      <c r="J275" s="163">
        <f>ROUND(I275*H275,2)</f>
        <v>0</v>
      </c>
      <c r="K275" s="159" t="s">
        <v>150</v>
      </c>
      <c r="L275" s="33"/>
      <c r="M275" s="164" t="s">
        <v>3</v>
      </c>
      <c r="N275" s="165" t="s">
        <v>51</v>
      </c>
      <c r="O275" s="53"/>
      <c r="P275" s="166">
        <f>O275*H275</f>
        <v>0</v>
      </c>
      <c r="Q275" s="166">
        <v>0.36924</v>
      </c>
      <c r="R275" s="166">
        <f>Q275*H275</f>
        <v>17.16966</v>
      </c>
      <c r="S275" s="166">
        <v>0</v>
      </c>
      <c r="T275" s="16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151</v>
      </c>
      <c r="AT275" s="168" t="s">
        <v>146</v>
      </c>
      <c r="AU275" s="168" t="s">
        <v>89</v>
      </c>
      <c r="AY275" s="17" t="s">
        <v>144</v>
      </c>
      <c r="BE275" s="169">
        <f>IF(N275="základní",J275,0)</f>
        <v>0</v>
      </c>
      <c r="BF275" s="169">
        <f>IF(N275="snížená",J275,0)</f>
        <v>0</v>
      </c>
      <c r="BG275" s="169">
        <f>IF(N275="zákl. přenesená",J275,0)</f>
        <v>0</v>
      </c>
      <c r="BH275" s="169">
        <f>IF(N275="sníž. přenesená",J275,0)</f>
        <v>0</v>
      </c>
      <c r="BI275" s="169">
        <f>IF(N275="nulová",J275,0)</f>
        <v>0</v>
      </c>
      <c r="BJ275" s="17" t="s">
        <v>87</v>
      </c>
      <c r="BK275" s="169">
        <f>ROUND(I275*H275,2)</f>
        <v>0</v>
      </c>
      <c r="BL275" s="17" t="s">
        <v>151</v>
      </c>
      <c r="BM275" s="168" t="s">
        <v>724</v>
      </c>
    </row>
    <row r="276" spans="1:47" s="2" customFormat="1" ht="12">
      <c r="A276" s="32"/>
      <c r="B276" s="33"/>
      <c r="C276" s="32"/>
      <c r="D276" s="170" t="s">
        <v>153</v>
      </c>
      <c r="E276" s="32"/>
      <c r="F276" s="171" t="s">
        <v>468</v>
      </c>
      <c r="G276" s="32"/>
      <c r="H276" s="32"/>
      <c r="I276" s="96"/>
      <c r="J276" s="32"/>
      <c r="K276" s="32"/>
      <c r="L276" s="33"/>
      <c r="M276" s="172"/>
      <c r="N276" s="173"/>
      <c r="O276" s="53"/>
      <c r="P276" s="53"/>
      <c r="Q276" s="53"/>
      <c r="R276" s="53"/>
      <c r="S276" s="53"/>
      <c r="T276" s="54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153</v>
      </c>
      <c r="AU276" s="17" t="s">
        <v>89</v>
      </c>
    </row>
    <row r="277" spans="2:51" s="13" customFormat="1" ht="12">
      <c r="B277" s="174"/>
      <c r="D277" s="170" t="s">
        <v>155</v>
      </c>
      <c r="E277" s="175" t="s">
        <v>3</v>
      </c>
      <c r="F277" s="176" t="s">
        <v>725</v>
      </c>
      <c r="H277" s="175" t="s">
        <v>3</v>
      </c>
      <c r="I277" s="177"/>
      <c r="L277" s="174"/>
      <c r="M277" s="178"/>
      <c r="N277" s="179"/>
      <c r="O277" s="179"/>
      <c r="P277" s="179"/>
      <c r="Q277" s="179"/>
      <c r="R277" s="179"/>
      <c r="S277" s="179"/>
      <c r="T277" s="180"/>
      <c r="AT277" s="175" t="s">
        <v>155</v>
      </c>
      <c r="AU277" s="175" t="s">
        <v>89</v>
      </c>
      <c r="AV277" s="13" t="s">
        <v>87</v>
      </c>
      <c r="AW277" s="13" t="s">
        <v>39</v>
      </c>
      <c r="AX277" s="13" t="s">
        <v>80</v>
      </c>
      <c r="AY277" s="175" t="s">
        <v>144</v>
      </c>
    </row>
    <row r="278" spans="2:51" s="14" customFormat="1" ht="12">
      <c r="B278" s="181"/>
      <c r="D278" s="170" t="s">
        <v>155</v>
      </c>
      <c r="E278" s="182" t="s">
        <v>3</v>
      </c>
      <c r="F278" s="183" t="s">
        <v>627</v>
      </c>
      <c r="H278" s="184">
        <v>20.5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155</v>
      </c>
      <c r="AU278" s="182" t="s">
        <v>89</v>
      </c>
      <c r="AV278" s="14" t="s">
        <v>89</v>
      </c>
      <c r="AW278" s="14" t="s">
        <v>39</v>
      </c>
      <c r="AX278" s="14" t="s">
        <v>80</v>
      </c>
      <c r="AY278" s="182" t="s">
        <v>144</v>
      </c>
    </row>
    <row r="279" spans="2:51" s="14" customFormat="1" ht="12">
      <c r="B279" s="181"/>
      <c r="D279" s="170" t="s">
        <v>155</v>
      </c>
      <c r="E279" s="182" t="s">
        <v>3</v>
      </c>
      <c r="F279" s="183" t="s">
        <v>629</v>
      </c>
      <c r="H279" s="184">
        <v>16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2" t="s">
        <v>155</v>
      </c>
      <c r="AU279" s="182" t="s">
        <v>89</v>
      </c>
      <c r="AV279" s="14" t="s">
        <v>89</v>
      </c>
      <c r="AW279" s="14" t="s">
        <v>39</v>
      </c>
      <c r="AX279" s="14" t="s">
        <v>80</v>
      </c>
      <c r="AY279" s="182" t="s">
        <v>144</v>
      </c>
    </row>
    <row r="280" spans="2:51" s="13" customFormat="1" ht="12">
      <c r="B280" s="174"/>
      <c r="D280" s="170" t="s">
        <v>155</v>
      </c>
      <c r="E280" s="175" t="s">
        <v>3</v>
      </c>
      <c r="F280" s="176" t="s">
        <v>726</v>
      </c>
      <c r="H280" s="175" t="s">
        <v>3</v>
      </c>
      <c r="I280" s="177"/>
      <c r="L280" s="174"/>
      <c r="M280" s="178"/>
      <c r="N280" s="179"/>
      <c r="O280" s="179"/>
      <c r="P280" s="179"/>
      <c r="Q280" s="179"/>
      <c r="R280" s="179"/>
      <c r="S280" s="179"/>
      <c r="T280" s="180"/>
      <c r="AT280" s="175" t="s">
        <v>155</v>
      </c>
      <c r="AU280" s="175" t="s">
        <v>89</v>
      </c>
      <c r="AV280" s="13" t="s">
        <v>87</v>
      </c>
      <c r="AW280" s="13" t="s">
        <v>39</v>
      </c>
      <c r="AX280" s="13" t="s">
        <v>80</v>
      </c>
      <c r="AY280" s="175" t="s">
        <v>144</v>
      </c>
    </row>
    <row r="281" spans="2:51" s="14" customFormat="1" ht="12">
      <c r="B281" s="181"/>
      <c r="D281" s="170" t="s">
        <v>155</v>
      </c>
      <c r="E281" s="182" t="s">
        <v>3</v>
      </c>
      <c r="F281" s="183" t="s">
        <v>210</v>
      </c>
      <c r="H281" s="184">
        <v>10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2" t="s">
        <v>155</v>
      </c>
      <c r="AU281" s="182" t="s">
        <v>89</v>
      </c>
      <c r="AV281" s="14" t="s">
        <v>89</v>
      </c>
      <c r="AW281" s="14" t="s">
        <v>39</v>
      </c>
      <c r="AX281" s="14" t="s">
        <v>80</v>
      </c>
      <c r="AY281" s="182" t="s">
        <v>144</v>
      </c>
    </row>
    <row r="282" spans="2:51" s="15" customFormat="1" ht="12">
      <c r="B282" s="189"/>
      <c r="D282" s="170" t="s">
        <v>155</v>
      </c>
      <c r="E282" s="190" t="s">
        <v>3</v>
      </c>
      <c r="F282" s="191" t="s">
        <v>158</v>
      </c>
      <c r="H282" s="192">
        <v>46.5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155</v>
      </c>
      <c r="AU282" s="190" t="s">
        <v>89</v>
      </c>
      <c r="AV282" s="15" t="s">
        <v>151</v>
      </c>
      <c r="AW282" s="15" t="s">
        <v>39</v>
      </c>
      <c r="AX282" s="15" t="s">
        <v>87</v>
      </c>
      <c r="AY282" s="190" t="s">
        <v>144</v>
      </c>
    </row>
    <row r="283" spans="2:63" s="12" customFormat="1" ht="22.9" customHeight="1">
      <c r="B283" s="143"/>
      <c r="D283" s="144" t="s">
        <v>79</v>
      </c>
      <c r="E283" s="154" t="s">
        <v>198</v>
      </c>
      <c r="F283" s="154" t="s">
        <v>491</v>
      </c>
      <c r="I283" s="146"/>
      <c r="J283" s="155">
        <f>BK283</f>
        <v>0</v>
      </c>
      <c r="L283" s="143"/>
      <c r="M283" s="148"/>
      <c r="N283" s="149"/>
      <c r="O283" s="149"/>
      <c r="P283" s="150">
        <f>SUM(P284:P334)</f>
        <v>0</v>
      </c>
      <c r="Q283" s="149"/>
      <c r="R283" s="150">
        <f>SUM(R284:R334)</f>
        <v>2.24767008</v>
      </c>
      <c r="S283" s="149"/>
      <c r="T283" s="151">
        <f>SUM(T284:T334)</f>
        <v>0</v>
      </c>
      <c r="AR283" s="144" t="s">
        <v>87</v>
      </c>
      <c r="AT283" s="152" t="s">
        <v>79</v>
      </c>
      <c r="AU283" s="152" t="s">
        <v>87</v>
      </c>
      <c r="AY283" s="144" t="s">
        <v>144</v>
      </c>
      <c r="BK283" s="153">
        <f>SUM(BK284:BK334)</f>
        <v>0</v>
      </c>
    </row>
    <row r="284" spans="1:65" s="2" customFormat="1" ht="24" customHeight="1">
      <c r="A284" s="32"/>
      <c r="B284" s="156"/>
      <c r="C284" s="157" t="s">
        <v>365</v>
      </c>
      <c r="D284" s="157" t="s">
        <v>146</v>
      </c>
      <c r="E284" s="158" t="s">
        <v>727</v>
      </c>
      <c r="F284" s="159" t="s">
        <v>728</v>
      </c>
      <c r="G284" s="160" t="s">
        <v>168</v>
      </c>
      <c r="H284" s="161">
        <v>38</v>
      </c>
      <c r="I284" s="162"/>
      <c r="J284" s="163">
        <f>ROUND(I284*H284,2)</f>
        <v>0</v>
      </c>
      <c r="K284" s="159" t="s">
        <v>150</v>
      </c>
      <c r="L284" s="33"/>
      <c r="M284" s="164" t="s">
        <v>3</v>
      </c>
      <c r="N284" s="165" t="s">
        <v>51</v>
      </c>
      <c r="O284" s="53"/>
      <c r="P284" s="166">
        <f>O284*H284</f>
        <v>0</v>
      </c>
      <c r="Q284" s="166">
        <v>0</v>
      </c>
      <c r="R284" s="166">
        <f>Q284*H284</f>
        <v>0</v>
      </c>
      <c r="S284" s="166">
        <v>0</v>
      </c>
      <c r="T284" s="167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151</v>
      </c>
      <c r="AT284" s="168" t="s">
        <v>146</v>
      </c>
      <c r="AU284" s="168" t="s">
        <v>89</v>
      </c>
      <c r="AY284" s="17" t="s">
        <v>144</v>
      </c>
      <c r="BE284" s="169">
        <f>IF(N284="základní",J284,0)</f>
        <v>0</v>
      </c>
      <c r="BF284" s="169">
        <f>IF(N284="snížená",J284,0)</f>
        <v>0</v>
      </c>
      <c r="BG284" s="169">
        <f>IF(N284="zákl. přenesená",J284,0)</f>
        <v>0</v>
      </c>
      <c r="BH284" s="169">
        <f>IF(N284="sníž. přenesená",J284,0)</f>
        <v>0</v>
      </c>
      <c r="BI284" s="169">
        <f>IF(N284="nulová",J284,0)</f>
        <v>0</v>
      </c>
      <c r="BJ284" s="17" t="s">
        <v>87</v>
      </c>
      <c r="BK284" s="169">
        <f>ROUND(I284*H284,2)</f>
        <v>0</v>
      </c>
      <c r="BL284" s="17" t="s">
        <v>151</v>
      </c>
      <c r="BM284" s="168" t="s">
        <v>729</v>
      </c>
    </row>
    <row r="285" spans="1:47" s="2" customFormat="1" ht="29.25">
      <c r="A285" s="32"/>
      <c r="B285" s="33"/>
      <c r="C285" s="32"/>
      <c r="D285" s="170" t="s">
        <v>153</v>
      </c>
      <c r="E285" s="32"/>
      <c r="F285" s="171" t="s">
        <v>730</v>
      </c>
      <c r="G285" s="32"/>
      <c r="H285" s="32"/>
      <c r="I285" s="96"/>
      <c r="J285" s="32"/>
      <c r="K285" s="32"/>
      <c r="L285" s="33"/>
      <c r="M285" s="172"/>
      <c r="N285" s="173"/>
      <c r="O285" s="53"/>
      <c r="P285" s="53"/>
      <c r="Q285" s="53"/>
      <c r="R285" s="53"/>
      <c r="S285" s="53"/>
      <c r="T285" s="54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7" t="s">
        <v>153</v>
      </c>
      <c r="AU285" s="17" t="s">
        <v>89</v>
      </c>
    </row>
    <row r="286" spans="1:65" s="2" customFormat="1" ht="24" customHeight="1">
      <c r="A286" s="32"/>
      <c r="B286" s="156"/>
      <c r="C286" s="197" t="s">
        <v>371</v>
      </c>
      <c r="D286" s="197" t="s">
        <v>286</v>
      </c>
      <c r="E286" s="198" t="s">
        <v>731</v>
      </c>
      <c r="F286" s="199" t="s">
        <v>732</v>
      </c>
      <c r="G286" s="200" t="s">
        <v>168</v>
      </c>
      <c r="H286" s="201">
        <v>38.57</v>
      </c>
      <c r="I286" s="202"/>
      <c r="J286" s="203">
        <f>ROUND(I286*H286,2)</f>
        <v>0</v>
      </c>
      <c r="K286" s="199" t="s">
        <v>150</v>
      </c>
      <c r="L286" s="204"/>
      <c r="M286" s="205" t="s">
        <v>3</v>
      </c>
      <c r="N286" s="206" t="s">
        <v>51</v>
      </c>
      <c r="O286" s="53"/>
      <c r="P286" s="166">
        <f>O286*H286</f>
        <v>0</v>
      </c>
      <c r="Q286" s="166">
        <v>0.00028</v>
      </c>
      <c r="R286" s="166">
        <f>Q286*H286</f>
        <v>0.0107996</v>
      </c>
      <c r="S286" s="166">
        <v>0</v>
      </c>
      <c r="T286" s="16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198</v>
      </c>
      <c r="AT286" s="168" t="s">
        <v>286</v>
      </c>
      <c r="AU286" s="168" t="s">
        <v>89</v>
      </c>
      <c r="AY286" s="17" t="s">
        <v>144</v>
      </c>
      <c r="BE286" s="169">
        <f>IF(N286="základní",J286,0)</f>
        <v>0</v>
      </c>
      <c r="BF286" s="169">
        <f>IF(N286="snížená",J286,0)</f>
        <v>0</v>
      </c>
      <c r="BG286" s="169">
        <f>IF(N286="zákl. přenesená",J286,0)</f>
        <v>0</v>
      </c>
      <c r="BH286" s="169">
        <f>IF(N286="sníž. přenesená",J286,0)</f>
        <v>0</v>
      </c>
      <c r="BI286" s="169">
        <f>IF(N286="nulová",J286,0)</f>
        <v>0</v>
      </c>
      <c r="BJ286" s="17" t="s">
        <v>87</v>
      </c>
      <c r="BK286" s="169">
        <f>ROUND(I286*H286,2)</f>
        <v>0</v>
      </c>
      <c r="BL286" s="17" t="s">
        <v>151</v>
      </c>
      <c r="BM286" s="168" t="s">
        <v>733</v>
      </c>
    </row>
    <row r="287" spans="1:47" s="2" customFormat="1" ht="19.5">
      <c r="A287" s="32"/>
      <c r="B287" s="33"/>
      <c r="C287" s="32"/>
      <c r="D287" s="170" t="s">
        <v>153</v>
      </c>
      <c r="E287" s="32"/>
      <c r="F287" s="171" t="s">
        <v>732</v>
      </c>
      <c r="G287" s="32"/>
      <c r="H287" s="32"/>
      <c r="I287" s="96"/>
      <c r="J287" s="32"/>
      <c r="K287" s="32"/>
      <c r="L287" s="33"/>
      <c r="M287" s="172"/>
      <c r="N287" s="173"/>
      <c r="O287" s="53"/>
      <c r="P287" s="53"/>
      <c r="Q287" s="53"/>
      <c r="R287" s="53"/>
      <c r="S287" s="53"/>
      <c r="T287" s="54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153</v>
      </c>
      <c r="AU287" s="17" t="s">
        <v>89</v>
      </c>
    </row>
    <row r="288" spans="2:51" s="14" customFormat="1" ht="12">
      <c r="B288" s="181"/>
      <c r="D288" s="170" t="s">
        <v>155</v>
      </c>
      <c r="F288" s="183" t="s">
        <v>734</v>
      </c>
      <c r="H288" s="184">
        <v>38.57</v>
      </c>
      <c r="I288" s="185"/>
      <c r="L288" s="181"/>
      <c r="M288" s="186"/>
      <c r="N288" s="187"/>
      <c r="O288" s="187"/>
      <c r="P288" s="187"/>
      <c r="Q288" s="187"/>
      <c r="R288" s="187"/>
      <c r="S288" s="187"/>
      <c r="T288" s="188"/>
      <c r="AT288" s="182" t="s">
        <v>155</v>
      </c>
      <c r="AU288" s="182" t="s">
        <v>89</v>
      </c>
      <c r="AV288" s="14" t="s">
        <v>89</v>
      </c>
      <c r="AW288" s="14" t="s">
        <v>4</v>
      </c>
      <c r="AX288" s="14" t="s">
        <v>87</v>
      </c>
      <c r="AY288" s="182" t="s">
        <v>144</v>
      </c>
    </row>
    <row r="289" spans="1:65" s="2" customFormat="1" ht="24" customHeight="1">
      <c r="A289" s="32"/>
      <c r="B289" s="156"/>
      <c r="C289" s="157" t="s">
        <v>380</v>
      </c>
      <c r="D289" s="157" t="s">
        <v>146</v>
      </c>
      <c r="E289" s="158" t="s">
        <v>735</v>
      </c>
      <c r="F289" s="159" t="s">
        <v>736</v>
      </c>
      <c r="G289" s="160" t="s">
        <v>168</v>
      </c>
      <c r="H289" s="161">
        <v>20.5</v>
      </c>
      <c r="I289" s="162"/>
      <c r="J289" s="163">
        <f>ROUND(I289*H289,2)</f>
        <v>0</v>
      </c>
      <c r="K289" s="159" t="s">
        <v>150</v>
      </c>
      <c r="L289" s="33"/>
      <c r="M289" s="164" t="s">
        <v>3</v>
      </c>
      <c r="N289" s="165" t="s">
        <v>51</v>
      </c>
      <c r="O289" s="53"/>
      <c r="P289" s="166">
        <f>O289*H289</f>
        <v>0</v>
      </c>
      <c r="Q289" s="166">
        <v>1E-05</v>
      </c>
      <c r="R289" s="166">
        <f>Q289*H289</f>
        <v>0.00020500000000000002</v>
      </c>
      <c r="S289" s="166">
        <v>0</v>
      </c>
      <c r="T289" s="167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151</v>
      </c>
      <c r="AT289" s="168" t="s">
        <v>146</v>
      </c>
      <c r="AU289" s="168" t="s">
        <v>89</v>
      </c>
      <c r="AY289" s="17" t="s">
        <v>144</v>
      </c>
      <c r="BE289" s="169">
        <f>IF(N289="základní",J289,0)</f>
        <v>0</v>
      </c>
      <c r="BF289" s="169">
        <f>IF(N289="snížená",J289,0)</f>
        <v>0</v>
      </c>
      <c r="BG289" s="169">
        <f>IF(N289="zákl. přenesená",J289,0)</f>
        <v>0</v>
      </c>
      <c r="BH289" s="169">
        <f>IF(N289="sníž. přenesená",J289,0)</f>
        <v>0</v>
      </c>
      <c r="BI289" s="169">
        <f>IF(N289="nulová",J289,0)</f>
        <v>0</v>
      </c>
      <c r="BJ289" s="17" t="s">
        <v>87</v>
      </c>
      <c r="BK289" s="169">
        <f>ROUND(I289*H289,2)</f>
        <v>0</v>
      </c>
      <c r="BL289" s="17" t="s">
        <v>151</v>
      </c>
      <c r="BM289" s="168" t="s">
        <v>737</v>
      </c>
    </row>
    <row r="290" spans="1:47" s="2" customFormat="1" ht="29.25">
      <c r="A290" s="32"/>
      <c r="B290" s="33"/>
      <c r="C290" s="32"/>
      <c r="D290" s="170" t="s">
        <v>153</v>
      </c>
      <c r="E290" s="32"/>
      <c r="F290" s="171" t="s">
        <v>738</v>
      </c>
      <c r="G290" s="32"/>
      <c r="H290" s="32"/>
      <c r="I290" s="96"/>
      <c r="J290" s="32"/>
      <c r="K290" s="32"/>
      <c r="L290" s="33"/>
      <c r="M290" s="172"/>
      <c r="N290" s="173"/>
      <c r="O290" s="53"/>
      <c r="P290" s="53"/>
      <c r="Q290" s="53"/>
      <c r="R290" s="53"/>
      <c r="S290" s="53"/>
      <c r="T290" s="54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153</v>
      </c>
      <c r="AU290" s="17" t="s">
        <v>89</v>
      </c>
    </row>
    <row r="291" spans="1:65" s="2" customFormat="1" ht="16.5" customHeight="1">
      <c r="A291" s="32"/>
      <c r="B291" s="156"/>
      <c r="C291" s="197" t="s">
        <v>385</v>
      </c>
      <c r="D291" s="197" t="s">
        <v>286</v>
      </c>
      <c r="E291" s="198" t="s">
        <v>739</v>
      </c>
      <c r="F291" s="199" t="s">
        <v>740</v>
      </c>
      <c r="G291" s="200" t="s">
        <v>168</v>
      </c>
      <c r="H291" s="201">
        <v>20.91</v>
      </c>
      <c r="I291" s="202"/>
      <c r="J291" s="203">
        <f>ROUND(I291*H291,2)</f>
        <v>0</v>
      </c>
      <c r="K291" s="199" t="s">
        <v>150</v>
      </c>
      <c r="L291" s="204"/>
      <c r="M291" s="205" t="s">
        <v>3</v>
      </c>
      <c r="N291" s="206" t="s">
        <v>51</v>
      </c>
      <c r="O291" s="53"/>
      <c r="P291" s="166">
        <f>O291*H291</f>
        <v>0</v>
      </c>
      <c r="Q291" s="166">
        <v>0.00241</v>
      </c>
      <c r="R291" s="166">
        <f>Q291*H291</f>
        <v>0.050393099999999996</v>
      </c>
      <c r="S291" s="166">
        <v>0</v>
      </c>
      <c r="T291" s="16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198</v>
      </c>
      <c r="AT291" s="168" t="s">
        <v>286</v>
      </c>
      <c r="AU291" s="168" t="s">
        <v>89</v>
      </c>
      <c r="AY291" s="17" t="s">
        <v>144</v>
      </c>
      <c r="BE291" s="169">
        <f>IF(N291="základní",J291,0)</f>
        <v>0</v>
      </c>
      <c r="BF291" s="169">
        <f>IF(N291="snížená",J291,0)</f>
        <v>0</v>
      </c>
      <c r="BG291" s="169">
        <f>IF(N291="zákl. přenesená",J291,0)</f>
        <v>0</v>
      </c>
      <c r="BH291" s="169">
        <f>IF(N291="sníž. přenesená",J291,0)</f>
        <v>0</v>
      </c>
      <c r="BI291" s="169">
        <f>IF(N291="nulová",J291,0)</f>
        <v>0</v>
      </c>
      <c r="BJ291" s="17" t="s">
        <v>87</v>
      </c>
      <c r="BK291" s="169">
        <f>ROUND(I291*H291,2)</f>
        <v>0</v>
      </c>
      <c r="BL291" s="17" t="s">
        <v>151</v>
      </c>
      <c r="BM291" s="168" t="s">
        <v>741</v>
      </c>
    </row>
    <row r="292" spans="1:47" s="2" customFormat="1" ht="12">
      <c r="A292" s="32"/>
      <c r="B292" s="33"/>
      <c r="C292" s="32"/>
      <c r="D292" s="170" t="s">
        <v>153</v>
      </c>
      <c r="E292" s="32"/>
      <c r="F292" s="171" t="s">
        <v>740</v>
      </c>
      <c r="G292" s="32"/>
      <c r="H292" s="32"/>
      <c r="I292" s="96"/>
      <c r="J292" s="32"/>
      <c r="K292" s="32"/>
      <c r="L292" s="33"/>
      <c r="M292" s="172"/>
      <c r="N292" s="173"/>
      <c r="O292" s="53"/>
      <c r="P292" s="53"/>
      <c r="Q292" s="53"/>
      <c r="R292" s="53"/>
      <c r="S292" s="53"/>
      <c r="T292" s="54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153</v>
      </c>
      <c r="AU292" s="17" t="s">
        <v>89</v>
      </c>
    </row>
    <row r="293" spans="2:51" s="14" customFormat="1" ht="12">
      <c r="B293" s="181"/>
      <c r="D293" s="170" t="s">
        <v>155</v>
      </c>
      <c r="F293" s="183" t="s">
        <v>742</v>
      </c>
      <c r="H293" s="184">
        <v>20.91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2" t="s">
        <v>155</v>
      </c>
      <c r="AU293" s="182" t="s">
        <v>89</v>
      </c>
      <c r="AV293" s="14" t="s">
        <v>89</v>
      </c>
      <c r="AW293" s="14" t="s">
        <v>4</v>
      </c>
      <c r="AX293" s="14" t="s">
        <v>87</v>
      </c>
      <c r="AY293" s="182" t="s">
        <v>144</v>
      </c>
    </row>
    <row r="294" spans="1:65" s="2" customFormat="1" ht="16.5" customHeight="1">
      <c r="A294" s="32"/>
      <c r="B294" s="156"/>
      <c r="C294" s="157" t="s">
        <v>395</v>
      </c>
      <c r="D294" s="157" t="s">
        <v>146</v>
      </c>
      <c r="E294" s="158" t="s">
        <v>743</v>
      </c>
      <c r="F294" s="159" t="s">
        <v>744</v>
      </c>
      <c r="G294" s="160" t="s">
        <v>557</v>
      </c>
      <c r="H294" s="161">
        <v>1</v>
      </c>
      <c r="I294" s="162"/>
      <c r="J294" s="163">
        <f>ROUND(I294*H294,2)</f>
        <v>0</v>
      </c>
      <c r="K294" s="159" t="s">
        <v>150</v>
      </c>
      <c r="L294" s="33"/>
      <c r="M294" s="164" t="s">
        <v>3</v>
      </c>
      <c r="N294" s="165" t="s">
        <v>51</v>
      </c>
      <c r="O294" s="53"/>
      <c r="P294" s="166">
        <f>O294*H294</f>
        <v>0</v>
      </c>
      <c r="Q294" s="166">
        <v>0.00038</v>
      </c>
      <c r="R294" s="166">
        <f>Q294*H294</f>
        <v>0.00038</v>
      </c>
      <c r="S294" s="166">
        <v>0</v>
      </c>
      <c r="T294" s="16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151</v>
      </c>
      <c r="AT294" s="168" t="s">
        <v>146</v>
      </c>
      <c r="AU294" s="168" t="s">
        <v>89</v>
      </c>
      <c r="AY294" s="17" t="s">
        <v>144</v>
      </c>
      <c r="BE294" s="169">
        <f>IF(N294="základní",J294,0)</f>
        <v>0</v>
      </c>
      <c r="BF294" s="169">
        <f>IF(N294="snížená",J294,0)</f>
        <v>0</v>
      </c>
      <c r="BG294" s="169">
        <f>IF(N294="zákl. přenesená",J294,0)</f>
        <v>0</v>
      </c>
      <c r="BH294" s="169">
        <f>IF(N294="sníž. přenesená",J294,0)</f>
        <v>0</v>
      </c>
      <c r="BI294" s="169">
        <f>IF(N294="nulová",J294,0)</f>
        <v>0</v>
      </c>
      <c r="BJ294" s="17" t="s">
        <v>87</v>
      </c>
      <c r="BK294" s="169">
        <f>ROUND(I294*H294,2)</f>
        <v>0</v>
      </c>
      <c r="BL294" s="17" t="s">
        <v>151</v>
      </c>
      <c r="BM294" s="168" t="s">
        <v>745</v>
      </c>
    </row>
    <row r="295" spans="1:47" s="2" customFormat="1" ht="19.5">
      <c r="A295" s="32"/>
      <c r="B295" s="33"/>
      <c r="C295" s="32"/>
      <c r="D295" s="170" t="s">
        <v>153</v>
      </c>
      <c r="E295" s="32"/>
      <c r="F295" s="171" t="s">
        <v>746</v>
      </c>
      <c r="G295" s="32"/>
      <c r="H295" s="32"/>
      <c r="I295" s="96"/>
      <c r="J295" s="32"/>
      <c r="K295" s="32"/>
      <c r="L295" s="33"/>
      <c r="M295" s="172"/>
      <c r="N295" s="173"/>
      <c r="O295" s="53"/>
      <c r="P295" s="53"/>
      <c r="Q295" s="53"/>
      <c r="R295" s="53"/>
      <c r="S295" s="53"/>
      <c r="T295" s="54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153</v>
      </c>
      <c r="AU295" s="17" t="s">
        <v>89</v>
      </c>
    </row>
    <row r="296" spans="1:65" s="2" customFormat="1" ht="16.5" customHeight="1">
      <c r="A296" s="32"/>
      <c r="B296" s="156"/>
      <c r="C296" s="157" t="s">
        <v>405</v>
      </c>
      <c r="D296" s="157" t="s">
        <v>146</v>
      </c>
      <c r="E296" s="158" t="s">
        <v>747</v>
      </c>
      <c r="F296" s="159" t="s">
        <v>748</v>
      </c>
      <c r="G296" s="160" t="s">
        <v>557</v>
      </c>
      <c r="H296" s="161">
        <v>5</v>
      </c>
      <c r="I296" s="162"/>
      <c r="J296" s="163">
        <f>ROUND(I296*H296,2)</f>
        <v>0</v>
      </c>
      <c r="K296" s="159" t="s">
        <v>150</v>
      </c>
      <c r="L296" s="33"/>
      <c r="M296" s="164" t="s">
        <v>3</v>
      </c>
      <c r="N296" s="165" t="s">
        <v>51</v>
      </c>
      <c r="O296" s="53"/>
      <c r="P296" s="166">
        <f>O296*H296</f>
        <v>0</v>
      </c>
      <c r="Q296" s="166">
        <v>0.00508</v>
      </c>
      <c r="R296" s="166">
        <f>Q296*H296</f>
        <v>0.025400000000000002</v>
      </c>
      <c r="S296" s="166">
        <v>0</v>
      </c>
      <c r="T296" s="167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8" t="s">
        <v>151</v>
      </c>
      <c r="AT296" s="168" t="s">
        <v>146</v>
      </c>
      <c r="AU296" s="168" t="s">
        <v>89</v>
      </c>
      <c r="AY296" s="17" t="s">
        <v>144</v>
      </c>
      <c r="BE296" s="169">
        <f>IF(N296="základní",J296,0)</f>
        <v>0</v>
      </c>
      <c r="BF296" s="169">
        <f>IF(N296="snížená",J296,0)</f>
        <v>0</v>
      </c>
      <c r="BG296" s="169">
        <f>IF(N296="zákl. přenesená",J296,0)</f>
        <v>0</v>
      </c>
      <c r="BH296" s="169">
        <f>IF(N296="sníž. přenesená",J296,0)</f>
        <v>0</v>
      </c>
      <c r="BI296" s="169">
        <f>IF(N296="nulová",J296,0)</f>
        <v>0</v>
      </c>
      <c r="BJ296" s="17" t="s">
        <v>87</v>
      </c>
      <c r="BK296" s="169">
        <f>ROUND(I296*H296,2)</f>
        <v>0</v>
      </c>
      <c r="BL296" s="17" t="s">
        <v>151</v>
      </c>
      <c r="BM296" s="168" t="s">
        <v>749</v>
      </c>
    </row>
    <row r="297" spans="1:47" s="2" customFormat="1" ht="29.25">
      <c r="A297" s="32"/>
      <c r="B297" s="33"/>
      <c r="C297" s="32"/>
      <c r="D297" s="170" t="s">
        <v>153</v>
      </c>
      <c r="E297" s="32"/>
      <c r="F297" s="171" t="s">
        <v>750</v>
      </c>
      <c r="G297" s="32"/>
      <c r="H297" s="32"/>
      <c r="I297" s="96"/>
      <c r="J297" s="32"/>
      <c r="K297" s="32"/>
      <c r="L297" s="33"/>
      <c r="M297" s="172"/>
      <c r="N297" s="173"/>
      <c r="O297" s="53"/>
      <c r="P297" s="53"/>
      <c r="Q297" s="53"/>
      <c r="R297" s="53"/>
      <c r="S297" s="53"/>
      <c r="T297" s="54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153</v>
      </c>
      <c r="AU297" s="17" t="s">
        <v>89</v>
      </c>
    </row>
    <row r="298" spans="1:65" s="2" customFormat="1" ht="24" customHeight="1">
      <c r="A298" s="32"/>
      <c r="B298" s="156"/>
      <c r="C298" s="197" t="s">
        <v>415</v>
      </c>
      <c r="D298" s="197" t="s">
        <v>286</v>
      </c>
      <c r="E298" s="198" t="s">
        <v>751</v>
      </c>
      <c r="F298" s="199" t="s">
        <v>752</v>
      </c>
      <c r="G298" s="200" t="s">
        <v>557</v>
      </c>
      <c r="H298" s="201">
        <v>1</v>
      </c>
      <c r="I298" s="202"/>
      <c r="J298" s="203">
        <f>ROUND(I298*H298,2)</f>
        <v>0</v>
      </c>
      <c r="K298" s="199" t="s">
        <v>150</v>
      </c>
      <c r="L298" s="204"/>
      <c r="M298" s="205" t="s">
        <v>3</v>
      </c>
      <c r="N298" s="206" t="s">
        <v>51</v>
      </c>
      <c r="O298" s="53"/>
      <c r="P298" s="166">
        <f>O298*H298</f>
        <v>0</v>
      </c>
      <c r="Q298" s="166">
        <v>0.0096</v>
      </c>
      <c r="R298" s="166">
        <f>Q298*H298</f>
        <v>0.0096</v>
      </c>
      <c r="S298" s="166">
        <v>0</v>
      </c>
      <c r="T298" s="16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198</v>
      </c>
      <c r="AT298" s="168" t="s">
        <v>286</v>
      </c>
      <c r="AU298" s="168" t="s">
        <v>89</v>
      </c>
      <c r="AY298" s="17" t="s">
        <v>144</v>
      </c>
      <c r="BE298" s="169">
        <f>IF(N298="základní",J298,0)</f>
        <v>0</v>
      </c>
      <c r="BF298" s="169">
        <f>IF(N298="snížená",J298,0)</f>
        <v>0</v>
      </c>
      <c r="BG298" s="169">
        <f>IF(N298="zákl. přenesená",J298,0)</f>
        <v>0</v>
      </c>
      <c r="BH298" s="169">
        <f>IF(N298="sníž. přenesená",J298,0)</f>
        <v>0</v>
      </c>
      <c r="BI298" s="169">
        <f>IF(N298="nulová",J298,0)</f>
        <v>0</v>
      </c>
      <c r="BJ298" s="17" t="s">
        <v>87</v>
      </c>
      <c r="BK298" s="169">
        <f>ROUND(I298*H298,2)</f>
        <v>0</v>
      </c>
      <c r="BL298" s="17" t="s">
        <v>151</v>
      </c>
      <c r="BM298" s="168" t="s">
        <v>753</v>
      </c>
    </row>
    <row r="299" spans="1:47" s="2" customFormat="1" ht="19.5">
      <c r="A299" s="32"/>
      <c r="B299" s="33"/>
      <c r="C299" s="32"/>
      <c r="D299" s="170" t="s">
        <v>153</v>
      </c>
      <c r="E299" s="32"/>
      <c r="F299" s="171" t="s">
        <v>752</v>
      </c>
      <c r="G299" s="32"/>
      <c r="H299" s="32"/>
      <c r="I299" s="96"/>
      <c r="J299" s="32"/>
      <c r="K299" s="32"/>
      <c r="L299" s="33"/>
      <c r="M299" s="172"/>
      <c r="N299" s="173"/>
      <c r="O299" s="53"/>
      <c r="P299" s="53"/>
      <c r="Q299" s="53"/>
      <c r="R299" s="53"/>
      <c r="S299" s="53"/>
      <c r="T299" s="54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153</v>
      </c>
      <c r="AU299" s="17" t="s">
        <v>89</v>
      </c>
    </row>
    <row r="300" spans="1:65" s="2" customFormat="1" ht="24" customHeight="1">
      <c r="A300" s="32"/>
      <c r="B300" s="156"/>
      <c r="C300" s="197" t="s">
        <v>422</v>
      </c>
      <c r="D300" s="197" t="s">
        <v>286</v>
      </c>
      <c r="E300" s="198" t="s">
        <v>754</v>
      </c>
      <c r="F300" s="199" t="s">
        <v>755</v>
      </c>
      <c r="G300" s="200" t="s">
        <v>557</v>
      </c>
      <c r="H300" s="201">
        <v>1</v>
      </c>
      <c r="I300" s="202"/>
      <c r="J300" s="203">
        <f>ROUND(I300*H300,2)</f>
        <v>0</v>
      </c>
      <c r="K300" s="199" t="s">
        <v>150</v>
      </c>
      <c r="L300" s="204"/>
      <c r="M300" s="205" t="s">
        <v>3</v>
      </c>
      <c r="N300" s="206" t="s">
        <v>51</v>
      </c>
      <c r="O300" s="53"/>
      <c r="P300" s="166">
        <f>O300*H300</f>
        <v>0</v>
      </c>
      <c r="Q300" s="166">
        <v>0.005</v>
      </c>
      <c r="R300" s="166">
        <f>Q300*H300</f>
        <v>0.005</v>
      </c>
      <c r="S300" s="166">
        <v>0</v>
      </c>
      <c r="T300" s="16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198</v>
      </c>
      <c r="AT300" s="168" t="s">
        <v>286</v>
      </c>
      <c r="AU300" s="168" t="s">
        <v>89</v>
      </c>
      <c r="AY300" s="17" t="s">
        <v>144</v>
      </c>
      <c r="BE300" s="169">
        <f>IF(N300="základní",J300,0)</f>
        <v>0</v>
      </c>
      <c r="BF300" s="169">
        <f>IF(N300="snížená",J300,0)</f>
        <v>0</v>
      </c>
      <c r="BG300" s="169">
        <f>IF(N300="zákl. přenesená",J300,0)</f>
        <v>0</v>
      </c>
      <c r="BH300" s="169">
        <f>IF(N300="sníž. přenesená",J300,0)</f>
        <v>0</v>
      </c>
      <c r="BI300" s="169">
        <f>IF(N300="nulová",J300,0)</f>
        <v>0</v>
      </c>
      <c r="BJ300" s="17" t="s">
        <v>87</v>
      </c>
      <c r="BK300" s="169">
        <f>ROUND(I300*H300,2)</f>
        <v>0</v>
      </c>
      <c r="BL300" s="17" t="s">
        <v>151</v>
      </c>
      <c r="BM300" s="168" t="s">
        <v>756</v>
      </c>
    </row>
    <row r="301" spans="1:47" s="2" customFormat="1" ht="12">
      <c r="A301" s="32"/>
      <c r="B301" s="33"/>
      <c r="C301" s="32"/>
      <c r="D301" s="170" t="s">
        <v>153</v>
      </c>
      <c r="E301" s="32"/>
      <c r="F301" s="171" t="s">
        <v>755</v>
      </c>
      <c r="G301" s="32"/>
      <c r="H301" s="32"/>
      <c r="I301" s="96"/>
      <c r="J301" s="32"/>
      <c r="K301" s="32"/>
      <c r="L301" s="33"/>
      <c r="M301" s="172"/>
      <c r="N301" s="173"/>
      <c r="O301" s="53"/>
      <c r="P301" s="53"/>
      <c r="Q301" s="53"/>
      <c r="R301" s="53"/>
      <c r="S301" s="53"/>
      <c r="T301" s="54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153</v>
      </c>
      <c r="AU301" s="17" t="s">
        <v>89</v>
      </c>
    </row>
    <row r="302" spans="1:65" s="2" customFormat="1" ht="24" customHeight="1">
      <c r="A302" s="32"/>
      <c r="B302" s="156"/>
      <c r="C302" s="197" t="s">
        <v>427</v>
      </c>
      <c r="D302" s="197" t="s">
        <v>286</v>
      </c>
      <c r="E302" s="198" t="s">
        <v>757</v>
      </c>
      <c r="F302" s="199" t="s">
        <v>758</v>
      </c>
      <c r="G302" s="200" t="s">
        <v>557</v>
      </c>
      <c r="H302" s="201">
        <v>1</v>
      </c>
      <c r="I302" s="202"/>
      <c r="J302" s="203">
        <f>ROUND(I302*H302,2)</f>
        <v>0</v>
      </c>
      <c r="K302" s="199" t="s">
        <v>150</v>
      </c>
      <c r="L302" s="204"/>
      <c r="M302" s="205" t="s">
        <v>3</v>
      </c>
      <c r="N302" s="206" t="s">
        <v>51</v>
      </c>
      <c r="O302" s="53"/>
      <c r="P302" s="166">
        <f>O302*H302</f>
        <v>0</v>
      </c>
      <c r="Q302" s="166">
        <v>0.0133</v>
      </c>
      <c r="R302" s="166">
        <f>Q302*H302</f>
        <v>0.0133</v>
      </c>
      <c r="S302" s="166">
        <v>0</v>
      </c>
      <c r="T302" s="16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198</v>
      </c>
      <c r="AT302" s="168" t="s">
        <v>286</v>
      </c>
      <c r="AU302" s="168" t="s">
        <v>89</v>
      </c>
      <c r="AY302" s="17" t="s">
        <v>144</v>
      </c>
      <c r="BE302" s="169">
        <f>IF(N302="základní",J302,0)</f>
        <v>0</v>
      </c>
      <c r="BF302" s="169">
        <f>IF(N302="snížená",J302,0)</f>
        <v>0</v>
      </c>
      <c r="BG302" s="169">
        <f>IF(N302="zákl. přenesená",J302,0)</f>
        <v>0</v>
      </c>
      <c r="BH302" s="169">
        <f>IF(N302="sníž. přenesená",J302,0)</f>
        <v>0</v>
      </c>
      <c r="BI302" s="169">
        <f>IF(N302="nulová",J302,0)</f>
        <v>0</v>
      </c>
      <c r="BJ302" s="17" t="s">
        <v>87</v>
      </c>
      <c r="BK302" s="169">
        <f>ROUND(I302*H302,2)</f>
        <v>0</v>
      </c>
      <c r="BL302" s="17" t="s">
        <v>151</v>
      </c>
      <c r="BM302" s="168" t="s">
        <v>759</v>
      </c>
    </row>
    <row r="303" spans="1:47" s="2" customFormat="1" ht="19.5">
      <c r="A303" s="32"/>
      <c r="B303" s="33"/>
      <c r="C303" s="32"/>
      <c r="D303" s="170" t="s">
        <v>153</v>
      </c>
      <c r="E303" s="32"/>
      <c r="F303" s="171" t="s">
        <v>758</v>
      </c>
      <c r="G303" s="32"/>
      <c r="H303" s="32"/>
      <c r="I303" s="96"/>
      <c r="J303" s="32"/>
      <c r="K303" s="32"/>
      <c r="L303" s="33"/>
      <c r="M303" s="172"/>
      <c r="N303" s="173"/>
      <c r="O303" s="53"/>
      <c r="P303" s="53"/>
      <c r="Q303" s="53"/>
      <c r="R303" s="53"/>
      <c r="S303" s="53"/>
      <c r="T303" s="54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153</v>
      </c>
      <c r="AU303" s="17" t="s">
        <v>89</v>
      </c>
    </row>
    <row r="304" spans="1:65" s="2" customFormat="1" ht="24" customHeight="1">
      <c r="A304" s="32"/>
      <c r="B304" s="156"/>
      <c r="C304" s="197" t="s">
        <v>432</v>
      </c>
      <c r="D304" s="197" t="s">
        <v>286</v>
      </c>
      <c r="E304" s="198" t="s">
        <v>760</v>
      </c>
      <c r="F304" s="199" t="s">
        <v>761</v>
      </c>
      <c r="G304" s="200" t="s">
        <v>557</v>
      </c>
      <c r="H304" s="201">
        <v>1</v>
      </c>
      <c r="I304" s="202"/>
      <c r="J304" s="203">
        <f>ROUND(I304*H304,2)</f>
        <v>0</v>
      </c>
      <c r="K304" s="199" t="s">
        <v>150</v>
      </c>
      <c r="L304" s="204"/>
      <c r="M304" s="205" t="s">
        <v>3</v>
      </c>
      <c r="N304" s="206" t="s">
        <v>51</v>
      </c>
      <c r="O304" s="53"/>
      <c r="P304" s="166">
        <f>O304*H304</f>
        <v>0</v>
      </c>
      <c r="Q304" s="166">
        <v>0.0158</v>
      </c>
      <c r="R304" s="166">
        <f>Q304*H304</f>
        <v>0.0158</v>
      </c>
      <c r="S304" s="166">
        <v>0</v>
      </c>
      <c r="T304" s="16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198</v>
      </c>
      <c r="AT304" s="168" t="s">
        <v>286</v>
      </c>
      <c r="AU304" s="168" t="s">
        <v>89</v>
      </c>
      <c r="AY304" s="17" t="s">
        <v>144</v>
      </c>
      <c r="BE304" s="169">
        <f>IF(N304="základní",J304,0)</f>
        <v>0</v>
      </c>
      <c r="BF304" s="169">
        <f>IF(N304="snížená",J304,0)</f>
        <v>0</v>
      </c>
      <c r="BG304" s="169">
        <f>IF(N304="zákl. přenesená",J304,0)</f>
        <v>0</v>
      </c>
      <c r="BH304" s="169">
        <f>IF(N304="sníž. přenesená",J304,0)</f>
        <v>0</v>
      </c>
      <c r="BI304" s="169">
        <f>IF(N304="nulová",J304,0)</f>
        <v>0</v>
      </c>
      <c r="BJ304" s="17" t="s">
        <v>87</v>
      </c>
      <c r="BK304" s="169">
        <f>ROUND(I304*H304,2)</f>
        <v>0</v>
      </c>
      <c r="BL304" s="17" t="s">
        <v>151</v>
      </c>
      <c r="BM304" s="168" t="s">
        <v>762</v>
      </c>
    </row>
    <row r="305" spans="1:47" s="2" customFormat="1" ht="19.5">
      <c r="A305" s="32"/>
      <c r="B305" s="33"/>
      <c r="C305" s="32"/>
      <c r="D305" s="170" t="s">
        <v>153</v>
      </c>
      <c r="E305" s="32"/>
      <c r="F305" s="171" t="s">
        <v>761</v>
      </c>
      <c r="G305" s="32"/>
      <c r="H305" s="32"/>
      <c r="I305" s="96"/>
      <c r="J305" s="32"/>
      <c r="K305" s="32"/>
      <c r="L305" s="33"/>
      <c r="M305" s="172"/>
      <c r="N305" s="173"/>
      <c r="O305" s="53"/>
      <c r="P305" s="53"/>
      <c r="Q305" s="53"/>
      <c r="R305" s="53"/>
      <c r="S305" s="53"/>
      <c r="T305" s="54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153</v>
      </c>
      <c r="AU305" s="17" t="s">
        <v>89</v>
      </c>
    </row>
    <row r="306" spans="1:65" s="2" customFormat="1" ht="16.5" customHeight="1">
      <c r="A306" s="32"/>
      <c r="B306" s="156"/>
      <c r="C306" s="197" t="s">
        <v>437</v>
      </c>
      <c r="D306" s="197" t="s">
        <v>286</v>
      </c>
      <c r="E306" s="198" t="s">
        <v>763</v>
      </c>
      <c r="F306" s="199" t="s">
        <v>764</v>
      </c>
      <c r="G306" s="200" t="s">
        <v>557</v>
      </c>
      <c r="H306" s="201">
        <v>1</v>
      </c>
      <c r="I306" s="202"/>
      <c r="J306" s="203">
        <f>ROUND(I306*H306,2)</f>
        <v>0</v>
      </c>
      <c r="K306" s="199" t="s">
        <v>150</v>
      </c>
      <c r="L306" s="204"/>
      <c r="M306" s="205" t="s">
        <v>3</v>
      </c>
      <c r="N306" s="206" t="s">
        <v>51</v>
      </c>
      <c r="O306" s="53"/>
      <c r="P306" s="166">
        <f>O306*H306</f>
        <v>0</v>
      </c>
      <c r="Q306" s="166">
        <v>0.0035</v>
      </c>
      <c r="R306" s="166">
        <f>Q306*H306</f>
        <v>0.0035</v>
      </c>
      <c r="S306" s="166">
        <v>0</v>
      </c>
      <c r="T306" s="167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198</v>
      </c>
      <c r="AT306" s="168" t="s">
        <v>286</v>
      </c>
      <c r="AU306" s="168" t="s">
        <v>89</v>
      </c>
      <c r="AY306" s="17" t="s">
        <v>144</v>
      </c>
      <c r="BE306" s="169">
        <f>IF(N306="základní",J306,0)</f>
        <v>0</v>
      </c>
      <c r="BF306" s="169">
        <f>IF(N306="snížená",J306,0)</f>
        <v>0</v>
      </c>
      <c r="BG306" s="169">
        <f>IF(N306="zákl. přenesená",J306,0)</f>
        <v>0</v>
      </c>
      <c r="BH306" s="169">
        <f>IF(N306="sníž. přenesená",J306,0)</f>
        <v>0</v>
      </c>
      <c r="BI306" s="169">
        <f>IF(N306="nulová",J306,0)</f>
        <v>0</v>
      </c>
      <c r="BJ306" s="17" t="s">
        <v>87</v>
      </c>
      <c r="BK306" s="169">
        <f>ROUND(I306*H306,2)</f>
        <v>0</v>
      </c>
      <c r="BL306" s="17" t="s">
        <v>151</v>
      </c>
      <c r="BM306" s="168" t="s">
        <v>765</v>
      </c>
    </row>
    <row r="307" spans="1:47" s="2" customFormat="1" ht="12">
      <c r="A307" s="32"/>
      <c r="B307" s="33"/>
      <c r="C307" s="32"/>
      <c r="D307" s="170" t="s">
        <v>153</v>
      </c>
      <c r="E307" s="32"/>
      <c r="F307" s="171" t="s">
        <v>764</v>
      </c>
      <c r="G307" s="32"/>
      <c r="H307" s="32"/>
      <c r="I307" s="96"/>
      <c r="J307" s="32"/>
      <c r="K307" s="32"/>
      <c r="L307" s="33"/>
      <c r="M307" s="172"/>
      <c r="N307" s="173"/>
      <c r="O307" s="53"/>
      <c r="P307" s="53"/>
      <c r="Q307" s="53"/>
      <c r="R307" s="53"/>
      <c r="S307" s="53"/>
      <c r="T307" s="54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153</v>
      </c>
      <c r="AU307" s="17" t="s">
        <v>89</v>
      </c>
    </row>
    <row r="308" spans="1:65" s="2" customFormat="1" ht="36" customHeight="1">
      <c r="A308" s="32"/>
      <c r="B308" s="156"/>
      <c r="C308" s="157" t="s">
        <v>444</v>
      </c>
      <c r="D308" s="157" t="s">
        <v>146</v>
      </c>
      <c r="E308" s="158" t="s">
        <v>766</v>
      </c>
      <c r="F308" s="159" t="s">
        <v>767</v>
      </c>
      <c r="G308" s="160" t="s">
        <v>557</v>
      </c>
      <c r="H308" s="161">
        <v>1</v>
      </c>
      <c r="I308" s="162"/>
      <c r="J308" s="163">
        <f>ROUND(I308*H308,2)</f>
        <v>0</v>
      </c>
      <c r="K308" s="159" t="s">
        <v>3</v>
      </c>
      <c r="L308" s="33"/>
      <c r="M308" s="164" t="s">
        <v>3</v>
      </c>
      <c r="N308" s="165" t="s">
        <v>51</v>
      </c>
      <c r="O308" s="53"/>
      <c r="P308" s="166">
        <f>O308*H308</f>
        <v>0</v>
      </c>
      <c r="Q308" s="166">
        <v>0.05</v>
      </c>
      <c r="R308" s="166">
        <f>Q308*H308</f>
        <v>0.05</v>
      </c>
      <c r="S308" s="166">
        <v>0</v>
      </c>
      <c r="T308" s="167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8" t="s">
        <v>151</v>
      </c>
      <c r="AT308" s="168" t="s">
        <v>146</v>
      </c>
      <c r="AU308" s="168" t="s">
        <v>89</v>
      </c>
      <c r="AY308" s="17" t="s">
        <v>144</v>
      </c>
      <c r="BE308" s="169">
        <f>IF(N308="základní",J308,0)</f>
        <v>0</v>
      </c>
      <c r="BF308" s="169">
        <f>IF(N308="snížená",J308,0)</f>
        <v>0</v>
      </c>
      <c r="BG308" s="169">
        <f>IF(N308="zákl. přenesená",J308,0)</f>
        <v>0</v>
      </c>
      <c r="BH308" s="169">
        <f>IF(N308="sníž. přenesená",J308,0)</f>
        <v>0</v>
      </c>
      <c r="BI308" s="169">
        <f>IF(N308="nulová",J308,0)</f>
        <v>0</v>
      </c>
      <c r="BJ308" s="17" t="s">
        <v>87</v>
      </c>
      <c r="BK308" s="169">
        <f>ROUND(I308*H308,2)</f>
        <v>0</v>
      </c>
      <c r="BL308" s="17" t="s">
        <v>151</v>
      </c>
      <c r="BM308" s="168" t="s">
        <v>768</v>
      </c>
    </row>
    <row r="309" spans="1:47" s="2" customFormat="1" ht="19.5">
      <c r="A309" s="32"/>
      <c r="B309" s="33"/>
      <c r="C309" s="32"/>
      <c r="D309" s="170" t="s">
        <v>153</v>
      </c>
      <c r="E309" s="32"/>
      <c r="F309" s="171" t="s">
        <v>767</v>
      </c>
      <c r="G309" s="32"/>
      <c r="H309" s="32"/>
      <c r="I309" s="96"/>
      <c r="J309" s="32"/>
      <c r="K309" s="32"/>
      <c r="L309" s="33"/>
      <c r="M309" s="172"/>
      <c r="N309" s="173"/>
      <c r="O309" s="53"/>
      <c r="P309" s="53"/>
      <c r="Q309" s="53"/>
      <c r="R309" s="53"/>
      <c r="S309" s="53"/>
      <c r="T309" s="54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153</v>
      </c>
      <c r="AU309" s="17" t="s">
        <v>89</v>
      </c>
    </row>
    <row r="310" spans="1:65" s="2" customFormat="1" ht="16.5" customHeight="1">
      <c r="A310" s="32"/>
      <c r="B310" s="156"/>
      <c r="C310" s="157" t="s">
        <v>449</v>
      </c>
      <c r="D310" s="157" t="s">
        <v>146</v>
      </c>
      <c r="E310" s="158" t="s">
        <v>769</v>
      </c>
      <c r="F310" s="159" t="s">
        <v>770</v>
      </c>
      <c r="G310" s="160" t="s">
        <v>168</v>
      </c>
      <c r="H310" s="161">
        <v>20.5</v>
      </c>
      <c r="I310" s="162"/>
      <c r="J310" s="163">
        <f>ROUND(I310*H310,2)</f>
        <v>0</v>
      </c>
      <c r="K310" s="159" t="s">
        <v>150</v>
      </c>
      <c r="L310" s="33"/>
      <c r="M310" s="164" t="s">
        <v>3</v>
      </c>
      <c r="N310" s="165" t="s">
        <v>51</v>
      </c>
      <c r="O310" s="53"/>
      <c r="P310" s="166">
        <f>O310*H310</f>
        <v>0</v>
      </c>
      <c r="Q310" s="166">
        <v>0</v>
      </c>
      <c r="R310" s="166">
        <f>Q310*H310</f>
        <v>0</v>
      </c>
      <c r="S310" s="166">
        <v>0</v>
      </c>
      <c r="T310" s="167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151</v>
      </c>
      <c r="AT310" s="168" t="s">
        <v>146</v>
      </c>
      <c r="AU310" s="168" t="s">
        <v>89</v>
      </c>
      <c r="AY310" s="17" t="s">
        <v>144</v>
      </c>
      <c r="BE310" s="169">
        <f>IF(N310="základní",J310,0)</f>
        <v>0</v>
      </c>
      <c r="BF310" s="169">
        <f>IF(N310="snížená",J310,0)</f>
        <v>0</v>
      </c>
      <c r="BG310" s="169">
        <f>IF(N310="zákl. přenesená",J310,0)</f>
        <v>0</v>
      </c>
      <c r="BH310" s="169">
        <f>IF(N310="sníž. přenesená",J310,0)</f>
        <v>0</v>
      </c>
      <c r="BI310" s="169">
        <f>IF(N310="nulová",J310,0)</f>
        <v>0</v>
      </c>
      <c r="BJ310" s="17" t="s">
        <v>87</v>
      </c>
      <c r="BK310" s="169">
        <f>ROUND(I310*H310,2)</f>
        <v>0</v>
      </c>
      <c r="BL310" s="17" t="s">
        <v>151</v>
      </c>
      <c r="BM310" s="168" t="s">
        <v>771</v>
      </c>
    </row>
    <row r="311" spans="1:47" s="2" customFormat="1" ht="19.5">
      <c r="A311" s="32"/>
      <c r="B311" s="33"/>
      <c r="C311" s="32"/>
      <c r="D311" s="170" t="s">
        <v>153</v>
      </c>
      <c r="E311" s="32"/>
      <c r="F311" s="171" t="s">
        <v>772</v>
      </c>
      <c r="G311" s="32"/>
      <c r="H311" s="32"/>
      <c r="I311" s="96"/>
      <c r="J311" s="32"/>
      <c r="K311" s="32"/>
      <c r="L311" s="33"/>
      <c r="M311" s="172"/>
      <c r="N311" s="173"/>
      <c r="O311" s="53"/>
      <c r="P311" s="53"/>
      <c r="Q311" s="53"/>
      <c r="R311" s="53"/>
      <c r="S311" s="53"/>
      <c r="T311" s="54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153</v>
      </c>
      <c r="AU311" s="17" t="s">
        <v>89</v>
      </c>
    </row>
    <row r="312" spans="1:65" s="2" customFormat="1" ht="24" customHeight="1">
      <c r="A312" s="32"/>
      <c r="B312" s="156"/>
      <c r="C312" s="157" t="s">
        <v>456</v>
      </c>
      <c r="D312" s="157" t="s">
        <v>146</v>
      </c>
      <c r="E312" s="158" t="s">
        <v>773</v>
      </c>
      <c r="F312" s="159" t="s">
        <v>774</v>
      </c>
      <c r="G312" s="160" t="s">
        <v>168</v>
      </c>
      <c r="H312" s="161">
        <v>37.55</v>
      </c>
      <c r="I312" s="162"/>
      <c r="J312" s="163">
        <f>ROUND(I312*H312,2)</f>
        <v>0</v>
      </c>
      <c r="K312" s="159" t="s">
        <v>150</v>
      </c>
      <c r="L312" s="33"/>
      <c r="M312" s="164" t="s">
        <v>3</v>
      </c>
      <c r="N312" s="165" t="s">
        <v>51</v>
      </c>
      <c r="O312" s="53"/>
      <c r="P312" s="166">
        <f>O312*H312</f>
        <v>0</v>
      </c>
      <c r="Q312" s="166">
        <v>0</v>
      </c>
      <c r="R312" s="166">
        <f>Q312*H312</f>
        <v>0</v>
      </c>
      <c r="S312" s="166">
        <v>0</v>
      </c>
      <c r="T312" s="16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151</v>
      </c>
      <c r="AT312" s="168" t="s">
        <v>146</v>
      </c>
      <c r="AU312" s="168" t="s">
        <v>89</v>
      </c>
      <c r="AY312" s="17" t="s">
        <v>144</v>
      </c>
      <c r="BE312" s="169">
        <f>IF(N312="základní",J312,0)</f>
        <v>0</v>
      </c>
      <c r="BF312" s="169">
        <f>IF(N312="snížená",J312,0)</f>
        <v>0</v>
      </c>
      <c r="BG312" s="169">
        <f>IF(N312="zákl. přenesená",J312,0)</f>
        <v>0</v>
      </c>
      <c r="BH312" s="169">
        <f>IF(N312="sníž. přenesená",J312,0)</f>
        <v>0</v>
      </c>
      <c r="BI312" s="169">
        <f>IF(N312="nulová",J312,0)</f>
        <v>0</v>
      </c>
      <c r="BJ312" s="17" t="s">
        <v>87</v>
      </c>
      <c r="BK312" s="169">
        <f>ROUND(I312*H312,2)</f>
        <v>0</v>
      </c>
      <c r="BL312" s="17" t="s">
        <v>151</v>
      </c>
      <c r="BM312" s="168" t="s">
        <v>775</v>
      </c>
    </row>
    <row r="313" spans="1:47" s="2" customFormat="1" ht="12">
      <c r="A313" s="32"/>
      <c r="B313" s="33"/>
      <c r="C313" s="32"/>
      <c r="D313" s="170" t="s">
        <v>153</v>
      </c>
      <c r="E313" s="32"/>
      <c r="F313" s="171" t="s">
        <v>774</v>
      </c>
      <c r="G313" s="32"/>
      <c r="H313" s="32"/>
      <c r="I313" s="96"/>
      <c r="J313" s="32"/>
      <c r="K313" s="32"/>
      <c r="L313" s="33"/>
      <c r="M313" s="172"/>
      <c r="N313" s="173"/>
      <c r="O313" s="53"/>
      <c r="P313" s="53"/>
      <c r="Q313" s="53"/>
      <c r="R313" s="53"/>
      <c r="S313" s="53"/>
      <c r="T313" s="54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7" t="s">
        <v>153</v>
      </c>
      <c r="AU313" s="17" t="s">
        <v>89</v>
      </c>
    </row>
    <row r="314" spans="1:65" s="2" customFormat="1" ht="16.5" customHeight="1">
      <c r="A314" s="32"/>
      <c r="B314" s="156"/>
      <c r="C314" s="157" t="s">
        <v>464</v>
      </c>
      <c r="D314" s="157" t="s">
        <v>146</v>
      </c>
      <c r="E314" s="158" t="s">
        <v>776</v>
      </c>
      <c r="F314" s="159" t="s">
        <v>777</v>
      </c>
      <c r="G314" s="160" t="s">
        <v>168</v>
      </c>
      <c r="H314" s="161">
        <v>37.55</v>
      </c>
      <c r="I314" s="162"/>
      <c r="J314" s="163">
        <f>ROUND(I314*H314,2)</f>
        <v>0</v>
      </c>
      <c r="K314" s="159" t="s">
        <v>150</v>
      </c>
      <c r="L314" s="33"/>
      <c r="M314" s="164" t="s">
        <v>3</v>
      </c>
      <c r="N314" s="165" t="s">
        <v>51</v>
      </c>
      <c r="O314" s="53"/>
      <c r="P314" s="166">
        <f>O314*H314</f>
        <v>0</v>
      </c>
      <c r="Q314" s="166">
        <v>0</v>
      </c>
      <c r="R314" s="166">
        <f>Q314*H314</f>
        <v>0</v>
      </c>
      <c r="S314" s="166">
        <v>0</v>
      </c>
      <c r="T314" s="167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8" t="s">
        <v>151</v>
      </c>
      <c r="AT314" s="168" t="s">
        <v>146</v>
      </c>
      <c r="AU314" s="168" t="s">
        <v>89</v>
      </c>
      <c r="AY314" s="17" t="s">
        <v>144</v>
      </c>
      <c r="BE314" s="169">
        <f>IF(N314="základní",J314,0)</f>
        <v>0</v>
      </c>
      <c r="BF314" s="169">
        <f>IF(N314="snížená",J314,0)</f>
        <v>0</v>
      </c>
      <c r="BG314" s="169">
        <f>IF(N314="zákl. přenesená",J314,0)</f>
        <v>0</v>
      </c>
      <c r="BH314" s="169">
        <f>IF(N314="sníž. přenesená",J314,0)</f>
        <v>0</v>
      </c>
      <c r="BI314" s="169">
        <f>IF(N314="nulová",J314,0)</f>
        <v>0</v>
      </c>
      <c r="BJ314" s="17" t="s">
        <v>87</v>
      </c>
      <c r="BK314" s="169">
        <f>ROUND(I314*H314,2)</f>
        <v>0</v>
      </c>
      <c r="BL314" s="17" t="s">
        <v>151</v>
      </c>
      <c r="BM314" s="168" t="s">
        <v>778</v>
      </c>
    </row>
    <row r="315" spans="1:47" s="2" customFormat="1" ht="12">
      <c r="A315" s="32"/>
      <c r="B315" s="33"/>
      <c r="C315" s="32"/>
      <c r="D315" s="170" t="s">
        <v>153</v>
      </c>
      <c r="E315" s="32"/>
      <c r="F315" s="171" t="s">
        <v>779</v>
      </c>
      <c r="G315" s="32"/>
      <c r="H315" s="32"/>
      <c r="I315" s="96"/>
      <c r="J315" s="32"/>
      <c r="K315" s="32"/>
      <c r="L315" s="33"/>
      <c r="M315" s="172"/>
      <c r="N315" s="173"/>
      <c r="O315" s="53"/>
      <c r="P315" s="53"/>
      <c r="Q315" s="53"/>
      <c r="R315" s="53"/>
      <c r="S315" s="53"/>
      <c r="T315" s="54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153</v>
      </c>
      <c r="AU315" s="17" t="s">
        <v>89</v>
      </c>
    </row>
    <row r="316" spans="1:65" s="2" customFormat="1" ht="24" customHeight="1">
      <c r="A316" s="32"/>
      <c r="B316" s="156"/>
      <c r="C316" s="157" t="s">
        <v>469</v>
      </c>
      <c r="D316" s="157" t="s">
        <v>146</v>
      </c>
      <c r="E316" s="158" t="s">
        <v>780</v>
      </c>
      <c r="F316" s="159" t="s">
        <v>781</v>
      </c>
      <c r="G316" s="160" t="s">
        <v>557</v>
      </c>
      <c r="H316" s="161">
        <v>1</v>
      </c>
      <c r="I316" s="162"/>
      <c r="J316" s="163">
        <f>ROUND(I316*H316,2)</f>
        <v>0</v>
      </c>
      <c r="K316" s="159" t="s">
        <v>150</v>
      </c>
      <c r="L316" s="33"/>
      <c r="M316" s="164" t="s">
        <v>3</v>
      </c>
      <c r="N316" s="165" t="s">
        <v>51</v>
      </c>
      <c r="O316" s="53"/>
      <c r="P316" s="166">
        <f>O316*H316</f>
        <v>0</v>
      </c>
      <c r="Q316" s="166">
        <v>0.3217</v>
      </c>
      <c r="R316" s="166">
        <f>Q316*H316</f>
        <v>0.3217</v>
      </c>
      <c r="S316" s="166">
        <v>0</v>
      </c>
      <c r="T316" s="167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8" t="s">
        <v>151</v>
      </c>
      <c r="AT316" s="168" t="s">
        <v>146</v>
      </c>
      <c r="AU316" s="168" t="s">
        <v>89</v>
      </c>
      <c r="AY316" s="17" t="s">
        <v>144</v>
      </c>
      <c r="BE316" s="169">
        <f>IF(N316="základní",J316,0)</f>
        <v>0</v>
      </c>
      <c r="BF316" s="169">
        <f>IF(N316="snížená",J316,0)</f>
        <v>0</v>
      </c>
      <c r="BG316" s="169">
        <f>IF(N316="zákl. přenesená",J316,0)</f>
        <v>0</v>
      </c>
      <c r="BH316" s="169">
        <f>IF(N316="sníž. přenesená",J316,0)</f>
        <v>0</v>
      </c>
      <c r="BI316" s="169">
        <f>IF(N316="nulová",J316,0)</f>
        <v>0</v>
      </c>
      <c r="BJ316" s="17" t="s">
        <v>87</v>
      </c>
      <c r="BK316" s="169">
        <f>ROUND(I316*H316,2)</f>
        <v>0</v>
      </c>
      <c r="BL316" s="17" t="s">
        <v>151</v>
      </c>
      <c r="BM316" s="168" t="s">
        <v>782</v>
      </c>
    </row>
    <row r="317" spans="1:47" s="2" customFormat="1" ht="29.25">
      <c r="A317" s="32"/>
      <c r="B317" s="33"/>
      <c r="C317" s="32"/>
      <c r="D317" s="170" t="s">
        <v>153</v>
      </c>
      <c r="E317" s="32"/>
      <c r="F317" s="171" t="s">
        <v>783</v>
      </c>
      <c r="G317" s="32"/>
      <c r="H317" s="32"/>
      <c r="I317" s="96"/>
      <c r="J317" s="32"/>
      <c r="K317" s="32"/>
      <c r="L317" s="33"/>
      <c r="M317" s="172"/>
      <c r="N317" s="173"/>
      <c r="O317" s="53"/>
      <c r="P317" s="53"/>
      <c r="Q317" s="53"/>
      <c r="R317" s="53"/>
      <c r="S317" s="53"/>
      <c r="T317" s="54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7" t="s">
        <v>153</v>
      </c>
      <c r="AU317" s="17" t="s">
        <v>89</v>
      </c>
    </row>
    <row r="318" spans="1:65" s="2" customFormat="1" ht="16.5" customHeight="1">
      <c r="A318" s="32"/>
      <c r="B318" s="156"/>
      <c r="C318" s="197" t="s">
        <v>477</v>
      </c>
      <c r="D318" s="197" t="s">
        <v>286</v>
      </c>
      <c r="E318" s="198" t="s">
        <v>784</v>
      </c>
      <c r="F318" s="199" t="s">
        <v>785</v>
      </c>
      <c r="G318" s="200" t="s">
        <v>557</v>
      </c>
      <c r="H318" s="201">
        <v>1</v>
      </c>
      <c r="I318" s="202"/>
      <c r="J318" s="203">
        <f>ROUND(I318*H318,2)</f>
        <v>0</v>
      </c>
      <c r="K318" s="199" t="s">
        <v>150</v>
      </c>
      <c r="L318" s="204"/>
      <c r="M318" s="205" t="s">
        <v>3</v>
      </c>
      <c r="N318" s="206" t="s">
        <v>51</v>
      </c>
      <c r="O318" s="53"/>
      <c r="P318" s="166">
        <f>O318*H318</f>
        <v>0</v>
      </c>
      <c r="Q318" s="166">
        <v>0.066</v>
      </c>
      <c r="R318" s="166">
        <f>Q318*H318</f>
        <v>0.066</v>
      </c>
      <c r="S318" s="166">
        <v>0</v>
      </c>
      <c r="T318" s="167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8" t="s">
        <v>198</v>
      </c>
      <c r="AT318" s="168" t="s">
        <v>286</v>
      </c>
      <c r="AU318" s="168" t="s">
        <v>89</v>
      </c>
      <c r="AY318" s="17" t="s">
        <v>144</v>
      </c>
      <c r="BE318" s="169">
        <f>IF(N318="základní",J318,0)</f>
        <v>0</v>
      </c>
      <c r="BF318" s="169">
        <f>IF(N318="snížená",J318,0)</f>
        <v>0</v>
      </c>
      <c r="BG318" s="169">
        <f>IF(N318="zákl. přenesená",J318,0)</f>
        <v>0</v>
      </c>
      <c r="BH318" s="169">
        <f>IF(N318="sníž. přenesená",J318,0)</f>
        <v>0</v>
      </c>
      <c r="BI318" s="169">
        <f>IF(N318="nulová",J318,0)</f>
        <v>0</v>
      </c>
      <c r="BJ318" s="17" t="s">
        <v>87</v>
      </c>
      <c r="BK318" s="169">
        <f>ROUND(I318*H318,2)</f>
        <v>0</v>
      </c>
      <c r="BL318" s="17" t="s">
        <v>151</v>
      </c>
      <c r="BM318" s="168" t="s">
        <v>786</v>
      </c>
    </row>
    <row r="319" spans="1:47" s="2" customFormat="1" ht="12">
      <c r="A319" s="32"/>
      <c r="B319" s="33"/>
      <c r="C319" s="32"/>
      <c r="D319" s="170" t="s">
        <v>153</v>
      </c>
      <c r="E319" s="32"/>
      <c r="F319" s="171" t="s">
        <v>785</v>
      </c>
      <c r="G319" s="32"/>
      <c r="H319" s="32"/>
      <c r="I319" s="96"/>
      <c r="J319" s="32"/>
      <c r="K319" s="32"/>
      <c r="L319" s="33"/>
      <c r="M319" s="172"/>
      <c r="N319" s="173"/>
      <c r="O319" s="53"/>
      <c r="P319" s="53"/>
      <c r="Q319" s="53"/>
      <c r="R319" s="53"/>
      <c r="S319" s="53"/>
      <c r="T319" s="54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153</v>
      </c>
      <c r="AU319" s="17" t="s">
        <v>89</v>
      </c>
    </row>
    <row r="320" spans="1:65" s="2" customFormat="1" ht="24" customHeight="1">
      <c r="A320" s="32"/>
      <c r="B320" s="156"/>
      <c r="C320" s="157" t="s">
        <v>484</v>
      </c>
      <c r="D320" s="157" t="s">
        <v>146</v>
      </c>
      <c r="E320" s="158" t="s">
        <v>787</v>
      </c>
      <c r="F320" s="159" t="s">
        <v>788</v>
      </c>
      <c r="G320" s="160" t="s">
        <v>557</v>
      </c>
      <c r="H320" s="161">
        <v>1</v>
      </c>
      <c r="I320" s="162"/>
      <c r="J320" s="163">
        <f>ROUND(I320*H320,2)</f>
        <v>0</v>
      </c>
      <c r="K320" s="159" t="s">
        <v>150</v>
      </c>
      <c r="L320" s="33"/>
      <c r="M320" s="164" t="s">
        <v>3</v>
      </c>
      <c r="N320" s="165" t="s">
        <v>51</v>
      </c>
      <c r="O320" s="53"/>
      <c r="P320" s="166">
        <f>O320*H320</f>
        <v>0</v>
      </c>
      <c r="Q320" s="166">
        <v>0.04005</v>
      </c>
      <c r="R320" s="166">
        <f>Q320*H320</f>
        <v>0.04005</v>
      </c>
      <c r="S320" s="166">
        <v>0</v>
      </c>
      <c r="T320" s="167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68" t="s">
        <v>151</v>
      </c>
      <c r="AT320" s="168" t="s">
        <v>146</v>
      </c>
      <c r="AU320" s="168" t="s">
        <v>89</v>
      </c>
      <c r="AY320" s="17" t="s">
        <v>144</v>
      </c>
      <c r="BE320" s="169">
        <f>IF(N320="základní",J320,0)</f>
        <v>0</v>
      </c>
      <c r="BF320" s="169">
        <f>IF(N320="snížená",J320,0)</f>
        <v>0</v>
      </c>
      <c r="BG320" s="169">
        <f>IF(N320="zákl. přenesená",J320,0)</f>
        <v>0</v>
      </c>
      <c r="BH320" s="169">
        <f>IF(N320="sníž. přenesená",J320,0)</f>
        <v>0</v>
      </c>
      <c r="BI320" s="169">
        <f>IF(N320="nulová",J320,0)</f>
        <v>0</v>
      </c>
      <c r="BJ320" s="17" t="s">
        <v>87</v>
      </c>
      <c r="BK320" s="169">
        <f>ROUND(I320*H320,2)</f>
        <v>0</v>
      </c>
      <c r="BL320" s="17" t="s">
        <v>151</v>
      </c>
      <c r="BM320" s="168" t="s">
        <v>789</v>
      </c>
    </row>
    <row r="321" spans="1:47" s="2" customFormat="1" ht="29.25">
      <c r="A321" s="32"/>
      <c r="B321" s="33"/>
      <c r="C321" s="32"/>
      <c r="D321" s="170" t="s">
        <v>153</v>
      </c>
      <c r="E321" s="32"/>
      <c r="F321" s="171" t="s">
        <v>790</v>
      </c>
      <c r="G321" s="32"/>
      <c r="H321" s="32"/>
      <c r="I321" s="96"/>
      <c r="J321" s="32"/>
      <c r="K321" s="32"/>
      <c r="L321" s="33"/>
      <c r="M321" s="172"/>
      <c r="N321" s="173"/>
      <c r="O321" s="53"/>
      <c r="P321" s="53"/>
      <c r="Q321" s="53"/>
      <c r="R321" s="53"/>
      <c r="S321" s="53"/>
      <c r="T321" s="54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153</v>
      </c>
      <c r="AU321" s="17" t="s">
        <v>89</v>
      </c>
    </row>
    <row r="322" spans="1:65" s="2" customFormat="1" ht="24" customHeight="1">
      <c r="A322" s="32"/>
      <c r="B322" s="156"/>
      <c r="C322" s="157" t="s">
        <v>492</v>
      </c>
      <c r="D322" s="157" t="s">
        <v>146</v>
      </c>
      <c r="E322" s="158" t="s">
        <v>791</v>
      </c>
      <c r="F322" s="159" t="s">
        <v>792</v>
      </c>
      <c r="G322" s="160" t="s">
        <v>557</v>
      </c>
      <c r="H322" s="161">
        <v>1</v>
      </c>
      <c r="I322" s="162"/>
      <c r="J322" s="163">
        <f>ROUND(I322*H322,2)</f>
        <v>0</v>
      </c>
      <c r="K322" s="159" t="s">
        <v>150</v>
      </c>
      <c r="L322" s="33"/>
      <c r="M322" s="164" t="s">
        <v>3</v>
      </c>
      <c r="N322" s="165" t="s">
        <v>51</v>
      </c>
      <c r="O322" s="53"/>
      <c r="P322" s="166">
        <f>O322*H322</f>
        <v>0</v>
      </c>
      <c r="Q322" s="166">
        <v>0.03119</v>
      </c>
      <c r="R322" s="166">
        <f>Q322*H322</f>
        <v>0.03119</v>
      </c>
      <c r="S322" s="166">
        <v>0</v>
      </c>
      <c r="T322" s="167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8" t="s">
        <v>151</v>
      </c>
      <c r="AT322" s="168" t="s">
        <v>146</v>
      </c>
      <c r="AU322" s="168" t="s">
        <v>89</v>
      </c>
      <c r="AY322" s="17" t="s">
        <v>144</v>
      </c>
      <c r="BE322" s="169">
        <f>IF(N322="základní",J322,0)</f>
        <v>0</v>
      </c>
      <c r="BF322" s="169">
        <f>IF(N322="snížená",J322,0)</f>
        <v>0</v>
      </c>
      <c r="BG322" s="169">
        <f>IF(N322="zákl. přenesená",J322,0)</f>
        <v>0</v>
      </c>
      <c r="BH322" s="169">
        <f>IF(N322="sníž. přenesená",J322,0)</f>
        <v>0</v>
      </c>
      <c r="BI322" s="169">
        <f>IF(N322="nulová",J322,0)</f>
        <v>0</v>
      </c>
      <c r="BJ322" s="17" t="s">
        <v>87</v>
      </c>
      <c r="BK322" s="169">
        <f>ROUND(I322*H322,2)</f>
        <v>0</v>
      </c>
      <c r="BL322" s="17" t="s">
        <v>151</v>
      </c>
      <c r="BM322" s="168" t="s">
        <v>793</v>
      </c>
    </row>
    <row r="323" spans="1:47" s="2" customFormat="1" ht="19.5">
      <c r="A323" s="32"/>
      <c r="B323" s="33"/>
      <c r="C323" s="32"/>
      <c r="D323" s="170" t="s">
        <v>153</v>
      </c>
      <c r="E323" s="32"/>
      <c r="F323" s="171" t="s">
        <v>794</v>
      </c>
      <c r="G323" s="32"/>
      <c r="H323" s="32"/>
      <c r="I323" s="96"/>
      <c r="J323" s="32"/>
      <c r="K323" s="32"/>
      <c r="L323" s="33"/>
      <c r="M323" s="172"/>
      <c r="N323" s="173"/>
      <c r="O323" s="53"/>
      <c r="P323" s="53"/>
      <c r="Q323" s="53"/>
      <c r="R323" s="53"/>
      <c r="S323" s="53"/>
      <c r="T323" s="54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153</v>
      </c>
      <c r="AU323" s="17" t="s">
        <v>89</v>
      </c>
    </row>
    <row r="324" spans="1:65" s="2" customFormat="1" ht="24" customHeight="1">
      <c r="A324" s="32"/>
      <c r="B324" s="156"/>
      <c r="C324" s="157" t="s">
        <v>499</v>
      </c>
      <c r="D324" s="157" t="s">
        <v>146</v>
      </c>
      <c r="E324" s="158" t="s">
        <v>795</v>
      </c>
      <c r="F324" s="159" t="s">
        <v>796</v>
      </c>
      <c r="G324" s="160" t="s">
        <v>557</v>
      </c>
      <c r="H324" s="161">
        <v>1</v>
      </c>
      <c r="I324" s="162"/>
      <c r="J324" s="163">
        <f>ROUND(I324*H324,2)</f>
        <v>0</v>
      </c>
      <c r="K324" s="159" t="s">
        <v>3</v>
      </c>
      <c r="L324" s="33"/>
      <c r="M324" s="164" t="s">
        <v>3</v>
      </c>
      <c r="N324" s="165" t="s">
        <v>51</v>
      </c>
      <c r="O324" s="53"/>
      <c r="P324" s="166">
        <f>O324*H324</f>
        <v>0</v>
      </c>
      <c r="Q324" s="166">
        <v>0.00712</v>
      </c>
      <c r="R324" s="166">
        <f>Q324*H324</f>
        <v>0.00712</v>
      </c>
      <c r="S324" s="166">
        <v>0</v>
      </c>
      <c r="T324" s="167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8" t="s">
        <v>151</v>
      </c>
      <c r="AT324" s="168" t="s">
        <v>146</v>
      </c>
      <c r="AU324" s="168" t="s">
        <v>89</v>
      </c>
      <c r="AY324" s="17" t="s">
        <v>144</v>
      </c>
      <c r="BE324" s="169">
        <f>IF(N324="základní",J324,0)</f>
        <v>0</v>
      </c>
      <c r="BF324" s="169">
        <f>IF(N324="snížená",J324,0)</f>
        <v>0</v>
      </c>
      <c r="BG324" s="169">
        <f>IF(N324="zákl. přenesená",J324,0)</f>
        <v>0</v>
      </c>
      <c r="BH324" s="169">
        <f>IF(N324="sníž. přenesená",J324,0)</f>
        <v>0</v>
      </c>
      <c r="BI324" s="169">
        <f>IF(N324="nulová",J324,0)</f>
        <v>0</v>
      </c>
      <c r="BJ324" s="17" t="s">
        <v>87</v>
      </c>
      <c r="BK324" s="169">
        <f>ROUND(I324*H324,2)</f>
        <v>0</v>
      </c>
      <c r="BL324" s="17" t="s">
        <v>151</v>
      </c>
      <c r="BM324" s="168" t="s">
        <v>797</v>
      </c>
    </row>
    <row r="325" spans="1:47" s="2" customFormat="1" ht="29.25">
      <c r="A325" s="32"/>
      <c r="B325" s="33"/>
      <c r="C325" s="32"/>
      <c r="D325" s="170" t="s">
        <v>153</v>
      </c>
      <c r="E325" s="32"/>
      <c r="F325" s="171" t="s">
        <v>798</v>
      </c>
      <c r="G325" s="32"/>
      <c r="H325" s="32"/>
      <c r="I325" s="96"/>
      <c r="J325" s="32"/>
      <c r="K325" s="32"/>
      <c r="L325" s="33"/>
      <c r="M325" s="172"/>
      <c r="N325" s="173"/>
      <c r="O325" s="53"/>
      <c r="P325" s="53"/>
      <c r="Q325" s="53"/>
      <c r="R325" s="53"/>
      <c r="S325" s="53"/>
      <c r="T325" s="54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7" t="s">
        <v>153</v>
      </c>
      <c r="AU325" s="17" t="s">
        <v>89</v>
      </c>
    </row>
    <row r="326" spans="1:65" s="2" customFormat="1" ht="24" customHeight="1">
      <c r="A326" s="32"/>
      <c r="B326" s="156"/>
      <c r="C326" s="157" t="s">
        <v>504</v>
      </c>
      <c r="D326" s="157" t="s">
        <v>146</v>
      </c>
      <c r="E326" s="158" t="s">
        <v>799</v>
      </c>
      <c r="F326" s="159" t="s">
        <v>800</v>
      </c>
      <c r="G326" s="160" t="s">
        <v>557</v>
      </c>
      <c r="H326" s="161">
        <v>1</v>
      </c>
      <c r="I326" s="162"/>
      <c r="J326" s="163">
        <f>ROUND(I326*H326,2)</f>
        <v>0</v>
      </c>
      <c r="K326" s="159" t="s">
        <v>150</v>
      </c>
      <c r="L326" s="33"/>
      <c r="M326" s="164" t="s">
        <v>3</v>
      </c>
      <c r="N326" s="165" t="s">
        <v>51</v>
      </c>
      <c r="O326" s="53"/>
      <c r="P326" s="166">
        <f>O326*H326</f>
        <v>0</v>
      </c>
      <c r="Q326" s="166">
        <v>0</v>
      </c>
      <c r="R326" s="166">
        <f>Q326*H326</f>
        <v>0</v>
      </c>
      <c r="S326" s="166">
        <v>0</v>
      </c>
      <c r="T326" s="167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8" t="s">
        <v>151</v>
      </c>
      <c r="AT326" s="168" t="s">
        <v>146</v>
      </c>
      <c r="AU326" s="168" t="s">
        <v>89</v>
      </c>
      <c r="AY326" s="17" t="s">
        <v>144</v>
      </c>
      <c r="BE326" s="169">
        <f>IF(N326="základní",J326,0)</f>
        <v>0</v>
      </c>
      <c r="BF326" s="169">
        <f>IF(N326="snížená",J326,0)</f>
        <v>0</v>
      </c>
      <c r="BG326" s="169">
        <f>IF(N326="zákl. přenesená",J326,0)</f>
        <v>0</v>
      </c>
      <c r="BH326" s="169">
        <f>IF(N326="sníž. přenesená",J326,0)</f>
        <v>0</v>
      </c>
      <c r="BI326" s="169">
        <f>IF(N326="nulová",J326,0)</f>
        <v>0</v>
      </c>
      <c r="BJ326" s="17" t="s">
        <v>87</v>
      </c>
      <c r="BK326" s="169">
        <f>ROUND(I326*H326,2)</f>
        <v>0</v>
      </c>
      <c r="BL326" s="17" t="s">
        <v>151</v>
      </c>
      <c r="BM326" s="168" t="s">
        <v>801</v>
      </c>
    </row>
    <row r="327" spans="1:47" s="2" customFormat="1" ht="29.25">
      <c r="A327" s="32"/>
      <c r="B327" s="33"/>
      <c r="C327" s="32"/>
      <c r="D327" s="170" t="s">
        <v>153</v>
      </c>
      <c r="E327" s="32"/>
      <c r="F327" s="171" t="s">
        <v>802</v>
      </c>
      <c r="G327" s="32"/>
      <c r="H327" s="32"/>
      <c r="I327" s="96"/>
      <c r="J327" s="32"/>
      <c r="K327" s="32"/>
      <c r="L327" s="33"/>
      <c r="M327" s="172"/>
      <c r="N327" s="173"/>
      <c r="O327" s="53"/>
      <c r="P327" s="53"/>
      <c r="Q327" s="53"/>
      <c r="R327" s="53"/>
      <c r="S327" s="53"/>
      <c r="T327" s="54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153</v>
      </c>
      <c r="AU327" s="17" t="s">
        <v>89</v>
      </c>
    </row>
    <row r="328" spans="1:65" s="2" customFormat="1" ht="24" customHeight="1">
      <c r="A328" s="32"/>
      <c r="B328" s="156"/>
      <c r="C328" s="157" t="s">
        <v>508</v>
      </c>
      <c r="D328" s="157" t="s">
        <v>146</v>
      </c>
      <c r="E328" s="158" t="s">
        <v>493</v>
      </c>
      <c r="F328" s="159" t="s">
        <v>494</v>
      </c>
      <c r="G328" s="160" t="s">
        <v>180</v>
      </c>
      <c r="H328" s="161">
        <v>0.707</v>
      </c>
      <c r="I328" s="162"/>
      <c r="J328" s="163">
        <f>ROUND(I328*H328,2)</f>
        <v>0</v>
      </c>
      <c r="K328" s="159" t="s">
        <v>150</v>
      </c>
      <c r="L328" s="33"/>
      <c r="M328" s="164" t="s">
        <v>3</v>
      </c>
      <c r="N328" s="165" t="s">
        <v>51</v>
      </c>
      <c r="O328" s="53"/>
      <c r="P328" s="166">
        <f>O328*H328</f>
        <v>0</v>
      </c>
      <c r="Q328" s="166">
        <v>2.25634</v>
      </c>
      <c r="R328" s="166">
        <f>Q328*H328</f>
        <v>1.5952323799999997</v>
      </c>
      <c r="S328" s="166">
        <v>0</v>
      </c>
      <c r="T328" s="167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68" t="s">
        <v>151</v>
      </c>
      <c r="AT328" s="168" t="s">
        <v>146</v>
      </c>
      <c r="AU328" s="168" t="s">
        <v>89</v>
      </c>
      <c r="AY328" s="17" t="s">
        <v>144</v>
      </c>
      <c r="BE328" s="169">
        <f>IF(N328="základní",J328,0)</f>
        <v>0</v>
      </c>
      <c r="BF328" s="169">
        <f>IF(N328="snížená",J328,0)</f>
        <v>0</v>
      </c>
      <c r="BG328" s="169">
        <f>IF(N328="zákl. přenesená",J328,0)</f>
        <v>0</v>
      </c>
      <c r="BH328" s="169">
        <f>IF(N328="sníž. přenesená",J328,0)</f>
        <v>0</v>
      </c>
      <c r="BI328" s="169">
        <f>IF(N328="nulová",J328,0)</f>
        <v>0</v>
      </c>
      <c r="BJ328" s="17" t="s">
        <v>87</v>
      </c>
      <c r="BK328" s="169">
        <f>ROUND(I328*H328,2)</f>
        <v>0</v>
      </c>
      <c r="BL328" s="17" t="s">
        <v>151</v>
      </c>
      <c r="BM328" s="168" t="s">
        <v>803</v>
      </c>
    </row>
    <row r="329" spans="1:47" s="2" customFormat="1" ht="19.5">
      <c r="A329" s="32"/>
      <c r="B329" s="33"/>
      <c r="C329" s="32"/>
      <c r="D329" s="170" t="s">
        <v>153</v>
      </c>
      <c r="E329" s="32"/>
      <c r="F329" s="171" t="s">
        <v>496</v>
      </c>
      <c r="G329" s="32"/>
      <c r="H329" s="32"/>
      <c r="I329" s="96"/>
      <c r="J329" s="32"/>
      <c r="K329" s="32"/>
      <c r="L329" s="33"/>
      <c r="M329" s="172"/>
      <c r="N329" s="173"/>
      <c r="O329" s="53"/>
      <c r="P329" s="53"/>
      <c r="Q329" s="53"/>
      <c r="R329" s="53"/>
      <c r="S329" s="53"/>
      <c r="T329" s="54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153</v>
      </c>
      <c r="AU329" s="17" t="s">
        <v>89</v>
      </c>
    </row>
    <row r="330" spans="2:51" s="13" customFormat="1" ht="12">
      <c r="B330" s="174"/>
      <c r="D330" s="170" t="s">
        <v>155</v>
      </c>
      <c r="E330" s="175" t="s">
        <v>3</v>
      </c>
      <c r="F330" s="176" t="s">
        <v>804</v>
      </c>
      <c r="H330" s="175" t="s">
        <v>3</v>
      </c>
      <c r="I330" s="177"/>
      <c r="L330" s="174"/>
      <c r="M330" s="178"/>
      <c r="N330" s="179"/>
      <c r="O330" s="179"/>
      <c r="P330" s="179"/>
      <c r="Q330" s="179"/>
      <c r="R330" s="179"/>
      <c r="S330" s="179"/>
      <c r="T330" s="180"/>
      <c r="AT330" s="175" t="s">
        <v>155</v>
      </c>
      <c r="AU330" s="175" t="s">
        <v>89</v>
      </c>
      <c r="AV330" s="13" t="s">
        <v>87</v>
      </c>
      <c r="AW330" s="13" t="s">
        <v>39</v>
      </c>
      <c r="AX330" s="13" t="s">
        <v>80</v>
      </c>
      <c r="AY330" s="175" t="s">
        <v>144</v>
      </c>
    </row>
    <row r="331" spans="2:51" s="14" customFormat="1" ht="12">
      <c r="B331" s="181"/>
      <c r="D331" s="170" t="s">
        <v>155</v>
      </c>
      <c r="E331" s="182" t="s">
        <v>3</v>
      </c>
      <c r="F331" s="183" t="s">
        <v>805</v>
      </c>
      <c r="H331" s="184">
        <v>0.707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2" t="s">
        <v>155</v>
      </c>
      <c r="AU331" s="182" t="s">
        <v>89</v>
      </c>
      <c r="AV331" s="14" t="s">
        <v>89</v>
      </c>
      <c r="AW331" s="14" t="s">
        <v>39</v>
      </c>
      <c r="AX331" s="14" t="s">
        <v>80</v>
      </c>
      <c r="AY331" s="182" t="s">
        <v>144</v>
      </c>
    </row>
    <row r="332" spans="2:51" s="15" customFormat="1" ht="12">
      <c r="B332" s="189"/>
      <c r="D332" s="170" t="s">
        <v>155</v>
      </c>
      <c r="E332" s="190" t="s">
        <v>3</v>
      </c>
      <c r="F332" s="191" t="s">
        <v>158</v>
      </c>
      <c r="H332" s="192">
        <v>0.707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155</v>
      </c>
      <c r="AU332" s="190" t="s">
        <v>89</v>
      </c>
      <c r="AV332" s="15" t="s">
        <v>151</v>
      </c>
      <c r="AW332" s="15" t="s">
        <v>39</v>
      </c>
      <c r="AX332" s="15" t="s">
        <v>87</v>
      </c>
      <c r="AY332" s="190" t="s">
        <v>144</v>
      </c>
    </row>
    <row r="333" spans="1:65" s="2" customFormat="1" ht="16.5" customHeight="1">
      <c r="A333" s="32"/>
      <c r="B333" s="156"/>
      <c r="C333" s="157" t="s">
        <v>514</v>
      </c>
      <c r="D333" s="157" t="s">
        <v>146</v>
      </c>
      <c r="E333" s="158" t="s">
        <v>806</v>
      </c>
      <c r="F333" s="159" t="s">
        <v>807</v>
      </c>
      <c r="G333" s="160" t="s">
        <v>808</v>
      </c>
      <c r="H333" s="161">
        <v>1</v>
      </c>
      <c r="I333" s="162"/>
      <c r="J333" s="163">
        <f>ROUND(I333*H333,2)</f>
        <v>0</v>
      </c>
      <c r="K333" s="159" t="s">
        <v>150</v>
      </c>
      <c r="L333" s="33"/>
      <c r="M333" s="164" t="s">
        <v>3</v>
      </c>
      <c r="N333" s="165" t="s">
        <v>51</v>
      </c>
      <c r="O333" s="53"/>
      <c r="P333" s="166">
        <f>O333*H333</f>
        <v>0</v>
      </c>
      <c r="Q333" s="166">
        <v>0.002</v>
      </c>
      <c r="R333" s="166">
        <f>Q333*H333</f>
        <v>0.002</v>
      </c>
      <c r="S333" s="166">
        <v>0</v>
      </c>
      <c r="T333" s="167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68" t="s">
        <v>151</v>
      </c>
      <c r="AT333" s="168" t="s">
        <v>146</v>
      </c>
      <c r="AU333" s="168" t="s">
        <v>89</v>
      </c>
      <c r="AY333" s="17" t="s">
        <v>144</v>
      </c>
      <c r="BE333" s="169">
        <f>IF(N333="základní",J333,0)</f>
        <v>0</v>
      </c>
      <c r="BF333" s="169">
        <f>IF(N333="snížená",J333,0)</f>
        <v>0</v>
      </c>
      <c r="BG333" s="169">
        <f>IF(N333="zákl. přenesená",J333,0)</f>
        <v>0</v>
      </c>
      <c r="BH333" s="169">
        <f>IF(N333="sníž. přenesená",J333,0)</f>
        <v>0</v>
      </c>
      <c r="BI333" s="169">
        <f>IF(N333="nulová",J333,0)</f>
        <v>0</v>
      </c>
      <c r="BJ333" s="17" t="s">
        <v>87</v>
      </c>
      <c r="BK333" s="169">
        <f>ROUND(I333*H333,2)</f>
        <v>0</v>
      </c>
      <c r="BL333" s="17" t="s">
        <v>151</v>
      </c>
      <c r="BM333" s="168" t="s">
        <v>809</v>
      </c>
    </row>
    <row r="334" spans="1:47" s="2" customFormat="1" ht="12">
      <c r="A334" s="32"/>
      <c r="B334" s="33"/>
      <c r="C334" s="32"/>
      <c r="D334" s="170" t="s">
        <v>153</v>
      </c>
      <c r="E334" s="32"/>
      <c r="F334" s="171" t="s">
        <v>810</v>
      </c>
      <c r="G334" s="32"/>
      <c r="H334" s="32"/>
      <c r="I334" s="96"/>
      <c r="J334" s="32"/>
      <c r="K334" s="32"/>
      <c r="L334" s="33"/>
      <c r="M334" s="172"/>
      <c r="N334" s="173"/>
      <c r="O334" s="53"/>
      <c r="P334" s="53"/>
      <c r="Q334" s="53"/>
      <c r="R334" s="53"/>
      <c r="S334" s="53"/>
      <c r="T334" s="54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153</v>
      </c>
      <c r="AU334" s="17" t="s">
        <v>89</v>
      </c>
    </row>
    <row r="335" spans="2:63" s="12" customFormat="1" ht="22.9" customHeight="1">
      <c r="B335" s="143"/>
      <c r="D335" s="144" t="s">
        <v>79</v>
      </c>
      <c r="E335" s="154" t="s">
        <v>205</v>
      </c>
      <c r="F335" s="154" t="s">
        <v>498</v>
      </c>
      <c r="I335" s="146"/>
      <c r="J335" s="155">
        <f>BK335</f>
        <v>0</v>
      </c>
      <c r="L335" s="143"/>
      <c r="M335" s="148"/>
      <c r="N335" s="149"/>
      <c r="O335" s="149"/>
      <c r="P335" s="150">
        <f>SUM(P336:P350)</f>
        <v>0</v>
      </c>
      <c r="Q335" s="149"/>
      <c r="R335" s="150">
        <f>SUM(R336:R350)</f>
        <v>5.8367249999999995</v>
      </c>
      <c r="S335" s="149"/>
      <c r="T335" s="151">
        <f>SUM(T336:T350)</f>
        <v>0</v>
      </c>
      <c r="AR335" s="144" t="s">
        <v>87</v>
      </c>
      <c r="AT335" s="152" t="s">
        <v>79</v>
      </c>
      <c r="AU335" s="152" t="s">
        <v>87</v>
      </c>
      <c r="AY335" s="144" t="s">
        <v>144</v>
      </c>
      <c r="BK335" s="153">
        <f>SUM(BK336:BK350)</f>
        <v>0</v>
      </c>
    </row>
    <row r="336" spans="1:65" s="2" customFormat="1" ht="24" customHeight="1">
      <c r="A336" s="32"/>
      <c r="B336" s="156"/>
      <c r="C336" s="157" t="s">
        <v>520</v>
      </c>
      <c r="D336" s="157" t="s">
        <v>146</v>
      </c>
      <c r="E336" s="158" t="s">
        <v>500</v>
      </c>
      <c r="F336" s="159" t="s">
        <v>501</v>
      </c>
      <c r="G336" s="160" t="s">
        <v>168</v>
      </c>
      <c r="H336" s="161">
        <v>20.5</v>
      </c>
      <c r="I336" s="162"/>
      <c r="J336" s="163">
        <f>ROUND(I336*H336,2)</f>
        <v>0</v>
      </c>
      <c r="K336" s="159" t="s">
        <v>150</v>
      </c>
      <c r="L336" s="33"/>
      <c r="M336" s="164" t="s">
        <v>3</v>
      </c>
      <c r="N336" s="165" t="s">
        <v>51</v>
      </c>
      <c r="O336" s="53"/>
      <c r="P336" s="166">
        <f>O336*H336</f>
        <v>0</v>
      </c>
      <c r="Q336" s="166">
        <v>0.1295</v>
      </c>
      <c r="R336" s="166">
        <f>Q336*H336</f>
        <v>2.65475</v>
      </c>
      <c r="S336" s="166">
        <v>0</v>
      </c>
      <c r="T336" s="167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68" t="s">
        <v>151</v>
      </c>
      <c r="AT336" s="168" t="s">
        <v>146</v>
      </c>
      <c r="AU336" s="168" t="s">
        <v>89</v>
      </c>
      <c r="AY336" s="17" t="s">
        <v>144</v>
      </c>
      <c r="BE336" s="169">
        <f>IF(N336="základní",J336,0)</f>
        <v>0</v>
      </c>
      <c r="BF336" s="169">
        <f>IF(N336="snížená",J336,0)</f>
        <v>0</v>
      </c>
      <c r="BG336" s="169">
        <f>IF(N336="zákl. přenesená",J336,0)</f>
        <v>0</v>
      </c>
      <c r="BH336" s="169">
        <f>IF(N336="sníž. přenesená",J336,0)</f>
        <v>0</v>
      </c>
      <c r="BI336" s="169">
        <f>IF(N336="nulová",J336,0)</f>
        <v>0</v>
      </c>
      <c r="BJ336" s="17" t="s">
        <v>87</v>
      </c>
      <c r="BK336" s="169">
        <f>ROUND(I336*H336,2)</f>
        <v>0</v>
      </c>
      <c r="BL336" s="17" t="s">
        <v>151</v>
      </c>
      <c r="BM336" s="168" t="s">
        <v>811</v>
      </c>
    </row>
    <row r="337" spans="1:47" s="2" customFormat="1" ht="29.25">
      <c r="A337" s="32"/>
      <c r="B337" s="33"/>
      <c r="C337" s="32"/>
      <c r="D337" s="170" t="s">
        <v>153</v>
      </c>
      <c r="E337" s="32"/>
      <c r="F337" s="171" t="s">
        <v>503</v>
      </c>
      <c r="G337" s="32"/>
      <c r="H337" s="32"/>
      <c r="I337" s="96"/>
      <c r="J337" s="32"/>
      <c r="K337" s="32"/>
      <c r="L337" s="33"/>
      <c r="M337" s="172"/>
      <c r="N337" s="173"/>
      <c r="O337" s="53"/>
      <c r="P337" s="53"/>
      <c r="Q337" s="53"/>
      <c r="R337" s="53"/>
      <c r="S337" s="53"/>
      <c r="T337" s="54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153</v>
      </c>
      <c r="AU337" s="17" t="s">
        <v>89</v>
      </c>
    </row>
    <row r="338" spans="1:65" s="2" customFormat="1" ht="16.5" customHeight="1">
      <c r="A338" s="32"/>
      <c r="B338" s="156"/>
      <c r="C338" s="197" t="s">
        <v>526</v>
      </c>
      <c r="D338" s="197" t="s">
        <v>286</v>
      </c>
      <c r="E338" s="198" t="s">
        <v>505</v>
      </c>
      <c r="F338" s="199" t="s">
        <v>812</v>
      </c>
      <c r="G338" s="200" t="s">
        <v>168</v>
      </c>
      <c r="H338" s="201">
        <v>20.5</v>
      </c>
      <c r="I338" s="202"/>
      <c r="J338" s="203">
        <f>ROUND(I338*H338,2)</f>
        <v>0</v>
      </c>
      <c r="K338" s="199" t="s">
        <v>3</v>
      </c>
      <c r="L338" s="204"/>
      <c r="M338" s="205" t="s">
        <v>3</v>
      </c>
      <c r="N338" s="206" t="s">
        <v>51</v>
      </c>
      <c r="O338" s="53"/>
      <c r="P338" s="166">
        <f>O338*H338</f>
        <v>0</v>
      </c>
      <c r="Q338" s="166">
        <v>0.045</v>
      </c>
      <c r="R338" s="166">
        <f>Q338*H338</f>
        <v>0.9225</v>
      </c>
      <c r="S338" s="166">
        <v>0</v>
      </c>
      <c r="T338" s="167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68" t="s">
        <v>198</v>
      </c>
      <c r="AT338" s="168" t="s">
        <v>286</v>
      </c>
      <c r="AU338" s="168" t="s">
        <v>89</v>
      </c>
      <c r="AY338" s="17" t="s">
        <v>144</v>
      </c>
      <c r="BE338" s="169">
        <f>IF(N338="základní",J338,0)</f>
        <v>0</v>
      </c>
      <c r="BF338" s="169">
        <f>IF(N338="snížená",J338,0)</f>
        <v>0</v>
      </c>
      <c r="BG338" s="169">
        <f>IF(N338="zákl. přenesená",J338,0)</f>
        <v>0</v>
      </c>
      <c r="BH338" s="169">
        <f>IF(N338="sníž. přenesená",J338,0)</f>
        <v>0</v>
      </c>
      <c r="BI338" s="169">
        <f>IF(N338="nulová",J338,0)</f>
        <v>0</v>
      </c>
      <c r="BJ338" s="17" t="s">
        <v>87</v>
      </c>
      <c r="BK338" s="169">
        <f>ROUND(I338*H338,2)</f>
        <v>0</v>
      </c>
      <c r="BL338" s="17" t="s">
        <v>151</v>
      </c>
      <c r="BM338" s="168" t="s">
        <v>813</v>
      </c>
    </row>
    <row r="339" spans="1:47" s="2" customFormat="1" ht="12">
      <c r="A339" s="32"/>
      <c r="B339" s="33"/>
      <c r="C339" s="32"/>
      <c r="D339" s="170" t="s">
        <v>153</v>
      </c>
      <c r="E339" s="32"/>
      <c r="F339" s="171" t="s">
        <v>812</v>
      </c>
      <c r="G339" s="32"/>
      <c r="H339" s="32"/>
      <c r="I339" s="96"/>
      <c r="J339" s="32"/>
      <c r="K339" s="32"/>
      <c r="L339" s="33"/>
      <c r="M339" s="172"/>
      <c r="N339" s="173"/>
      <c r="O339" s="53"/>
      <c r="P339" s="53"/>
      <c r="Q339" s="53"/>
      <c r="R339" s="53"/>
      <c r="S339" s="53"/>
      <c r="T339" s="54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153</v>
      </c>
      <c r="AU339" s="17" t="s">
        <v>89</v>
      </c>
    </row>
    <row r="340" spans="1:65" s="2" customFormat="1" ht="24" customHeight="1">
      <c r="A340" s="32"/>
      <c r="B340" s="156"/>
      <c r="C340" s="157" t="s">
        <v>532</v>
      </c>
      <c r="D340" s="157" t="s">
        <v>146</v>
      </c>
      <c r="E340" s="158" t="s">
        <v>814</v>
      </c>
      <c r="F340" s="159" t="s">
        <v>815</v>
      </c>
      <c r="G340" s="160" t="s">
        <v>180</v>
      </c>
      <c r="H340" s="161">
        <v>1</v>
      </c>
      <c r="I340" s="162"/>
      <c r="J340" s="163">
        <f>ROUND(I340*H340,2)</f>
        <v>0</v>
      </c>
      <c r="K340" s="159" t="s">
        <v>150</v>
      </c>
      <c r="L340" s="33"/>
      <c r="M340" s="164" t="s">
        <v>3</v>
      </c>
      <c r="N340" s="165" t="s">
        <v>51</v>
      </c>
      <c r="O340" s="53"/>
      <c r="P340" s="166">
        <f>O340*H340</f>
        <v>0</v>
      </c>
      <c r="Q340" s="166">
        <v>2.25634</v>
      </c>
      <c r="R340" s="166">
        <f>Q340*H340</f>
        <v>2.25634</v>
      </c>
      <c r="S340" s="166">
        <v>0</v>
      </c>
      <c r="T340" s="167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8" t="s">
        <v>151</v>
      </c>
      <c r="AT340" s="168" t="s">
        <v>146</v>
      </c>
      <c r="AU340" s="168" t="s">
        <v>89</v>
      </c>
      <c r="AY340" s="17" t="s">
        <v>144</v>
      </c>
      <c r="BE340" s="169">
        <f>IF(N340="základní",J340,0)</f>
        <v>0</v>
      </c>
      <c r="BF340" s="169">
        <f>IF(N340="snížená",J340,0)</f>
        <v>0</v>
      </c>
      <c r="BG340" s="169">
        <f>IF(N340="zákl. přenesená",J340,0)</f>
        <v>0</v>
      </c>
      <c r="BH340" s="169">
        <f>IF(N340="sníž. přenesená",J340,0)</f>
        <v>0</v>
      </c>
      <c r="BI340" s="169">
        <f>IF(N340="nulová",J340,0)</f>
        <v>0</v>
      </c>
      <c r="BJ340" s="17" t="s">
        <v>87</v>
      </c>
      <c r="BK340" s="169">
        <f>ROUND(I340*H340,2)</f>
        <v>0</v>
      </c>
      <c r="BL340" s="17" t="s">
        <v>151</v>
      </c>
      <c r="BM340" s="168" t="s">
        <v>816</v>
      </c>
    </row>
    <row r="341" spans="1:47" s="2" customFormat="1" ht="19.5">
      <c r="A341" s="32"/>
      <c r="B341" s="33"/>
      <c r="C341" s="32"/>
      <c r="D341" s="170" t="s">
        <v>153</v>
      </c>
      <c r="E341" s="32"/>
      <c r="F341" s="171" t="s">
        <v>817</v>
      </c>
      <c r="G341" s="32"/>
      <c r="H341" s="32"/>
      <c r="I341" s="96"/>
      <c r="J341" s="32"/>
      <c r="K341" s="32"/>
      <c r="L341" s="33"/>
      <c r="M341" s="172"/>
      <c r="N341" s="173"/>
      <c r="O341" s="53"/>
      <c r="P341" s="53"/>
      <c r="Q341" s="53"/>
      <c r="R341" s="53"/>
      <c r="S341" s="53"/>
      <c r="T341" s="54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153</v>
      </c>
      <c r="AU341" s="17" t="s">
        <v>89</v>
      </c>
    </row>
    <row r="342" spans="1:65" s="2" customFormat="1" ht="16.5" customHeight="1">
      <c r="A342" s="32"/>
      <c r="B342" s="156"/>
      <c r="C342" s="157" t="s">
        <v>537</v>
      </c>
      <c r="D342" s="157" t="s">
        <v>146</v>
      </c>
      <c r="E342" s="158" t="s">
        <v>509</v>
      </c>
      <c r="F342" s="159" t="s">
        <v>510</v>
      </c>
      <c r="G342" s="160" t="s">
        <v>168</v>
      </c>
      <c r="H342" s="161">
        <v>104.5</v>
      </c>
      <c r="I342" s="162"/>
      <c r="J342" s="163">
        <f>ROUND(I342*H342,2)</f>
        <v>0</v>
      </c>
      <c r="K342" s="159" t="s">
        <v>150</v>
      </c>
      <c r="L342" s="33"/>
      <c r="M342" s="164" t="s">
        <v>3</v>
      </c>
      <c r="N342" s="165" t="s">
        <v>51</v>
      </c>
      <c r="O342" s="53"/>
      <c r="P342" s="166">
        <f>O342*H342</f>
        <v>0</v>
      </c>
      <c r="Q342" s="166">
        <v>3E-05</v>
      </c>
      <c r="R342" s="166">
        <f>Q342*H342</f>
        <v>0.003135</v>
      </c>
      <c r="S342" s="166">
        <v>0</v>
      </c>
      <c r="T342" s="167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68" t="s">
        <v>151</v>
      </c>
      <c r="AT342" s="168" t="s">
        <v>146</v>
      </c>
      <c r="AU342" s="168" t="s">
        <v>89</v>
      </c>
      <c r="AY342" s="17" t="s">
        <v>144</v>
      </c>
      <c r="BE342" s="169">
        <f>IF(N342="základní",J342,0)</f>
        <v>0</v>
      </c>
      <c r="BF342" s="169">
        <f>IF(N342="snížená",J342,0)</f>
        <v>0</v>
      </c>
      <c r="BG342" s="169">
        <f>IF(N342="zákl. přenesená",J342,0)</f>
        <v>0</v>
      </c>
      <c r="BH342" s="169">
        <f>IF(N342="sníž. přenesená",J342,0)</f>
        <v>0</v>
      </c>
      <c r="BI342" s="169">
        <f>IF(N342="nulová",J342,0)</f>
        <v>0</v>
      </c>
      <c r="BJ342" s="17" t="s">
        <v>87</v>
      </c>
      <c r="BK342" s="169">
        <f>ROUND(I342*H342,2)</f>
        <v>0</v>
      </c>
      <c r="BL342" s="17" t="s">
        <v>151</v>
      </c>
      <c r="BM342" s="168" t="s">
        <v>818</v>
      </c>
    </row>
    <row r="343" spans="1:47" s="2" customFormat="1" ht="19.5">
      <c r="A343" s="32"/>
      <c r="B343" s="33"/>
      <c r="C343" s="32"/>
      <c r="D343" s="170" t="s">
        <v>153</v>
      </c>
      <c r="E343" s="32"/>
      <c r="F343" s="171" t="s">
        <v>512</v>
      </c>
      <c r="G343" s="32"/>
      <c r="H343" s="32"/>
      <c r="I343" s="96"/>
      <c r="J343" s="32"/>
      <c r="K343" s="32"/>
      <c r="L343" s="33"/>
      <c r="M343" s="172"/>
      <c r="N343" s="173"/>
      <c r="O343" s="53"/>
      <c r="P343" s="53"/>
      <c r="Q343" s="53"/>
      <c r="R343" s="53"/>
      <c r="S343" s="53"/>
      <c r="T343" s="54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7" t="s">
        <v>153</v>
      </c>
      <c r="AU343" s="17" t="s">
        <v>89</v>
      </c>
    </row>
    <row r="344" spans="2:51" s="13" customFormat="1" ht="12">
      <c r="B344" s="174"/>
      <c r="D344" s="170" t="s">
        <v>155</v>
      </c>
      <c r="E344" s="175" t="s">
        <v>3</v>
      </c>
      <c r="F344" s="176" t="s">
        <v>626</v>
      </c>
      <c r="H344" s="175" t="s">
        <v>3</v>
      </c>
      <c r="I344" s="177"/>
      <c r="L344" s="174"/>
      <c r="M344" s="178"/>
      <c r="N344" s="179"/>
      <c r="O344" s="179"/>
      <c r="P344" s="179"/>
      <c r="Q344" s="179"/>
      <c r="R344" s="179"/>
      <c r="S344" s="179"/>
      <c r="T344" s="180"/>
      <c r="AT344" s="175" t="s">
        <v>155</v>
      </c>
      <c r="AU344" s="175" t="s">
        <v>89</v>
      </c>
      <c r="AV344" s="13" t="s">
        <v>87</v>
      </c>
      <c r="AW344" s="13" t="s">
        <v>39</v>
      </c>
      <c r="AX344" s="13" t="s">
        <v>80</v>
      </c>
      <c r="AY344" s="175" t="s">
        <v>144</v>
      </c>
    </row>
    <row r="345" spans="2:51" s="14" customFormat="1" ht="12">
      <c r="B345" s="181"/>
      <c r="D345" s="170" t="s">
        <v>155</v>
      </c>
      <c r="E345" s="182" t="s">
        <v>3</v>
      </c>
      <c r="F345" s="183" t="s">
        <v>819</v>
      </c>
      <c r="H345" s="184">
        <v>24.5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155</v>
      </c>
      <c r="AU345" s="182" t="s">
        <v>89</v>
      </c>
      <c r="AV345" s="14" t="s">
        <v>89</v>
      </c>
      <c r="AW345" s="14" t="s">
        <v>39</v>
      </c>
      <c r="AX345" s="14" t="s">
        <v>80</v>
      </c>
      <c r="AY345" s="182" t="s">
        <v>144</v>
      </c>
    </row>
    <row r="346" spans="2:51" s="13" customFormat="1" ht="12">
      <c r="B346" s="174"/>
      <c r="D346" s="170" t="s">
        <v>155</v>
      </c>
      <c r="E346" s="175" t="s">
        <v>3</v>
      </c>
      <c r="F346" s="176" t="s">
        <v>628</v>
      </c>
      <c r="H346" s="175" t="s">
        <v>3</v>
      </c>
      <c r="I346" s="177"/>
      <c r="L346" s="174"/>
      <c r="M346" s="178"/>
      <c r="N346" s="179"/>
      <c r="O346" s="179"/>
      <c r="P346" s="179"/>
      <c r="Q346" s="179"/>
      <c r="R346" s="179"/>
      <c r="S346" s="179"/>
      <c r="T346" s="180"/>
      <c r="AT346" s="175" t="s">
        <v>155</v>
      </c>
      <c r="AU346" s="175" t="s">
        <v>89</v>
      </c>
      <c r="AV346" s="13" t="s">
        <v>87</v>
      </c>
      <c r="AW346" s="13" t="s">
        <v>39</v>
      </c>
      <c r="AX346" s="13" t="s">
        <v>80</v>
      </c>
      <c r="AY346" s="175" t="s">
        <v>144</v>
      </c>
    </row>
    <row r="347" spans="2:51" s="14" customFormat="1" ht="12">
      <c r="B347" s="181"/>
      <c r="D347" s="170" t="s">
        <v>155</v>
      </c>
      <c r="E347" s="182" t="s">
        <v>3</v>
      </c>
      <c r="F347" s="183" t="s">
        <v>820</v>
      </c>
      <c r="H347" s="184">
        <v>40</v>
      </c>
      <c r="I347" s="185"/>
      <c r="L347" s="181"/>
      <c r="M347" s="186"/>
      <c r="N347" s="187"/>
      <c r="O347" s="187"/>
      <c r="P347" s="187"/>
      <c r="Q347" s="187"/>
      <c r="R347" s="187"/>
      <c r="S347" s="187"/>
      <c r="T347" s="188"/>
      <c r="AT347" s="182" t="s">
        <v>155</v>
      </c>
      <c r="AU347" s="182" t="s">
        <v>89</v>
      </c>
      <c r="AV347" s="14" t="s">
        <v>89</v>
      </c>
      <c r="AW347" s="14" t="s">
        <v>39</v>
      </c>
      <c r="AX347" s="14" t="s">
        <v>80</v>
      </c>
      <c r="AY347" s="182" t="s">
        <v>144</v>
      </c>
    </row>
    <row r="348" spans="2:51" s="13" customFormat="1" ht="12">
      <c r="B348" s="174"/>
      <c r="D348" s="170" t="s">
        <v>155</v>
      </c>
      <c r="E348" s="175" t="s">
        <v>3</v>
      </c>
      <c r="F348" s="176" t="s">
        <v>821</v>
      </c>
      <c r="H348" s="175" t="s">
        <v>3</v>
      </c>
      <c r="I348" s="177"/>
      <c r="L348" s="174"/>
      <c r="M348" s="178"/>
      <c r="N348" s="179"/>
      <c r="O348" s="179"/>
      <c r="P348" s="179"/>
      <c r="Q348" s="179"/>
      <c r="R348" s="179"/>
      <c r="S348" s="179"/>
      <c r="T348" s="180"/>
      <c r="AT348" s="175" t="s">
        <v>155</v>
      </c>
      <c r="AU348" s="175" t="s">
        <v>89</v>
      </c>
      <c r="AV348" s="13" t="s">
        <v>87</v>
      </c>
      <c r="AW348" s="13" t="s">
        <v>39</v>
      </c>
      <c r="AX348" s="13" t="s">
        <v>80</v>
      </c>
      <c r="AY348" s="175" t="s">
        <v>144</v>
      </c>
    </row>
    <row r="349" spans="2:51" s="14" customFormat="1" ht="12">
      <c r="B349" s="181"/>
      <c r="D349" s="170" t="s">
        <v>155</v>
      </c>
      <c r="E349" s="182" t="s">
        <v>3</v>
      </c>
      <c r="F349" s="183" t="s">
        <v>822</v>
      </c>
      <c r="H349" s="184">
        <v>40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155</v>
      </c>
      <c r="AU349" s="182" t="s">
        <v>89</v>
      </c>
      <c r="AV349" s="14" t="s">
        <v>89</v>
      </c>
      <c r="AW349" s="14" t="s">
        <v>39</v>
      </c>
      <c r="AX349" s="14" t="s">
        <v>80</v>
      </c>
      <c r="AY349" s="182" t="s">
        <v>144</v>
      </c>
    </row>
    <row r="350" spans="2:51" s="15" customFormat="1" ht="12">
      <c r="B350" s="189"/>
      <c r="D350" s="170" t="s">
        <v>155</v>
      </c>
      <c r="E350" s="190" t="s">
        <v>3</v>
      </c>
      <c r="F350" s="191" t="s">
        <v>158</v>
      </c>
      <c r="H350" s="192">
        <v>104.5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155</v>
      </c>
      <c r="AU350" s="190" t="s">
        <v>89</v>
      </c>
      <c r="AV350" s="15" t="s">
        <v>151</v>
      </c>
      <c r="AW350" s="15" t="s">
        <v>39</v>
      </c>
      <c r="AX350" s="15" t="s">
        <v>87</v>
      </c>
      <c r="AY350" s="190" t="s">
        <v>144</v>
      </c>
    </row>
    <row r="351" spans="2:63" s="12" customFormat="1" ht="22.9" customHeight="1">
      <c r="B351" s="143"/>
      <c r="D351" s="144" t="s">
        <v>79</v>
      </c>
      <c r="E351" s="154" t="s">
        <v>573</v>
      </c>
      <c r="F351" s="154" t="s">
        <v>574</v>
      </c>
      <c r="I351" s="146"/>
      <c r="J351" s="155">
        <f>BK351</f>
        <v>0</v>
      </c>
      <c r="L351" s="143"/>
      <c r="M351" s="148"/>
      <c r="N351" s="149"/>
      <c r="O351" s="149"/>
      <c r="P351" s="150">
        <f>SUM(P352:P360)</f>
        <v>0</v>
      </c>
      <c r="Q351" s="149"/>
      <c r="R351" s="150">
        <f>SUM(R352:R360)</f>
        <v>0</v>
      </c>
      <c r="S351" s="149"/>
      <c r="T351" s="151">
        <f>SUM(T352:T360)</f>
        <v>0</v>
      </c>
      <c r="AR351" s="144" t="s">
        <v>87</v>
      </c>
      <c r="AT351" s="152" t="s">
        <v>79</v>
      </c>
      <c r="AU351" s="152" t="s">
        <v>87</v>
      </c>
      <c r="AY351" s="144" t="s">
        <v>144</v>
      </c>
      <c r="BK351" s="153">
        <f>SUM(BK352:BK360)</f>
        <v>0</v>
      </c>
    </row>
    <row r="352" spans="1:65" s="2" customFormat="1" ht="24" customHeight="1">
      <c r="A352" s="32"/>
      <c r="B352" s="156"/>
      <c r="C352" s="157" t="s">
        <v>542</v>
      </c>
      <c r="D352" s="157" t="s">
        <v>146</v>
      </c>
      <c r="E352" s="158" t="s">
        <v>576</v>
      </c>
      <c r="F352" s="159" t="s">
        <v>577</v>
      </c>
      <c r="G352" s="160" t="s">
        <v>270</v>
      </c>
      <c r="H352" s="161">
        <v>16.065</v>
      </c>
      <c r="I352" s="162"/>
      <c r="J352" s="163">
        <f>ROUND(I352*H352,2)</f>
        <v>0</v>
      </c>
      <c r="K352" s="159" t="s">
        <v>150</v>
      </c>
      <c r="L352" s="33"/>
      <c r="M352" s="164" t="s">
        <v>3</v>
      </c>
      <c r="N352" s="165" t="s">
        <v>51</v>
      </c>
      <c r="O352" s="53"/>
      <c r="P352" s="166">
        <f>O352*H352</f>
        <v>0</v>
      </c>
      <c r="Q352" s="166">
        <v>0</v>
      </c>
      <c r="R352" s="166">
        <f>Q352*H352</f>
        <v>0</v>
      </c>
      <c r="S352" s="166">
        <v>0</v>
      </c>
      <c r="T352" s="167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68" t="s">
        <v>151</v>
      </c>
      <c r="AT352" s="168" t="s">
        <v>146</v>
      </c>
      <c r="AU352" s="168" t="s">
        <v>89</v>
      </c>
      <c r="AY352" s="17" t="s">
        <v>144</v>
      </c>
      <c r="BE352" s="169">
        <f>IF(N352="základní",J352,0)</f>
        <v>0</v>
      </c>
      <c r="BF352" s="169">
        <f>IF(N352="snížená",J352,0)</f>
        <v>0</v>
      </c>
      <c r="BG352" s="169">
        <f>IF(N352="zákl. přenesená",J352,0)</f>
        <v>0</v>
      </c>
      <c r="BH352" s="169">
        <f>IF(N352="sníž. přenesená",J352,0)</f>
        <v>0</v>
      </c>
      <c r="BI352" s="169">
        <f>IF(N352="nulová",J352,0)</f>
        <v>0</v>
      </c>
      <c r="BJ352" s="17" t="s">
        <v>87</v>
      </c>
      <c r="BK352" s="169">
        <f>ROUND(I352*H352,2)</f>
        <v>0</v>
      </c>
      <c r="BL352" s="17" t="s">
        <v>151</v>
      </c>
      <c r="BM352" s="168" t="s">
        <v>823</v>
      </c>
    </row>
    <row r="353" spans="1:47" s="2" customFormat="1" ht="29.25">
      <c r="A353" s="32"/>
      <c r="B353" s="33"/>
      <c r="C353" s="32"/>
      <c r="D353" s="170" t="s">
        <v>153</v>
      </c>
      <c r="E353" s="32"/>
      <c r="F353" s="171" t="s">
        <v>579</v>
      </c>
      <c r="G353" s="32"/>
      <c r="H353" s="32"/>
      <c r="I353" s="96"/>
      <c r="J353" s="32"/>
      <c r="K353" s="32"/>
      <c r="L353" s="33"/>
      <c r="M353" s="172"/>
      <c r="N353" s="173"/>
      <c r="O353" s="53"/>
      <c r="P353" s="53"/>
      <c r="Q353" s="53"/>
      <c r="R353" s="53"/>
      <c r="S353" s="53"/>
      <c r="T353" s="54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153</v>
      </c>
      <c r="AU353" s="17" t="s">
        <v>89</v>
      </c>
    </row>
    <row r="354" spans="1:65" s="2" customFormat="1" ht="16.5" customHeight="1">
      <c r="A354" s="32"/>
      <c r="B354" s="156"/>
      <c r="C354" s="157" t="s">
        <v>547</v>
      </c>
      <c r="D354" s="157" t="s">
        <v>146</v>
      </c>
      <c r="E354" s="158" t="s">
        <v>581</v>
      </c>
      <c r="F354" s="159" t="s">
        <v>582</v>
      </c>
      <c r="G354" s="160" t="s">
        <v>270</v>
      </c>
      <c r="H354" s="161">
        <v>16.065</v>
      </c>
      <c r="I354" s="162"/>
      <c r="J354" s="163">
        <f>ROUND(I354*H354,2)</f>
        <v>0</v>
      </c>
      <c r="K354" s="159" t="s">
        <v>150</v>
      </c>
      <c r="L354" s="33"/>
      <c r="M354" s="164" t="s">
        <v>3</v>
      </c>
      <c r="N354" s="165" t="s">
        <v>51</v>
      </c>
      <c r="O354" s="53"/>
      <c r="P354" s="166">
        <f>O354*H354</f>
        <v>0</v>
      </c>
      <c r="Q354" s="166">
        <v>0</v>
      </c>
      <c r="R354" s="166">
        <f>Q354*H354</f>
        <v>0</v>
      </c>
      <c r="S354" s="166">
        <v>0</v>
      </c>
      <c r="T354" s="167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68" t="s">
        <v>151</v>
      </c>
      <c r="AT354" s="168" t="s">
        <v>146</v>
      </c>
      <c r="AU354" s="168" t="s">
        <v>89</v>
      </c>
      <c r="AY354" s="17" t="s">
        <v>144</v>
      </c>
      <c r="BE354" s="169">
        <f>IF(N354="základní",J354,0)</f>
        <v>0</v>
      </c>
      <c r="BF354" s="169">
        <f>IF(N354="snížená",J354,0)</f>
        <v>0</v>
      </c>
      <c r="BG354" s="169">
        <f>IF(N354="zákl. přenesená",J354,0)</f>
        <v>0</v>
      </c>
      <c r="BH354" s="169">
        <f>IF(N354="sníž. přenesená",J354,0)</f>
        <v>0</v>
      </c>
      <c r="BI354" s="169">
        <f>IF(N354="nulová",J354,0)</f>
        <v>0</v>
      </c>
      <c r="BJ354" s="17" t="s">
        <v>87</v>
      </c>
      <c r="BK354" s="169">
        <f>ROUND(I354*H354,2)</f>
        <v>0</v>
      </c>
      <c r="BL354" s="17" t="s">
        <v>151</v>
      </c>
      <c r="BM354" s="168" t="s">
        <v>824</v>
      </c>
    </row>
    <row r="355" spans="1:47" s="2" customFormat="1" ht="19.5">
      <c r="A355" s="32"/>
      <c r="B355" s="33"/>
      <c r="C355" s="32"/>
      <c r="D355" s="170" t="s">
        <v>153</v>
      </c>
      <c r="E355" s="32"/>
      <c r="F355" s="171" t="s">
        <v>584</v>
      </c>
      <c r="G355" s="32"/>
      <c r="H355" s="32"/>
      <c r="I355" s="96"/>
      <c r="J355" s="32"/>
      <c r="K355" s="32"/>
      <c r="L355" s="33"/>
      <c r="M355" s="172"/>
      <c r="N355" s="173"/>
      <c r="O355" s="53"/>
      <c r="P355" s="53"/>
      <c r="Q355" s="53"/>
      <c r="R355" s="53"/>
      <c r="S355" s="53"/>
      <c r="T355" s="54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7" t="s">
        <v>153</v>
      </c>
      <c r="AU355" s="17" t="s">
        <v>89</v>
      </c>
    </row>
    <row r="356" spans="1:65" s="2" customFormat="1" ht="24" customHeight="1">
      <c r="A356" s="32"/>
      <c r="B356" s="156"/>
      <c r="C356" s="157" t="s">
        <v>554</v>
      </c>
      <c r="D356" s="157" t="s">
        <v>146</v>
      </c>
      <c r="E356" s="158" t="s">
        <v>586</v>
      </c>
      <c r="F356" s="159" t="s">
        <v>587</v>
      </c>
      <c r="G356" s="160" t="s">
        <v>270</v>
      </c>
      <c r="H356" s="161">
        <v>321.3</v>
      </c>
      <c r="I356" s="162"/>
      <c r="J356" s="163">
        <f>ROUND(I356*H356,2)</f>
        <v>0</v>
      </c>
      <c r="K356" s="159" t="s">
        <v>150</v>
      </c>
      <c r="L356" s="33"/>
      <c r="M356" s="164" t="s">
        <v>3</v>
      </c>
      <c r="N356" s="165" t="s">
        <v>51</v>
      </c>
      <c r="O356" s="53"/>
      <c r="P356" s="166">
        <f>O356*H356</f>
        <v>0</v>
      </c>
      <c r="Q356" s="166">
        <v>0</v>
      </c>
      <c r="R356" s="166">
        <f>Q356*H356</f>
        <v>0</v>
      </c>
      <c r="S356" s="166">
        <v>0</v>
      </c>
      <c r="T356" s="167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68" t="s">
        <v>151</v>
      </c>
      <c r="AT356" s="168" t="s">
        <v>146</v>
      </c>
      <c r="AU356" s="168" t="s">
        <v>89</v>
      </c>
      <c r="AY356" s="17" t="s">
        <v>144</v>
      </c>
      <c r="BE356" s="169">
        <f>IF(N356="základní",J356,0)</f>
        <v>0</v>
      </c>
      <c r="BF356" s="169">
        <f>IF(N356="snížená",J356,0)</f>
        <v>0</v>
      </c>
      <c r="BG356" s="169">
        <f>IF(N356="zákl. přenesená",J356,0)</f>
        <v>0</v>
      </c>
      <c r="BH356" s="169">
        <f>IF(N356="sníž. přenesená",J356,0)</f>
        <v>0</v>
      </c>
      <c r="BI356" s="169">
        <f>IF(N356="nulová",J356,0)</f>
        <v>0</v>
      </c>
      <c r="BJ356" s="17" t="s">
        <v>87</v>
      </c>
      <c r="BK356" s="169">
        <f>ROUND(I356*H356,2)</f>
        <v>0</v>
      </c>
      <c r="BL356" s="17" t="s">
        <v>151</v>
      </c>
      <c r="BM356" s="168" t="s">
        <v>825</v>
      </c>
    </row>
    <row r="357" spans="1:47" s="2" customFormat="1" ht="29.25">
      <c r="A357" s="32"/>
      <c r="B357" s="33"/>
      <c r="C357" s="32"/>
      <c r="D357" s="170" t="s">
        <v>153</v>
      </c>
      <c r="E357" s="32"/>
      <c r="F357" s="171" t="s">
        <v>589</v>
      </c>
      <c r="G357" s="32"/>
      <c r="H357" s="32"/>
      <c r="I357" s="96"/>
      <c r="J357" s="32"/>
      <c r="K357" s="32"/>
      <c r="L357" s="33"/>
      <c r="M357" s="172"/>
      <c r="N357" s="173"/>
      <c r="O357" s="53"/>
      <c r="P357" s="53"/>
      <c r="Q357" s="53"/>
      <c r="R357" s="53"/>
      <c r="S357" s="53"/>
      <c r="T357" s="54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7" t="s">
        <v>153</v>
      </c>
      <c r="AU357" s="17" t="s">
        <v>89</v>
      </c>
    </row>
    <row r="358" spans="2:51" s="14" customFormat="1" ht="12">
      <c r="B358" s="181"/>
      <c r="D358" s="170" t="s">
        <v>155</v>
      </c>
      <c r="F358" s="183" t="s">
        <v>826</v>
      </c>
      <c r="H358" s="184">
        <v>321.3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2" t="s">
        <v>155</v>
      </c>
      <c r="AU358" s="182" t="s">
        <v>89</v>
      </c>
      <c r="AV358" s="14" t="s">
        <v>89</v>
      </c>
      <c r="AW358" s="14" t="s">
        <v>4</v>
      </c>
      <c r="AX358" s="14" t="s">
        <v>87</v>
      </c>
      <c r="AY358" s="182" t="s">
        <v>144</v>
      </c>
    </row>
    <row r="359" spans="1:65" s="2" customFormat="1" ht="24" customHeight="1">
      <c r="A359" s="32"/>
      <c r="B359" s="156"/>
      <c r="C359" s="157" t="s">
        <v>563</v>
      </c>
      <c r="D359" s="157" t="s">
        <v>146</v>
      </c>
      <c r="E359" s="158" t="s">
        <v>592</v>
      </c>
      <c r="F359" s="159" t="s">
        <v>593</v>
      </c>
      <c r="G359" s="160" t="s">
        <v>270</v>
      </c>
      <c r="H359" s="161">
        <v>16.065</v>
      </c>
      <c r="I359" s="162"/>
      <c r="J359" s="163">
        <f>ROUND(I359*H359,2)</f>
        <v>0</v>
      </c>
      <c r="K359" s="159" t="s">
        <v>150</v>
      </c>
      <c r="L359" s="33"/>
      <c r="M359" s="164" t="s">
        <v>3</v>
      </c>
      <c r="N359" s="165" t="s">
        <v>51</v>
      </c>
      <c r="O359" s="53"/>
      <c r="P359" s="166">
        <f>O359*H359</f>
        <v>0</v>
      </c>
      <c r="Q359" s="166">
        <v>0</v>
      </c>
      <c r="R359" s="166">
        <f>Q359*H359</f>
        <v>0</v>
      </c>
      <c r="S359" s="166">
        <v>0</v>
      </c>
      <c r="T359" s="16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68" t="s">
        <v>151</v>
      </c>
      <c r="AT359" s="168" t="s">
        <v>146</v>
      </c>
      <c r="AU359" s="168" t="s">
        <v>89</v>
      </c>
      <c r="AY359" s="17" t="s">
        <v>144</v>
      </c>
      <c r="BE359" s="169">
        <f>IF(N359="základní",J359,0)</f>
        <v>0</v>
      </c>
      <c r="BF359" s="169">
        <f>IF(N359="snížená",J359,0)</f>
        <v>0</v>
      </c>
      <c r="BG359" s="169">
        <f>IF(N359="zákl. přenesená",J359,0)</f>
        <v>0</v>
      </c>
      <c r="BH359" s="169">
        <f>IF(N359="sníž. přenesená",J359,0)</f>
        <v>0</v>
      </c>
      <c r="BI359" s="169">
        <f>IF(N359="nulová",J359,0)</f>
        <v>0</v>
      </c>
      <c r="BJ359" s="17" t="s">
        <v>87</v>
      </c>
      <c r="BK359" s="169">
        <f>ROUND(I359*H359,2)</f>
        <v>0</v>
      </c>
      <c r="BL359" s="17" t="s">
        <v>151</v>
      </c>
      <c r="BM359" s="168" t="s">
        <v>827</v>
      </c>
    </row>
    <row r="360" spans="1:47" s="2" customFormat="1" ht="19.5">
      <c r="A360" s="32"/>
      <c r="B360" s="33"/>
      <c r="C360" s="32"/>
      <c r="D360" s="170" t="s">
        <v>153</v>
      </c>
      <c r="E360" s="32"/>
      <c r="F360" s="171" t="s">
        <v>595</v>
      </c>
      <c r="G360" s="32"/>
      <c r="H360" s="32"/>
      <c r="I360" s="96"/>
      <c r="J360" s="32"/>
      <c r="K360" s="32"/>
      <c r="L360" s="33"/>
      <c r="M360" s="172"/>
      <c r="N360" s="173"/>
      <c r="O360" s="53"/>
      <c r="P360" s="53"/>
      <c r="Q360" s="53"/>
      <c r="R360" s="53"/>
      <c r="S360" s="53"/>
      <c r="T360" s="54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153</v>
      </c>
      <c r="AU360" s="17" t="s">
        <v>89</v>
      </c>
    </row>
    <row r="361" spans="2:63" s="12" customFormat="1" ht="22.9" customHeight="1">
      <c r="B361" s="143"/>
      <c r="D361" s="144" t="s">
        <v>79</v>
      </c>
      <c r="E361" s="154" t="s">
        <v>596</v>
      </c>
      <c r="F361" s="154" t="s">
        <v>597</v>
      </c>
      <c r="I361" s="146"/>
      <c r="J361" s="155">
        <f>BK361</f>
        <v>0</v>
      </c>
      <c r="L361" s="143"/>
      <c r="M361" s="148"/>
      <c r="N361" s="149"/>
      <c r="O361" s="149"/>
      <c r="P361" s="150">
        <f>SUM(P362:P363)</f>
        <v>0</v>
      </c>
      <c r="Q361" s="149"/>
      <c r="R361" s="150">
        <f>SUM(R362:R363)</f>
        <v>0</v>
      </c>
      <c r="S361" s="149"/>
      <c r="T361" s="151">
        <f>SUM(T362:T363)</f>
        <v>0</v>
      </c>
      <c r="AR361" s="144" t="s">
        <v>87</v>
      </c>
      <c r="AT361" s="152" t="s">
        <v>79</v>
      </c>
      <c r="AU361" s="152" t="s">
        <v>87</v>
      </c>
      <c r="AY361" s="144" t="s">
        <v>144</v>
      </c>
      <c r="BK361" s="153">
        <f>SUM(BK362:BK363)</f>
        <v>0</v>
      </c>
    </row>
    <row r="362" spans="1:65" s="2" customFormat="1" ht="24" customHeight="1">
      <c r="A362" s="32"/>
      <c r="B362" s="156"/>
      <c r="C362" s="157" t="s">
        <v>569</v>
      </c>
      <c r="D362" s="157" t="s">
        <v>146</v>
      </c>
      <c r="E362" s="158" t="s">
        <v>828</v>
      </c>
      <c r="F362" s="159" t="s">
        <v>829</v>
      </c>
      <c r="G362" s="160" t="s">
        <v>270</v>
      </c>
      <c r="H362" s="161">
        <v>130.131</v>
      </c>
      <c r="I362" s="162"/>
      <c r="J362" s="163">
        <f>ROUND(I362*H362,2)</f>
        <v>0</v>
      </c>
      <c r="K362" s="159" t="s">
        <v>150</v>
      </c>
      <c r="L362" s="33"/>
      <c r="M362" s="164" t="s">
        <v>3</v>
      </c>
      <c r="N362" s="165" t="s">
        <v>51</v>
      </c>
      <c r="O362" s="53"/>
      <c r="P362" s="166">
        <f>O362*H362</f>
        <v>0</v>
      </c>
      <c r="Q362" s="166">
        <v>0</v>
      </c>
      <c r="R362" s="166">
        <f>Q362*H362</f>
        <v>0</v>
      </c>
      <c r="S362" s="166">
        <v>0</v>
      </c>
      <c r="T362" s="167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68" t="s">
        <v>151</v>
      </c>
      <c r="AT362" s="168" t="s">
        <v>146</v>
      </c>
      <c r="AU362" s="168" t="s">
        <v>89</v>
      </c>
      <c r="AY362" s="17" t="s">
        <v>144</v>
      </c>
      <c r="BE362" s="169">
        <f>IF(N362="základní",J362,0)</f>
        <v>0</v>
      </c>
      <c r="BF362" s="169">
        <f>IF(N362="snížená",J362,0)</f>
        <v>0</v>
      </c>
      <c r="BG362" s="169">
        <f>IF(N362="zákl. přenesená",J362,0)</f>
        <v>0</v>
      </c>
      <c r="BH362" s="169">
        <f>IF(N362="sníž. přenesená",J362,0)</f>
        <v>0</v>
      </c>
      <c r="BI362" s="169">
        <f>IF(N362="nulová",J362,0)</f>
        <v>0</v>
      </c>
      <c r="BJ362" s="17" t="s">
        <v>87</v>
      </c>
      <c r="BK362" s="169">
        <f>ROUND(I362*H362,2)</f>
        <v>0</v>
      </c>
      <c r="BL362" s="17" t="s">
        <v>151</v>
      </c>
      <c r="BM362" s="168" t="s">
        <v>830</v>
      </c>
    </row>
    <row r="363" spans="1:47" s="2" customFormat="1" ht="29.25">
      <c r="A363" s="32"/>
      <c r="B363" s="33"/>
      <c r="C363" s="32"/>
      <c r="D363" s="170" t="s">
        <v>153</v>
      </c>
      <c r="E363" s="32"/>
      <c r="F363" s="171" t="s">
        <v>831</v>
      </c>
      <c r="G363" s="32"/>
      <c r="H363" s="32"/>
      <c r="I363" s="96"/>
      <c r="J363" s="32"/>
      <c r="K363" s="32"/>
      <c r="L363" s="33"/>
      <c r="M363" s="207"/>
      <c r="N363" s="208"/>
      <c r="O363" s="209"/>
      <c r="P363" s="209"/>
      <c r="Q363" s="209"/>
      <c r="R363" s="209"/>
      <c r="S363" s="209"/>
      <c r="T363" s="2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7" t="s">
        <v>153</v>
      </c>
      <c r="AU363" s="17" t="s">
        <v>89</v>
      </c>
    </row>
    <row r="364" spans="1:31" s="2" customFormat="1" ht="6.95" customHeight="1">
      <c r="A364" s="32"/>
      <c r="B364" s="42"/>
      <c r="C364" s="43"/>
      <c r="D364" s="43"/>
      <c r="E364" s="43"/>
      <c r="F364" s="43"/>
      <c r="G364" s="43"/>
      <c r="H364" s="43"/>
      <c r="I364" s="116"/>
      <c r="J364" s="43"/>
      <c r="K364" s="43"/>
      <c r="L364" s="33"/>
      <c r="M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</row>
  </sheetData>
  <autoFilter ref="C92:K36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">
      <selection activeCell="K88" sqref="K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0" t="s">
        <v>6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106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89</v>
      </c>
    </row>
    <row r="4" spans="2:46" s="1" customFormat="1" ht="24.95" customHeight="1" hidden="1">
      <c r="B4" s="20"/>
      <c r="D4" s="21" t="s">
        <v>110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254" t="str">
        <f>'Rekapitulace stavby'!K6</f>
        <v>STAVEBNÍ ÚPRAVY FONTÁNY BRUSEL</v>
      </c>
      <c r="F7" s="255"/>
      <c r="G7" s="255"/>
      <c r="H7" s="255"/>
      <c r="I7" s="93"/>
      <c r="L7" s="20"/>
    </row>
    <row r="8" spans="2:12" s="1" customFormat="1" ht="12" customHeight="1" hidden="1">
      <c r="B8" s="20"/>
      <c r="D8" s="27" t="s">
        <v>111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254" t="s">
        <v>619</v>
      </c>
      <c r="F9" s="253"/>
      <c r="G9" s="253"/>
      <c r="H9" s="253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113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237" t="s">
        <v>832</v>
      </c>
      <c r="F11" s="253"/>
      <c r="G11" s="253"/>
      <c r="H11" s="253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20</v>
      </c>
      <c r="G13" s="32"/>
      <c r="H13" s="32"/>
      <c r="I13" s="98" t="s">
        <v>21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23</v>
      </c>
      <c r="E14" s="32"/>
      <c r="F14" s="25" t="s">
        <v>24</v>
      </c>
      <c r="G14" s="32"/>
      <c r="H14" s="32"/>
      <c r="I14" s="98" t="s">
        <v>25</v>
      </c>
      <c r="J14" s="50" t="str">
        <f>'Rekapitulace stavby'!AN8</f>
        <v>12. 6. 2020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27</v>
      </c>
      <c r="E16" s="32"/>
      <c r="F16" s="32"/>
      <c r="G16" s="32"/>
      <c r="H16" s="32"/>
      <c r="I16" s="98" t="s">
        <v>28</v>
      </c>
      <c r="J16" s="25" t="s">
        <v>29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30</v>
      </c>
      <c r="F17" s="32"/>
      <c r="G17" s="32"/>
      <c r="H17" s="32"/>
      <c r="I17" s="98" t="s">
        <v>31</v>
      </c>
      <c r="J17" s="25" t="s">
        <v>32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33</v>
      </c>
      <c r="E19" s="32"/>
      <c r="F19" s="32"/>
      <c r="G19" s="32"/>
      <c r="H19" s="32"/>
      <c r="I19" s="98" t="s">
        <v>28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256" t="str">
        <f>'Rekapitulace stavby'!E14</f>
        <v>Vyplň údaj</v>
      </c>
      <c r="F20" s="242"/>
      <c r="G20" s="242"/>
      <c r="H20" s="242"/>
      <c r="I20" s="98" t="s">
        <v>31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35</v>
      </c>
      <c r="E22" s="32"/>
      <c r="F22" s="32"/>
      <c r="G22" s="32"/>
      <c r="H22" s="32"/>
      <c r="I22" s="98" t="s">
        <v>28</v>
      </c>
      <c r="J22" s="25" t="s">
        <v>36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37</v>
      </c>
      <c r="F23" s="32"/>
      <c r="G23" s="32"/>
      <c r="H23" s="32"/>
      <c r="I23" s="98" t="s">
        <v>31</v>
      </c>
      <c r="J23" s="25" t="s">
        <v>38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40</v>
      </c>
      <c r="E25" s="32"/>
      <c r="F25" s="32"/>
      <c r="G25" s="32"/>
      <c r="H25" s="32"/>
      <c r="I25" s="98" t="s">
        <v>28</v>
      </c>
      <c r="J25" s="25" t="s">
        <v>3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833</v>
      </c>
      <c r="F26" s="32"/>
      <c r="G26" s="32"/>
      <c r="H26" s="32"/>
      <c r="I26" s="98" t="s">
        <v>31</v>
      </c>
      <c r="J26" s="25" t="s">
        <v>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44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246" t="s">
        <v>3</v>
      </c>
      <c r="F29" s="246"/>
      <c r="G29" s="246"/>
      <c r="H29" s="246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46</v>
      </c>
      <c r="E32" s="32"/>
      <c r="F32" s="32"/>
      <c r="G32" s="32"/>
      <c r="H32" s="32"/>
      <c r="I32" s="96"/>
      <c r="J32" s="66">
        <f>ROUND(J93,2)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48</v>
      </c>
      <c r="G34" s="32"/>
      <c r="H34" s="32"/>
      <c r="I34" s="105" t="s">
        <v>47</v>
      </c>
      <c r="J34" s="36" t="s">
        <v>49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50</v>
      </c>
      <c r="E35" s="27" t="s">
        <v>51</v>
      </c>
      <c r="F35" s="107">
        <f>ROUND((SUM(BE93:BE160)),2)</f>
        <v>0</v>
      </c>
      <c r="G35" s="32"/>
      <c r="H35" s="32"/>
      <c r="I35" s="108">
        <v>0.21</v>
      </c>
      <c r="J35" s="107">
        <f>ROUND(((SUM(BE93:BE160))*I35),2)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52</v>
      </c>
      <c r="F36" s="107">
        <f>ROUND((SUM(BF93:BF160)),2)</f>
        <v>0</v>
      </c>
      <c r="G36" s="32"/>
      <c r="H36" s="32"/>
      <c r="I36" s="108">
        <v>0.15</v>
      </c>
      <c r="J36" s="107">
        <f>ROUND(((SUM(BF93:BF160))*I36),2)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53</v>
      </c>
      <c r="F37" s="107">
        <f>ROUND((SUM(BG93:BG160)),2)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54</v>
      </c>
      <c r="F38" s="107">
        <f>ROUND((SUM(BH93:BH160)),2)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55</v>
      </c>
      <c r="F39" s="107">
        <f>ROUND((SUM(BI93:BI160)),2)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56</v>
      </c>
      <c r="E41" s="55"/>
      <c r="F41" s="55"/>
      <c r="G41" s="111" t="s">
        <v>57</v>
      </c>
      <c r="H41" s="112" t="s">
        <v>58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115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54" t="str">
        <f>E7</f>
        <v>STAVEBNÍ ÚPRAVY FONTÁNY BRUSEL</v>
      </c>
      <c r="F50" s="255"/>
      <c r="G50" s="255"/>
      <c r="H50" s="255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111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254" t="s">
        <v>619</v>
      </c>
      <c r="F52" s="253"/>
      <c r="G52" s="253"/>
      <c r="H52" s="253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113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237" t="str">
        <f>E11</f>
        <v>D.1.1-2 - IO-03, 04 - přípojka elektro a úprava veřejného osvětlení</v>
      </c>
      <c r="F54" s="253"/>
      <c r="G54" s="253"/>
      <c r="H54" s="253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23</v>
      </c>
      <c r="D56" s="32"/>
      <c r="E56" s="32"/>
      <c r="F56" s="25" t="str">
        <f>F14</f>
        <v>HUSOVA ULICE CHRUDIM</v>
      </c>
      <c r="G56" s="32"/>
      <c r="H56" s="32"/>
      <c r="I56" s="98" t="s">
        <v>25</v>
      </c>
      <c r="J56" s="50" t="str">
        <f>IF(J14="","",J14)</f>
        <v>12. 6. 2020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5.2" customHeight="1">
      <c r="A58" s="32"/>
      <c r="B58" s="33"/>
      <c r="C58" s="27" t="s">
        <v>27</v>
      </c>
      <c r="D58" s="32"/>
      <c r="E58" s="32"/>
      <c r="F58" s="25" t="str">
        <f>E17</f>
        <v>MĚSTO CHRUDIM</v>
      </c>
      <c r="G58" s="32"/>
      <c r="H58" s="32"/>
      <c r="I58" s="98" t="s">
        <v>35</v>
      </c>
      <c r="J58" s="30" t="s">
        <v>926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15.2" customHeight="1">
      <c r="A59" s="32"/>
      <c r="B59" s="33"/>
      <c r="C59" s="27" t="s">
        <v>33</v>
      </c>
      <c r="D59" s="32"/>
      <c r="E59" s="32"/>
      <c r="F59" s="25" t="str">
        <f>IF(E20="","",E20)</f>
        <v>Vyplň údaj</v>
      </c>
      <c r="G59" s="32"/>
      <c r="H59" s="32"/>
      <c r="I59" s="98" t="s">
        <v>40</v>
      </c>
      <c r="J59" s="30" t="s">
        <v>926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116</v>
      </c>
      <c r="D61" s="109"/>
      <c r="E61" s="109"/>
      <c r="F61" s="109"/>
      <c r="G61" s="109"/>
      <c r="H61" s="109"/>
      <c r="I61" s="119"/>
      <c r="J61" s="120" t="s">
        <v>117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78</v>
      </c>
      <c r="D63" s="32"/>
      <c r="E63" s="32"/>
      <c r="F63" s="32"/>
      <c r="G63" s="32"/>
      <c r="H63" s="32"/>
      <c r="I63" s="96"/>
      <c r="J63" s="66">
        <f>J93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118</v>
      </c>
    </row>
    <row r="64" spans="2:12" s="9" customFormat="1" ht="24.95" customHeight="1">
      <c r="B64" s="122"/>
      <c r="D64" s="123" t="s">
        <v>119</v>
      </c>
      <c r="E64" s="124"/>
      <c r="F64" s="124"/>
      <c r="G64" s="124"/>
      <c r="H64" s="124"/>
      <c r="I64" s="125"/>
      <c r="J64" s="126">
        <f>J94</f>
        <v>0</v>
      </c>
      <c r="L64" s="122"/>
    </row>
    <row r="65" spans="2:12" s="10" customFormat="1" ht="19.9" customHeight="1">
      <c r="B65" s="127"/>
      <c r="D65" s="128" t="s">
        <v>120</v>
      </c>
      <c r="E65" s="129"/>
      <c r="F65" s="129"/>
      <c r="G65" s="129"/>
      <c r="H65" s="129"/>
      <c r="I65" s="130"/>
      <c r="J65" s="131">
        <f>J95</f>
        <v>0</v>
      </c>
      <c r="L65" s="127"/>
    </row>
    <row r="66" spans="2:12" s="10" customFormat="1" ht="19.9" customHeight="1">
      <c r="B66" s="127"/>
      <c r="D66" s="128" t="s">
        <v>123</v>
      </c>
      <c r="E66" s="129"/>
      <c r="F66" s="129"/>
      <c r="G66" s="129"/>
      <c r="H66" s="129"/>
      <c r="I66" s="130"/>
      <c r="J66" s="131">
        <f>J124</f>
        <v>0</v>
      </c>
      <c r="L66" s="127"/>
    </row>
    <row r="67" spans="2:12" s="10" customFormat="1" ht="19.9" customHeight="1">
      <c r="B67" s="127"/>
      <c r="D67" s="128" t="s">
        <v>126</v>
      </c>
      <c r="E67" s="129"/>
      <c r="F67" s="129"/>
      <c r="G67" s="129"/>
      <c r="H67" s="129"/>
      <c r="I67" s="130"/>
      <c r="J67" s="131">
        <f>J132</f>
        <v>0</v>
      </c>
      <c r="L67" s="127"/>
    </row>
    <row r="68" spans="2:12" s="10" customFormat="1" ht="19.9" customHeight="1">
      <c r="B68" s="127"/>
      <c r="D68" s="128" t="s">
        <v>127</v>
      </c>
      <c r="E68" s="129"/>
      <c r="F68" s="129"/>
      <c r="G68" s="129"/>
      <c r="H68" s="129"/>
      <c r="I68" s="130"/>
      <c r="J68" s="131">
        <f>J142</f>
        <v>0</v>
      </c>
      <c r="L68" s="127"/>
    </row>
    <row r="69" spans="2:12" s="10" customFormat="1" ht="19.9" customHeight="1">
      <c r="B69" s="127"/>
      <c r="D69" s="128" t="s">
        <v>128</v>
      </c>
      <c r="E69" s="129"/>
      <c r="F69" s="129"/>
      <c r="G69" s="129"/>
      <c r="H69" s="129"/>
      <c r="I69" s="130"/>
      <c r="J69" s="131">
        <f>J152</f>
        <v>0</v>
      </c>
      <c r="L69" s="127"/>
    </row>
    <row r="70" spans="2:12" s="9" customFormat="1" ht="24.95" customHeight="1">
      <c r="B70" s="122"/>
      <c r="D70" s="123" t="s">
        <v>604</v>
      </c>
      <c r="E70" s="124"/>
      <c r="F70" s="124"/>
      <c r="G70" s="124"/>
      <c r="H70" s="124"/>
      <c r="I70" s="125"/>
      <c r="J70" s="126">
        <f>J155</f>
        <v>0</v>
      </c>
      <c r="L70" s="122"/>
    </row>
    <row r="71" spans="2:12" s="10" customFormat="1" ht="19.9" customHeight="1">
      <c r="B71" s="127"/>
      <c r="D71" s="128" t="s">
        <v>834</v>
      </c>
      <c r="E71" s="129"/>
      <c r="F71" s="129"/>
      <c r="G71" s="129"/>
      <c r="H71" s="129"/>
      <c r="I71" s="130"/>
      <c r="J71" s="131">
        <f>J156</f>
        <v>0</v>
      </c>
      <c r="L71" s="127"/>
    </row>
    <row r="72" spans="1:31" s="2" customFormat="1" ht="21.75" customHeight="1">
      <c r="A72" s="32"/>
      <c r="B72" s="33"/>
      <c r="C72" s="32"/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42"/>
      <c r="C73" s="43"/>
      <c r="D73" s="43"/>
      <c r="E73" s="43"/>
      <c r="F73" s="43"/>
      <c r="G73" s="43"/>
      <c r="H73" s="43"/>
      <c r="I73" s="116"/>
      <c r="J73" s="43"/>
      <c r="K73" s="43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7" spans="1:31" s="2" customFormat="1" ht="6.95" customHeight="1">
      <c r="A77" s="32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24.95" customHeight="1">
      <c r="A78" s="32"/>
      <c r="B78" s="33"/>
      <c r="C78" s="21" t="s">
        <v>129</v>
      </c>
      <c r="D78" s="32"/>
      <c r="E78" s="32"/>
      <c r="F78" s="32"/>
      <c r="G78" s="32"/>
      <c r="H78" s="3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>
      <c r="A79" s="32"/>
      <c r="B79" s="33"/>
      <c r="C79" s="32"/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>
      <c r="A80" s="32"/>
      <c r="B80" s="33"/>
      <c r="C80" s="27" t="s">
        <v>17</v>
      </c>
      <c r="D80" s="32"/>
      <c r="E80" s="32"/>
      <c r="F80" s="32"/>
      <c r="G80" s="32"/>
      <c r="H80" s="32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6.5" customHeight="1">
      <c r="A81" s="32"/>
      <c r="B81" s="33"/>
      <c r="C81" s="32"/>
      <c r="D81" s="32"/>
      <c r="E81" s="254" t="str">
        <f>E7</f>
        <v>STAVEBNÍ ÚPRAVY FONTÁNY BRUSEL</v>
      </c>
      <c r="F81" s="255"/>
      <c r="G81" s="255"/>
      <c r="H81" s="255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2:12" s="1" customFormat="1" ht="12" customHeight="1">
      <c r="B82" s="20"/>
      <c r="C82" s="27" t="s">
        <v>111</v>
      </c>
      <c r="I82" s="93"/>
      <c r="L82" s="20"/>
    </row>
    <row r="83" spans="1:31" s="2" customFormat="1" ht="16.5" customHeight="1">
      <c r="A83" s="32"/>
      <c r="B83" s="33"/>
      <c r="C83" s="32"/>
      <c r="D83" s="32"/>
      <c r="E83" s="254" t="s">
        <v>619</v>
      </c>
      <c r="F83" s="253"/>
      <c r="G83" s="253"/>
      <c r="H83" s="253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113</v>
      </c>
      <c r="D84" s="32"/>
      <c r="E84" s="32"/>
      <c r="F84" s="32"/>
      <c r="G84" s="32"/>
      <c r="H84" s="32"/>
      <c r="I84" s="96"/>
      <c r="J84" s="32"/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7" t="str">
        <f>E11</f>
        <v>D.1.1-2 - IO-03, 04 - přípojka elektro a úprava veřejného osvětlení</v>
      </c>
      <c r="F85" s="253"/>
      <c r="G85" s="253"/>
      <c r="H85" s="253"/>
      <c r="I85" s="96"/>
      <c r="J85" s="32"/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23</v>
      </c>
      <c r="D87" s="32"/>
      <c r="E87" s="32"/>
      <c r="F87" s="25" t="str">
        <f>F14</f>
        <v>HUSOVA ULICE CHRUDIM</v>
      </c>
      <c r="G87" s="32"/>
      <c r="H87" s="32"/>
      <c r="I87" s="98" t="s">
        <v>25</v>
      </c>
      <c r="J87" s="50" t="str">
        <f>IF(J14="","",J14)</f>
        <v>12. 6. 2020</v>
      </c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9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27</v>
      </c>
      <c r="D89" s="32"/>
      <c r="E89" s="32"/>
      <c r="F89" s="25" t="str">
        <f>E17</f>
        <v>MĚSTO CHRUDIM</v>
      </c>
      <c r="G89" s="32"/>
      <c r="H89" s="32"/>
      <c r="I89" s="98" t="s">
        <v>35</v>
      </c>
      <c r="J89" s="30" t="s">
        <v>926</v>
      </c>
      <c r="K89" s="32"/>
      <c r="L89" s="9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33</v>
      </c>
      <c r="D90" s="32"/>
      <c r="E90" s="32"/>
      <c r="F90" s="25" t="str">
        <f>IF(E20="","",E20)</f>
        <v>Vyplň údaj</v>
      </c>
      <c r="G90" s="32"/>
      <c r="H90" s="32"/>
      <c r="I90" s="98" t="s">
        <v>40</v>
      </c>
      <c r="J90" s="30" t="s">
        <v>926</v>
      </c>
      <c r="K90" s="32"/>
      <c r="L90" s="9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96"/>
      <c r="J91" s="32"/>
      <c r="K91" s="32"/>
      <c r="L91" s="9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11" customFormat="1" ht="29.25" customHeight="1">
      <c r="A92" s="132"/>
      <c r="B92" s="133"/>
      <c r="C92" s="134" t="s">
        <v>130</v>
      </c>
      <c r="D92" s="135" t="s">
        <v>65</v>
      </c>
      <c r="E92" s="135" t="s">
        <v>61</v>
      </c>
      <c r="F92" s="135" t="s">
        <v>62</v>
      </c>
      <c r="G92" s="135" t="s">
        <v>131</v>
      </c>
      <c r="H92" s="135" t="s">
        <v>132</v>
      </c>
      <c r="I92" s="136" t="s">
        <v>133</v>
      </c>
      <c r="J92" s="135" t="s">
        <v>117</v>
      </c>
      <c r="K92" s="137" t="s">
        <v>134</v>
      </c>
      <c r="L92" s="138"/>
      <c r="M92" s="57" t="s">
        <v>3</v>
      </c>
      <c r="N92" s="58" t="s">
        <v>50</v>
      </c>
      <c r="O92" s="58" t="s">
        <v>135</v>
      </c>
      <c r="P92" s="58" t="s">
        <v>136</v>
      </c>
      <c r="Q92" s="58" t="s">
        <v>137</v>
      </c>
      <c r="R92" s="58" t="s">
        <v>138</v>
      </c>
      <c r="S92" s="58" t="s">
        <v>139</v>
      </c>
      <c r="T92" s="59" t="s">
        <v>140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63" s="2" customFormat="1" ht="22.9" customHeight="1">
      <c r="A93" s="32"/>
      <c r="B93" s="33"/>
      <c r="C93" s="64" t="s">
        <v>141</v>
      </c>
      <c r="D93" s="32"/>
      <c r="E93" s="32"/>
      <c r="F93" s="32"/>
      <c r="G93" s="32"/>
      <c r="H93" s="32"/>
      <c r="I93" s="96"/>
      <c r="J93" s="139">
        <f>BK93</f>
        <v>0</v>
      </c>
      <c r="K93" s="32"/>
      <c r="L93" s="33"/>
      <c r="M93" s="60"/>
      <c r="N93" s="51"/>
      <c r="O93" s="61"/>
      <c r="P93" s="140">
        <f>P94+P155</f>
        <v>0</v>
      </c>
      <c r="Q93" s="61"/>
      <c r="R93" s="140">
        <f>R94+R155</f>
        <v>10.35</v>
      </c>
      <c r="S93" s="61"/>
      <c r="T93" s="141">
        <f>T94+T155</f>
        <v>13.799999999999999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79</v>
      </c>
      <c r="AU93" s="17" t="s">
        <v>118</v>
      </c>
      <c r="BK93" s="142">
        <f>BK94+BK155</f>
        <v>0</v>
      </c>
    </row>
    <row r="94" spans="2:63" s="12" customFormat="1" ht="25.9" customHeight="1">
      <c r="B94" s="143"/>
      <c r="D94" s="144" t="s">
        <v>79</v>
      </c>
      <c r="E94" s="145" t="s">
        <v>142</v>
      </c>
      <c r="F94" s="145" t="s">
        <v>143</v>
      </c>
      <c r="I94" s="146"/>
      <c r="J94" s="147">
        <f>BK94</f>
        <v>0</v>
      </c>
      <c r="L94" s="143"/>
      <c r="M94" s="148"/>
      <c r="N94" s="149"/>
      <c r="O94" s="149"/>
      <c r="P94" s="150">
        <f>P95+P124+P132+P142+P152</f>
        <v>0</v>
      </c>
      <c r="Q94" s="149"/>
      <c r="R94" s="150">
        <f>R95+R124+R132+R142+R152</f>
        <v>10.35</v>
      </c>
      <c r="S94" s="149"/>
      <c r="T94" s="151">
        <f>T95+T124+T132+T142+T152</f>
        <v>13.799999999999999</v>
      </c>
      <c r="AR94" s="144" t="s">
        <v>87</v>
      </c>
      <c r="AT94" s="152" t="s">
        <v>79</v>
      </c>
      <c r="AU94" s="152" t="s">
        <v>80</v>
      </c>
      <c r="AY94" s="144" t="s">
        <v>144</v>
      </c>
      <c r="BK94" s="153">
        <f>BK95+BK124+BK132+BK142+BK152</f>
        <v>0</v>
      </c>
    </row>
    <row r="95" spans="2:63" s="12" customFormat="1" ht="22.9" customHeight="1">
      <c r="B95" s="143"/>
      <c r="D95" s="144" t="s">
        <v>79</v>
      </c>
      <c r="E95" s="154" t="s">
        <v>87</v>
      </c>
      <c r="F95" s="154" t="s">
        <v>145</v>
      </c>
      <c r="I95" s="146"/>
      <c r="J95" s="155">
        <f>BK95</f>
        <v>0</v>
      </c>
      <c r="L95" s="143"/>
      <c r="M95" s="148"/>
      <c r="N95" s="149"/>
      <c r="O95" s="149"/>
      <c r="P95" s="150">
        <f>SUM(P96:P123)</f>
        <v>0</v>
      </c>
      <c r="Q95" s="149"/>
      <c r="R95" s="150">
        <f>SUM(R96:R123)</f>
        <v>0</v>
      </c>
      <c r="S95" s="149"/>
      <c r="T95" s="151">
        <f>SUM(T96:T123)</f>
        <v>13.399999999999999</v>
      </c>
      <c r="AR95" s="144" t="s">
        <v>87</v>
      </c>
      <c r="AT95" s="152" t="s">
        <v>79</v>
      </c>
      <c r="AU95" s="152" t="s">
        <v>87</v>
      </c>
      <c r="AY95" s="144" t="s">
        <v>144</v>
      </c>
      <c r="BK95" s="153">
        <f>SUM(BK96:BK123)</f>
        <v>0</v>
      </c>
    </row>
    <row r="96" spans="1:65" s="2" customFormat="1" ht="24" customHeight="1">
      <c r="A96" s="32"/>
      <c r="B96" s="156"/>
      <c r="C96" s="157" t="s">
        <v>87</v>
      </c>
      <c r="D96" s="157" t="s">
        <v>146</v>
      </c>
      <c r="E96" s="158" t="s">
        <v>147</v>
      </c>
      <c r="F96" s="159" t="s">
        <v>148</v>
      </c>
      <c r="G96" s="160" t="s">
        <v>149</v>
      </c>
      <c r="H96" s="161">
        <v>20</v>
      </c>
      <c r="I96" s="162"/>
      <c r="J96" s="163">
        <f>ROUND(I96*H96,2)</f>
        <v>0</v>
      </c>
      <c r="K96" s="159" t="s">
        <v>150</v>
      </c>
      <c r="L96" s="33"/>
      <c r="M96" s="164" t="s">
        <v>3</v>
      </c>
      <c r="N96" s="165" t="s">
        <v>51</v>
      </c>
      <c r="O96" s="53"/>
      <c r="P96" s="166">
        <f>O96*H96</f>
        <v>0</v>
      </c>
      <c r="Q96" s="166">
        <v>0</v>
      </c>
      <c r="R96" s="166">
        <f>Q96*H96</f>
        <v>0</v>
      </c>
      <c r="S96" s="166">
        <v>0.26</v>
      </c>
      <c r="T96" s="167">
        <f>S96*H96</f>
        <v>5.2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68" t="s">
        <v>151</v>
      </c>
      <c r="AT96" s="168" t="s">
        <v>146</v>
      </c>
      <c r="AU96" s="168" t="s">
        <v>89</v>
      </c>
      <c r="AY96" s="17" t="s">
        <v>144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7" t="s">
        <v>87</v>
      </c>
      <c r="BK96" s="169">
        <f>ROUND(I96*H96,2)</f>
        <v>0</v>
      </c>
      <c r="BL96" s="17" t="s">
        <v>151</v>
      </c>
      <c r="BM96" s="168" t="s">
        <v>835</v>
      </c>
    </row>
    <row r="97" spans="1:47" s="2" customFormat="1" ht="39">
      <c r="A97" s="32"/>
      <c r="B97" s="33"/>
      <c r="C97" s="32"/>
      <c r="D97" s="170" t="s">
        <v>153</v>
      </c>
      <c r="E97" s="32"/>
      <c r="F97" s="171" t="s">
        <v>154</v>
      </c>
      <c r="G97" s="32"/>
      <c r="H97" s="32"/>
      <c r="I97" s="96"/>
      <c r="J97" s="32"/>
      <c r="K97" s="32"/>
      <c r="L97" s="33"/>
      <c r="M97" s="172"/>
      <c r="N97" s="173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153</v>
      </c>
      <c r="AU97" s="17" t="s">
        <v>89</v>
      </c>
    </row>
    <row r="98" spans="2:51" s="13" customFormat="1" ht="12">
      <c r="B98" s="174"/>
      <c r="D98" s="170" t="s">
        <v>155</v>
      </c>
      <c r="E98" s="175" t="s">
        <v>3</v>
      </c>
      <c r="F98" s="176" t="s">
        <v>836</v>
      </c>
      <c r="H98" s="175" t="s">
        <v>3</v>
      </c>
      <c r="I98" s="177"/>
      <c r="L98" s="174"/>
      <c r="M98" s="178"/>
      <c r="N98" s="179"/>
      <c r="O98" s="179"/>
      <c r="P98" s="179"/>
      <c r="Q98" s="179"/>
      <c r="R98" s="179"/>
      <c r="S98" s="179"/>
      <c r="T98" s="180"/>
      <c r="AT98" s="175" t="s">
        <v>155</v>
      </c>
      <c r="AU98" s="175" t="s">
        <v>89</v>
      </c>
      <c r="AV98" s="13" t="s">
        <v>87</v>
      </c>
      <c r="AW98" s="13" t="s">
        <v>39</v>
      </c>
      <c r="AX98" s="13" t="s">
        <v>80</v>
      </c>
      <c r="AY98" s="175" t="s">
        <v>144</v>
      </c>
    </row>
    <row r="99" spans="2:51" s="14" customFormat="1" ht="12">
      <c r="B99" s="181"/>
      <c r="D99" s="170" t="s">
        <v>155</v>
      </c>
      <c r="E99" s="182" t="s">
        <v>3</v>
      </c>
      <c r="F99" s="183" t="s">
        <v>837</v>
      </c>
      <c r="H99" s="184">
        <v>20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2" t="s">
        <v>155</v>
      </c>
      <c r="AU99" s="182" t="s">
        <v>89</v>
      </c>
      <c r="AV99" s="14" t="s">
        <v>89</v>
      </c>
      <c r="AW99" s="14" t="s">
        <v>39</v>
      </c>
      <c r="AX99" s="14" t="s">
        <v>80</v>
      </c>
      <c r="AY99" s="182" t="s">
        <v>144</v>
      </c>
    </row>
    <row r="100" spans="2:51" s="15" customFormat="1" ht="12">
      <c r="B100" s="189"/>
      <c r="D100" s="170" t="s">
        <v>155</v>
      </c>
      <c r="E100" s="190" t="s">
        <v>3</v>
      </c>
      <c r="F100" s="191" t="s">
        <v>158</v>
      </c>
      <c r="H100" s="192">
        <v>20</v>
      </c>
      <c r="I100" s="193"/>
      <c r="L100" s="189"/>
      <c r="M100" s="194"/>
      <c r="N100" s="195"/>
      <c r="O100" s="195"/>
      <c r="P100" s="195"/>
      <c r="Q100" s="195"/>
      <c r="R100" s="195"/>
      <c r="S100" s="195"/>
      <c r="T100" s="196"/>
      <c r="AT100" s="190" t="s">
        <v>155</v>
      </c>
      <c r="AU100" s="190" t="s">
        <v>89</v>
      </c>
      <c r="AV100" s="15" t="s">
        <v>151</v>
      </c>
      <c r="AW100" s="15" t="s">
        <v>39</v>
      </c>
      <c r="AX100" s="15" t="s">
        <v>87</v>
      </c>
      <c r="AY100" s="190" t="s">
        <v>144</v>
      </c>
    </row>
    <row r="101" spans="1:65" s="2" customFormat="1" ht="16.5" customHeight="1">
      <c r="A101" s="32"/>
      <c r="B101" s="156"/>
      <c r="C101" s="157" t="s">
        <v>89</v>
      </c>
      <c r="D101" s="157" t="s">
        <v>146</v>
      </c>
      <c r="E101" s="158" t="s">
        <v>166</v>
      </c>
      <c r="F101" s="159" t="s">
        <v>167</v>
      </c>
      <c r="G101" s="160" t="s">
        <v>168</v>
      </c>
      <c r="H101" s="161">
        <v>40</v>
      </c>
      <c r="I101" s="162"/>
      <c r="J101" s="163">
        <f>ROUND(I101*H101,2)</f>
        <v>0</v>
      </c>
      <c r="K101" s="159" t="s">
        <v>150</v>
      </c>
      <c r="L101" s="33"/>
      <c r="M101" s="164" t="s">
        <v>3</v>
      </c>
      <c r="N101" s="165" t="s">
        <v>51</v>
      </c>
      <c r="O101" s="53"/>
      <c r="P101" s="166">
        <f>O101*H101</f>
        <v>0</v>
      </c>
      <c r="Q101" s="166">
        <v>0</v>
      </c>
      <c r="R101" s="166">
        <f>Q101*H101</f>
        <v>0</v>
      </c>
      <c r="S101" s="166">
        <v>0.205</v>
      </c>
      <c r="T101" s="167">
        <f>S101*H101</f>
        <v>8.2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151</v>
      </c>
      <c r="AT101" s="168" t="s">
        <v>146</v>
      </c>
      <c r="AU101" s="168" t="s">
        <v>89</v>
      </c>
      <c r="AY101" s="17" t="s">
        <v>144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7" t="s">
        <v>87</v>
      </c>
      <c r="BK101" s="169">
        <f>ROUND(I101*H101,2)</f>
        <v>0</v>
      </c>
      <c r="BL101" s="17" t="s">
        <v>151</v>
      </c>
      <c r="BM101" s="168" t="s">
        <v>838</v>
      </c>
    </row>
    <row r="102" spans="1:47" s="2" customFormat="1" ht="29.25">
      <c r="A102" s="32"/>
      <c r="B102" s="33"/>
      <c r="C102" s="32"/>
      <c r="D102" s="170" t="s">
        <v>153</v>
      </c>
      <c r="E102" s="32"/>
      <c r="F102" s="171" t="s">
        <v>170</v>
      </c>
      <c r="G102" s="32"/>
      <c r="H102" s="32"/>
      <c r="I102" s="96"/>
      <c r="J102" s="32"/>
      <c r="K102" s="32"/>
      <c r="L102" s="33"/>
      <c r="M102" s="172"/>
      <c r="N102" s="173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153</v>
      </c>
      <c r="AU102" s="17" t="s">
        <v>89</v>
      </c>
    </row>
    <row r="103" spans="2:51" s="13" customFormat="1" ht="12">
      <c r="B103" s="174"/>
      <c r="D103" s="170" t="s">
        <v>155</v>
      </c>
      <c r="E103" s="175" t="s">
        <v>3</v>
      </c>
      <c r="F103" s="176" t="s">
        <v>839</v>
      </c>
      <c r="H103" s="175" t="s">
        <v>3</v>
      </c>
      <c r="I103" s="177"/>
      <c r="L103" s="174"/>
      <c r="M103" s="178"/>
      <c r="N103" s="179"/>
      <c r="O103" s="179"/>
      <c r="P103" s="179"/>
      <c r="Q103" s="179"/>
      <c r="R103" s="179"/>
      <c r="S103" s="179"/>
      <c r="T103" s="180"/>
      <c r="AT103" s="175" t="s">
        <v>155</v>
      </c>
      <c r="AU103" s="175" t="s">
        <v>89</v>
      </c>
      <c r="AV103" s="13" t="s">
        <v>87</v>
      </c>
      <c r="AW103" s="13" t="s">
        <v>39</v>
      </c>
      <c r="AX103" s="13" t="s">
        <v>80</v>
      </c>
      <c r="AY103" s="175" t="s">
        <v>144</v>
      </c>
    </row>
    <row r="104" spans="2:51" s="14" customFormat="1" ht="12">
      <c r="B104" s="181"/>
      <c r="D104" s="170" t="s">
        <v>155</v>
      </c>
      <c r="E104" s="182" t="s">
        <v>3</v>
      </c>
      <c r="F104" s="183" t="s">
        <v>415</v>
      </c>
      <c r="H104" s="184">
        <v>40</v>
      </c>
      <c r="I104" s="185"/>
      <c r="L104" s="181"/>
      <c r="M104" s="186"/>
      <c r="N104" s="187"/>
      <c r="O104" s="187"/>
      <c r="P104" s="187"/>
      <c r="Q104" s="187"/>
      <c r="R104" s="187"/>
      <c r="S104" s="187"/>
      <c r="T104" s="188"/>
      <c r="AT104" s="182" t="s">
        <v>155</v>
      </c>
      <c r="AU104" s="182" t="s">
        <v>89</v>
      </c>
      <c r="AV104" s="14" t="s">
        <v>89</v>
      </c>
      <c r="AW104" s="14" t="s">
        <v>39</v>
      </c>
      <c r="AX104" s="14" t="s">
        <v>80</v>
      </c>
      <c r="AY104" s="182" t="s">
        <v>144</v>
      </c>
    </row>
    <row r="105" spans="2:51" s="15" customFormat="1" ht="12">
      <c r="B105" s="189"/>
      <c r="D105" s="170" t="s">
        <v>155</v>
      </c>
      <c r="E105" s="190" t="s">
        <v>3</v>
      </c>
      <c r="F105" s="191" t="s">
        <v>158</v>
      </c>
      <c r="H105" s="192">
        <v>40</v>
      </c>
      <c r="I105" s="193"/>
      <c r="L105" s="189"/>
      <c r="M105" s="194"/>
      <c r="N105" s="195"/>
      <c r="O105" s="195"/>
      <c r="P105" s="195"/>
      <c r="Q105" s="195"/>
      <c r="R105" s="195"/>
      <c r="S105" s="195"/>
      <c r="T105" s="196"/>
      <c r="AT105" s="190" t="s">
        <v>155</v>
      </c>
      <c r="AU105" s="190" t="s">
        <v>89</v>
      </c>
      <c r="AV105" s="15" t="s">
        <v>151</v>
      </c>
      <c r="AW105" s="15" t="s">
        <v>39</v>
      </c>
      <c r="AX105" s="15" t="s">
        <v>87</v>
      </c>
      <c r="AY105" s="190" t="s">
        <v>144</v>
      </c>
    </row>
    <row r="106" spans="1:65" s="2" customFormat="1" ht="24" customHeight="1">
      <c r="A106" s="32"/>
      <c r="B106" s="156"/>
      <c r="C106" s="157" t="s">
        <v>165</v>
      </c>
      <c r="D106" s="157" t="s">
        <v>146</v>
      </c>
      <c r="E106" s="158" t="s">
        <v>244</v>
      </c>
      <c r="F106" s="159" t="s">
        <v>245</v>
      </c>
      <c r="G106" s="160" t="s">
        <v>180</v>
      </c>
      <c r="H106" s="161">
        <v>3.4</v>
      </c>
      <c r="I106" s="162"/>
      <c r="J106" s="163">
        <f>ROUND(I106*H106,2)</f>
        <v>0</v>
      </c>
      <c r="K106" s="159" t="s">
        <v>150</v>
      </c>
      <c r="L106" s="33"/>
      <c r="M106" s="164" t="s">
        <v>3</v>
      </c>
      <c r="N106" s="165" t="s">
        <v>51</v>
      </c>
      <c r="O106" s="53"/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68" t="s">
        <v>151</v>
      </c>
      <c r="AT106" s="168" t="s">
        <v>146</v>
      </c>
      <c r="AU106" s="168" t="s">
        <v>89</v>
      </c>
      <c r="AY106" s="17" t="s">
        <v>144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7" t="s">
        <v>87</v>
      </c>
      <c r="BK106" s="169">
        <f>ROUND(I106*H106,2)</f>
        <v>0</v>
      </c>
      <c r="BL106" s="17" t="s">
        <v>151</v>
      </c>
      <c r="BM106" s="168" t="s">
        <v>840</v>
      </c>
    </row>
    <row r="107" spans="1:47" s="2" customFormat="1" ht="29.25">
      <c r="A107" s="32"/>
      <c r="B107" s="33"/>
      <c r="C107" s="32"/>
      <c r="D107" s="170" t="s">
        <v>153</v>
      </c>
      <c r="E107" s="32"/>
      <c r="F107" s="171" t="s">
        <v>247</v>
      </c>
      <c r="G107" s="32"/>
      <c r="H107" s="32"/>
      <c r="I107" s="96"/>
      <c r="J107" s="32"/>
      <c r="K107" s="32"/>
      <c r="L107" s="33"/>
      <c r="M107" s="172"/>
      <c r="N107" s="173"/>
      <c r="O107" s="53"/>
      <c r="P107" s="53"/>
      <c r="Q107" s="53"/>
      <c r="R107" s="53"/>
      <c r="S107" s="53"/>
      <c r="T107" s="54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7" t="s">
        <v>153</v>
      </c>
      <c r="AU107" s="17" t="s">
        <v>89</v>
      </c>
    </row>
    <row r="108" spans="2:51" s="13" customFormat="1" ht="12">
      <c r="B108" s="174"/>
      <c r="D108" s="170" t="s">
        <v>155</v>
      </c>
      <c r="E108" s="175" t="s">
        <v>3</v>
      </c>
      <c r="F108" s="176" t="s">
        <v>841</v>
      </c>
      <c r="H108" s="175" t="s">
        <v>3</v>
      </c>
      <c r="I108" s="177"/>
      <c r="L108" s="174"/>
      <c r="M108" s="178"/>
      <c r="N108" s="179"/>
      <c r="O108" s="179"/>
      <c r="P108" s="179"/>
      <c r="Q108" s="179"/>
      <c r="R108" s="179"/>
      <c r="S108" s="179"/>
      <c r="T108" s="180"/>
      <c r="AT108" s="175" t="s">
        <v>155</v>
      </c>
      <c r="AU108" s="175" t="s">
        <v>89</v>
      </c>
      <c r="AV108" s="13" t="s">
        <v>87</v>
      </c>
      <c r="AW108" s="13" t="s">
        <v>39</v>
      </c>
      <c r="AX108" s="13" t="s">
        <v>80</v>
      </c>
      <c r="AY108" s="175" t="s">
        <v>144</v>
      </c>
    </row>
    <row r="109" spans="2:51" s="14" customFormat="1" ht="12">
      <c r="B109" s="181"/>
      <c r="D109" s="170" t="s">
        <v>155</v>
      </c>
      <c r="E109" s="182" t="s">
        <v>3</v>
      </c>
      <c r="F109" s="183" t="s">
        <v>842</v>
      </c>
      <c r="H109" s="184">
        <v>3.4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2" t="s">
        <v>155</v>
      </c>
      <c r="AU109" s="182" t="s">
        <v>89</v>
      </c>
      <c r="AV109" s="14" t="s">
        <v>89</v>
      </c>
      <c r="AW109" s="14" t="s">
        <v>39</v>
      </c>
      <c r="AX109" s="14" t="s">
        <v>80</v>
      </c>
      <c r="AY109" s="182" t="s">
        <v>144</v>
      </c>
    </row>
    <row r="110" spans="2:51" s="15" customFormat="1" ht="12">
      <c r="B110" s="189"/>
      <c r="D110" s="170" t="s">
        <v>155</v>
      </c>
      <c r="E110" s="190" t="s">
        <v>3</v>
      </c>
      <c r="F110" s="191" t="s">
        <v>158</v>
      </c>
      <c r="H110" s="192">
        <v>3.4</v>
      </c>
      <c r="I110" s="193"/>
      <c r="L110" s="189"/>
      <c r="M110" s="194"/>
      <c r="N110" s="195"/>
      <c r="O110" s="195"/>
      <c r="P110" s="195"/>
      <c r="Q110" s="195"/>
      <c r="R110" s="195"/>
      <c r="S110" s="195"/>
      <c r="T110" s="196"/>
      <c r="AT110" s="190" t="s">
        <v>155</v>
      </c>
      <c r="AU110" s="190" t="s">
        <v>89</v>
      </c>
      <c r="AV110" s="15" t="s">
        <v>151</v>
      </c>
      <c r="AW110" s="15" t="s">
        <v>39</v>
      </c>
      <c r="AX110" s="15" t="s">
        <v>87</v>
      </c>
      <c r="AY110" s="190" t="s">
        <v>144</v>
      </c>
    </row>
    <row r="111" spans="1:65" s="2" customFormat="1" ht="24" customHeight="1">
      <c r="A111" s="32"/>
      <c r="B111" s="156"/>
      <c r="C111" s="157" t="s">
        <v>151</v>
      </c>
      <c r="D111" s="157" t="s">
        <v>146</v>
      </c>
      <c r="E111" s="158" t="s">
        <v>251</v>
      </c>
      <c r="F111" s="159" t="s">
        <v>252</v>
      </c>
      <c r="G111" s="160" t="s">
        <v>180</v>
      </c>
      <c r="H111" s="161">
        <v>3.4</v>
      </c>
      <c r="I111" s="162"/>
      <c r="J111" s="163">
        <f>ROUND(I111*H111,2)</f>
        <v>0</v>
      </c>
      <c r="K111" s="159" t="s">
        <v>150</v>
      </c>
      <c r="L111" s="33"/>
      <c r="M111" s="164" t="s">
        <v>3</v>
      </c>
      <c r="N111" s="165" t="s">
        <v>51</v>
      </c>
      <c r="O111" s="53"/>
      <c r="P111" s="166">
        <f>O111*H111</f>
        <v>0</v>
      </c>
      <c r="Q111" s="166">
        <v>0</v>
      </c>
      <c r="R111" s="166">
        <f>Q111*H111</f>
        <v>0</v>
      </c>
      <c r="S111" s="166">
        <v>0</v>
      </c>
      <c r="T111" s="167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68" t="s">
        <v>151</v>
      </c>
      <c r="AT111" s="168" t="s">
        <v>146</v>
      </c>
      <c r="AU111" s="168" t="s">
        <v>89</v>
      </c>
      <c r="AY111" s="17" t="s">
        <v>144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7" t="s">
        <v>87</v>
      </c>
      <c r="BK111" s="169">
        <f>ROUND(I111*H111,2)</f>
        <v>0</v>
      </c>
      <c r="BL111" s="17" t="s">
        <v>151</v>
      </c>
      <c r="BM111" s="168" t="s">
        <v>843</v>
      </c>
    </row>
    <row r="112" spans="1:47" s="2" customFormat="1" ht="39">
      <c r="A112" s="32"/>
      <c r="B112" s="33"/>
      <c r="C112" s="32"/>
      <c r="D112" s="170" t="s">
        <v>153</v>
      </c>
      <c r="E112" s="32"/>
      <c r="F112" s="171" t="s">
        <v>254</v>
      </c>
      <c r="G112" s="32"/>
      <c r="H112" s="32"/>
      <c r="I112" s="96"/>
      <c r="J112" s="32"/>
      <c r="K112" s="32"/>
      <c r="L112" s="33"/>
      <c r="M112" s="172"/>
      <c r="N112" s="173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7" t="s">
        <v>153</v>
      </c>
      <c r="AU112" s="17" t="s">
        <v>89</v>
      </c>
    </row>
    <row r="113" spans="2:51" s="13" customFormat="1" ht="12">
      <c r="B113" s="174"/>
      <c r="D113" s="170" t="s">
        <v>155</v>
      </c>
      <c r="E113" s="175" t="s">
        <v>3</v>
      </c>
      <c r="F113" s="176" t="s">
        <v>255</v>
      </c>
      <c r="H113" s="175" t="s">
        <v>3</v>
      </c>
      <c r="I113" s="177"/>
      <c r="L113" s="174"/>
      <c r="M113" s="178"/>
      <c r="N113" s="179"/>
      <c r="O113" s="179"/>
      <c r="P113" s="179"/>
      <c r="Q113" s="179"/>
      <c r="R113" s="179"/>
      <c r="S113" s="179"/>
      <c r="T113" s="180"/>
      <c r="AT113" s="175" t="s">
        <v>155</v>
      </c>
      <c r="AU113" s="175" t="s">
        <v>89</v>
      </c>
      <c r="AV113" s="13" t="s">
        <v>87</v>
      </c>
      <c r="AW113" s="13" t="s">
        <v>39</v>
      </c>
      <c r="AX113" s="13" t="s">
        <v>80</v>
      </c>
      <c r="AY113" s="175" t="s">
        <v>144</v>
      </c>
    </row>
    <row r="114" spans="2:51" s="14" customFormat="1" ht="12">
      <c r="B114" s="181"/>
      <c r="D114" s="170" t="s">
        <v>155</v>
      </c>
      <c r="E114" s="182" t="s">
        <v>3</v>
      </c>
      <c r="F114" s="183" t="s">
        <v>844</v>
      </c>
      <c r="H114" s="184">
        <v>3.4</v>
      </c>
      <c r="I114" s="185"/>
      <c r="L114" s="181"/>
      <c r="M114" s="186"/>
      <c r="N114" s="187"/>
      <c r="O114" s="187"/>
      <c r="P114" s="187"/>
      <c r="Q114" s="187"/>
      <c r="R114" s="187"/>
      <c r="S114" s="187"/>
      <c r="T114" s="188"/>
      <c r="AT114" s="182" t="s">
        <v>155</v>
      </c>
      <c r="AU114" s="182" t="s">
        <v>89</v>
      </c>
      <c r="AV114" s="14" t="s">
        <v>89</v>
      </c>
      <c r="AW114" s="14" t="s">
        <v>39</v>
      </c>
      <c r="AX114" s="14" t="s">
        <v>80</v>
      </c>
      <c r="AY114" s="182" t="s">
        <v>144</v>
      </c>
    </row>
    <row r="115" spans="2:51" s="15" customFormat="1" ht="12">
      <c r="B115" s="189"/>
      <c r="D115" s="170" t="s">
        <v>155</v>
      </c>
      <c r="E115" s="190" t="s">
        <v>3</v>
      </c>
      <c r="F115" s="191" t="s">
        <v>158</v>
      </c>
      <c r="H115" s="192">
        <v>3.4</v>
      </c>
      <c r="I115" s="193"/>
      <c r="L115" s="189"/>
      <c r="M115" s="194"/>
      <c r="N115" s="195"/>
      <c r="O115" s="195"/>
      <c r="P115" s="195"/>
      <c r="Q115" s="195"/>
      <c r="R115" s="195"/>
      <c r="S115" s="195"/>
      <c r="T115" s="196"/>
      <c r="AT115" s="190" t="s">
        <v>155</v>
      </c>
      <c r="AU115" s="190" t="s">
        <v>89</v>
      </c>
      <c r="AV115" s="15" t="s">
        <v>151</v>
      </c>
      <c r="AW115" s="15" t="s">
        <v>39</v>
      </c>
      <c r="AX115" s="15" t="s">
        <v>87</v>
      </c>
      <c r="AY115" s="190" t="s">
        <v>144</v>
      </c>
    </row>
    <row r="116" spans="1:65" s="2" customFormat="1" ht="24" customHeight="1">
      <c r="A116" s="32"/>
      <c r="B116" s="156"/>
      <c r="C116" s="157" t="s">
        <v>177</v>
      </c>
      <c r="D116" s="157" t="s">
        <v>146</v>
      </c>
      <c r="E116" s="158" t="s">
        <v>258</v>
      </c>
      <c r="F116" s="159" t="s">
        <v>259</v>
      </c>
      <c r="G116" s="160" t="s">
        <v>180</v>
      </c>
      <c r="H116" s="161">
        <v>34</v>
      </c>
      <c r="I116" s="162"/>
      <c r="J116" s="163">
        <f>ROUND(I116*H116,2)</f>
        <v>0</v>
      </c>
      <c r="K116" s="159" t="s">
        <v>150</v>
      </c>
      <c r="L116" s="33"/>
      <c r="M116" s="164" t="s">
        <v>3</v>
      </c>
      <c r="N116" s="165" t="s">
        <v>51</v>
      </c>
      <c r="O116" s="53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68" t="s">
        <v>151</v>
      </c>
      <c r="AT116" s="168" t="s">
        <v>146</v>
      </c>
      <c r="AU116" s="168" t="s">
        <v>89</v>
      </c>
      <c r="AY116" s="17" t="s">
        <v>144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7" t="s">
        <v>87</v>
      </c>
      <c r="BK116" s="169">
        <f>ROUND(I116*H116,2)</f>
        <v>0</v>
      </c>
      <c r="BL116" s="17" t="s">
        <v>151</v>
      </c>
      <c r="BM116" s="168" t="s">
        <v>845</v>
      </c>
    </row>
    <row r="117" spans="1:47" s="2" customFormat="1" ht="39">
      <c r="A117" s="32"/>
      <c r="B117" s="33"/>
      <c r="C117" s="32"/>
      <c r="D117" s="170" t="s">
        <v>153</v>
      </c>
      <c r="E117" s="32"/>
      <c r="F117" s="171" t="s">
        <v>261</v>
      </c>
      <c r="G117" s="32"/>
      <c r="H117" s="32"/>
      <c r="I117" s="96"/>
      <c r="J117" s="32"/>
      <c r="K117" s="32"/>
      <c r="L117" s="33"/>
      <c r="M117" s="172"/>
      <c r="N117" s="173"/>
      <c r="O117" s="53"/>
      <c r="P117" s="53"/>
      <c r="Q117" s="53"/>
      <c r="R117" s="53"/>
      <c r="S117" s="53"/>
      <c r="T117" s="54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153</v>
      </c>
      <c r="AU117" s="17" t="s">
        <v>89</v>
      </c>
    </row>
    <row r="118" spans="2:51" s="14" customFormat="1" ht="12">
      <c r="B118" s="181"/>
      <c r="D118" s="170" t="s">
        <v>155</v>
      </c>
      <c r="F118" s="183" t="s">
        <v>846</v>
      </c>
      <c r="H118" s="184">
        <v>34</v>
      </c>
      <c r="I118" s="185"/>
      <c r="L118" s="181"/>
      <c r="M118" s="186"/>
      <c r="N118" s="187"/>
      <c r="O118" s="187"/>
      <c r="P118" s="187"/>
      <c r="Q118" s="187"/>
      <c r="R118" s="187"/>
      <c r="S118" s="187"/>
      <c r="T118" s="188"/>
      <c r="AT118" s="182" t="s">
        <v>155</v>
      </c>
      <c r="AU118" s="182" t="s">
        <v>89</v>
      </c>
      <c r="AV118" s="14" t="s">
        <v>89</v>
      </c>
      <c r="AW118" s="14" t="s">
        <v>4</v>
      </c>
      <c r="AX118" s="14" t="s">
        <v>87</v>
      </c>
      <c r="AY118" s="182" t="s">
        <v>144</v>
      </c>
    </row>
    <row r="119" spans="1:65" s="2" customFormat="1" ht="16.5" customHeight="1">
      <c r="A119" s="32"/>
      <c r="B119" s="156"/>
      <c r="C119" s="157" t="s">
        <v>183</v>
      </c>
      <c r="D119" s="157" t="s">
        <v>146</v>
      </c>
      <c r="E119" s="158" t="s">
        <v>264</v>
      </c>
      <c r="F119" s="159" t="s">
        <v>265</v>
      </c>
      <c r="G119" s="160" t="s">
        <v>180</v>
      </c>
      <c r="H119" s="161">
        <v>3.4</v>
      </c>
      <c r="I119" s="162"/>
      <c r="J119" s="163">
        <f>ROUND(I119*H119,2)</f>
        <v>0</v>
      </c>
      <c r="K119" s="159" t="s">
        <v>150</v>
      </c>
      <c r="L119" s="33"/>
      <c r="M119" s="164" t="s">
        <v>3</v>
      </c>
      <c r="N119" s="165" t="s">
        <v>51</v>
      </c>
      <c r="O119" s="53"/>
      <c r="P119" s="166">
        <f>O119*H119</f>
        <v>0</v>
      </c>
      <c r="Q119" s="166">
        <v>0</v>
      </c>
      <c r="R119" s="166">
        <f>Q119*H119</f>
        <v>0</v>
      </c>
      <c r="S119" s="166">
        <v>0</v>
      </c>
      <c r="T119" s="167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68" t="s">
        <v>151</v>
      </c>
      <c r="AT119" s="168" t="s">
        <v>146</v>
      </c>
      <c r="AU119" s="168" t="s">
        <v>89</v>
      </c>
      <c r="AY119" s="17" t="s">
        <v>144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7" t="s">
        <v>87</v>
      </c>
      <c r="BK119" s="169">
        <f>ROUND(I119*H119,2)</f>
        <v>0</v>
      </c>
      <c r="BL119" s="17" t="s">
        <v>151</v>
      </c>
      <c r="BM119" s="168" t="s">
        <v>847</v>
      </c>
    </row>
    <row r="120" spans="1:47" s="2" customFormat="1" ht="12">
      <c r="A120" s="32"/>
      <c r="B120" s="33"/>
      <c r="C120" s="32"/>
      <c r="D120" s="170" t="s">
        <v>153</v>
      </c>
      <c r="E120" s="32"/>
      <c r="F120" s="171" t="s">
        <v>265</v>
      </c>
      <c r="G120" s="32"/>
      <c r="H120" s="32"/>
      <c r="I120" s="96"/>
      <c r="J120" s="32"/>
      <c r="K120" s="32"/>
      <c r="L120" s="33"/>
      <c r="M120" s="172"/>
      <c r="N120" s="173"/>
      <c r="O120" s="53"/>
      <c r="P120" s="53"/>
      <c r="Q120" s="53"/>
      <c r="R120" s="53"/>
      <c r="S120" s="53"/>
      <c r="T120" s="54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153</v>
      </c>
      <c r="AU120" s="17" t="s">
        <v>89</v>
      </c>
    </row>
    <row r="121" spans="1:65" s="2" customFormat="1" ht="24" customHeight="1">
      <c r="A121" s="32"/>
      <c r="B121" s="156"/>
      <c r="C121" s="157" t="s">
        <v>193</v>
      </c>
      <c r="D121" s="157" t="s">
        <v>146</v>
      </c>
      <c r="E121" s="158" t="s">
        <v>268</v>
      </c>
      <c r="F121" s="159" t="s">
        <v>269</v>
      </c>
      <c r="G121" s="160" t="s">
        <v>270</v>
      </c>
      <c r="H121" s="161">
        <v>6.12</v>
      </c>
      <c r="I121" s="162"/>
      <c r="J121" s="163">
        <f>ROUND(I121*H121,2)</f>
        <v>0</v>
      </c>
      <c r="K121" s="159" t="s">
        <v>150</v>
      </c>
      <c r="L121" s="33"/>
      <c r="M121" s="164" t="s">
        <v>3</v>
      </c>
      <c r="N121" s="165" t="s">
        <v>51</v>
      </c>
      <c r="O121" s="53"/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151</v>
      </c>
      <c r="AT121" s="168" t="s">
        <v>146</v>
      </c>
      <c r="AU121" s="168" t="s">
        <v>89</v>
      </c>
      <c r="AY121" s="17" t="s">
        <v>144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7" t="s">
        <v>87</v>
      </c>
      <c r="BK121" s="169">
        <f>ROUND(I121*H121,2)</f>
        <v>0</v>
      </c>
      <c r="BL121" s="17" t="s">
        <v>151</v>
      </c>
      <c r="BM121" s="168" t="s">
        <v>848</v>
      </c>
    </row>
    <row r="122" spans="1:47" s="2" customFormat="1" ht="29.25">
      <c r="A122" s="32"/>
      <c r="B122" s="33"/>
      <c r="C122" s="32"/>
      <c r="D122" s="170" t="s">
        <v>153</v>
      </c>
      <c r="E122" s="32"/>
      <c r="F122" s="171" t="s">
        <v>272</v>
      </c>
      <c r="G122" s="32"/>
      <c r="H122" s="32"/>
      <c r="I122" s="96"/>
      <c r="J122" s="32"/>
      <c r="K122" s="32"/>
      <c r="L122" s="33"/>
      <c r="M122" s="172"/>
      <c r="N122" s="173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153</v>
      </c>
      <c r="AU122" s="17" t="s">
        <v>89</v>
      </c>
    </row>
    <row r="123" spans="2:51" s="14" customFormat="1" ht="12">
      <c r="B123" s="181"/>
      <c r="D123" s="170" t="s">
        <v>155</v>
      </c>
      <c r="F123" s="183" t="s">
        <v>849</v>
      </c>
      <c r="H123" s="184">
        <v>6.12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2" t="s">
        <v>155</v>
      </c>
      <c r="AU123" s="182" t="s">
        <v>89</v>
      </c>
      <c r="AV123" s="14" t="s">
        <v>89</v>
      </c>
      <c r="AW123" s="14" t="s">
        <v>4</v>
      </c>
      <c r="AX123" s="14" t="s">
        <v>87</v>
      </c>
      <c r="AY123" s="182" t="s">
        <v>144</v>
      </c>
    </row>
    <row r="124" spans="2:63" s="12" customFormat="1" ht="22.9" customHeight="1">
      <c r="B124" s="143"/>
      <c r="D124" s="144" t="s">
        <v>79</v>
      </c>
      <c r="E124" s="154" t="s">
        <v>177</v>
      </c>
      <c r="F124" s="154" t="s">
        <v>455</v>
      </c>
      <c r="I124" s="146"/>
      <c r="J124" s="155">
        <f>BK124</f>
        <v>0</v>
      </c>
      <c r="L124" s="143"/>
      <c r="M124" s="148"/>
      <c r="N124" s="149"/>
      <c r="O124" s="149"/>
      <c r="P124" s="150">
        <f>SUM(P125:P131)</f>
        <v>0</v>
      </c>
      <c r="Q124" s="149"/>
      <c r="R124" s="150">
        <f>SUM(R125:R131)</f>
        <v>3.37</v>
      </c>
      <c r="S124" s="149"/>
      <c r="T124" s="151">
        <f>SUM(T125:T131)</f>
        <v>0</v>
      </c>
      <c r="AR124" s="144" t="s">
        <v>87</v>
      </c>
      <c r="AT124" s="152" t="s">
        <v>79</v>
      </c>
      <c r="AU124" s="152" t="s">
        <v>87</v>
      </c>
      <c r="AY124" s="144" t="s">
        <v>144</v>
      </c>
      <c r="BK124" s="153">
        <f>SUM(BK125:BK131)</f>
        <v>0</v>
      </c>
    </row>
    <row r="125" spans="1:65" s="2" customFormat="1" ht="24" customHeight="1">
      <c r="A125" s="32"/>
      <c r="B125" s="156"/>
      <c r="C125" s="157" t="s">
        <v>198</v>
      </c>
      <c r="D125" s="157" t="s">
        <v>146</v>
      </c>
      <c r="E125" s="158" t="s">
        <v>470</v>
      </c>
      <c r="F125" s="159" t="s">
        <v>471</v>
      </c>
      <c r="G125" s="160" t="s">
        <v>149</v>
      </c>
      <c r="H125" s="161">
        <v>40</v>
      </c>
      <c r="I125" s="162"/>
      <c r="J125" s="163">
        <f>ROUND(I125*H125,2)</f>
        <v>0</v>
      </c>
      <c r="K125" s="159" t="s">
        <v>150</v>
      </c>
      <c r="L125" s="33"/>
      <c r="M125" s="164" t="s">
        <v>3</v>
      </c>
      <c r="N125" s="165" t="s">
        <v>51</v>
      </c>
      <c r="O125" s="53"/>
      <c r="P125" s="166">
        <f>O125*H125</f>
        <v>0</v>
      </c>
      <c r="Q125" s="166">
        <v>0.08425</v>
      </c>
      <c r="R125" s="166">
        <f>Q125*H125</f>
        <v>3.37</v>
      </c>
      <c r="S125" s="166">
        <v>0</v>
      </c>
      <c r="T125" s="16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151</v>
      </c>
      <c r="AT125" s="168" t="s">
        <v>146</v>
      </c>
      <c r="AU125" s="168" t="s">
        <v>89</v>
      </c>
      <c r="AY125" s="17" t="s">
        <v>144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7" t="s">
        <v>87</v>
      </c>
      <c r="BK125" s="169">
        <f>ROUND(I125*H125,2)</f>
        <v>0</v>
      </c>
      <c r="BL125" s="17" t="s">
        <v>151</v>
      </c>
      <c r="BM125" s="168" t="s">
        <v>850</v>
      </c>
    </row>
    <row r="126" spans="1:47" s="2" customFormat="1" ht="48.75">
      <c r="A126" s="32"/>
      <c r="B126" s="33"/>
      <c r="C126" s="32"/>
      <c r="D126" s="170" t="s">
        <v>153</v>
      </c>
      <c r="E126" s="32"/>
      <c r="F126" s="171" t="s">
        <v>473</v>
      </c>
      <c r="G126" s="32"/>
      <c r="H126" s="32"/>
      <c r="I126" s="96"/>
      <c r="J126" s="32"/>
      <c r="K126" s="32"/>
      <c r="L126" s="33"/>
      <c r="M126" s="172"/>
      <c r="N126" s="173"/>
      <c r="O126" s="53"/>
      <c r="P126" s="53"/>
      <c r="Q126" s="53"/>
      <c r="R126" s="53"/>
      <c r="S126" s="53"/>
      <c r="T126" s="54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153</v>
      </c>
      <c r="AU126" s="17" t="s">
        <v>89</v>
      </c>
    </row>
    <row r="127" spans="2:51" s="13" customFormat="1" ht="12">
      <c r="B127" s="174"/>
      <c r="D127" s="170" t="s">
        <v>155</v>
      </c>
      <c r="E127" s="175" t="s">
        <v>3</v>
      </c>
      <c r="F127" s="176" t="s">
        <v>474</v>
      </c>
      <c r="H127" s="175" t="s">
        <v>3</v>
      </c>
      <c r="I127" s="177"/>
      <c r="L127" s="174"/>
      <c r="M127" s="178"/>
      <c r="N127" s="179"/>
      <c r="O127" s="179"/>
      <c r="P127" s="179"/>
      <c r="Q127" s="179"/>
      <c r="R127" s="179"/>
      <c r="S127" s="179"/>
      <c r="T127" s="180"/>
      <c r="AT127" s="175" t="s">
        <v>155</v>
      </c>
      <c r="AU127" s="175" t="s">
        <v>89</v>
      </c>
      <c r="AV127" s="13" t="s">
        <v>87</v>
      </c>
      <c r="AW127" s="13" t="s">
        <v>39</v>
      </c>
      <c r="AX127" s="13" t="s">
        <v>80</v>
      </c>
      <c r="AY127" s="175" t="s">
        <v>144</v>
      </c>
    </row>
    <row r="128" spans="2:51" s="14" customFormat="1" ht="12">
      <c r="B128" s="181"/>
      <c r="D128" s="170" t="s">
        <v>155</v>
      </c>
      <c r="E128" s="182" t="s">
        <v>3</v>
      </c>
      <c r="F128" s="183" t="s">
        <v>837</v>
      </c>
      <c r="H128" s="184">
        <v>20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2" t="s">
        <v>155</v>
      </c>
      <c r="AU128" s="182" t="s">
        <v>89</v>
      </c>
      <c r="AV128" s="14" t="s">
        <v>89</v>
      </c>
      <c r="AW128" s="14" t="s">
        <v>39</v>
      </c>
      <c r="AX128" s="14" t="s">
        <v>80</v>
      </c>
      <c r="AY128" s="182" t="s">
        <v>144</v>
      </c>
    </row>
    <row r="129" spans="2:51" s="13" customFormat="1" ht="12">
      <c r="B129" s="174"/>
      <c r="D129" s="170" t="s">
        <v>155</v>
      </c>
      <c r="E129" s="175" t="s">
        <v>3</v>
      </c>
      <c r="F129" s="176" t="s">
        <v>475</v>
      </c>
      <c r="H129" s="175" t="s">
        <v>3</v>
      </c>
      <c r="I129" s="177"/>
      <c r="L129" s="174"/>
      <c r="M129" s="178"/>
      <c r="N129" s="179"/>
      <c r="O129" s="179"/>
      <c r="P129" s="179"/>
      <c r="Q129" s="179"/>
      <c r="R129" s="179"/>
      <c r="S129" s="179"/>
      <c r="T129" s="180"/>
      <c r="AT129" s="175" t="s">
        <v>155</v>
      </c>
      <c r="AU129" s="175" t="s">
        <v>89</v>
      </c>
      <c r="AV129" s="13" t="s">
        <v>87</v>
      </c>
      <c r="AW129" s="13" t="s">
        <v>39</v>
      </c>
      <c r="AX129" s="13" t="s">
        <v>80</v>
      </c>
      <c r="AY129" s="175" t="s">
        <v>144</v>
      </c>
    </row>
    <row r="130" spans="2:51" s="14" customFormat="1" ht="12">
      <c r="B130" s="181"/>
      <c r="D130" s="170" t="s">
        <v>155</v>
      </c>
      <c r="E130" s="182" t="s">
        <v>3</v>
      </c>
      <c r="F130" s="183" t="s">
        <v>837</v>
      </c>
      <c r="H130" s="184">
        <v>20</v>
      </c>
      <c r="I130" s="185"/>
      <c r="L130" s="181"/>
      <c r="M130" s="186"/>
      <c r="N130" s="187"/>
      <c r="O130" s="187"/>
      <c r="P130" s="187"/>
      <c r="Q130" s="187"/>
      <c r="R130" s="187"/>
      <c r="S130" s="187"/>
      <c r="T130" s="188"/>
      <c r="AT130" s="182" t="s">
        <v>155</v>
      </c>
      <c r="AU130" s="182" t="s">
        <v>89</v>
      </c>
      <c r="AV130" s="14" t="s">
        <v>89</v>
      </c>
      <c r="AW130" s="14" t="s">
        <v>39</v>
      </c>
      <c r="AX130" s="14" t="s">
        <v>80</v>
      </c>
      <c r="AY130" s="182" t="s">
        <v>144</v>
      </c>
    </row>
    <row r="131" spans="2:51" s="15" customFormat="1" ht="12">
      <c r="B131" s="189"/>
      <c r="D131" s="170" t="s">
        <v>155</v>
      </c>
      <c r="E131" s="190" t="s">
        <v>3</v>
      </c>
      <c r="F131" s="191" t="s">
        <v>158</v>
      </c>
      <c r="H131" s="192">
        <v>40</v>
      </c>
      <c r="I131" s="193"/>
      <c r="L131" s="189"/>
      <c r="M131" s="194"/>
      <c r="N131" s="195"/>
      <c r="O131" s="195"/>
      <c r="P131" s="195"/>
      <c r="Q131" s="195"/>
      <c r="R131" s="195"/>
      <c r="S131" s="195"/>
      <c r="T131" s="196"/>
      <c r="AT131" s="190" t="s">
        <v>155</v>
      </c>
      <c r="AU131" s="190" t="s">
        <v>89</v>
      </c>
      <c r="AV131" s="15" t="s">
        <v>151</v>
      </c>
      <c r="AW131" s="15" t="s">
        <v>39</v>
      </c>
      <c r="AX131" s="15" t="s">
        <v>87</v>
      </c>
      <c r="AY131" s="190" t="s">
        <v>144</v>
      </c>
    </row>
    <row r="132" spans="2:63" s="12" customFormat="1" ht="22.9" customHeight="1">
      <c r="B132" s="143"/>
      <c r="D132" s="144" t="s">
        <v>79</v>
      </c>
      <c r="E132" s="154" t="s">
        <v>205</v>
      </c>
      <c r="F132" s="154" t="s">
        <v>498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SUM(P133:P141)</f>
        <v>0</v>
      </c>
      <c r="Q132" s="149"/>
      <c r="R132" s="150">
        <f>SUM(R133:R141)</f>
        <v>6.9799999999999995</v>
      </c>
      <c r="S132" s="149"/>
      <c r="T132" s="151">
        <f>SUM(T133:T141)</f>
        <v>0.4</v>
      </c>
      <c r="AR132" s="144" t="s">
        <v>87</v>
      </c>
      <c r="AT132" s="152" t="s">
        <v>79</v>
      </c>
      <c r="AU132" s="152" t="s">
        <v>87</v>
      </c>
      <c r="AY132" s="144" t="s">
        <v>144</v>
      </c>
      <c r="BK132" s="153">
        <f>SUM(BK133:BK141)</f>
        <v>0</v>
      </c>
    </row>
    <row r="133" spans="1:65" s="2" customFormat="1" ht="24" customHeight="1">
      <c r="A133" s="32"/>
      <c r="B133" s="156"/>
      <c r="C133" s="157" t="s">
        <v>205</v>
      </c>
      <c r="D133" s="157" t="s">
        <v>146</v>
      </c>
      <c r="E133" s="158" t="s">
        <v>500</v>
      </c>
      <c r="F133" s="159" t="s">
        <v>501</v>
      </c>
      <c r="G133" s="160" t="s">
        <v>168</v>
      </c>
      <c r="H133" s="161">
        <v>40</v>
      </c>
      <c r="I133" s="162"/>
      <c r="J133" s="163">
        <f>ROUND(I133*H133,2)</f>
        <v>0</v>
      </c>
      <c r="K133" s="159" t="s">
        <v>150</v>
      </c>
      <c r="L133" s="33"/>
      <c r="M133" s="164" t="s">
        <v>3</v>
      </c>
      <c r="N133" s="165" t="s">
        <v>51</v>
      </c>
      <c r="O133" s="53"/>
      <c r="P133" s="166">
        <f>O133*H133</f>
        <v>0</v>
      </c>
      <c r="Q133" s="166">
        <v>0.1295</v>
      </c>
      <c r="R133" s="166">
        <f>Q133*H133</f>
        <v>5.18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151</v>
      </c>
      <c r="AT133" s="168" t="s">
        <v>146</v>
      </c>
      <c r="AU133" s="168" t="s">
        <v>89</v>
      </c>
      <c r="AY133" s="17" t="s">
        <v>144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7" t="s">
        <v>87</v>
      </c>
      <c r="BK133" s="169">
        <f>ROUND(I133*H133,2)</f>
        <v>0</v>
      </c>
      <c r="BL133" s="17" t="s">
        <v>151</v>
      </c>
      <c r="BM133" s="168" t="s">
        <v>851</v>
      </c>
    </row>
    <row r="134" spans="1:47" s="2" customFormat="1" ht="29.25">
      <c r="A134" s="32"/>
      <c r="B134" s="33"/>
      <c r="C134" s="32"/>
      <c r="D134" s="170" t="s">
        <v>153</v>
      </c>
      <c r="E134" s="32"/>
      <c r="F134" s="171" t="s">
        <v>503</v>
      </c>
      <c r="G134" s="32"/>
      <c r="H134" s="32"/>
      <c r="I134" s="96"/>
      <c r="J134" s="32"/>
      <c r="K134" s="32"/>
      <c r="L134" s="33"/>
      <c r="M134" s="172"/>
      <c r="N134" s="173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153</v>
      </c>
      <c r="AU134" s="17" t="s">
        <v>89</v>
      </c>
    </row>
    <row r="135" spans="1:65" s="2" customFormat="1" ht="16.5" customHeight="1">
      <c r="A135" s="32"/>
      <c r="B135" s="156"/>
      <c r="C135" s="197" t="s">
        <v>210</v>
      </c>
      <c r="D135" s="197" t="s">
        <v>286</v>
      </c>
      <c r="E135" s="198" t="s">
        <v>505</v>
      </c>
      <c r="F135" s="199" t="s">
        <v>506</v>
      </c>
      <c r="G135" s="200" t="s">
        <v>168</v>
      </c>
      <c r="H135" s="201">
        <v>40</v>
      </c>
      <c r="I135" s="202"/>
      <c r="J135" s="203">
        <f>ROUND(I135*H135,2)</f>
        <v>0</v>
      </c>
      <c r="K135" s="199" t="s">
        <v>3</v>
      </c>
      <c r="L135" s="204"/>
      <c r="M135" s="205" t="s">
        <v>3</v>
      </c>
      <c r="N135" s="206" t="s">
        <v>51</v>
      </c>
      <c r="O135" s="53"/>
      <c r="P135" s="166">
        <f>O135*H135</f>
        <v>0</v>
      </c>
      <c r="Q135" s="166">
        <v>0.045</v>
      </c>
      <c r="R135" s="166">
        <f>Q135*H135</f>
        <v>1.7999999999999998</v>
      </c>
      <c r="S135" s="166">
        <v>0</v>
      </c>
      <c r="T135" s="16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198</v>
      </c>
      <c r="AT135" s="168" t="s">
        <v>286</v>
      </c>
      <c r="AU135" s="168" t="s">
        <v>89</v>
      </c>
      <c r="AY135" s="17" t="s">
        <v>144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7" t="s">
        <v>87</v>
      </c>
      <c r="BK135" s="169">
        <f>ROUND(I135*H135,2)</f>
        <v>0</v>
      </c>
      <c r="BL135" s="17" t="s">
        <v>151</v>
      </c>
      <c r="BM135" s="168" t="s">
        <v>852</v>
      </c>
    </row>
    <row r="136" spans="1:47" s="2" customFormat="1" ht="12">
      <c r="A136" s="32"/>
      <c r="B136" s="33"/>
      <c r="C136" s="32"/>
      <c r="D136" s="170" t="s">
        <v>153</v>
      </c>
      <c r="E136" s="32"/>
      <c r="F136" s="171" t="s">
        <v>506</v>
      </c>
      <c r="G136" s="32"/>
      <c r="H136" s="32"/>
      <c r="I136" s="96"/>
      <c r="J136" s="32"/>
      <c r="K136" s="32"/>
      <c r="L136" s="33"/>
      <c r="M136" s="172"/>
      <c r="N136" s="173"/>
      <c r="O136" s="53"/>
      <c r="P136" s="53"/>
      <c r="Q136" s="53"/>
      <c r="R136" s="53"/>
      <c r="S136" s="53"/>
      <c r="T136" s="54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153</v>
      </c>
      <c r="AU136" s="17" t="s">
        <v>89</v>
      </c>
    </row>
    <row r="137" spans="1:65" s="2" customFormat="1" ht="16.5" customHeight="1">
      <c r="A137" s="32"/>
      <c r="B137" s="156"/>
      <c r="C137" s="157" t="s">
        <v>216</v>
      </c>
      <c r="D137" s="157" t="s">
        <v>146</v>
      </c>
      <c r="E137" s="158" t="s">
        <v>853</v>
      </c>
      <c r="F137" s="159" t="s">
        <v>854</v>
      </c>
      <c r="G137" s="160" t="s">
        <v>180</v>
      </c>
      <c r="H137" s="161">
        <v>0.2</v>
      </c>
      <c r="I137" s="162"/>
      <c r="J137" s="163">
        <f>ROUND(I137*H137,2)</f>
        <v>0</v>
      </c>
      <c r="K137" s="159" t="s">
        <v>150</v>
      </c>
      <c r="L137" s="33"/>
      <c r="M137" s="164" t="s">
        <v>3</v>
      </c>
      <c r="N137" s="165" t="s">
        <v>51</v>
      </c>
      <c r="O137" s="53"/>
      <c r="P137" s="166">
        <f>O137*H137</f>
        <v>0</v>
      </c>
      <c r="Q137" s="166">
        <v>0</v>
      </c>
      <c r="R137" s="166">
        <f>Q137*H137</f>
        <v>0</v>
      </c>
      <c r="S137" s="166">
        <v>2</v>
      </c>
      <c r="T137" s="167">
        <f>S137*H137</f>
        <v>0.4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151</v>
      </c>
      <c r="AT137" s="168" t="s">
        <v>146</v>
      </c>
      <c r="AU137" s="168" t="s">
        <v>89</v>
      </c>
      <c r="AY137" s="17" t="s">
        <v>144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7" t="s">
        <v>87</v>
      </c>
      <c r="BK137" s="169">
        <f>ROUND(I137*H137,2)</f>
        <v>0</v>
      </c>
      <c r="BL137" s="17" t="s">
        <v>151</v>
      </c>
      <c r="BM137" s="168" t="s">
        <v>855</v>
      </c>
    </row>
    <row r="138" spans="1:47" s="2" customFormat="1" ht="12">
      <c r="A138" s="32"/>
      <c r="B138" s="33"/>
      <c r="C138" s="32"/>
      <c r="D138" s="170" t="s">
        <v>153</v>
      </c>
      <c r="E138" s="32"/>
      <c r="F138" s="171" t="s">
        <v>856</v>
      </c>
      <c r="G138" s="32"/>
      <c r="H138" s="32"/>
      <c r="I138" s="96"/>
      <c r="J138" s="32"/>
      <c r="K138" s="32"/>
      <c r="L138" s="33"/>
      <c r="M138" s="172"/>
      <c r="N138" s="173"/>
      <c r="O138" s="53"/>
      <c r="P138" s="53"/>
      <c r="Q138" s="53"/>
      <c r="R138" s="53"/>
      <c r="S138" s="53"/>
      <c r="T138" s="54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153</v>
      </c>
      <c r="AU138" s="17" t="s">
        <v>89</v>
      </c>
    </row>
    <row r="139" spans="2:51" s="13" customFormat="1" ht="12">
      <c r="B139" s="174"/>
      <c r="D139" s="170" t="s">
        <v>155</v>
      </c>
      <c r="E139" s="175" t="s">
        <v>3</v>
      </c>
      <c r="F139" s="176" t="s">
        <v>857</v>
      </c>
      <c r="H139" s="175" t="s">
        <v>3</v>
      </c>
      <c r="I139" s="177"/>
      <c r="L139" s="174"/>
      <c r="M139" s="178"/>
      <c r="N139" s="179"/>
      <c r="O139" s="179"/>
      <c r="P139" s="179"/>
      <c r="Q139" s="179"/>
      <c r="R139" s="179"/>
      <c r="S139" s="179"/>
      <c r="T139" s="180"/>
      <c r="AT139" s="175" t="s">
        <v>155</v>
      </c>
      <c r="AU139" s="175" t="s">
        <v>89</v>
      </c>
      <c r="AV139" s="13" t="s">
        <v>87</v>
      </c>
      <c r="AW139" s="13" t="s">
        <v>39</v>
      </c>
      <c r="AX139" s="13" t="s">
        <v>80</v>
      </c>
      <c r="AY139" s="175" t="s">
        <v>144</v>
      </c>
    </row>
    <row r="140" spans="2:51" s="14" customFormat="1" ht="12">
      <c r="B140" s="181"/>
      <c r="D140" s="170" t="s">
        <v>155</v>
      </c>
      <c r="E140" s="182" t="s">
        <v>3</v>
      </c>
      <c r="F140" s="183" t="s">
        <v>858</v>
      </c>
      <c r="H140" s="184">
        <v>0.2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2" t="s">
        <v>155</v>
      </c>
      <c r="AU140" s="182" t="s">
        <v>89</v>
      </c>
      <c r="AV140" s="14" t="s">
        <v>89</v>
      </c>
      <c r="AW140" s="14" t="s">
        <v>39</v>
      </c>
      <c r="AX140" s="14" t="s">
        <v>80</v>
      </c>
      <c r="AY140" s="182" t="s">
        <v>144</v>
      </c>
    </row>
    <row r="141" spans="2:51" s="15" customFormat="1" ht="12">
      <c r="B141" s="189"/>
      <c r="D141" s="170" t="s">
        <v>155</v>
      </c>
      <c r="E141" s="190" t="s">
        <v>3</v>
      </c>
      <c r="F141" s="191" t="s">
        <v>158</v>
      </c>
      <c r="H141" s="192">
        <v>0.2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155</v>
      </c>
      <c r="AU141" s="190" t="s">
        <v>89</v>
      </c>
      <c r="AV141" s="15" t="s">
        <v>151</v>
      </c>
      <c r="AW141" s="15" t="s">
        <v>39</v>
      </c>
      <c r="AX141" s="15" t="s">
        <v>87</v>
      </c>
      <c r="AY141" s="190" t="s">
        <v>144</v>
      </c>
    </row>
    <row r="142" spans="2:63" s="12" customFormat="1" ht="22.9" customHeight="1">
      <c r="B142" s="143"/>
      <c r="D142" s="144" t="s">
        <v>79</v>
      </c>
      <c r="E142" s="154" t="s">
        <v>573</v>
      </c>
      <c r="F142" s="154" t="s">
        <v>574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SUM(P143:P151)</f>
        <v>0</v>
      </c>
      <c r="Q142" s="149"/>
      <c r="R142" s="150">
        <f>SUM(R143:R151)</f>
        <v>0</v>
      </c>
      <c r="S142" s="149"/>
      <c r="T142" s="151">
        <f>SUM(T143:T151)</f>
        <v>0</v>
      </c>
      <c r="AR142" s="144" t="s">
        <v>87</v>
      </c>
      <c r="AT142" s="152" t="s">
        <v>79</v>
      </c>
      <c r="AU142" s="152" t="s">
        <v>87</v>
      </c>
      <c r="AY142" s="144" t="s">
        <v>144</v>
      </c>
      <c r="BK142" s="153">
        <f>SUM(BK143:BK151)</f>
        <v>0</v>
      </c>
    </row>
    <row r="143" spans="1:65" s="2" customFormat="1" ht="24" customHeight="1">
      <c r="A143" s="32"/>
      <c r="B143" s="156"/>
      <c r="C143" s="157" t="s">
        <v>222</v>
      </c>
      <c r="D143" s="157" t="s">
        <v>146</v>
      </c>
      <c r="E143" s="158" t="s">
        <v>576</v>
      </c>
      <c r="F143" s="159" t="s">
        <v>577</v>
      </c>
      <c r="G143" s="160" t="s">
        <v>270</v>
      </c>
      <c r="H143" s="161">
        <v>13.8</v>
      </c>
      <c r="I143" s="162"/>
      <c r="J143" s="163">
        <f>ROUND(I143*H143,2)</f>
        <v>0</v>
      </c>
      <c r="K143" s="159" t="s">
        <v>150</v>
      </c>
      <c r="L143" s="33"/>
      <c r="M143" s="164" t="s">
        <v>3</v>
      </c>
      <c r="N143" s="165" t="s">
        <v>51</v>
      </c>
      <c r="O143" s="53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151</v>
      </c>
      <c r="AT143" s="168" t="s">
        <v>146</v>
      </c>
      <c r="AU143" s="168" t="s">
        <v>89</v>
      </c>
      <c r="AY143" s="17" t="s">
        <v>144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7" t="s">
        <v>87</v>
      </c>
      <c r="BK143" s="169">
        <f>ROUND(I143*H143,2)</f>
        <v>0</v>
      </c>
      <c r="BL143" s="17" t="s">
        <v>151</v>
      </c>
      <c r="BM143" s="168" t="s">
        <v>859</v>
      </c>
    </row>
    <row r="144" spans="1:47" s="2" customFormat="1" ht="29.25">
      <c r="A144" s="32"/>
      <c r="B144" s="33"/>
      <c r="C144" s="32"/>
      <c r="D144" s="170" t="s">
        <v>153</v>
      </c>
      <c r="E144" s="32"/>
      <c r="F144" s="171" t="s">
        <v>579</v>
      </c>
      <c r="G144" s="32"/>
      <c r="H144" s="32"/>
      <c r="I144" s="96"/>
      <c r="J144" s="32"/>
      <c r="K144" s="32"/>
      <c r="L144" s="33"/>
      <c r="M144" s="172"/>
      <c r="N144" s="173"/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153</v>
      </c>
      <c r="AU144" s="17" t="s">
        <v>89</v>
      </c>
    </row>
    <row r="145" spans="1:65" s="2" customFormat="1" ht="16.5" customHeight="1">
      <c r="A145" s="32"/>
      <c r="B145" s="156"/>
      <c r="C145" s="157" t="s">
        <v>227</v>
      </c>
      <c r="D145" s="157" t="s">
        <v>146</v>
      </c>
      <c r="E145" s="158" t="s">
        <v>581</v>
      </c>
      <c r="F145" s="159" t="s">
        <v>582</v>
      </c>
      <c r="G145" s="160" t="s">
        <v>270</v>
      </c>
      <c r="H145" s="161">
        <v>13.8</v>
      </c>
      <c r="I145" s="162"/>
      <c r="J145" s="163">
        <f>ROUND(I145*H145,2)</f>
        <v>0</v>
      </c>
      <c r="K145" s="159" t="s">
        <v>150</v>
      </c>
      <c r="L145" s="33"/>
      <c r="M145" s="164" t="s">
        <v>3</v>
      </c>
      <c r="N145" s="165" t="s">
        <v>51</v>
      </c>
      <c r="O145" s="53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151</v>
      </c>
      <c r="AT145" s="168" t="s">
        <v>146</v>
      </c>
      <c r="AU145" s="168" t="s">
        <v>89</v>
      </c>
      <c r="AY145" s="17" t="s">
        <v>144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7" t="s">
        <v>87</v>
      </c>
      <c r="BK145" s="169">
        <f>ROUND(I145*H145,2)</f>
        <v>0</v>
      </c>
      <c r="BL145" s="17" t="s">
        <v>151</v>
      </c>
      <c r="BM145" s="168" t="s">
        <v>860</v>
      </c>
    </row>
    <row r="146" spans="1:47" s="2" customFormat="1" ht="19.5">
      <c r="A146" s="32"/>
      <c r="B146" s="33"/>
      <c r="C146" s="32"/>
      <c r="D146" s="170" t="s">
        <v>153</v>
      </c>
      <c r="E146" s="32"/>
      <c r="F146" s="171" t="s">
        <v>584</v>
      </c>
      <c r="G146" s="32"/>
      <c r="H146" s="32"/>
      <c r="I146" s="96"/>
      <c r="J146" s="32"/>
      <c r="K146" s="32"/>
      <c r="L146" s="33"/>
      <c r="M146" s="172"/>
      <c r="N146" s="173"/>
      <c r="O146" s="53"/>
      <c r="P146" s="53"/>
      <c r="Q146" s="53"/>
      <c r="R146" s="53"/>
      <c r="S146" s="53"/>
      <c r="T146" s="54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153</v>
      </c>
      <c r="AU146" s="17" t="s">
        <v>89</v>
      </c>
    </row>
    <row r="147" spans="1:65" s="2" customFormat="1" ht="24" customHeight="1">
      <c r="A147" s="32"/>
      <c r="B147" s="156"/>
      <c r="C147" s="157" t="s">
        <v>232</v>
      </c>
      <c r="D147" s="157" t="s">
        <v>146</v>
      </c>
      <c r="E147" s="158" t="s">
        <v>586</v>
      </c>
      <c r="F147" s="159" t="s">
        <v>587</v>
      </c>
      <c r="G147" s="160" t="s">
        <v>270</v>
      </c>
      <c r="H147" s="161">
        <v>276</v>
      </c>
      <c r="I147" s="162"/>
      <c r="J147" s="163">
        <f>ROUND(I147*H147,2)</f>
        <v>0</v>
      </c>
      <c r="K147" s="159" t="s">
        <v>150</v>
      </c>
      <c r="L147" s="33"/>
      <c r="M147" s="164" t="s">
        <v>3</v>
      </c>
      <c r="N147" s="165" t="s">
        <v>51</v>
      </c>
      <c r="O147" s="53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151</v>
      </c>
      <c r="AT147" s="168" t="s">
        <v>146</v>
      </c>
      <c r="AU147" s="168" t="s">
        <v>89</v>
      </c>
      <c r="AY147" s="17" t="s">
        <v>144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7" t="s">
        <v>87</v>
      </c>
      <c r="BK147" s="169">
        <f>ROUND(I147*H147,2)</f>
        <v>0</v>
      </c>
      <c r="BL147" s="17" t="s">
        <v>151</v>
      </c>
      <c r="BM147" s="168" t="s">
        <v>861</v>
      </c>
    </row>
    <row r="148" spans="1:47" s="2" customFormat="1" ht="29.25">
      <c r="A148" s="32"/>
      <c r="B148" s="33"/>
      <c r="C148" s="32"/>
      <c r="D148" s="170" t="s">
        <v>153</v>
      </c>
      <c r="E148" s="32"/>
      <c r="F148" s="171" t="s">
        <v>589</v>
      </c>
      <c r="G148" s="32"/>
      <c r="H148" s="32"/>
      <c r="I148" s="96"/>
      <c r="J148" s="32"/>
      <c r="K148" s="32"/>
      <c r="L148" s="33"/>
      <c r="M148" s="172"/>
      <c r="N148" s="173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153</v>
      </c>
      <c r="AU148" s="17" t="s">
        <v>89</v>
      </c>
    </row>
    <row r="149" spans="2:51" s="14" customFormat="1" ht="12">
      <c r="B149" s="181"/>
      <c r="D149" s="170" t="s">
        <v>155</v>
      </c>
      <c r="F149" s="183" t="s">
        <v>862</v>
      </c>
      <c r="H149" s="184">
        <v>276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2" t="s">
        <v>155</v>
      </c>
      <c r="AU149" s="182" t="s">
        <v>89</v>
      </c>
      <c r="AV149" s="14" t="s">
        <v>89</v>
      </c>
      <c r="AW149" s="14" t="s">
        <v>4</v>
      </c>
      <c r="AX149" s="14" t="s">
        <v>87</v>
      </c>
      <c r="AY149" s="182" t="s">
        <v>144</v>
      </c>
    </row>
    <row r="150" spans="1:65" s="2" customFormat="1" ht="24" customHeight="1">
      <c r="A150" s="32"/>
      <c r="B150" s="156"/>
      <c r="C150" s="157" t="s">
        <v>9</v>
      </c>
      <c r="D150" s="157" t="s">
        <v>146</v>
      </c>
      <c r="E150" s="158" t="s">
        <v>592</v>
      </c>
      <c r="F150" s="159" t="s">
        <v>593</v>
      </c>
      <c r="G150" s="160" t="s">
        <v>270</v>
      </c>
      <c r="H150" s="161">
        <v>9.117</v>
      </c>
      <c r="I150" s="162"/>
      <c r="J150" s="163">
        <f>ROUND(I150*H150,2)</f>
        <v>0</v>
      </c>
      <c r="K150" s="159" t="s">
        <v>150</v>
      </c>
      <c r="L150" s="33"/>
      <c r="M150" s="164" t="s">
        <v>3</v>
      </c>
      <c r="N150" s="165" t="s">
        <v>51</v>
      </c>
      <c r="O150" s="53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151</v>
      </c>
      <c r="AT150" s="168" t="s">
        <v>146</v>
      </c>
      <c r="AU150" s="168" t="s">
        <v>89</v>
      </c>
      <c r="AY150" s="17" t="s">
        <v>144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7" t="s">
        <v>87</v>
      </c>
      <c r="BK150" s="169">
        <f>ROUND(I150*H150,2)</f>
        <v>0</v>
      </c>
      <c r="BL150" s="17" t="s">
        <v>151</v>
      </c>
      <c r="BM150" s="168" t="s">
        <v>863</v>
      </c>
    </row>
    <row r="151" spans="1:47" s="2" customFormat="1" ht="19.5">
      <c r="A151" s="32"/>
      <c r="B151" s="33"/>
      <c r="C151" s="32"/>
      <c r="D151" s="170" t="s">
        <v>153</v>
      </c>
      <c r="E151" s="32"/>
      <c r="F151" s="171" t="s">
        <v>595</v>
      </c>
      <c r="G151" s="32"/>
      <c r="H151" s="32"/>
      <c r="I151" s="96"/>
      <c r="J151" s="32"/>
      <c r="K151" s="32"/>
      <c r="L151" s="33"/>
      <c r="M151" s="172"/>
      <c r="N151" s="173"/>
      <c r="O151" s="53"/>
      <c r="P151" s="53"/>
      <c r="Q151" s="53"/>
      <c r="R151" s="53"/>
      <c r="S151" s="53"/>
      <c r="T151" s="54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153</v>
      </c>
      <c r="AU151" s="17" t="s">
        <v>89</v>
      </c>
    </row>
    <row r="152" spans="2:63" s="12" customFormat="1" ht="22.9" customHeight="1">
      <c r="B152" s="143"/>
      <c r="D152" s="144" t="s">
        <v>79</v>
      </c>
      <c r="E152" s="154" t="s">
        <v>596</v>
      </c>
      <c r="F152" s="154" t="s">
        <v>597</v>
      </c>
      <c r="I152" s="146"/>
      <c r="J152" s="155">
        <f>BK152</f>
        <v>0</v>
      </c>
      <c r="L152" s="143"/>
      <c r="M152" s="148"/>
      <c r="N152" s="149"/>
      <c r="O152" s="149"/>
      <c r="P152" s="150">
        <f>SUM(P153:P154)</f>
        <v>0</v>
      </c>
      <c r="Q152" s="149"/>
      <c r="R152" s="150">
        <f>SUM(R153:R154)</f>
        <v>0</v>
      </c>
      <c r="S152" s="149"/>
      <c r="T152" s="151">
        <f>SUM(T153:T154)</f>
        <v>0</v>
      </c>
      <c r="AR152" s="144" t="s">
        <v>87</v>
      </c>
      <c r="AT152" s="152" t="s">
        <v>79</v>
      </c>
      <c r="AU152" s="152" t="s">
        <v>87</v>
      </c>
      <c r="AY152" s="144" t="s">
        <v>144</v>
      </c>
      <c r="BK152" s="153">
        <f>SUM(BK153:BK154)</f>
        <v>0</v>
      </c>
    </row>
    <row r="153" spans="1:65" s="2" customFormat="1" ht="24" customHeight="1">
      <c r="A153" s="32"/>
      <c r="B153" s="156"/>
      <c r="C153" s="157" t="s">
        <v>243</v>
      </c>
      <c r="D153" s="157" t="s">
        <v>146</v>
      </c>
      <c r="E153" s="158" t="s">
        <v>599</v>
      </c>
      <c r="F153" s="159" t="s">
        <v>600</v>
      </c>
      <c r="G153" s="160" t="s">
        <v>270</v>
      </c>
      <c r="H153" s="161">
        <v>10.35</v>
      </c>
      <c r="I153" s="162"/>
      <c r="J153" s="163">
        <f>ROUND(I153*H153,2)</f>
        <v>0</v>
      </c>
      <c r="K153" s="159" t="s">
        <v>150</v>
      </c>
      <c r="L153" s="33"/>
      <c r="M153" s="164" t="s">
        <v>3</v>
      </c>
      <c r="N153" s="165" t="s">
        <v>51</v>
      </c>
      <c r="O153" s="53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151</v>
      </c>
      <c r="AT153" s="168" t="s">
        <v>146</v>
      </c>
      <c r="AU153" s="168" t="s">
        <v>89</v>
      </c>
      <c r="AY153" s="17" t="s">
        <v>144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7" t="s">
        <v>87</v>
      </c>
      <c r="BK153" s="169">
        <f>ROUND(I153*H153,2)</f>
        <v>0</v>
      </c>
      <c r="BL153" s="17" t="s">
        <v>151</v>
      </c>
      <c r="BM153" s="168" t="s">
        <v>864</v>
      </c>
    </row>
    <row r="154" spans="1:47" s="2" customFormat="1" ht="29.25">
      <c r="A154" s="32"/>
      <c r="B154" s="33"/>
      <c r="C154" s="32"/>
      <c r="D154" s="170" t="s">
        <v>153</v>
      </c>
      <c r="E154" s="32"/>
      <c r="F154" s="171" t="s">
        <v>602</v>
      </c>
      <c r="G154" s="32"/>
      <c r="H154" s="32"/>
      <c r="I154" s="96"/>
      <c r="J154" s="32"/>
      <c r="K154" s="32"/>
      <c r="L154" s="33"/>
      <c r="M154" s="172"/>
      <c r="N154" s="173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153</v>
      </c>
      <c r="AU154" s="17" t="s">
        <v>89</v>
      </c>
    </row>
    <row r="155" spans="2:63" s="12" customFormat="1" ht="25.9" customHeight="1">
      <c r="B155" s="143"/>
      <c r="D155" s="144" t="s">
        <v>79</v>
      </c>
      <c r="E155" s="145" t="s">
        <v>607</v>
      </c>
      <c r="F155" s="145" t="s">
        <v>608</v>
      </c>
      <c r="I155" s="146"/>
      <c r="J155" s="147">
        <f>BK155</f>
        <v>0</v>
      </c>
      <c r="L155" s="143"/>
      <c r="M155" s="148"/>
      <c r="N155" s="149"/>
      <c r="O155" s="149"/>
      <c r="P155" s="150">
        <f>P156</f>
        <v>0</v>
      </c>
      <c r="Q155" s="149"/>
      <c r="R155" s="150">
        <f>R156</f>
        <v>0</v>
      </c>
      <c r="S155" s="149"/>
      <c r="T155" s="151">
        <f>T156</f>
        <v>0</v>
      </c>
      <c r="AR155" s="144" t="s">
        <v>89</v>
      </c>
      <c r="AT155" s="152" t="s">
        <v>79</v>
      </c>
      <c r="AU155" s="152" t="s">
        <v>80</v>
      </c>
      <c r="AY155" s="144" t="s">
        <v>144</v>
      </c>
      <c r="BK155" s="153">
        <f>BK156</f>
        <v>0</v>
      </c>
    </row>
    <row r="156" spans="2:63" s="12" customFormat="1" ht="22.9" customHeight="1">
      <c r="B156" s="143"/>
      <c r="D156" s="144" t="s">
        <v>79</v>
      </c>
      <c r="E156" s="154" t="s">
        <v>614</v>
      </c>
      <c r="F156" s="154" t="s">
        <v>865</v>
      </c>
      <c r="I156" s="146"/>
      <c r="J156" s="155">
        <f>BK156</f>
        <v>0</v>
      </c>
      <c r="L156" s="143"/>
      <c r="M156" s="148"/>
      <c r="N156" s="149"/>
      <c r="O156" s="149"/>
      <c r="P156" s="150">
        <f>SUM(P157:P160)</f>
        <v>0</v>
      </c>
      <c r="Q156" s="149"/>
      <c r="R156" s="150">
        <f>SUM(R157:R160)</f>
        <v>0</v>
      </c>
      <c r="S156" s="149"/>
      <c r="T156" s="151">
        <f>SUM(T157:T160)</f>
        <v>0</v>
      </c>
      <c r="AR156" s="144" t="s">
        <v>89</v>
      </c>
      <c r="AT156" s="152" t="s">
        <v>79</v>
      </c>
      <c r="AU156" s="152" t="s">
        <v>87</v>
      </c>
      <c r="AY156" s="144" t="s">
        <v>144</v>
      </c>
      <c r="BK156" s="153">
        <f>SUM(BK157:BK160)</f>
        <v>0</v>
      </c>
    </row>
    <row r="157" spans="1:65" s="2" customFormat="1" ht="24" customHeight="1">
      <c r="A157" s="32"/>
      <c r="B157" s="156"/>
      <c r="C157" s="157" t="s">
        <v>250</v>
      </c>
      <c r="D157" s="157" t="s">
        <v>146</v>
      </c>
      <c r="E157" s="158" t="s">
        <v>616</v>
      </c>
      <c r="F157" s="159" t="s">
        <v>866</v>
      </c>
      <c r="G157" s="160" t="s">
        <v>566</v>
      </c>
      <c r="H157" s="161">
        <v>1</v>
      </c>
      <c r="I157" s="162"/>
      <c r="J157" s="163">
        <f>ROUND(I157*H157,2)</f>
        <v>0</v>
      </c>
      <c r="K157" s="159" t="s">
        <v>3</v>
      </c>
      <c r="L157" s="33"/>
      <c r="M157" s="164" t="s">
        <v>3</v>
      </c>
      <c r="N157" s="165" t="s">
        <v>51</v>
      </c>
      <c r="O157" s="53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243</v>
      </c>
      <c r="AT157" s="168" t="s">
        <v>146</v>
      </c>
      <c r="AU157" s="168" t="s">
        <v>89</v>
      </c>
      <c r="AY157" s="17" t="s">
        <v>144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7" t="s">
        <v>87</v>
      </c>
      <c r="BK157" s="169">
        <f>ROUND(I157*H157,2)</f>
        <v>0</v>
      </c>
      <c r="BL157" s="17" t="s">
        <v>243</v>
      </c>
      <c r="BM157" s="168" t="s">
        <v>867</v>
      </c>
    </row>
    <row r="158" spans="1:47" s="2" customFormat="1" ht="19.5">
      <c r="A158" s="32"/>
      <c r="B158" s="33"/>
      <c r="C158" s="32"/>
      <c r="D158" s="170" t="s">
        <v>153</v>
      </c>
      <c r="E158" s="32"/>
      <c r="F158" s="171" t="s">
        <v>866</v>
      </c>
      <c r="G158" s="32"/>
      <c r="H158" s="32"/>
      <c r="I158" s="96"/>
      <c r="J158" s="32"/>
      <c r="K158" s="32"/>
      <c r="L158" s="33"/>
      <c r="M158" s="172"/>
      <c r="N158" s="173"/>
      <c r="O158" s="53"/>
      <c r="P158" s="53"/>
      <c r="Q158" s="53"/>
      <c r="R158" s="53"/>
      <c r="S158" s="53"/>
      <c r="T158" s="54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153</v>
      </c>
      <c r="AU158" s="17" t="s">
        <v>89</v>
      </c>
    </row>
    <row r="159" spans="1:65" s="2" customFormat="1" ht="24" customHeight="1">
      <c r="A159" s="32"/>
      <c r="B159" s="156"/>
      <c r="C159" s="157" t="s">
        <v>257</v>
      </c>
      <c r="D159" s="157" t="s">
        <v>146</v>
      </c>
      <c r="E159" s="158" t="s">
        <v>868</v>
      </c>
      <c r="F159" s="159" t="s">
        <v>869</v>
      </c>
      <c r="G159" s="160" t="s">
        <v>566</v>
      </c>
      <c r="H159" s="161">
        <v>1</v>
      </c>
      <c r="I159" s="162"/>
      <c r="J159" s="163">
        <f>ROUND(I159*H159,2)</f>
        <v>0</v>
      </c>
      <c r="K159" s="159" t="s">
        <v>3</v>
      </c>
      <c r="L159" s="33"/>
      <c r="M159" s="164" t="s">
        <v>3</v>
      </c>
      <c r="N159" s="165" t="s">
        <v>51</v>
      </c>
      <c r="O159" s="53"/>
      <c r="P159" s="166">
        <f>O159*H159</f>
        <v>0</v>
      </c>
      <c r="Q159" s="166">
        <v>0</v>
      </c>
      <c r="R159" s="166">
        <f>Q159*H159</f>
        <v>0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243</v>
      </c>
      <c r="AT159" s="168" t="s">
        <v>146</v>
      </c>
      <c r="AU159" s="168" t="s">
        <v>89</v>
      </c>
      <c r="AY159" s="17" t="s">
        <v>144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7" t="s">
        <v>87</v>
      </c>
      <c r="BK159" s="169">
        <f>ROUND(I159*H159,2)</f>
        <v>0</v>
      </c>
      <c r="BL159" s="17" t="s">
        <v>243</v>
      </c>
      <c r="BM159" s="168" t="s">
        <v>870</v>
      </c>
    </row>
    <row r="160" spans="1:47" s="2" customFormat="1" ht="19.5">
      <c r="A160" s="32"/>
      <c r="B160" s="33"/>
      <c r="C160" s="32"/>
      <c r="D160" s="170" t="s">
        <v>153</v>
      </c>
      <c r="E160" s="32"/>
      <c r="F160" s="171" t="s">
        <v>869</v>
      </c>
      <c r="G160" s="32"/>
      <c r="H160" s="32"/>
      <c r="I160" s="96"/>
      <c r="J160" s="32"/>
      <c r="K160" s="32"/>
      <c r="L160" s="33"/>
      <c r="M160" s="207"/>
      <c r="N160" s="208"/>
      <c r="O160" s="209"/>
      <c r="P160" s="209"/>
      <c r="Q160" s="209"/>
      <c r="R160" s="209"/>
      <c r="S160" s="209"/>
      <c r="T160" s="2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153</v>
      </c>
      <c r="AU160" s="17" t="s">
        <v>89</v>
      </c>
    </row>
    <row r="161" spans="1:31" s="2" customFormat="1" ht="6.95" customHeight="1">
      <c r="A161" s="32"/>
      <c r="B161" s="42"/>
      <c r="C161" s="43"/>
      <c r="D161" s="43"/>
      <c r="E161" s="43"/>
      <c r="F161" s="43"/>
      <c r="G161" s="43"/>
      <c r="H161" s="43"/>
      <c r="I161" s="116"/>
      <c r="J161" s="43"/>
      <c r="K161" s="43"/>
      <c r="L161" s="33"/>
      <c r="M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</sheetData>
  <autoFilter ref="C92:K160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tabSelected="1" workbookViewId="0" topLeftCell="A1">
      <selection activeCell="V87" sqref="V8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0" t="s">
        <v>6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109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89</v>
      </c>
    </row>
    <row r="4" spans="2:46" s="1" customFormat="1" ht="24.95" customHeight="1" hidden="1">
      <c r="B4" s="20"/>
      <c r="D4" s="21" t="s">
        <v>110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254" t="str">
        <f>'Rekapitulace stavby'!K6</f>
        <v>STAVEBNÍ ÚPRAVY FONTÁNY BRUSEL</v>
      </c>
      <c r="F7" s="255"/>
      <c r="G7" s="255"/>
      <c r="H7" s="255"/>
      <c r="I7" s="93"/>
      <c r="L7" s="20"/>
    </row>
    <row r="8" spans="1:31" s="2" customFormat="1" ht="12" customHeight="1" hidden="1">
      <c r="A8" s="32"/>
      <c r="B8" s="33"/>
      <c r="C8" s="32"/>
      <c r="D8" s="27" t="s">
        <v>111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237" t="s">
        <v>871</v>
      </c>
      <c r="F9" s="253"/>
      <c r="G9" s="253"/>
      <c r="H9" s="253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20</v>
      </c>
      <c r="G11" s="32"/>
      <c r="H11" s="32"/>
      <c r="I11" s="98" t="s">
        <v>21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23</v>
      </c>
      <c r="E12" s="32"/>
      <c r="F12" s="25" t="s">
        <v>24</v>
      </c>
      <c r="G12" s="32"/>
      <c r="H12" s="32"/>
      <c r="I12" s="98" t="s">
        <v>25</v>
      </c>
      <c r="J12" s="50" t="str">
        <f>'Rekapitulace stavby'!AN8</f>
        <v>12. 6. 2020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27</v>
      </c>
      <c r="E14" s="32"/>
      <c r="F14" s="32"/>
      <c r="G14" s="32"/>
      <c r="H14" s="32"/>
      <c r="I14" s="98" t="s">
        <v>28</v>
      </c>
      <c r="J14" s="25" t="s">
        <v>29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30</v>
      </c>
      <c r="F15" s="32"/>
      <c r="G15" s="32"/>
      <c r="H15" s="32"/>
      <c r="I15" s="98" t="s">
        <v>31</v>
      </c>
      <c r="J15" s="25" t="s">
        <v>32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33</v>
      </c>
      <c r="E17" s="32"/>
      <c r="F17" s="32"/>
      <c r="G17" s="32"/>
      <c r="H17" s="32"/>
      <c r="I17" s="98" t="s">
        <v>28</v>
      </c>
      <c r="J17" s="28" t="str">
        <f>'Rekapitulace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256" t="str">
        <f>'Rekapitulace stavby'!E14</f>
        <v>Vyplň údaj</v>
      </c>
      <c r="F18" s="242"/>
      <c r="G18" s="242"/>
      <c r="H18" s="242"/>
      <c r="I18" s="98" t="s">
        <v>31</v>
      </c>
      <c r="J18" s="28" t="str">
        <f>'Rekapitulace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35</v>
      </c>
      <c r="E20" s="32"/>
      <c r="F20" s="32"/>
      <c r="G20" s="32"/>
      <c r="H20" s="32"/>
      <c r="I20" s="98" t="s">
        <v>28</v>
      </c>
      <c r="J20" s="25" t="s">
        <v>36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37</v>
      </c>
      <c r="F21" s="32"/>
      <c r="G21" s="32"/>
      <c r="H21" s="32"/>
      <c r="I21" s="98" t="s">
        <v>31</v>
      </c>
      <c r="J21" s="25" t="s">
        <v>38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40</v>
      </c>
      <c r="E23" s="32"/>
      <c r="F23" s="32"/>
      <c r="G23" s="32"/>
      <c r="H23" s="32"/>
      <c r="I23" s="98" t="s">
        <v>28</v>
      </c>
      <c r="J23" s="25" t="s">
        <v>41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42</v>
      </c>
      <c r="F24" s="32"/>
      <c r="G24" s="32"/>
      <c r="H24" s="32"/>
      <c r="I24" s="98" t="s">
        <v>31</v>
      </c>
      <c r="J24" s="25" t="s">
        <v>43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44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246" t="s">
        <v>3</v>
      </c>
      <c r="F27" s="246"/>
      <c r="G27" s="246"/>
      <c r="H27" s="246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46</v>
      </c>
      <c r="E30" s="32"/>
      <c r="F30" s="32"/>
      <c r="G30" s="32"/>
      <c r="H30" s="32"/>
      <c r="I30" s="96"/>
      <c r="J30" s="66">
        <f>ROUND(J83,2)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48</v>
      </c>
      <c r="G32" s="32"/>
      <c r="H32" s="32"/>
      <c r="I32" s="105" t="s">
        <v>47</v>
      </c>
      <c r="J32" s="36" t="s">
        <v>49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50</v>
      </c>
      <c r="E33" s="27" t="s">
        <v>51</v>
      </c>
      <c r="F33" s="107">
        <f>ROUND((SUM(BE83:BE113)),2)</f>
        <v>0</v>
      </c>
      <c r="G33" s="32"/>
      <c r="H33" s="32"/>
      <c r="I33" s="108">
        <v>0.21</v>
      </c>
      <c r="J33" s="107">
        <f>ROUND(((SUM(BE83:BE113))*I33),2)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52</v>
      </c>
      <c r="F34" s="107">
        <f>ROUND((SUM(BF83:BF113)),2)</f>
        <v>0</v>
      </c>
      <c r="G34" s="32"/>
      <c r="H34" s="32"/>
      <c r="I34" s="108">
        <v>0.15</v>
      </c>
      <c r="J34" s="107">
        <f>ROUND(((SUM(BF83:BF113))*I34),2)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53</v>
      </c>
      <c r="F35" s="107">
        <f>ROUND((SUM(BG83:BG113)),2)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54</v>
      </c>
      <c r="F36" s="107">
        <f>ROUND((SUM(BH83:BH113)),2)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55</v>
      </c>
      <c r="F37" s="107">
        <f>ROUND((SUM(BI83:BI113)),2)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56</v>
      </c>
      <c r="E39" s="55"/>
      <c r="F39" s="55"/>
      <c r="G39" s="111" t="s">
        <v>57</v>
      </c>
      <c r="H39" s="112" t="s">
        <v>58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115</v>
      </c>
      <c r="D45" s="32"/>
      <c r="E45" s="32"/>
      <c r="F45" s="32"/>
      <c r="G45" s="32"/>
      <c r="H45" s="32"/>
      <c r="I45" s="96"/>
      <c r="J45" s="32"/>
      <c r="K45" s="32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96"/>
      <c r="J46" s="32"/>
      <c r="K46" s="32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254" t="str">
        <f>E7</f>
        <v>STAVEBNÍ ÚPRAVY FONTÁNY BRUSEL</v>
      </c>
      <c r="F48" s="255"/>
      <c r="G48" s="255"/>
      <c r="H48" s="255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111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37" t="str">
        <f>E9</f>
        <v>3. - VRN - vedlejší rozpočtové náklady</v>
      </c>
      <c r="F50" s="253"/>
      <c r="G50" s="253"/>
      <c r="H50" s="253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96"/>
      <c r="J51" s="32"/>
      <c r="K51" s="32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23</v>
      </c>
      <c r="D52" s="32"/>
      <c r="E52" s="32"/>
      <c r="F52" s="25" t="str">
        <f>F12</f>
        <v>HUSOVA ULICE CHRUDIM</v>
      </c>
      <c r="G52" s="32"/>
      <c r="H52" s="32"/>
      <c r="I52" s="98" t="s">
        <v>25</v>
      </c>
      <c r="J52" s="50" t="str">
        <f>IF(J12="","",J12)</f>
        <v>12. 6. 2020</v>
      </c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7" t="s">
        <v>27</v>
      </c>
      <c r="D54" s="32"/>
      <c r="E54" s="32"/>
      <c r="F54" s="25" t="str">
        <f>E15</f>
        <v>MĚSTO CHRUDIM</v>
      </c>
      <c r="G54" s="32"/>
      <c r="H54" s="32"/>
      <c r="I54" s="98" t="s">
        <v>35</v>
      </c>
      <c r="J54" s="30" t="s">
        <v>926</v>
      </c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7" t="s">
        <v>33</v>
      </c>
      <c r="D55" s="32"/>
      <c r="E55" s="32"/>
      <c r="F55" s="25" t="str">
        <f>IF(E18="","",E18)</f>
        <v>Vyplň údaj</v>
      </c>
      <c r="G55" s="32"/>
      <c r="H55" s="32"/>
      <c r="I55" s="98" t="s">
        <v>40</v>
      </c>
      <c r="J55" s="30" t="s">
        <v>926</v>
      </c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96"/>
      <c r="J56" s="32"/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18" t="s">
        <v>116</v>
      </c>
      <c r="D57" s="109"/>
      <c r="E57" s="109"/>
      <c r="F57" s="109"/>
      <c r="G57" s="109"/>
      <c r="H57" s="109"/>
      <c r="I57" s="119"/>
      <c r="J57" s="120" t="s">
        <v>117</v>
      </c>
      <c r="K57" s="109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96"/>
      <c r="J58" s="32"/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21" t="s">
        <v>78</v>
      </c>
      <c r="D59" s="32"/>
      <c r="E59" s="32"/>
      <c r="F59" s="32"/>
      <c r="G59" s="32"/>
      <c r="H59" s="32"/>
      <c r="I59" s="96"/>
      <c r="J59" s="66">
        <f>J83</f>
        <v>0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118</v>
      </c>
    </row>
    <row r="60" spans="2:12" s="9" customFormat="1" ht="24.95" customHeight="1">
      <c r="B60" s="122"/>
      <c r="D60" s="123" t="s">
        <v>872</v>
      </c>
      <c r="E60" s="124"/>
      <c r="F60" s="124"/>
      <c r="G60" s="124"/>
      <c r="H60" s="124"/>
      <c r="I60" s="125"/>
      <c r="J60" s="126">
        <f>J84</f>
        <v>0</v>
      </c>
      <c r="L60" s="122"/>
    </row>
    <row r="61" spans="2:12" s="10" customFormat="1" ht="19.9" customHeight="1">
      <c r="B61" s="127"/>
      <c r="D61" s="128" t="s">
        <v>873</v>
      </c>
      <c r="E61" s="129"/>
      <c r="F61" s="129"/>
      <c r="G61" s="129"/>
      <c r="H61" s="129"/>
      <c r="I61" s="130"/>
      <c r="J61" s="131">
        <f>J85</f>
        <v>0</v>
      </c>
      <c r="L61" s="127"/>
    </row>
    <row r="62" spans="2:12" s="10" customFormat="1" ht="19.9" customHeight="1">
      <c r="B62" s="127"/>
      <c r="D62" s="128" t="s">
        <v>874</v>
      </c>
      <c r="E62" s="129"/>
      <c r="F62" s="129"/>
      <c r="G62" s="129"/>
      <c r="H62" s="129"/>
      <c r="I62" s="130"/>
      <c r="J62" s="131">
        <f>J94</f>
        <v>0</v>
      </c>
      <c r="L62" s="127"/>
    </row>
    <row r="63" spans="2:12" s="10" customFormat="1" ht="19.9" customHeight="1">
      <c r="B63" s="127"/>
      <c r="D63" s="128" t="s">
        <v>875</v>
      </c>
      <c r="E63" s="129"/>
      <c r="F63" s="129"/>
      <c r="G63" s="129"/>
      <c r="H63" s="129"/>
      <c r="I63" s="130"/>
      <c r="J63" s="131">
        <f>J111</f>
        <v>0</v>
      </c>
      <c r="L63" s="127"/>
    </row>
    <row r="64" spans="1:31" s="2" customFormat="1" ht="21.75" customHeight="1">
      <c r="A64" s="32"/>
      <c r="B64" s="33"/>
      <c r="C64" s="32"/>
      <c r="D64" s="32"/>
      <c r="E64" s="32"/>
      <c r="F64" s="32"/>
      <c r="G64" s="32"/>
      <c r="H64" s="32"/>
      <c r="I64" s="96"/>
      <c r="J64" s="32"/>
      <c r="K64" s="32"/>
      <c r="L64" s="9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42"/>
      <c r="C65" s="43"/>
      <c r="D65" s="43"/>
      <c r="E65" s="43"/>
      <c r="F65" s="43"/>
      <c r="G65" s="43"/>
      <c r="H65" s="43"/>
      <c r="I65" s="116"/>
      <c r="J65" s="43"/>
      <c r="K65" s="43"/>
      <c r="L65" s="9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9" spans="1:31" s="2" customFormat="1" ht="6.95" customHeight="1">
      <c r="A69" s="32"/>
      <c r="B69" s="44"/>
      <c r="C69" s="45"/>
      <c r="D69" s="45"/>
      <c r="E69" s="45"/>
      <c r="F69" s="45"/>
      <c r="G69" s="45"/>
      <c r="H69" s="45"/>
      <c r="I69" s="117"/>
      <c r="J69" s="45"/>
      <c r="K69" s="45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24.95" customHeight="1">
      <c r="A70" s="32"/>
      <c r="B70" s="33"/>
      <c r="C70" s="21" t="s">
        <v>129</v>
      </c>
      <c r="D70" s="32"/>
      <c r="E70" s="32"/>
      <c r="F70" s="32"/>
      <c r="G70" s="32"/>
      <c r="H70" s="32"/>
      <c r="I70" s="96"/>
      <c r="J70" s="32"/>
      <c r="K70" s="32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customHeight="1">
      <c r="A71" s="32"/>
      <c r="B71" s="33"/>
      <c r="C71" s="32"/>
      <c r="D71" s="32"/>
      <c r="E71" s="32"/>
      <c r="F71" s="32"/>
      <c r="G71" s="32"/>
      <c r="H71" s="32"/>
      <c r="I71" s="96"/>
      <c r="J71" s="32"/>
      <c r="K71" s="32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17</v>
      </c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2"/>
      <c r="D73" s="32"/>
      <c r="E73" s="254" t="str">
        <f>E7</f>
        <v>STAVEBNÍ ÚPRAVY FONTÁNY BRUSEL</v>
      </c>
      <c r="F73" s="255"/>
      <c r="G73" s="255"/>
      <c r="H73" s="255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111</v>
      </c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6.5" customHeight="1">
      <c r="A75" s="32"/>
      <c r="B75" s="33"/>
      <c r="C75" s="32"/>
      <c r="D75" s="32"/>
      <c r="E75" s="237" t="str">
        <f>E9</f>
        <v>3. - VRN - vedlejší rozpočtové náklady</v>
      </c>
      <c r="F75" s="253"/>
      <c r="G75" s="253"/>
      <c r="H75" s="253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>
      <c r="A77" s="32"/>
      <c r="B77" s="33"/>
      <c r="C77" s="27" t="s">
        <v>23</v>
      </c>
      <c r="D77" s="32"/>
      <c r="E77" s="32"/>
      <c r="F77" s="25" t="str">
        <f>F12</f>
        <v>HUSOVA ULICE CHRUDIM</v>
      </c>
      <c r="G77" s="32"/>
      <c r="H77" s="32"/>
      <c r="I77" s="98" t="s">
        <v>25</v>
      </c>
      <c r="J77" s="50" t="str">
        <f>IF(J12="","",J12)</f>
        <v>12. 6. 2020</v>
      </c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6.95" customHeight="1">
      <c r="A78" s="32"/>
      <c r="B78" s="33"/>
      <c r="C78" s="32"/>
      <c r="D78" s="32"/>
      <c r="E78" s="32"/>
      <c r="F78" s="32"/>
      <c r="G78" s="32"/>
      <c r="H78" s="3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5.2" customHeight="1">
      <c r="A79" s="32"/>
      <c r="B79" s="33"/>
      <c r="C79" s="27" t="s">
        <v>27</v>
      </c>
      <c r="D79" s="32"/>
      <c r="E79" s="32"/>
      <c r="F79" s="25" t="str">
        <f>E15</f>
        <v>MĚSTO CHRUDIM</v>
      </c>
      <c r="G79" s="32"/>
      <c r="H79" s="32"/>
      <c r="I79" s="98" t="s">
        <v>35</v>
      </c>
      <c r="J79" s="30" t="s">
        <v>926</v>
      </c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5.2" customHeight="1">
      <c r="A80" s="32"/>
      <c r="B80" s="33"/>
      <c r="C80" s="27" t="s">
        <v>33</v>
      </c>
      <c r="D80" s="32"/>
      <c r="E80" s="32"/>
      <c r="F80" s="25" t="str">
        <f>IF(E18="","",E18)</f>
        <v>Vyplň údaj</v>
      </c>
      <c r="G80" s="32"/>
      <c r="H80" s="32"/>
      <c r="I80" s="98" t="s">
        <v>40</v>
      </c>
      <c r="J80" s="30" t="s">
        <v>926</v>
      </c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0.3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1" customFormat="1" ht="29.25" customHeight="1">
      <c r="A82" s="132"/>
      <c r="B82" s="133"/>
      <c r="C82" s="134" t="s">
        <v>130</v>
      </c>
      <c r="D82" s="135" t="s">
        <v>65</v>
      </c>
      <c r="E82" s="135" t="s">
        <v>61</v>
      </c>
      <c r="F82" s="135" t="s">
        <v>62</v>
      </c>
      <c r="G82" s="135" t="s">
        <v>131</v>
      </c>
      <c r="H82" s="135" t="s">
        <v>132</v>
      </c>
      <c r="I82" s="136" t="s">
        <v>133</v>
      </c>
      <c r="J82" s="135" t="s">
        <v>117</v>
      </c>
      <c r="K82" s="137" t="s">
        <v>134</v>
      </c>
      <c r="L82" s="138"/>
      <c r="M82" s="57" t="s">
        <v>3</v>
      </c>
      <c r="N82" s="58" t="s">
        <v>50</v>
      </c>
      <c r="O82" s="58" t="s">
        <v>135</v>
      </c>
      <c r="P82" s="58" t="s">
        <v>136</v>
      </c>
      <c r="Q82" s="58" t="s">
        <v>137</v>
      </c>
      <c r="R82" s="58" t="s">
        <v>138</v>
      </c>
      <c r="S82" s="58" t="s">
        <v>139</v>
      </c>
      <c r="T82" s="59" t="s">
        <v>140</v>
      </c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63" s="2" customFormat="1" ht="22.9" customHeight="1">
      <c r="A83" s="32"/>
      <c r="B83" s="33"/>
      <c r="C83" s="64" t="s">
        <v>141</v>
      </c>
      <c r="D83" s="32"/>
      <c r="E83" s="32"/>
      <c r="F83" s="32"/>
      <c r="G83" s="32"/>
      <c r="H83" s="32"/>
      <c r="I83" s="96"/>
      <c r="J83" s="139">
        <f>BK83</f>
        <v>0</v>
      </c>
      <c r="K83" s="32"/>
      <c r="L83" s="33"/>
      <c r="M83" s="60"/>
      <c r="N83" s="51"/>
      <c r="O83" s="61"/>
      <c r="P83" s="140">
        <f>P84</f>
        <v>0</v>
      </c>
      <c r="Q83" s="61"/>
      <c r="R83" s="140">
        <f>R84</f>
        <v>0</v>
      </c>
      <c r="S83" s="61"/>
      <c r="T83" s="141">
        <f>T84</f>
        <v>0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7" t="s">
        <v>79</v>
      </c>
      <c r="AU83" s="17" t="s">
        <v>118</v>
      </c>
      <c r="BK83" s="142">
        <f>BK84</f>
        <v>0</v>
      </c>
    </row>
    <row r="84" spans="2:63" s="12" customFormat="1" ht="25.9" customHeight="1">
      <c r="B84" s="143"/>
      <c r="D84" s="144" t="s">
        <v>79</v>
      </c>
      <c r="E84" s="145" t="s">
        <v>876</v>
      </c>
      <c r="F84" s="145" t="s">
        <v>877</v>
      </c>
      <c r="I84" s="146"/>
      <c r="J84" s="147">
        <f>BK84</f>
        <v>0</v>
      </c>
      <c r="L84" s="143"/>
      <c r="M84" s="148"/>
      <c r="N84" s="149"/>
      <c r="O84" s="149"/>
      <c r="P84" s="150">
        <f>P85+P94+P111</f>
        <v>0</v>
      </c>
      <c r="Q84" s="149"/>
      <c r="R84" s="150">
        <f>R85+R94+R111</f>
        <v>0</v>
      </c>
      <c r="S84" s="149"/>
      <c r="T84" s="151">
        <f>T85+T94+T111</f>
        <v>0</v>
      </c>
      <c r="AR84" s="144" t="s">
        <v>177</v>
      </c>
      <c r="AT84" s="152" t="s">
        <v>79</v>
      </c>
      <c r="AU84" s="152" t="s">
        <v>80</v>
      </c>
      <c r="AY84" s="144" t="s">
        <v>144</v>
      </c>
      <c r="BK84" s="153">
        <f>BK85+BK94+BK111</f>
        <v>0</v>
      </c>
    </row>
    <row r="85" spans="2:63" s="12" customFormat="1" ht="22.9" customHeight="1">
      <c r="B85" s="143"/>
      <c r="D85" s="144" t="s">
        <v>79</v>
      </c>
      <c r="E85" s="154" t="s">
        <v>878</v>
      </c>
      <c r="F85" s="154" t="s">
        <v>879</v>
      </c>
      <c r="I85" s="146"/>
      <c r="J85" s="155">
        <f>BK85</f>
        <v>0</v>
      </c>
      <c r="L85" s="143"/>
      <c r="M85" s="148"/>
      <c r="N85" s="149"/>
      <c r="O85" s="149"/>
      <c r="P85" s="150">
        <f>SUM(P86:P93)</f>
        <v>0</v>
      </c>
      <c r="Q85" s="149"/>
      <c r="R85" s="150">
        <f>SUM(R86:R93)</f>
        <v>0</v>
      </c>
      <c r="S85" s="149"/>
      <c r="T85" s="151">
        <f>SUM(T86:T93)</f>
        <v>0</v>
      </c>
      <c r="AR85" s="144" t="s">
        <v>177</v>
      </c>
      <c r="AT85" s="152" t="s">
        <v>79</v>
      </c>
      <c r="AU85" s="152" t="s">
        <v>87</v>
      </c>
      <c r="AY85" s="144" t="s">
        <v>144</v>
      </c>
      <c r="BK85" s="153">
        <f>SUM(BK86:BK93)</f>
        <v>0</v>
      </c>
    </row>
    <row r="86" spans="1:65" s="2" customFormat="1" ht="24" customHeight="1">
      <c r="A86" s="32"/>
      <c r="B86" s="156"/>
      <c r="C86" s="157" t="s">
        <v>87</v>
      </c>
      <c r="D86" s="157" t="s">
        <v>146</v>
      </c>
      <c r="E86" s="158" t="s">
        <v>880</v>
      </c>
      <c r="F86" s="159" t="s">
        <v>881</v>
      </c>
      <c r="G86" s="160" t="s">
        <v>882</v>
      </c>
      <c r="H86" s="161">
        <v>1</v>
      </c>
      <c r="I86" s="162"/>
      <c r="J86" s="163">
        <f>ROUND(I86*H86,2)</f>
        <v>0</v>
      </c>
      <c r="K86" s="159" t="s">
        <v>3</v>
      </c>
      <c r="L86" s="33"/>
      <c r="M86" s="164" t="s">
        <v>3</v>
      </c>
      <c r="N86" s="165" t="s">
        <v>51</v>
      </c>
      <c r="O86" s="53"/>
      <c r="P86" s="166">
        <f>O86*H86</f>
        <v>0</v>
      </c>
      <c r="Q86" s="166">
        <v>0</v>
      </c>
      <c r="R86" s="166">
        <f>Q86*H86</f>
        <v>0</v>
      </c>
      <c r="S86" s="166">
        <v>0</v>
      </c>
      <c r="T86" s="167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68" t="s">
        <v>883</v>
      </c>
      <c r="AT86" s="168" t="s">
        <v>146</v>
      </c>
      <c r="AU86" s="168" t="s">
        <v>89</v>
      </c>
      <c r="AY86" s="17" t="s">
        <v>144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7" t="s">
        <v>87</v>
      </c>
      <c r="BK86" s="169">
        <f>ROUND(I86*H86,2)</f>
        <v>0</v>
      </c>
      <c r="BL86" s="17" t="s">
        <v>883</v>
      </c>
      <c r="BM86" s="168" t="s">
        <v>884</v>
      </c>
    </row>
    <row r="87" spans="1:47" s="2" customFormat="1" ht="19.5">
      <c r="A87" s="32"/>
      <c r="B87" s="33"/>
      <c r="C87" s="32"/>
      <c r="D87" s="170" t="s">
        <v>153</v>
      </c>
      <c r="E87" s="32"/>
      <c r="F87" s="171" t="s">
        <v>881</v>
      </c>
      <c r="G87" s="32"/>
      <c r="H87" s="32"/>
      <c r="I87" s="96"/>
      <c r="J87" s="32"/>
      <c r="K87" s="32"/>
      <c r="L87" s="33"/>
      <c r="M87" s="172"/>
      <c r="N87" s="173"/>
      <c r="O87" s="53"/>
      <c r="P87" s="53"/>
      <c r="Q87" s="53"/>
      <c r="R87" s="53"/>
      <c r="S87" s="53"/>
      <c r="T87" s="54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T87" s="17" t="s">
        <v>153</v>
      </c>
      <c r="AU87" s="17" t="s">
        <v>89</v>
      </c>
    </row>
    <row r="88" spans="1:65" s="2" customFormat="1" ht="24" customHeight="1">
      <c r="A88" s="32"/>
      <c r="B88" s="156"/>
      <c r="C88" s="157" t="s">
        <v>89</v>
      </c>
      <c r="D88" s="157" t="s">
        <v>146</v>
      </c>
      <c r="E88" s="158" t="s">
        <v>885</v>
      </c>
      <c r="F88" s="159" t="s">
        <v>886</v>
      </c>
      <c r="G88" s="160" t="s">
        <v>882</v>
      </c>
      <c r="H88" s="161">
        <v>1</v>
      </c>
      <c r="I88" s="162"/>
      <c r="J88" s="163">
        <f>ROUND(I88*H88,2)</f>
        <v>0</v>
      </c>
      <c r="K88" s="159" t="s">
        <v>3</v>
      </c>
      <c r="L88" s="33"/>
      <c r="M88" s="164" t="s">
        <v>3</v>
      </c>
      <c r="N88" s="165" t="s">
        <v>51</v>
      </c>
      <c r="O88" s="53"/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68" t="s">
        <v>883</v>
      </c>
      <c r="AT88" s="168" t="s">
        <v>146</v>
      </c>
      <c r="AU88" s="168" t="s">
        <v>89</v>
      </c>
      <c r="AY88" s="17" t="s">
        <v>144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7" t="s">
        <v>87</v>
      </c>
      <c r="BK88" s="169">
        <f>ROUND(I88*H88,2)</f>
        <v>0</v>
      </c>
      <c r="BL88" s="17" t="s">
        <v>883</v>
      </c>
      <c r="BM88" s="168" t="s">
        <v>887</v>
      </c>
    </row>
    <row r="89" spans="1:47" s="2" customFormat="1" ht="19.5">
      <c r="A89" s="32"/>
      <c r="B89" s="33"/>
      <c r="C89" s="32"/>
      <c r="D89" s="170" t="s">
        <v>153</v>
      </c>
      <c r="E89" s="32"/>
      <c r="F89" s="171" t="s">
        <v>886</v>
      </c>
      <c r="G89" s="32"/>
      <c r="H89" s="32"/>
      <c r="I89" s="96"/>
      <c r="J89" s="32"/>
      <c r="K89" s="32"/>
      <c r="L89" s="33"/>
      <c r="M89" s="172"/>
      <c r="N89" s="173"/>
      <c r="O89" s="53"/>
      <c r="P89" s="53"/>
      <c r="Q89" s="53"/>
      <c r="R89" s="53"/>
      <c r="S89" s="53"/>
      <c r="T89" s="54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7" t="s">
        <v>153</v>
      </c>
      <c r="AU89" s="17" t="s">
        <v>89</v>
      </c>
    </row>
    <row r="90" spans="1:65" s="2" customFormat="1" ht="24" customHeight="1">
      <c r="A90" s="32"/>
      <c r="B90" s="156"/>
      <c r="C90" s="157" t="s">
        <v>165</v>
      </c>
      <c r="D90" s="157" t="s">
        <v>146</v>
      </c>
      <c r="E90" s="158" t="s">
        <v>888</v>
      </c>
      <c r="F90" s="159" t="s">
        <v>889</v>
      </c>
      <c r="G90" s="160" t="s">
        <v>882</v>
      </c>
      <c r="H90" s="161">
        <v>1</v>
      </c>
      <c r="I90" s="162"/>
      <c r="J90" s="163">
        <f>ROUND(I90*H90,2)</f>
        <v>0</v>
      </c>
      <c r="K90" s="159" t="s">
        <v>3</v>
      </c>
      <c r="L90" s="33"/>
      <c r="M90" s="164" t="s">
        <v>3</v>
      </c>
      <c r="N90" s="165" t="s">
        <v>51</v>
      </c>
      <c r="O90" s="53"/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68" t="s">
        <v>883</v>
      </c>
      <c r="AT90" s="168" t="s">
        <v>146</v>
      </c>
      <c r="AU90" s="168" t="s">
        <v>89</v>
      </c>
      <c r="AY90" s="17" t="s">
        <v>144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7" t="s">
        <v>87</v>
      </c>
      <c r="BK90" s="169">
        <f>ROUND(I90*H90,2)</f>
        <v>0</v>
      </c>
      <c r="BL90" s="17" t="s">
        <v>883</v>
      </c>
      <c r="BM90" s="168" t="s">
        <v>890</v>
      </c>
    </row>
    <row r="91" spans="1:47" s="2" customFormat="1" ht="19.5">
      <c r="A91" s="32"/>
      <c r="B91" s="33"/>
      <c r="C91" s="32"/>
      <c r="D91" s="170" t="s">
        <v>153</v>
      </c>
      <c r="E91" s="32"/>
      <c r="F91" s="171" t="s">
        <v>889</v>
      </c>
      <c r="G91" s="32"/>
      <c r="H91" s="32"/>
      <c r="I91" s="96"/>
      <c r="J91" s="32"/>
      <c r="K91" s="32"/>
      <c r="L91" s="33"/>
      <c r="M91" s="172"/>
      <c r="N91" s="173"/>
      <c r="O91" s="53"/>
      <c r="P91" s="53"/>
      <c r="Q91" s="53"/>
      <c r="R91" s="53"/>
      <c r="S91" s="53"/>
      <c r="T91" s="54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7" t="s">
        <v>153</v>
      </c>
      <c r="AU91" s="17" t="s">
        <v>89</v>
      </c>
    </row>
    <row r="92" spans="1:65" s="2" customFormat="1" ht="16.5" customHeight="1">
      <c r="A92" s="32"/>
      <c r="B92" s="156"/>
      <c r="C92" s="157" t="s">
        <v>151</v>
      </c>
      <c r="D92" s="157" t="s">
        <v>146</v>
      </c>
      <c r="E92" s="158" t="s">
        <v>891</v>
      </c>
      <c r="F92" s="159" t="s">
        <v>892</v>
      </c>
      <c r="G92" s="160" t="s">
        <v>882</v>
      </c>
      <c r="H92" s="161">
        <v>1</v>
      </c>
      <c r="I92" s="162"/>
      <c r="J92" s="163">
        <f>ROUND(I92*H92,2)</f>
        <v>0</v>
      </c>
      <c r="K92" s="159" t="s">
        <v>3</v>
      </c>
      <c r="L92" s="33"/>
      <c r="M92" s="164" t="s">
        <v>3</v>
      </c>
      <c r="N92" s="165" t="s">
        <v>51</v>
      </c>
      <c r="O92" s="53"/>
      <c r="P92" s="166">
        <f>O92*H92</f>
        <v>0</v>
      </c>
      <c r="Q92" s="166">
        <v>0</v>
      </c>
      <c r="R92" s="166">
        <f>Q92*H92</f>
        <v>0</v>
      </c>
      <c r="S92" s="166">
        <v>0</v>
      </c>
      <c r="T92" s="167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8" t="s">
        <v>883</v>
      </c>
      <c r="AT92" s="168" t="s">
        <v>146</v>
      </c>
      <c r="AU92" s="168" t="s">
        <v>89</v>
      </c>
      <c r="AY92" s="17" t="s">
        <v>144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7" t="s">
        <v>87</v>
      </c>
      <c r="BK92" s="169">
        <f>ROUND(I92*H92,2)</f>
        <v>0</v>
      </c>
      <c r="BL92" s="17" t="s">
        <v>883</v>
      </c>
      <c r="BM92" s="168" t="s">
        <v>893</v>
      </c>
    </row>
    <row r="93" spans="1:47" s="2" customFormat="1" ht="12">
      <c r="A93" s="32"/>
      <c r="B93" s="33"/>
      <c r="C93" s="32"/>
      <c r="D93" s="170" t="s">
        <v>153</v>
      </c>
      <c r="E93" s="32"/>
      <c r="F93" s="171" t="s">
        <v>892</v>
      </c>
      <c r="G93" s="32"/>
      <c r="H93" s="32"/>
      <c r="I93" s="96"/>
      <c r="J93" s="32"/>
      <c r="K93" s="32"/>
      <c r="L93" s="33"/>
      <c r="M93" s="172"/>
      <c r="N93" s="173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153</v>
      </c>
      <c r="AU93" s="17" t="s">
        <v>89</v>
      </c>
    </row>
    <row r="94" spans="2:63" s="12" customFormat="1" ht="22.9" customHeight="1">
      <c r="B94" s="143"/>
      <c r="D94" s="144" t="s">
        <v>79</v>
      </c>
      <c r="E94" s="154" t="s">
        <v>894</v>
      </c>
      <c r="F94" s="154" t="s">
        <v>895</v>
      </c>
      <c r="I94" s="146"/>
      <c r="J94" s="155">
        <f>BK94</f>
        <v>0</v>
      </c>
      <c r="L94" s="143"/>
      <c r="M94" s="148"/>
      <c r="N94" s="149"/>
      <c r="O94" s="149"/>
      <c r="P94" s="150">
        <f>SUM(P95:P110)</f>
        <v>0</v>
      </c>
      <c r="Q94" s="149"/>
      <c r="R94" s="150">
        <f>SUM(R95:R110)</f>
        <v>0</v>
      </c>
      <c r="S94" s="149"/>
      <c r="T94" s="151">
        <f>SUM(T95:T110)</f>
        <v>0</v>
      </c>
      <c r="AR94" s="144" t="s">
        <v>177</v>
      </c>
      <c r="AT94" s="152" t="s">
        <v>79</v>
      </c>
      <c r="AU94" s="152" t="s">
        <v>87</v>
      </c>
      <c r="AY94" s="144" t="s">
        <v>144</v>
      </c>
      <c r="BK94" s="153">
        <f>SUM(BK95:BK110)</f>
        <v>0</v>
      </c>
    </row>
    <row r="95" spans="1:65" s="2" customFormat="1" ht="16.5" customHeight="1">
      <c r="A95" s="32"/>
      <c r="B95" s="156"/>
      <c r="C95" s="157" t="s">
        <v>177</v>
      </c>
      <c r="D95" s="157" t="s">
        <v>146</v>
      </c>
      <c r="E95" s="158" t="s">
        <v>896</v>
      </c>
      <c r="F95" s="159" t="s">
        <v>897</v>
      </c>
      <c r="G95" s="160" t="s">
        <v>168</v>
      </c>
      <c r="H95" s="161">
        <v>150</v>
      </c>
      <c r="I95" s="162"/>
      <c r="J95" s="163">
        <f>ROUND(I95*H95,2)</f>
        <v>0</v>
      </c>
      <c r="K95" s="159" t="s">
        <v>3</v>
      </c>
      <c r="L95" s="33"/>
      <c r="M95" s="164" t="s">
        <v>3</v>
      </c>
      <c r="N95" s="165" t="s">
        <v>51</v>
      </c>
      <c r="O95" s="53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68" t="s">
        <v>883</v>
      </c>
      <c r="AT95" s="168" t="s">
        <v>146</v>
      </c>
      <c r="AU95" s="168" t="s">
        <v>89</v>
      </c>
      <c r="AY95" s="17" t="s">
        <v>144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7" t="s">
        <v>87</v>
      </c>
      <c r="BK95" s="169">
        <f>ROUND(I95*H95,2)</f>
        <v>0</v>
      </c>
      <c r="BL95" s="17" t="s">
        <v>883</v>
      </c>
      <c r="BM95" s="168" t="s">
        <v>898</v>
      </c>
    </row>
    <row r="96" spans="1:47" s="2" customFormat="1" ht="12">
      <c r="A96" s="32"/>
      <c r="B96" s="33"/>
      <c r="C96" s="32"/>
      <c r="D96" s="170" t="s">
        <v>153</v>
      </c>
      <c r="E96" s="32"/>
      <c r="F96" s="171" t="s">
        <v>897</v>
      </c>
      <c r="G96" s="32"/>
      <c r="H96" s="32"/>
      <c r="I96" s="96"/>
      <c r="J96" s="32"/>
      <c r="K96" s="32"/>
      <c r="L96" s="33"/>
      <c r="M96" s="172"/>
      <c r="N96" s="173"/>
      <c r="O96" s="53"/>
      <c r="P96" s="53"/>
      <c r="Q96" s="53"/>
      <c r="R96" s="53"/>
      <c r="S96" s="53"/>
      <c r="T96" s="54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17" t="s">
        <v>153</v>
      </c>
      <c r="AU96" s="17" t="s">
        <v>89</v>
      </c>
    </row>
    <row r="97" spans="1:65" s="2" customFormat="1" ht="24" customHeight="1">
      <c r="A97" s="32"/>
      <c r="B97" s="156"/>
      <c r="C97" s="157" t="s">
        <v>183</v>
      </c>
      <c r="D97" s="157" t="s">
        <v>146</v>
      </c>
      <c r="E97" s="158" t="s">
        <v>899</v>
      </c>
      <c r="F97" s="159" t="s">
        <v>900</v>
      </c>
      <c r="G97" s="160" t="s">
        <v>882</v>
      </c>
      <c r="H97" s="161">
        <v>1</v>
      </c>
      <c r="I97" s="162"/>
      <c r="J97" s="163">
        <f>ROUND(I97*H97,2)</f>
        <v>0</v>
      </c>
      <c r="K97" s="159" t="s">
        <v>3</v>
      </c>
      <c r="L97" s="33"/>
      <c r="M97" s="164" t="s">
        <v>3</v>
      </c>
      <c r="N97" s="165" t="s">
        <v>51</v>
      </c>
      <c r="O97" s="53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68" t="s">
        <v>883</v>
      </c>
      <c r="AT97" s="168" t="s">
        <v>146</v>
      </c>
      <c r="AU97" s="168" t="s">
        <v>89</v>
      </c>
      <c r="AY97" s="17" t="s">
        <v>144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7" t="s">
        <v>87</v>
      </c>
      <c r="BK97" s="169">
        <f>ROUND(I97*H97,2)</f>
        <v>0</v>
      </c>
      <c r="BL97" s="17" t="s">
        <v>883</v>
      </c>
      <c r="BM97" s="168" t="s">
        <v>901</v>
      </c>
    </row>
    <row r="98" spans="1:47" s="2" customFormat="1" ht="19.5">
      <c r="A98" s="32"/>
      <c r="B98" s="33"/>
      <c r="C98" s="32"/>
      <c r="D98" s="170" t="s">
        <v>153</v>
      </c>
      <c r="E98" s="32"/>
      <c r="F98" s="171" t="s">
        <v>900</v>
      </c>
      <c r="G98" s="32"/>
      <c r="H98" s="32"/>
      <c r="I98" s="96"/>
      <c r="J98" s="32"/>
      <c r="K98" s="32"/>
      <c r="L98" s="33"/>
      <c r="M98" s="172"/>
      <c r="N98" s="173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7" t="s">
        <v>153</v>
      </c>
      <c r="AU98" s="17" t="s">
        <v>89</v>
      </c>
    </row>
    <row r="99" spans="1:65" s="2" customFormat="1" ht="24" customHeight="1">
      <c r="A99" s="32"/>
      <c r="B99" s="156"/>
      <c r="C99" s="157" t="s">
        <v>193</v>
      </c>
      <c r="D99" s="157" t="s">
        <v>146</v>
      </c>
      <c r="E99" s="158" t="s">
        <v>902</v>
      </c>
      <c r="F99" s="159" t="s">
        <v>903</v>
      </c>
      <c r="G99" s="160" t="s">
        <v>882</v>
      </c>
      <c r="H99" s="161">
        <v>1</v>
      </c>
      <c r="I99" s="162"/>
      <c r="J99" s="163">
        <f>ROUND(I99*H99,2)</f>
        <v>0</v>
      </c>
      <c r="K99" s="159" t="s">
        <v>3</v>
      </c>
      <c r="L99" s="33"/>
      <c r="M99" s="164" t="s">
        <v>3</v>
      </c>
      <c r="N99" s="165" t="s">
        <v>51</v>
      </c>
      <c r="O99" s="53"/>
      <c r="P99" s="166">
        <f>O99*H99</f>
        <v>0</v>
      </c>
      <c r="Q99" s="166">
        <v>0</v>
      </c>
      <c r="R99" s="166">
        <f>Q99*H99</f>
        <v>0</v>
      </c>
      <c r="S99" s="166">
        <v>0</v>
      </c>
      <c r="T99" s="167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68" t="s">
        <v>883</v>
      </c>
      <c r="AT99" s="168" t="s">
        <v>146</v>
      </c>
      <c r="AU99" s="168" t="s">
        <v>89</v>
      </c>
      <c r="AY99" s="17" t="s">
        <v>144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7" t="s">
        <v>87</v>
      </c>
      <c r="BK99" s="169">
        <f>ROUND(I99*H99,2)</f>
        <v>0</v>
      </c>
      <c r="BL99" s="17" t="s">
        <v>883</v>
      </c>
      <c r="BM99" s="168" t="s">
        <v>904</v>
      </c>
    </row>
    <row r="100" spans="1:47" s="2" customFormat="1" ht="19.5">
      <c r="A100" s="32"/>
      <c r="B100" s="33"/>
      <c r="C100" s="32"/>
      <c r="D100" s="170" t="s">
        <v>153</v>
      </c>
      <c r="E100" s="32"/>
      <c r="F100" s="171" t="s">
        <v>903</v>
      </c>
      <c r="G100" s="32"/>
      <c r="H100" s="32"/>
      <c r="I100" s="96"/>
      <c r="J100" s="32"/>
      <c r="K100" s="32"/>
      <c r="L100" s="33"/>
      <c r="M100" s="172"/>
      <c r="N100" s="173"/>
      <c r="O100" s="53"/>
      <c r="P100" s="53"/>
      <c r="Q100" s="53"/>
      <c r="R100" s="53"/>
      <c r="S100" s="53"/>
      <c r="T100" s="54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T100" s="17" t="s">
        <v>153</v>
      </c>
      <c r="AU100" s="17" t="s">
        <v>89</v>
      </c>
    </row>
    <row r="101" spans="1:65" s="2" customFormat="1" ht="24" customHeight="1">
      <c r="A101" s="32"/>
      <c r="B101" s="156"/>
      <c r="C101" s="157" t="s">
        <v>198</v>
      </c>
      <c r="D101" s="157" t="s">
        <v>146</v>
      </c>
      <c r="E101" s="158" t="s">
        <v>905</v>
      </c>
      <c r="F101" s="159" t="s">
        <v>906</v>
      </c>
      <c r="G101" s="160" t="s">
        <v>882</v>
      </c>
      <c r="H101" s="161">
        <v>1</v>
      </c>
      <c r="I101" s="162"/>
      <c r="J101" s="163">
        <f>ROUND(I101*H101,2)</f>
        <v>0</v>
      </c>
      <c r="K101" s="159" t="s">
        <v>3</v>
      </c>
      <c r="L101" s="33"/>
      <c r="M101" s="164" t="s">
        <v>3</v>
      </c>
      <c r="N101" s="165" t="s">
        <v>51</v>
      </c>
      <c r="O101" s="53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883</v>
      </c>
      <c r="AT101" s="168" t="s">
        <v>146</v>
      </c>
      <c r="AU101" s="168" t="s">
        <v>89</v>
      </c>
      <c r="AY101" s="17" t="s">
        <v>144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7" t="s">
        <v>87</v>
      </c>
      <c r="BK101" s="169">
        <f>ROUND(I101*H101,2)</f>
        <v>0</v>
      </c>
      <c r="BL101" s="17" t="s">
        <v>883</v>
      </c>
      <c r="BM101" s="168" t="s">
        <v>907</v>
      </c>
    </row>
    <row r="102" spans="1:47" s="2" customFormat="1" ht="12">
      <c r="A102" s="32"/>
      <c r="B102" s="33"/>
      <c r="C102" s="32"/>
      <c r="D102" s="170" t="s">
        <v>153</v>
      </c>
      <c r="E102" s="32"/>
      <c r="F102" s="171" t="s">
        <v>908</v>
      </c>
      <c r="G102" s="32"/>
      <c r="H102" s="32"/>
      <c r="I102" s="96"/>
      <c r="J102" s="32"/>
      <c r="K102" s="32"/>
      <c r="L102" s="33"/>
      <c r="M102" s="172"/>
      <c r="N102" s="173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153</v>
      </c>
      <c r="AU102" s="17" t="s">
        <v>89</v>
      </c>
    </row>
    <row r="103" spans="1:65" s="2" customFormat="1" ht="16.5" customHeight="1">
      <c r="A103" s="32"/>
      <c r="B103" s="156"/>
      <c r="C103" s="157" t="s">
        <v>205</v>
      </c>
      <c r="D103" s="157" t="s">
        <v>146</v>
      </c>
      <c r="E103" s="158" t="s">
        <v>909</v>
      </c>
      <c r="F103" s="159" t="s">
        <v>910</v>
      </c>
      <c r="G103" s="160" t="s">
        <v>882</v>
      </c>
      <c r="H103" s="161">
        <v>1</v>
      </c>
      <c r="I103" s="162"/>
      <c r="J103" s="163">
        <f>ROUND(I103*H103,2)</f>
        <v>0</v>
      </c>
      <c r="K103" s="159" t="s">
        <v>3</v>
      </c>
      <c r="L103" s="33"/>
      <c r="M103" s="164" t="s">
        <v>3</v>
      </c>
      <c r="N103" s="165" t="s">
        <v>51</v>
      </c>
      <c r="O103" s="53"/>
      <c r="P103" s="166">
        <f>O103*H103</f>
        <v>0</v>
      </c>
      <c r="Q103" s="166">
        <v>0</v>
      </c>
      <c r="R103" s="166">
        <f>Q103*H103</f>
        <v>0</v>
      </c>
      <c r="S103" s="166">
        <v>0</v>
      </c>
      <c r="T103" s="167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8" t="s">
        <v>883</v>
      </c>
      <c r="AT103" s="168" t="s">
        <v>146</v>
      </c>
      <c r="AU103" s="168" t="s">
        <v>89</v>
      </c>
      <c r="AY103" s="17" t="s">
        <v>144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7" t="s">
        <v>87</v>
      </c>
      <c r="BK103" s="169">
        <f>ROUND(I103*H103,2)</f>
        <v>0</v>
      </c>
      <c r="BL103" s="17" t="s">
        <v>883</v>
      </c>
      <c r="BM103" s="168" t="s">
        <v>911</v>
      </c>
    </row>
    <row r="104" spans="1:47" s="2" customFormat="1" ht="12">
      <c r="A104" s="32"/>
      <c r="B104" s="33"/>
      <c r="C104" s="32"/>
      <c r="D104" s="170" t="s">
        <v>153</v>
      </c>
      <c r="E104" s="32"/>
      <c r="F104" s="171" t="s">
        <v>910</v>
      </c>
      <c r="G104" s="32"/>
      <c r="H104" s="32"/>
      <c r="I104" s="96"/>
      <c r="J104" s="32"/>
      <c r="K104" s="32"/>
      <c r="L104" s="33"/>
      <c r="M104" s="172"/>
      <c r="N104" s="173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7" t="s">
        <v>153</v>
      </c>
      <c r="AU104" s="17" t="s">
        <v>89</v>
      </c>
    </row>
    <row r="105" spans="1:65" s="2" customFormat="1" ht="16.5" customHeight="1">
      <c r="A105" s="32"/>
      <c r="B105" s="156"/>
      <c r="C105" s="157" t="s">
        <v>210</v>
      </c>
      <c r="D105" s="157" t="s">
        <v>146</v>
      </c>
      <c r="E105" s="158" t="s">
        <v>912</v>
      </c>
      <c r="F105" s="159" t="s">
        <v>913</v>
      </c>
      <c r="G105" s="160" t="s">
        <v>882</v>
      </c>
      <c r="H105" s="161">
        <v>1</v>
      </c>
      <c r="I105" s="162"/>
      <c r="J105" s="163">
        <f>ROUND(I105*H105,2)</f>
        <v>0</v>
      </c>
      <c r="K105" s="159" t="s">
        <v>3</v>
      </c>
      <c r="L105" s="33"/>
      <c r="M105" s="164" t="s">
        <v>3</v>
      </c>
      <c r="N105" s="165" t="s">
        <v>51</v>
      </c>
      <c r="O105" s="53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883</v>
      </c>
      <c r="AT105" s="168" t="s">
        <v>146</v>
      </c>
      <c r="AU105" s="168" t="s">
        <v>89</v>
      </c>
      <c r="AY105" s="17" t="s">
        <v>144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7" t="s">
        <v>87</v>
      </c>
      <c r="BK105" s="169">
        <f>ROUND(I105*H105,2)</f>
        <v>0</v>
      </c>
      <c r="BL105" s="17" t="s">
        <v>883</v>
      </c>
      <c r="BM105" s="168" t="s">
        <v>914</v>
      </c>
    </row>
    <row r="106" spans="1:47" s="2" customFormat="1" ht="12">
      <c r="A106" s="32"/>
      <c r="B106" s="33"/>
      <c r="C106" s="32"/>
      <c r="D106" s="170" t="s">
        <v>153</v>
      </c>
      <c r="E106" s="32"/>
      <c r="F106" s="171" t="s">
        <v>913</v>
      </c>
      <c r="G106" s="32"/>
      <c r="H106" s="32"/>
      <c r="I106" s="96"/>
      <c r="J106" s="32"/>
      <c r="K106" s="32"/>
      <c r="L106" s="33"/>
      <c r="M106" s="172"/>
      <c r="N106" s="173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153</v>
      </c>
      <c r="AU106" s="17" t="s">
        <v>89</v>
      </c>
    </row>
    <row r="107" spans="1:65" s="2" customFormat="1" ht="16.5" customHeight="1">
      <c r="A107" s="32"/>
      <c r="B107" s="156"/>
      <c r="C107" s="157" t="s">
        <v>216</v>
      </c>
      <c r="D107" s="157" t="s">
        <v>146</v>
      </c>
      <c r="E107" s="158" t="s">
        <v>915</v>
      </c>
      <c r="F107" s="159" t="s">
        <v>916</v>
      </c>
      <c r="G107" s="160" t="s">
        <v>882</v>
      </c>
      <c r="H107" s="161">
        <v>1</v>
      </c>
      <c r="I107" s="162"/>
      <c r="J107" s="163">
        <f>ROUND(I107*H107,2)</f>
        <v>0</v>
      </c>
      <c r="K107" s="159" t="s">
        <v>3</v>
      </c>
      <c r="L107" s="33"/>
      <c r="M107" s="164" t="s">
        <v>3</v>
      </c>
      <c r="N107" s="165" t="s">
        <v>51</v>
      </c>
      <c r="O107" s="53"/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68" t="s">
        <v>883</v>
      </c>
      <c r="AT107" s="168" t="s">
        <v>146</v>
      </c>
      <c r="AU107" s="168" t="s">
        <v>89</v>
      </c>
      <c r="AY107" s="17" t="s">
        <v>144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7" t="s">
        <v>87</v>
      </c>
      <c r="BK107" s="169">
        <f>ROUND(I107*H107,2)</f>
        <v>0</v>
      </c>
      <c r="BL107" s="17" t="s">
        <v>883</v>
      </c>
      <c r="BM107" s="168" t="s">
        <v>917</v>
      </c>
    </row>
    <row r="108" spans="1:47" s="2" customFormat="1" ht="12">
      <c r="A108" s="32"/>
      <c r="B108" s="33"/>
      <c r="C108" s="32"/>
      <c r="D108" s="170" t="s">
        <v>153</v>
      </c>
      <c r="E108" s="32"/>
      <c r="F108" s="171" t="s">
        <v>916</v>
      </c>
      <c r="G108" s="32"/>
      <c r="H108" s="32"/>
      <c r="I108" s="96"/>
      <c r="J108" s="32"/>
      <c r="K108" s="32"/>
      <c r="L108" s="33"/>
      <c r="M108" s="172"/>
      <c r="N108" s="173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7" t="s">
        <v>153</v>
      </c>
      <c r="AU108" s="17" t="s">
        <v>89</v>
      </c>
    </row>
    <row r="109" spans="1:65" s="2" customFormat="1" ht="16.5" customHeight="1">
      <c r="A109" s="32"/>
      <c r="B109" s="156"/>
      <c r="C109" s="157" t="s">
        <v>222</v>
      </c>
      <c r="D109" s="157" t="s">
        <v>146</v>
      </c>
      <c r="E109" s="158" t="s">
        <v>918</v>
      </c>
      <c r="F109" s="159" t="s">
        <v>919</v>
      </c>
      <c r="G109" s="160" t="s">
        <v>882</v>
      </c>
      <c r="H109" s="161">
        <v>1</v>
      </c>
      <c r="I109" s="162"/>
      <c r="J109" s="163">
        <f>ROUND(I109*H109,2)</f>
        <v>0</v>
      </c>
      <c r="K109" s="159" t="s">
        <v>3</v>
      </c>
      <c r="L109" s="33"/>
      <c r="M109" s="164" t="s">
        <v>3</v>
      </c>
      <c r="N109" s="165" t="s">
        <v>51</v>
      </c>
      <c r="O109" s="53"/>
      <c r="P109" s="166">
        <f>O109*H109</f>
        <v>0</v>
      </c>
      <c r="Q109" s="166">
        <v>0</v>
      </c>
      <c r="R109" s="166">
        <f>Q109*H109</f>
        <v>0</v>
      </c>
      <c r="S109" s="166">
        <v>0</v>
      </c>
      <c r="T109" s="167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883</v>
      </c>
      <c r="AT109" s="168" t="s">
        <v>146</v>
      </c>
      <c r="AU109" s="168" t="s">
        <v>89</v>
      </c>
      <c r="AY109" s="17" t="s">
        <v>144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7" t="s">
        <v>87</v>
      </c>
      <c r="BK109" s="169">
        <f>ROUND(I109*H109,2)</f>
        <v>0</v>
      </c>
      <c r="BL109" s="17" t="s">
        <v>883</v>
      </c>
      <c r="BM109" s="168" t="s">
        <v>920</v>
      </c>
    </row>
    <row r="110" spans="1:47" s="2" customFormat="1" ht="12">
      <c r="A110" s="32"/>
      <c r="B110" s="33"/>
      <c r="C110" s="32"/>
      <c r="D110" s="170" t="s">
        <v>153</v>
      </c>
      <c r="E110" s="32"/>
      <c r="F110" s="171" t="s">
        <v>919</v>
      </c>
      <c r="G110" s="32"/>
      <c r="H110" s="32"/>
      <c r="I110" s="96"/>
      <c r="J110" s="32"/>
      <c r="K110" s="32"/>
      <c r="L110" s="33"/>
      <c r="M110" s="172"/>
      <c r="N110" s="173"/>
      <c r="O110" s="53"/>
      <c r="P110" s="53"/>
      <c r="Q110" s="53"/>
      <c r="R110" s="53"/>
      <c r="S110" s="53"/>
      <c r="T110" s="54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7" t="s">
        <v>153</v>
      </c>
      <c r="AU110" s="17" t="s">
        <v>89</v>
      </c>
    </row>
    <row r="111" spans="2:63" s="12" customFormat="1" ht="22.9" customHeight="1">
      <c r="B111" s="143"/>
      <c r="D111" s="144" t="s">
        <v>79</v>
      </c>
      <c r="E111" s="154" t="s">
        <v>921</v>
      </c>
      <c r="F111" s="154" t="s">
        <v>922</v>
      </c>
      <c r="I111" s="146"/>
      <c r="J111" s="155">
        <f>BK111</f>
        <v>0</v>
      </c>
      <c r="L111" s="143"/>
      <c r="M111" s="148"/>
      <c r="N111" s="149"/>
      <c r="O111" s="149"/>
      <c r="P111" s="150">
        <f>SUM(P112:P113)</f>
        <v>0</v>
      </c>
      <c r="Q111" s="149"/>
      <c r="R111" s="150">
        <f>SUM(R112:R113)</f>
        <v>0</v>
      </c>
      <c r="S111" s="149"/>
      <c r="T111" s="151">
        <f>SUM(T112:T113)</f>
        <v>0</v>
      </c>
      <c r="AR111" s="144" t="s">
        <v>177</v>
      </c>
      <c r="AT111" s="152" t="s">
        <v>79</v>
      </c>
      <c r="AU111" s="152" t="s">
        <v>87</v>
      </c>
      <c r="AY111" s="144" t="s">
        <v>144</v>
      </c>
      <c r="BK111" s="153">
        <f>SUM(BK112:BK113)</f>
        <v>0</v>
      </c>
    </row>
    <row r="112" spans="1:65" s="2" customFormat="1" ht="16.5" customHeight="1">
      <c r="A112" s="32"/>
      <c r="B112" s="156"/>
      <c r="C112" s="157" t="s">
        <v>227</v>
      </c>
      <c r="D112" s="157" t="s">
        <v>146</v>
      </c>
      <c r="E112" s="158" t="s">
        <v>923</v>
      </c>
      <c r="F112" s="159" t="s">
        <v>924</v>
      </c>
      <c r="G112" s="160" t="s">
        <v>882</v>
      </c>
      <c r="H112" s="161">
        <v>1</v>
      </c>
      <c r="I112" s="162"/>
      <c r="J112" s="163">
        <f>ROUND(I112*H112,2)</f>
        <v>0</v>
      </c>
      <c r="K112" s="159" t="s">
        <v>3</v>
      </c>
      <c r="L112" s="33"/>
      <c r="M112" s="164" t="s">
        <v>3</v>
      </c>
      <c r="N112" s="165" t="s">
        <v>51</v>
      </c>
      <c r="O112" s="53"/>
      <c r="P112" s="166">
        <f>O112*H112</f>
        <v>0</v>
      </c>
      <c r="Q112" s="166">
        <v>0</v>
      </c>
      <c r="R112" s="166">
        <f>Q112*H112</f>
        <v>0</v>
      </c>
      <c r="S112" s="166">
        <v>0</v>
      </c>
      <c r="T112" s="167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68" t="s">
        <v>883</v>
      </c>
      <c r="AT112" s="168" t="s">
        <v>146</v>
      </c>
      <c r="AU112" s="168" t="s">
        <v>89</v>
      </c>
      <c r="AY112" s="17" t="s">
        <v>144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7" t="s">
        <v>87</v>
      </c>
      <c r="BK112" s="169">
        <f>ROUND(I112*H112,2)</f>
        <v>0</v>
      </c>
      <c r="BL112" s="17" t="s">
        <v>883</v>
      </c>
      <c r="BM112" s="168" t="s">
        <v>925</v>
      </c>
    </row>
    <row r="113" spans="1:47" s="2" customFormat="1" ht="12">
      <c r="A113" s="32"/>
      <c r="B113" s="33"/>
      <c r="C113" s="32"/>
      <c r="D113" s="170" t="s">
        <v>153</v>
      </c>
      <c r="E113" s="32"/>
      <c r="F113" s="171" t="s">
        <v>924</v>
      </c>
      <c r="G113" s="32"/>
      <c r="H113" s="32"/>
      <c r="I113" s="96"/>
      <c r="J113" s="32"/>
      <c r="K113" s="32"/>
      <c r="L113" s="33"/>
      <c r="M113" s="207"/>
      <c r="N113" s="208"/>
      <c r="O113" s="209"/>
      <c r="P113" s="209"/>
      <c r="Q113" s="209"/>
      <c r="R113" s="209"/>
      <c r="S113" s="209"/>
      <c r="T113" s="2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7" t="s">
        <v>153</v>
      </c>
      <c r="AU113" s="17" t="s">
        <v>89</v>
      </c>
    </row>
    <row r="114" spans="1:31" s="2" customFormat="1" ht="6.95" customHeight="1">
      <c r="A114" s="32"/>
      <c r="B114" s="42"/>
      <c r="C114" s="43"/>
      <c r="D114" s="43"/>
      <c r="E114" s="43"/>
      <c r="F114" s="43"/>
      <c r="G114" s="43"/>
      <c r="H114" s="43"/>
      <c r="I114" s="116"/>
      <c r="J114" s="43"/>
      <c r="K114" s="43"/>
      <c r="L114" s="33"/>
      <c r="M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</sheetData>
  <autoFilter ref="C82:K1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>Adéla Marková</cp:lastModifiedBy>
  <cp:lastPrinted>2021-06-28T15:06:23Z</cp:lastPrinted>
  <dcterms:created xsi:type="dcterms:W3CDTF">2020-07-08T08:57:16Z</dcterms:created>
  <dcterms:modified xsi:type="dcterms:W3CDTF">2021-06-30T11:18:28Z</dcterms:modified>
  <cp:category/>
  <cp:version/>
  <cp:contentType/>
  <cp:contentStatus/>
</cp:coreProperties>
</file>