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spol\FTV Chrudim\Slepé rozpočty\"/>
    </mc:Choice>
  </mc:AlternateContent>
  <bookViews>
    <workbookView xWindow="0" yWindow="0" windowWidth="28800" windowHeight="1233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Pol'!$A$1:$U$103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93" i="12" l="1"/>
  <c r="F39" i="1" s="1"/>
  <c r="BA91" i="12"/>
  <c r="BA78" i="12"/>
  <c r="BA76" i="12"/>
  <c r="BA75" i="12"/>
  <c r="BA72" i="12"/>
  <c r="BA67" i="12"/>
  <c r="BA65" i="12"/>
  <c r="BA63" i="12"/>
  <c r="BA60" i="12"/>
  <c r="BA57" i="12"/>
  <c r="BA54" i="12"/>
  <c r="BA53" i="12"/>
  <c r="BA51" i="12"/>
  <c r="BA50" i="12"/>
  <c r="BA48" i="12"/>
  <c r="BA47" i="12"/>
  <c r="BA46" i="12"/>
  <c r="BA39" i="12"/>
  <c r="BA37" i="12"/>
  <c r="BA35" i="12"/>
  <c r="BA32" i="12"/>
  <c r="BA30" i="12"/>
  <c r="BA27" i="12"/>
  <c r="BA25" i="12"/>
  <c r="BA22" i="12"/>
  <c r="BA19" i="12"/>
  <c r="BA16" i="12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I18" i="12"/>
  <c r="K18" i="12"/>
  <c r="O18" i="12"/>
  <c r="Q18" i="12"/>
  <c r="U18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I26" i="12"/>
  <c r="K26" i="12"/>
  <c r="M26" i="12"/>
  <c r="O26" i="12"/>
  <c r="Q26" i="12"/>
  <c r="U26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8" i="12"/>
  <c r="I38" i="12"/>
  <c r="K38" i="12"/>
  <c r="M38" i="12"/>
  <c r="O38" i="12"/>
  <c r="Q38" i="12"/>
  <c r="U38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9" i="12"/>
  <c r="M49" i="12" s="1"/>
  <c r="I49" i="12"/>
  <c r="K49" i="12"/>
  <c r="O49" i="12"/>
  <c r="Q49" i="12"/>
  <c r="U49" i="12"/>
  <c r="G52" i="12"/>
  <c r="I52" i="12"/>
  <c r="K52" i="12"/>
  <c r="M52" i="12"/>
  <c r="O52" i="12"/>
  <c r="Q52" i="12"/>
  <c r="U52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I66" i="12"/>
  <c r="K66" i="12"/>
  <c r="M66" i="12"/>
  <c r="O66" i="12"/>
  <c r="Q66" i="12"/>
  <c r="U66" i="12"/>
  <c r="G68" i="12"/>
  <c r="I68" i="12"/>
  <c r="K68" i="12"/>
  <c r="M68" i="12"/>
  <c r="O68" i="12"/>
  <c r="Q68" i="12"/>
  <c r="U68" i="12"/>
  <c r="U69" i="12"/>
  <c r="G70" i="12"/>
  <c r="I70" i="12"/>
  <c r="K70" i="12"/>
  <c r="M70" i="12"/>
  <c r="O70" i="12"/>
  <c r="Q70" i="12"/>
  <c r="Q69" i="12" s="1"/>
  <c r="U70" i="12"/>
  <c r="G71" i="12"/>
  <c r="G69" i="12" s="1"/>
  <c r="I49" i="1" s="1"/>
  <c r="I71" i="12"/>
  <c r="I69" i="12" s="1"/>
  <c r="K71" i="12"/>
  <c r="K69" i="12" s="1"/>
  <c r="O71" i="12"/>
  <c r="Q71" i="12"/>
  <c r="U71" i="12"/>
  <c r="G74" i="12"/>
  <c r="M74" i="12" s="1"/>
  <c r="I74" i="12"/>
  <c r="I73" i="12" s="1"/>
  <c r="K74" i="12"/>
  <c r="K73" i="12" s="1"/>
  <c r="O74" i="12"/>
  <c r="Q74" i="12"/>
  <c r="Q73" i="12" s="1"/>
  <c r="U74" i="12"/>
  <c r="G77" i="12"/>
  <c r="M77" i="12" s="1"/>
  <c r="I77" i="12"/>
  <c r="K77" i="12"/>
  <c r="O77" i="12"/>
  <c r="O73" i="12" s="1"/>
  <c r="Q77" i="12"/>
  <c r="U77" i="12"/>
  <c r="G79" i="12"/>
  <c r="I51" i="1" s="1"/>
  <c r="I20" i="1" s="1"/>
  <c r="G80" i="12"/>
  <c r="I80" i="12"/>
  <c r="I79" i="12" s="1"/>
  <c r="K80" i="12"/>
  <c r="M80" i="12"/>
  <c r="O80" i="12"/>
  <c r="Q80" i="12"/>
  <c r="U80" i="12"/>
  <c r="G81" i="12"/>
  <c r="M81" i="12" s="1"/>
  <c r="M79" i="12" s="1"/>
  <c r="I81" i="12"/>
  <c r="K81" i="12"/>
  <c r="O81" i="12"/>
  <c r="O79" i="12" s="1"/>
  <c r="Q81" i="12"/>
  <c r="U81" i="12"/>
  <c r="G83" i="12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I16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U82" i="12"/>
  <c r="G82" i="12"/>
  <c r="I52" i="1" s="1"/>
  <c r="I19" i="1" s="1"/>
  <c r="K79" i="12"/>
  <c r="Q79" i="12"/>
  <c r="M73" i="12"/>
  <c r="G73" i="12"/>
  <c r="I50" i="1" s="1"/>
  <c r="G14" i="12"/>
  <c r="I48" i="1" s="1"/>
  <c r="I18" i="1" s="1"/>
  <c r="U14" i="12"/>
  <c r="K14" i="12"/>
  <c r="U8" i="12"/>
  <c r="I8" i="12"/>
  <c r="O82" i="12"/>
  <c r="U79" i="12"/>
  <c r="I14" i="12"/>
  <c r="Q8" i="12"/>
  <c r="G8" i="12"/>
  <c r="AD93" i="12"/>
  <c r="G39" i="1" s="1"/>
  <c r="G40" i="1" s="1"/>
  <c r="G25" i="1" s="1"/>
  <c r="G26" i="1" s="1"/>
  <c r="I82" i="12"/>
  <c r="K82" i="12"/>
  <c r="Q82" i="12"/>
  <c r="Q14" i="12"/>
  <c r="O14" i="12"/>
  <c r="O8" i="12"/>
  <c r="U73" i="12"/>
  <c r="O69" i="12"/>
  <c r="K8" i="12"/>
  <c r="G23" i="1"/>
  <c r="M83" i="12"/>
  <c r="M82" i="12" s="1"/>
  <c r="M71" i="12"/>
  <c r="M69" i="12" s="1"/>
  <c r="M18" i="12"/>
  <c r="M14" i="12" s="1"/>
  <c r="M9" i="12"/>
  <c r="M8" i="12" s="1"/>
  <c r="G28" i="1" l="1"/>
  <c r="G93" i="12"/>
  <c r="I47" i="1"/>
  <c r="H39" i="1"/>
  <c r="G24" i="1"/>
  <c r="G29" i="1" s="1"/>
  <c r="H40" i="1" l="1"/>
  <c r="I39" i="1"/>
  <c r="I40" i="1" s="1"/>
  <c r="I17" i="1"/>
  <c r="I21" i="1" s="1"/>
  <c r="I53" i="1"/>
  <c r="J39" i="1"/>
  <c r="J4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<sst xmlns="http://schemas.openxmlformats.org/spreadsheetml/2006/main" count="420" uniqueCount="233">
  <si>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</si>
  <si>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</si>
  <si>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</si>
  <si>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</si>
  <si>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</si>
  <si>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</si>
  <si>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</si>
  <si>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</si>
  <si>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</si>
  <si>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</si>
  <si>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</si>
  <si>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</si>
  <si>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</si>
  <si>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</si>
  <si>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</si>
  <si>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</si>
  <si>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</si>
  <si>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</si>
  <si>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</si>
  <si>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</si>
  <si>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</si>
  <si>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</si>
  <si>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</si>
  <si>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</si>
  <si>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</si>
  <si>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</si>
  <si>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</si>
  <si>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</si>
  <si>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</si>
  <si>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</si>
  <si>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</si>
  <si>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</si>
  <si>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</si>
  <si>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</si>
  <si>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</si>
  <si>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</si>
  <si>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</si>
  <si>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</si>
  <si>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</si>
  <si>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</si>
  <si>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</si>
  <si>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</si>
  <si>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</si>
  <si>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 Průhonech 183, 537 04 Chrudim</t>
  </si>
  <si>
    <t>Rozpočet:</t>
  </si>
  <si>
    <t>Misto</t>
  </si>
  <si>
    <t>FVE o výkonu 209,7 kWp bez akumulace el. energie</t>
  </si>
  <si>
    <t>Město Chrudim</t>
  </si>
  <si>
    <t>Resselovo náměstí 77</t>
  </si>
  <si>
    <t>Chrudim-Chrudim I</t>
  </si>
  <si>
    <t>53701</t>
  </si>
  <si>
    <t>00270211</t>
  </si>
  <si>
    <t>CZ00270211</t>
  </si>
  <si>
    <t>Rozpočet</t>
  </si>
  <si>
    <t>Celkem za stavbu</t>
  </si>
  <si>
    <t>CZK</t>
  </si>
  <si>
    <t>Rekapitulace dílů</t>
  </si>
  <si>
    <t>Typ dílu</t>
  </si>
  <si>
    <t>767</t>
  </si>
  <si>
    <t>Konstrukce zámečnické</t>
  </si>
  <si>
    <t>M21</t>
  </si>
  <si>
    <t>Elektromontáže</t>
  </si>
  <si>
    <t>M22</t>
  </si>
  <si>
    <t>Montáž sdělovací a zabezp.tech</t>
  </si>
  <si>
    <t>M36</t>
  </si>
  <si>
    <t>Montáže měřících a regul.zaříz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</si>
  <si>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</si>
  <si>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</si>
  <si>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</si>
  <si>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</si>
  <si>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</si>
  <si>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</si>
  <si>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</si>
  <si>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</si>
  <si>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</si>
  <si>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</si>
  <si>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</si>
  <si>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</si>
  <si>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</si>
  <si>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</si>
  <si>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</si>
  <si>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</si>
  <si>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</si>
  <si>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</si>
  <si>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</si>
  <si>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</si>
  <si>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</si>
  <si>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</si>
  <si>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</si>
  <si>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</si>
  <si>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</si>
  <si>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</si>
  <si>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</si>
  <si>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</si>
  <si>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</si>
  <si>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555 004</t>
  </si>
  <si>
    <t>Systémová Alu konstr. na trapézovou krytinu, + šroubové úchyty pro FV panely, vč. příslušenství</t>
  </si>
  <si>
    <t>soubor</t>
  </si>
  <si>
    <t>POL3_0</t>
  </si>
  <si>
    <t>767 001.</t>
  </si>
  <si>
    <t>Montáž sys. konstr. pro FV panely/trapéz. krytina, vč. osazení a zapojení panelů a optimizérů</t>
  </si>
  <si>
    <t>ks</t>
  </si>
  <si>
    <t>POL1_0</t>
  </si>
  <si>
    <t>555 003</t>
  </si>
  <si>
    <t>Systémová Alu konstr. V/Z10° na trapézovou krytinu, + šroubové úchyty pro FV panely, vč. příslušenství</t>
  </si>
  <si>
    <t>767 002.</t>
  </si>
  <si>
    <t>Montáž sys. konstr. pro FV panely/trapézová plochá, vč. osazení a zapojení panelů a optimizérů</t>
  </si>
  <si>
    <t>998767102R00</t>
  </si>
  <si>
    <t>Přesun hmot pro zámečnické konstr., výšky do 12 m</t>
  </si>
  <si>
    <t>t</t>
  </si>
  <si>
    <t>5530000001R1</t>
  </si>
  <si>
    <t>Žlab kabelový ŽZ 50X50, neděrovaný s víkem</t>
  </si>
  <si>
    <t>m</t>
  </si>
  <si>
    <t>Kabelový žlab instalovaný mezi panely a rozvaděči RDC na střešní ploše</t>
  </si>
  <si>
    <t>POP</t>
  </si>
  <si>
    <t>210020303R00</t>
  </si>
  <si>
    <t>Žlab kabelový s příslušenstvím, 50/50 mm s víkem</t>
  </si>
  <si>
    <t>5530000002R1</t>
  </si>
  <si>
    <t>Žlab kabelový ŽZ 50X100, neděrovaný s víkem</t>
  </si>
  <si>
    <t>Kabelový žlab instalovaný mezi rozvaděči RDC na střešní ploše a RDC u invertorů</t>
  </si>
  <si>
    <t>210020305R00</t>
  </si>
  <si>
    <t>Žlab kabelový s příslušenstvím, 100/50 mm s víkem</t>
  </si>
  <si>
    <t>5530000004R1</t>
  </si>
  <si>
    <t>Žlab kabelový ŽZ 50X200, neděrovaný s víkem</t>
  </si>
  <si>
    <t>Kabelový žlab pro AC/DC vedení v technické místnosti</t>
  </si>
  <si>
    <t>210020310R00</t>
  </si>
  <si>
    <t>Žlab kabelový s přísluš., 200/50 mm s víkem</t>
  </si>
  <si>
    <t>210200020RAB</t>
  </si>
  <si>
    <t>Hromosvod, pospojení ke konstrukci panelů</t>
  </si>
  <si>
    <t>kompl</t>
  </si>
  <si>
    <t>POL2_0</t>
  </si>
  <si>
    <t>Pospojení konstrukcí ke stávajícímu hromosvodové soustavě musí být provedeno vč. následné revize tohoto pospojení</t>
  </si>
  <si>
    <t>210800646RT3</t>
  </si>
  <si>
    <t>Vodič solární 6 - 16 mm2 uložený pevně, včetně dodávky solárního vodiče</t>
  </si>
  <si>
    <t>množství dle vlastního návrhu uchazeče na základě jím zvolené konfigurace technologie panelů a invertorů (maximální, povolená ztráta na vedení do 2 %)</t>
  </si>
  <si>
    <t>34121556R1</t>
  </si>
  <si>
    <t>Kabel s Cu jádrem 7 x 1,5 mm</t>
  </si>
  <si>
    <t>210860223R00</t>
  </si>
  <si>
    <t>Kabel s Cu jádrem 7 x 1,5 mm pevně, uložený</t>
  </si>
  <si>
    <t>Pro regulaci činného výkonu mezi RTU a střídači (master)</t>
  </si>
  <si>
    <t>210800315RT2</t>
  </si>
  <si>
    <t>Kabel bezhalogenový 5 x 1,5 mm2, pevně uložený včetně dodávky kabelu</t>
  </si>
  <si>
    <t>Pro CENTRAL STOP</t>
  </si>
  <si>
    <t>34141403R</t>
  </si>
  <si>
    <t>Vodič silový 1-YY 1x25 mm2 ZŽ, UV odolný a samozhášivý</t>
  </si>
  <si>
    <t>210800021R00</t>
  </si>
  <si>
    <t>Vodič CYY 25 mm2 uložený pevně</t>
  </si>
  <si>
    <t>Ekvipotenciální pospojení RDC a střídačů</t>
  </si>
  <si>
    <t>34141404R1</t>
  </si>
  <si>
    <t>Vodiče silové s CU jádrem, + podružný materiál</t>
  </si>
  <si>
    <t>AC silová kabeláž mezi střídači, rozvaděčem RFVE a rozvaděčem HR vše v tecnické místnosti</t>
  </si>
  <si>
    <t>210810155R01</t>
  </si>
  <si>
    <t>Vodiče silové s CU jádrem pevně uložené</t>
  </si>
  <si>
    <t>Montáž AC silová kabeláž mezi střídači, rozvaděčem RFVE a rozvaděčem HR vše v tecnické místnosti</t>
  </si>
  <si>
    <t>210100002R00</t>
  </si>
  <si>
    <t>Ukončení vodičů v rozvaděči + zapojení do 6 mm2</t>
  </si>
  <si>
    <t>kus</t>
  </si>
  <si>
    <t>210100003R00</t>
  </si>
  <si>
    <t>Ukončení vodičů v rozvaděči + zapojení do 16 mm2</t>
  </si>
  <si>
    <t>210100004R00</t>
  </si>
  <si>
    <t>Ukončení vodičů v rozvaděči + zapojení do 25 mm2</t>
  </si>
  <si>
    <t>210100007R00</t>
  </si>
  <si>
    <t>Ukončení vodičů v rozvaděči + zapojení do 70 mm2</t>
  </si>
  <si>
    <t>210100012R00</t>
  </si>
  <si>
    <t>Ukončení vodičů v rozvaděči + zapojení do 240 mm2</t>
  </si>
  <si>
    <t>555 005</t>
  </si>
  <si>
    <t>FV monokrystalické panely, o celkovém výkonu 209,7 kWp</t>
  </si>
  <si>
    <t>Produktová záruka minimálně 15 let</t>
  </si>
  <si>
    <t>Výkonová záruka po 25 letech min. na 85 % jmenovitého výkonu</t>
  </si>
  <si>
    <t>MPPT Optimalizace na úrovní 2 panelů, optimizér pro 2 FV panely</t>
  </si>
  <si>
    <t>Optimizéry musí splňovat funkci DC switche pro odpojení systému na střeše až k invertorům na úroveň bezpečného napětí.</t>
  </si>
  <si>
    <t>Minimální produktová záruka 25 let.</t>
  </si>
  <si>
    <t>555 006</t>
  </si>
  <si>
    <t>Síťové střídače na výkon 209,7 kWp, optimalizace MPPT na úrovni panelů</t>
  </si>
  <si>
    <t>Síťový střídač vč. integrovaného monitoringu na úrovni panelů.  IP 65, minimální účinnost EU 98 %. Počet a výkony střídačů by měl odpovídat nejlepšímu možnému návrhu ve vztahu k maximální možné celkové výrobě z výkonu instalovaných fotovoltaických panelů a maximální životnosti.</t>
  </si>
  <si>
    <t>Minimální produktová záruka 12 let.</t>
  </si>
  <si>
    <t>210190054R00</t>
  </si>
  <si>
    <t>Montáž střídačů, v technické místnosti</t>
  </si>
  <si>
    <t>210002.1</t>
  </si>
  <si>
    <t>Rozvaděče RDC u střídačů</t>
  </si>
  <si>
    <t>DC rozvaděče s přepěťovými ochranami tř. I-II s umístěným pod nebo vedle střídačů.</t>
  </si>
  <si>
    <t>Montáž RDC rozvaděčů u střídačů</t>
  </si>
  <si>
    <t>Rozvaděč RDC u stringů</t>
  </si>
  <si>
    <t>DC rozvaděče s přepěťovými ochranami tř. I-II se zapojením 2 nebo 3/1 rozmístěné na střešní ploše co nejblíže každého stringu. Rozvaděč vč. pomocné konstrukce a prefabrikované zátěže se separační podkladní folií.</t>
  </si>
  <si>
    <t>Montáž RDC rozvaděčů u stringů</t>
  </si>
  <si>
    <t>210001.1</t>
  </si>
  <si>
    <t>Rozvaděč RFVE</t>
  </si>
  <si>
    <t>AC rozvaděč RFVE v technické místnosti viz. jednopólové schéma výkres č. D.1.4.2</t>
  </si>
  <si>
    <t>Montáž rozvaděče RFVE</t>
  </si>
  <si>
    <t>Montáž RFVE vč. úpravy a napojení do rozvaděče HR</t>
  </si>
  <si>
    <t>553 009</t>
  </si>
  <si>
    <t>Centrál stop pro havarijní odpojení AC/DC</t>
  </si>
  <si>
    <t>CENTRAL STOP - doplnění do staávajícího systému budovy</t>
  </si>
  <si>
    <t>210190054R01</t>
  </si>
  <si>
    <t>Montáž zařízení central stop</t>
  </si>
  <si>
    <t>371201301R</t>
  </si>
  <si>
    <t>Bezhalogenový kabel 2x2x0,8, B2ca s1d1a1</t>
  </si>
  <si>
    <t>222280214R00</t>
  </si>
  <si>
    <t>Kabel bezhalogenový 2x2x0,8, pevně uložený</t>
  </si>
  <si>
    <t>Komunikační vedení pro čidla teploty a osvitu</t>
  </si>
  <si>
    <t>210003.</t>
  </si>
  <si>
    <t>Doplnění regulace výkonu FVE dle PPDS, skříň DŘT - RTU a HDO v rozsahu 0/30/60100%</t>
  </si>
  <si>
    <t>DŘT bude realizováno dle požadavků a po dohodě s místním technickým oddělením ČEZ Distribuce, a.s.</t>
  </si>
  <si>
    <t>Zprovoznění datové komunikace mezi střídači a dispečerským řízením, webové rozhraní pro informování o stavu FVE, odečet podružného elektroměru</t>
  </si>
  <si>
    <t>44984114R</t>
  </si>
  <si>
    <t>Přístroj hasicí práškový P6Te</t>
  </si>
  <si>
    <t>Přenosný hasicí přístroj práškový s hasicí schopností 21A včetně veškerých vedlejších pomocných konstrukcí, spojovacích a kotvících materiálů a povrchové úpravy, kompletní provedení a montáž. Hasicí přístroje budou umístěné na střeše vedle střídačů nebo v technické místnosti vedle střídačů.</t>
  </si>
  <si>
    <t>OST01</t>
  </si>
  <si>
    <t>Doprava technologie</t>
  </si>
  <si>
    <t>Soubor</t>
  </si>
  <si>
    <t>OST02</t>
  </si>
  <si>
    <t>Autorský dozor</t>
  </si>
  <si>
    <t>005241010R</t>
  </si>
  <si>
    <t>Výrobní dokumentace (DPS)</t>
  </si>
  <si>
    <t xml:space="preserve">Dokumentace skutečného provedení </t>
  </si>
  <si>
    <t>005231010R</t>
  </si>
  <si>
    <t>Výchozí revize, vč. dopravy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</si>
  <si>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</si>
  <si>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</si>
  <si>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</si>
  <si>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</si>
  <si>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</si>
  <si>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</si>
  <si>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005231020R</t>
  </si>
  <si>
    <t>Funkční komplexní vyzkoušení</t>
  </si>
  <si>
    <t>005124010R</t>
  </si>
  <si>
    <t>Inženýrská činnost</t>
  </si>
  <si>
    <t>Komunikace s DS, podklady a zajištění PPP, podklady ke kolaudaci FVE, podklady k zajištění licence výrobce, pomoc při registraci do OTE</t>
  </si>
  <si>
    <t>Minimální jednotkový výkon FV panelů musí být 450 Wp s minimální účinností 20,3 %.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</si>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</sst>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0" xfId="0" applyNumberFormat="1" applyFont="1" applyBorder="1" applyAlignment="1">
      <alignment horizontal="left" vertical="top" wrapText="1"/>
    </xf>
    <xf numFmtId="0" fontId="17" fillId="0" borderId="6" xfId="0" applyNumberFormat="1" applyFont="1" applyBorder="1" applyAlignment="1">
      <alignment vertical="top" wrapText="1" shrinkToFit="1"/>
    </xf>
    <xf numFmtId="164" fontId="17" fillId="0" borderId="6" xfId="0" applyNumberFormat="1" applyFont="1" applyBorder="1" applyAlignment="1">
      <alignment vertical="top" wrapText="1" shrinkToFit="1"/>
    </xf>
    <xf numFmtId="4" fontId="17" fillId="0" borderId="6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3" t="s">
        <v>39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5" t="s">
        <v>42</v>
      </c>
      <c r="C1" s="226"/>
      <c r="D1" s="226"/>
      <c r="E1" s="226"/>
      <c r="F1" s="226"/>
      <c r="G1" s="226"/>
      <c r="H1" s="226"/>
      <c r="I1" s="226"/>
      <c r="J1" s="227"/>
    </row>
    <row r="2" spans="1:15" ht="23.25" customHeight="1" x14ac:dyDescent="0.2">
      <c r="A2" s="4"/>
      <c r="B2" s="81" t="s">
        <v>40</v>
      </c>
      <c r="C2" s="82"/>
      <c r="D2" s="210" t="s">
        <v>46</v>
      </c>
      <c r="E2" s="211"/>
      <c r="F2" s="211"/>
      <c r="G2" s="211"/>
      <c r="H2" s="211"/>
      <c r="I2" s="211"/>
      <c r="J2" s="212"/>
      <c r="O2" s="2"/>
    </row>
    <row r="3" spans="1:15" ht="23.25" customHeight="1" x14ac:dyDescent="0.2">
      <c r="A3" s="4"/>
      <c r="B3" s="83" t="s">
        <v>45</v>
      </c>
      <c r="C3" s="84"/>
      <c r="D3" s="238" t="s">
        <v>43</v>
      </c>
      <c r="E3" s="239"/>
      <c r="F3" s="239"/>
      <c r="G3" s="239"/>
      <c r="H3" s="239"/>
      <c r="I3" s="239"/>
      <c r="J3" s="240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7"/>
      <c r="E11" s="217"/>
      <c r="F11" s="217"/>
      <c r="G11" s="217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36"/>
      <c r="E12" s="236"/>
      <c r="F12" s="236"/>
      <c r="G12" s="23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37"/>
      <c r="E13" s="237"/>
      <c r="F13" s="237"/>
      <c r="G13" s="23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6"/>
      <c r="F15" s="216"/>
      <c r="G15" s="234"/>
      <c r="H15" s="234"/>
      <c r="I15" s="234" t="s">
        <v>28</v>
      </c>
      <c r="J15" s="23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3"/>
      <c r="F16" s="214"/>
      <c r="G16" s="213"/>
      <c r="H16" s="214"/>
      <c r="I16" s="213">
        <f>SUMIF(F47:F52,A16,I47:I52)+SUMIF(F47:F52,"PSU",I47:I52)</f>
        <v>0</v>
      </c>
      <c r="J16" s="215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3"/>
      <c r="F17" s="214"/>
      <c r="G17" s="213"/>
      <c r="H17" s="214"/>
      <c r="I17" s="213">
        <f>SUMIF(F47:F52,A17,I47:I52)</f>
        <v>0</v>
      </c>
      <c r="J17" s="215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3"/>
      <c r="F18" s="214"/>
      <c r="G18" s="213"/>
      <c r="H18" s="214"/>
      <c r="I18" s="213">
        <f>SUMIF(F47:F52,A18,I47:I52)</f>
        <v>0</v>
      </c>
      <c r="J18" s="215"/>
    </row>
    <row r="19" spans="1:10" ht="23.25" customHeight="1" x14ac:dyDescent="0.2">
      <c r="A19" s="141" t="s">
        <v>67</v>
      </c>
      <c r="B19" s="142" t="s">
        <v>26</v>
      </c>
      <c r="C19" s="58"/>
      <c r="D19" s="59"/>
      <c r="E19" s="213"/>
      <c r="F19" s="214"/>
      <c r="G19" s="213"/>
      <c r="H19" s="214"/>
      <c r="I19" s="213">
        <f>SUMIF(F47:F52,A19,I47:I52)</f>
        <v>0</v>
      </c>
      <c r="J19" s="215"/>
    </row>
    <row r="20" spans="1:10" ht="23.25" customHeight="1" x14ac:dyDescent="0.2">
      <c r="A20" s="141" t="s">
        <v>66</v>
      </c>
      <c r="B20" s="142" t="s">
        <v>27</v>
      </c>
      <c r="C20" s="58"/>
      <c r="D20" s="59"/>
      <c r="E20" s="213"/>
      <c r="F20" s="214"/>
      <c r="G20" s="213"/>
      <c r="H20" s="214"/>
      <c r="I20" s="213">
        <f>SUMIF(F47:F52,A20,I47:I52)</f>
        <v>0</v>
      </c>
      <c r="J20" s="215"/>
    </row>
    <row r="21" spans="1:10" ht="23.25" customHeight="1" x14ac:dyDescent="0.2">
      <c r="A21" s="4"/>
      <c r="B21" s="74" t="s">
        <v>28</v>
      </c>
      <c r="C21" s="75"/>
      <c r="D21" s="76"/>
      <c r="E21" s="223"/>
      <c r="F21" s="232"/>
      <c r="G21" s="223"/>
      <c r="H21" s="232"/>
      <c r="I21" s="223">
        <f>SUM(I16:J20)</f>
        <v>0</v>
      </c>
      <c r="J21" s="22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9">
        <f>ZakladDPHSni*SazbaDPH1/100</f>
        <v>0</v>
      </c>
      <c r="H24" s="220"/>
      <c r="I24" s="22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1">
        <f>ZakladDPHZaklVypocet</f>
        <v>0</v>
      </c>
      <c r="H25" s="222"/>
      <c r="I25" s="22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8">
        <f>ZakladDPHZakl*SazbaDPH2/100</f>
        <v>0</v>
      </c>
      <c r="H26" s="229"/>
      <c r="I26" s="22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0">
        <f>0</f>
        <v>0</v>
      </c>
      <c r="H27" s="230"/>
      <c r="I27" s="230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3">
        <f>ZakladDPHSniVypocet+ZakladDPHZaklVypocet</f>
        <v>0</v>
      </c>
      <c r="H28" s="233"/>
      <c r="I28" s="23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1">
        <f>ZakladDPHSni+DPHSni+ZakladDPHZakl+DPHZakl+Zaokrouhleni</f>
        <v>0</v>
      </c>
      <c r="H29" s="231"/>
      <c r="I29" s="231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44960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8" t="s">
        <v>2</v>
      </c>
      <c r="E35" s="21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53</v>
      </c>
      <c r="C39" s="201" t="s">
        <v>46</v>
      </c>
      <c r="D39" s="202"/>
      <c r="E39" s="202"/>
      <c r="F39" s="108">
        <f>'Rozpočet Pol'!AC93</f>
        <v>0</v>
      </c>
      <c r="G39" s="109">
        <f>'Rozpočet Pol'!AD93</f>
        <v>0</v>
      </c>
      <c r="H39" s="110">
        <f>(F39*SazbaDPH1/100)+(G39*SazbaDPH2/100)</f>
        <v>0</v>
      </c>
      <c r="I39" s="110">
        <f>F39+G39+H39</f>
        <v>0</v>
      </c>
      <c r="J39" s="104" t="e">
        <f ca="1">IF(_xlfn.SINGLE(CenaCelkemVypocet)=0,"",I39/_xlfn.SINGLE(CenaCelkemVypocet)*100)</f>
        <v>#NAME?</v>
      </c>
    </row>
    <row r="40" spans="1:10" ht="25.5" hidden="1" customHeight="1" x14ac:dyDescent="0.2">
      <c r="A40" s="97"/>
      <c r="B40" s="203" t="s">
        <v>54</v>
      </c>
      <c r="C40" s="204"/>
      <c r="D40" s="204"/>
      <c r="E40" s="205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 t="e">
        <f ca="1">SUMIF(A39:A39,"=1",J39:J39)</f>
        <v>#NAME?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06" t="s">
        <v>28</v>
      </c>
      <c r="J46" s="206"/>
    </row>
    <row r="47" spans="1:10" ht="25.5" customHeight="1" x14ac:dyDescent="0.2">
      <c r="A47" s="122"/>
      <c r="B47" s="130" t="s">
        <v>58</v>
      </c>
      <c r="C47" s="208" t="s">
        <v>59</v>
      </c>
      <c r="D47" s="209"/>
      <c r="E47" s="209"/>
      <c r="F47" s="132" t="s">
        <v>24</v>
      </c>
      <c r="G47" s="133"/>
      <c r="H47" s="133"/>
      <c r="I47" s="207">
        <f>'Rozpočet Pol'!G8</f>
        <v>0</v>
      </c>
      <c r="J47" s="207"/>
    </row>
    <row r="48" spans="1:10" ht="25.5" customHeight="1" x14ac:dyDescent="0.2">
      <c r="A48" s="122"/>
      <c r="B48" s="124" t="s">
        <v>60</v>
      </c>
      <c r="C48" s="199" t="s">
        <v>61</v>
      </c>
      <c r="D48" s="200"/>
      <c r="E48" s="200"/>
      <c r="F48" s="134" t="s">
        <v>25</v>
      </c>
      <c r="G48" s="135"/>
      <c r="H48" s="135"/>
      <c r="I48" s="198">
        <f>'Rozpočet Pol'!G14</f>
        <v>0</v>
      </c>
      <c r="J48" s="198"/>
    </row>
    <row r="49" spans="1:10" ht="25.5" customHeight="1" x14ac:dyDescent="0.2">
      <c r="A49" s="122"/>
      <c r="B49" s="124" t="s">
        <v>62</v>
      </c>
      <c r="C49" s="199" t="s">
        <v>63</v>
      </c>
      <c r="D49" s="200"/>
      <c r="E49" s="200"/>
      <c r="F49" s="134" t="s">
        <v>25</v>
      </c>
      <c r="G49" s="135"/>
      <c r="H49" s="135"/>
      <c r="I49" s="198">
        <f>'Rozpočet Pol'!G69</f>
        <v>0</v>
      </c>
      <c r="J49" s="198"/>
    </row>
    <row r="50" spans="1:10" ht="25.5" customHeight="1" x14ac:dyDescent="0.2">
      <c r="A50" s="122"/>
      <c r="B50" s="124" t="s">
        <v>64</v>
      </c>
      <c r="C50" s="199" t="s">
        <v>65</v>
      </c>
      <c r="D50" s="200"/>
      <c r="E50" s="200"/>
      <c r="F50" s="134" t="s">
        <v>25</v>
      </c>
      <c r="G50" s="135"/>
      <c r="H50" s="135"/>
      <c r="I50" s="198">
        <f>'Rozpočet Pol'!G73</f>
        <v>0</v>
      </c>
      <c r="J50" s="198"/>
    </row>
    <row r="51" spans="1:10" ht="25.5" customHeight="1" x14ac:dyDescent="0.2">
      <c r="A51" s="122"/>
      <c r="B51" s="124" t="s">
        <v>66</v>
      </c>
      <c r="C51" s="199" t="s">
        <v>27</v>
      </c>
      <c r="D51" s="200"/>
      <c r="E51" s="200"/>
      <c r="F51" s="134" t="s">
        <v>66</v>
      </c>
      <c r="G51" s="135"/>
      <c r="H51" s="135"/>
      <c r="I51" s="198">
        <f>'Rozpočet Pol'!G79</f>
        <v>0</v>
      </c>
      <c r="J51" s="198"/>
    </row>
    <row r="52" spans="1:10" ht="25.5" customHeight="1" x14ac:dyDescent="0.2">
      <c r="A52" s="122"/>
      <c r="B52" s="131" t="s">
        <v>67</v>
      </c>
      <c r="C52" s="195" t="s">
        <v>26</v>
      </c>
      <c r="D52" s="196"/>
      <c r="E52" s="196"/>
      <c r="F52" s="136" t="s">
        <v>67</v>
      </c>
      <c r="G52" s="137"/>
      <c r="H52" s="137"/>
      <c r="I52" s="194">
        <f>'Rozpočet Pol'!G82</f>
        <v>0</v>
      </c>
      <c r="J52" s="194"/>
    </row>
    <row r="53" spans="1:10" ht="25.5" customHeight="1" x14ac:dyDescent="0.2">
      <c r="A53" s="123"/>
      <c r="B53" s="127" t="s">
        <v>1</v>
      </c>
      <c r="C53" s="127"/>
      <c r="D53" s="128"/>
      <c r="E53" s="128"/>
      <c r="F53" s="138"/>
      <c r="G53" s="139"/>
      <c r="H53" s="139"/>
      <c r="I53" s="197">
        <f>SUM(I47:I52)</f>
        <v>0</v>
      </c>
      <c r="J53" s="197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  <row r="56" spans="1:10" x14ac:dyDescent="0.2">
      <c r="F56" s="140"/>
      <c r="G56" s="96"/>
      <c r="H56" s="140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9" t="s">
        <v>41</v>
      </c>
      <c r="B2" s="78"/>
      <c r="C2" s="243"/>
      <c r="D2" s="243"/>
      <c r="E2" s="243"/>
      <c r="F2" s="243"/>
      <c r="G2" s="244"/>
    </row>
    <row r="3" spans="1:7" ht="24.95" hidden="1" customHeight="1" x14ac:dyDescent="0.2">
      <c r="A3" s="79" t="s">
        <v>7</v>
      </c>
      <c r="B3" s="78"/>
      <c r="C3" s="243"/>
      <c r="D3" s="243"/>
      <c r="E3" s="243"/>
      <c r="F3" s="243"/>
      <c r="G3" s="244"/>
    </row>
    <row r="4" spans="1:7" ht="24.95" hidden="1" customHeight="1" x14ac:dyDescent="0.2">
      <c r="A4" s="79" t="s">
        <v>8</v>
      </c>
      <c r="B4" s="78"/>
      <c r="C4" s="243"/>
      <c r="D4" s="243"/>
      <c r="E4" s="243"/>
      <c r="F4" s="243"/>
      <c r="G4" s="24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3"/>
  <sheetViews>
    <sheetView tabSelected="1" zoomScaleNormal="100" workbookViewId="0">
      <selection activeCell="W68" sqref="W68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9" t="s">
        <v>6</v>
      </c>
      <c r="B1" s="269"/>
      <c r="C1" s="269"/>
      <c r="D1" s="269"/>
      <c r="E1" s="269"/>
      <c r="F1" s="269"/>
      <c r="G1" s="269"/>
      <c r="AE1" t="s">
        <v>69</v>
      </c>
    </row>
    <row r="2" spans="1:60" ht="25.15" customHeight="1" x14ac:dyDescent="0.2">
      <c r="A2" s="145" t="s">
        <v>68</v>
      </c>
      <c r="B2" s="143"/>
      <c r="C2" s="270" t="s">
        <v>46</v>
      </c>
      <c r="D2" s="271"/>
      <c r="E2" s="271"/>
      <c r="F2" s="271"/>
      <c r="G2" s="272"/>
      <c r="AE2" t="s">
        <v>70</v>
      </c>
    </row>
    <row r="3" spans="1:60" ht="25.15" customHeight="1" x14ac:dyDescent="0.2">
      <c r="A3" s="146" t="s">
        <v>7</v>
      </c>
      <c r="B3" s="144"/>
      <c r="C3" s="273" t="s">
        <v>43</v>
      </c>
      <c r="D3" s="274"/>
      <c r="E3" s="274"/>
      <c r="F3" s="274"/>
      <c r="G3" s="275"/>
      <c r="AE3" t="s">
        <v>71</v>
      </c>
    </row>
    <row r="4" spans="1:60" ht="25.15" hidden="1" customHeight="1" x14ac:dyDescent="0.2">
      <c r="A4" s="146" t="s">
        <v>8</v>
      </c>
      <c r="B4" s="144"/>
      <c r="C4" s="273"/>
      <c r="D4" s="274"/>
      <c r="E4" s="274"/>
      <c r="F4" s="274"/>
      <c r="G4" s="275"/>
      <c r="AE4" t="s">
        <v>72</v>
      </c>
    </row>
    <row r="5" spans="1:60" hidden="1" x14ac:dyDescent="0.2">
      <c r="A5" s="147" t="s">
        <v>73</v>
      </c>
      <c r="B5" s="148"/>
      <c r="C5" s="149"/>
      <c r="D5" s="150"/>
      <c r="E5" s="150"/>
      <c r="F5" s="150"/>
      <c r="G5" s="151"/>
      <c r="AE5" t="s">
        <v>74</v>
      </c>
    </row>
    <row r="7" spans="1:60" ht="38.25" x14ac:dyDescent="0.2">
      <c r="A7" s="157" t="s">
        <v>75</v>
      </c>
      <c r="B7" s="158" t="s">
        <v>76</v>
      </c>
      <c r="C7" s="158" t="s">
        <v>77</v>
      </c>
      <c r="D7" s="157" t="s">
        <v>78</v>
      </c>
      <c r="E7" s="157" t="s">
        <v>79</v>
      </c>
      <c r="F7" s="152" t="s">
        <v>80</v>
      </c>
      <c r="G7" s="172" t="s">
        <v>28</v>
      </c>
      <c r="H7" s="173" t="s">
        <v>29</v>
      </c>
      <c r="I7" s="173" t="s">
        <v>81</v>
      </c>
      <c r="J7" s="173" t="s">
        <v>30</v>
      </c>
      <c r="K7" s="173" t="s">
        <v>82</v>
      </c>
      <c r="L7" s="173" t="s">
        <v>83</v>
      </c>
      <c r="M7" s="173" t="s">
        <v>84</v>
      </c>
      <c r="N7" s="173" t="s">
        <v>85</v>
      </c>
      <c r="O7" s="173" t="s">
        <v>86</v>
      </c>
      <c r="P7" s="173" t="s">
        <v>87</v>
      </c>
      <c r="Q7" s="173" t="s">
        <v>88</v>
      </c>
      <c r="R7" s="173" t="s">
        <v>89</v>
      </c>
      <c r="S7" s="173" t="s">
        <v>90</v>
      </c>
      <c r="T7" s="173" t="s">
        <v>91</v>
      </c>
      <c r="U7" s="160" t="s">
        <v>92</v>
      </c>
    </row>
    <row r="8" spans="1:60" x14ac:dyDescent="0.2">
      <c r="A8" s="174" t="s">
        <v>93</v>
      </c>
      <c r="B8" s="175" t="s">
        <v>58</v>
      </c>
      <c r="C8" s="176" t="s">
        <v>59</v>
      </c>
      <c r="D8" s="159"/>
      <c r="E8" s="177"/>
      <c r="F8" s="178"/>
      <c r="G8" s="178">
        <f>SUMIF(AE9:AE13,"&lt;&gt;NOR",G9:G13)</f>
        <v>0</v>
      </c>
      <c r="H8" s="178"/>
      <c r="I8" s="178">
        <f>SUM(I9:I13)</f>
        <v>0</v>
      </c>
      <c r="J8" s="178"/>
      <c r="K8" s="178">
        <f>SUM(K9:K13)</f>
        <v>0</v>
      </c>
      <c r="L8" s="178"/>
      <c r="M8" s="178">
        <f>SUM(M9:M13)</f>
        <v>0</v>
      </c>
      <c r="N8" s="159"/>
      <c r="O8" s="159">
        <f>SUM(O9:O13)</f>
        <v>0</v>
      </c>
      <c r="P8" s="159"/>
      <c r="Q8" s="159">
        <f>SUM(Q9:Q13)</f>
        <v>0</v>
      </c>
      <c r="R8" s="159"/>
      <c r="S8" s="159"/>
      <c r="T8" s="174"/>
      <c r="U8" s="159">
        <f>SUM(U9:U13)</f>
        <v>36.07</v>
      </c>
      <c r="AE8" t="s">
        <v>94</v>
      </c>
    </row>
    <row r="9" spans="1:60" ht="22.5" outlineLevel="1" x14ac:dyDescent="0.2">
      <c r="A9" s="154">
        <v>1</v>
      </c>
      <c r="B9" s="161" t="s">
        <v>95</v>
      </c>
      <c r="C9" s="188" t="s">
        <v>96</v>
      </c>
      <c r="D9" s="163" t="s">
        <v>97</v>
      </c>
      <c r="E9" s="167">
        <v>186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1" t="s">
        <v>99</v>
      </c>
      <c r="C10" s="188" t="s">
        <v>100</v>
      </c>
      <c r="D10" s="163" t="s">
        <v>101</v>
      </c>
      <c r="E10" s="167">
        <v>186</v>
      </c>
      <c r="F10" s="169"/>
      <c r="G10" s="170">
        <f>ROUND(E10*F10,2)</f>
        <v>0</v>
      </c>
      <c r="H10" s="169"/>
      <c r="I10" s="170">
        <f>ROUND(E10*H10,2)</f>
        <v>0</v>
      </c>
      <c r="J10" s="169"/>
      <c r="K10" s="170">
        <f>ROUND(E10*J10,2)</f>
        <v>0</v>
      </c>
      <c r="L10" s="170">
        <v>21</v>
      </c>
      <c r="M10" s="170">
        <f>G10*(1+L10/100)</f>
        <v>0</v>
      </c>
      <c r="N10" s="163">
        <v>0</v>
      </c>
      <c r="O10" s="163">
        <f>ROUND(E10*N10,5)</f>
        <v>0</v>
      </c>
      <c r="P10" s="163">
        <v>0</v>
      </c>
      <c r="Q10" s="163">
        <f>ROUND(E10*P10,5)</f>
        <v>0</v>
      </c>
      <c r="R10" s="163"/>
      <c r="S10" s="163"/>
      <c r="T10" s="164">
        <v>0</v>
      </c>
      <c r="U10" s="163">
        <f>ROUND(E10*T10,2)</f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102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33.75" outlineLevel="1" x14ac:dyDescent="0.2">
      <c r="A11" s="154">
        <v>3</v>
      </c>
      <c r="B11" s="161" t="s">
        <v>103</v>
      </c>
      <c r="C11" s="188" t="s">
        <v>104</v>
      </c>
      <c r="D11" s="163" t="s">
        <v>97</v>
      </c>
      <c r="E11" s="167">
        <v>280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</v>
      </c>
      <c r="U11" s="163">
        <f>ROUND(E11*T11,2)</f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1" t="s">
        <v>105</v>
      </c>
      <c r="C12" s="188" t="s">
        <v>106</v>
      </c>
      <c r="D12" s="163" t="s">
        <v>101</v>
      </c>
      <c r="E12" s="167">
        <v>280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</v>
      </c>
      <c r="U12" s="163">
        <f>ROUND(E12*T12,2)</f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102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1" t="s">
        <v>107</v>
      </c>
      <c r="C13" s="188" t="s">
        <v>108</v>
      </c>
      <c r="D13" s="163" t="s">
        <v>109</v>
      </c>
      <c r="E13" s="167">
        <v>11.999000000000001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3.0059999999999998</v>
      </c>
      <c r="U13" s="163">
        <f>ROUND(E13*T13,2)</f>
        <v>36.07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102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55" t="s">
        <v>93</v>
      </c>
      <c r="B14" s="162" t="s">
        <v>60</v>
      </c>
      <c r="C14" s="189" t="s">
        <v>61</v>
      </c>
      <c r="D14" s="165"/>
      <c r="E14" s="168"/>
      <c r="F14" s="171"/>
      <c r="G14" s="171">
        <f>SUMIF(AE15:AE68,"&lt;&gt;NOR",G15:G68)</f>
        <v>0</v>
      </c>
      <c r="H14" s="171"/>
      <c r="I14" s="171">
        <f>SUM(I15:I68)</f>
        <v>0</v>
      </c>
      <c r="J14" s="171"/>
      <c r="K14" s="171">
        <f>SUM(K15:K68)</f>
        <v>0</v>
      </c>
      <c r="L14" s="171"/>
      <c r="M14" s="171">
        <f>SUM(M15:M68)</f>
        <v>0</v>
      </c>
      <c r="N14" s="165"/>
      <c r="O14" s="165">
        <f>SUM(O15:O68)</f>
        <v>0.73743999999999998</v>
      </c>
      <c r="P14" s="165"/>
      <c r="Q14" s="165">
        <f>SUM(Q15:Q68)</f>
        <v>0</v>
      </c>
      <c r="R14" s="165"/>
      <c r="S14" s="165"/>
      <c r="T14" s="166"/>
      <c r="U14" s="165">
        <f>SUM(U15:U68)</f>
        <v>421.72000000000008</v>
      </c>
      <c r="AE14" t="s">
        <v>94</v>
      </c>
    </row>
    <row r="15" spans="1:60" outlineLevel="1" x14ac:dyDescent="0.2">
      <c r="A15" s="154">
        <v>6</v>
      </c>
      <c r="B15" s="161" t="s">
        <v>110</v>
      </c>
      <c r="C15" s="188" t="s">
        <v>111</v>
      </c>
      <c r="D15" s="163" t="s">
        <v>112</v>
      </c>
      <c r="E15" s="167">
        <v>200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3">
        <v>1.48E-3</v>
      </c>
      <c r="O15" s="163">
        <f>ROUND(E15*N15,5)</f>
        <v>0.29599999999999999</v>
      </c>
      <c r="P15" s="163">
        <v>0</v>
      </c>
      <c r="Q15" s="163">
        <f>ROUND(E15*P15,5)</f>
        <v>0</v>
      </c>
      <c r="R15" s="163"/>
      <c r="S15" s="163"/>
      <c r="T15" s="164">
        <v>0</v>
      </c>
      <c r="U15" s="163">
        <f>ROUND(E15*T15,2)</f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1"/>
      <c r="C16" s="264" t="s">
        <v>113</v>
      </c>
      <c r="D16" s="265"/>
      <c r="E16" s="266"/>
      <c r="F16" s="267"/>
      <c r="G16" s="268"/>
      <c r="H16" s="170"/>
      <c r="I16" s="170"/>
      <c r="J16" s="170"/>
      <c r="K16" s="170"/>
      <c r="L16" s="170"/>
      <c r="M16" s="170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114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6" t="str">
        <f>C16</f>
        <v>Kabelový žlab instalovaný mezi panely a rozvaděči RDC na střešní ploše</v>
      </c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1" t="s">
        <v>115</v>
      </c>
      <c r="C17" s="188" t="s">
        <v>116</v>
      </c>
      <c r="D17" s="163" t="s">
        <v>112</v>
      </c>
      <c r="E17" s="167">
        <v>200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3">
        <v>0</v>
      </c>
      <c r="O17" s="163">
        <f>ROUND(E17*N17,5)</f>
        <v>0</v>
      </c>
      <c r="P17" s="163">
        <v>0</v>
      </c>
      <c r="Q17" s="163">
        <f>ROUND(E17*P17,5)</f>
        <v>0</v>
      </c>
      <c r="R17" s="163"/>
      <c r="S17" s="163"/>
      <c r="T17" s="164">
        <v>0.64832999999999996</v>
      </c>
      <c r="U17" s="163">
        <f>ROUND(E17*T17,2)</f>
        <v>129.66999999999999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102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8</v>
      </c>
      <c r="B18" s="161" t="s">
        <v>117</v>
      </c>
      <c r="C18" s="188" t="s">
        <v>118</v>
      </c>
      <c r="D18" s="163" t="s">
        <v>112</v>
      </c>
      <c r="E18" s="167">
        <v>100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3">
        <v>1.48E-3</v>
      </c>
      <c r="O18" s="163">
        <f>ROUND(E18*N18,5)</f>
        <v>0.14799999999999999</v>
      </c>
      <c r="P18" s="163">
        <v>0</v>
      </c>
      <c r="Q18" s="163">
        <f>ROUND(E18*P18,5)</f>
        <v>0</v>
      </c>
      <c r="R18" s="163"/>
      <c r="S18" s="163"/>
      <c r="T18" s="164">
        <v>0</v>
      </c>
      <c r="U18" s="163">
        <f>ROUND(E18*T18,2)</f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1"/>
      <c r="C19" s="264" t="s">
        <v>119</v>
      </c>
      <c r="D19" s="265"/>
      <c r="E19" s="266"/>
      <c r="F19" s="267"/>
      <c r="G19" s="268"/>
      <c r="H19" s="170"/>
      <c r="I19" s="170"/>
      <c r="J19" s="170"/>
      <c r="K19" s="170"/>
      <c r="L19" s="170"/>
      <c r="M19" s="170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114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6" t="str">
        <f>C19</f>
        <v>Kabelový žlab instalovaný mezi rozvaděči RDC na střešní ploše a RDC u invertorů</v>
      </c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9</v>
      </c>
      <c r="B20" s="161" t="s">
        <v>120</v>
      </c>
      <c r="C20" s="188" t="s">
        <v>121</v>
      </c>
      <c r="D20" s="163" t="s">
        <v>112</v>
      </c>
      <c r="E20" s="167">
        <v>100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0.64832999999999996</v>
      </c>
      <c r="U20" s="163">
        <f>ROUND(E20*T20,2)</f>
        <v>64.83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102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10</v>
      </c>
      <c r="B21" s="161" t="s">
        <v>122</v>
      </c>
      <c r="C21" s="188" t="s">
        <v>123</v>
      </c>
      <c r="D21" s="163" t="s">
        <v>112</v>
      </c>
      <c r="E21" s="167">
        <v>10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63">
        <v>2.0500000000000002E-3</v>
      </c>
      <c r="O21" s="163">
        <f>ROUND(E21*N21,5)</f>
        <v>2.0500000000000001E-2</v>
      </c>
      <c r="P21" s="163">
        <v>0</v>
      </c>
      <c r="Q21" s="163">
        <f>ROUND(E21*P21,5)</f>
        <v>0</v>
      </c>
      <c r="R21" s="163"/>
      <c r="S21" s="163"/>
      <c r="T21" s="164">
        <v>0</v>
      </c>
      <c r="U21" s="163">
        <f>ROUND(E21*T21,2)</f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1"/>
      <c r="C22" s="264" t="s">
        <v>124</v>
      </c>
      <c r="D22" s="265"/>
      <c r="E22" s="266"/>
      <c r="F22" s="267"/>
      <c r="G22" s="268"/>
      <c r="H22" s="170"/>
      <c r="I22" s="170"/>
      <c r="J22" s="170"/>
      <c r="K22" s="170"/>
      <c r="L22" s="170"/>
      <c r="M22" s="170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114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6" t="str">
        <f>C22</f>
        <v>Kabelový žlab pro AC/DC vedení v technické místnosti</v>
      </c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11</v>
      </c>
      <c r="B23" s="161" t="s">
        <v>125</v>
      </c>
      <c r="C23" s="188" t="s">
        <v>126</v>
      </c>
      <c r="D23" s="163" t="s">
        <v>112</v>
      </c>
      <c r="E23" s="167">
        <v>10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3">
        <v>0</v>
      </c>
      <c r="O23" s="163">
        <f>ROUND(E23*N23,5)</f>
        <v>0</v>
      </c>
      <c r="P23" s="163">
        <v>0</v>
      </c>
      <c r="Q23" s="163">
        <f>ROUND(E23*P23,5)</f>
        <v>0</v>
      </c>
      <c r="R23" s="163"/>
      <c r="S23" s="163"/>
      <c r="T23" s="164">
        <v>0.64383000000000001</v>
      </c>
      <c r="U23" s="163">
        <f>ROUND(E23*T23,2)</f>
        <v>6.44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102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12</v>
      </c>
      <c r="B24" s="161" t="s">
        <v>127</v>
      </c>
      <c r="C24" s="188" t="s">
        <v>128</v>
      </c>
      <c r="D24" s="163" t="s">
        <v>129</v>
      </c>
      <c r="E24" s="167">
        <v>0.8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63">
        <v>0.29942999999999997</v>
      </c>
      <c r="O24" s="163">
        <f>ROUND(E24*N24,5)</f>
        <v>0.23954</v>
      </c>
      <c r="P24" s="163">
        <v>0</v>
      </c>
      <c r="Q24" s="163">
        <f>ROUND(E24*P24,5)</f>
        <v>0</v>
      </c>
      <c r="R24" s="163"/>
      <c r="S24" s="163"/>
      <c r="T24" s="164">
        <v>169.68644</v>
      </c>
      <c r="U24" s="163">
        <f>ROUND(E24*T24,2)</f>
        <v>135.75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130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54"/>
      <c r="B25" s="161"/>
      <c r="C25" s="264" t="s">
        <v>131</v>
      </c>
      <c r="D25" s="265"/>
      <c r="E25" s="266"/>
      <c r="F25" s="267"/>
      <c r="G25" s="268"/>
      <c r="H25" s="170"/>
      <c r="I25" s="170"/>
      <c r="J25" s="170"/>
      <c r="K25" s="170"/>
      <c r="L25" s="170"/>
      <c r="M25" s="170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114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6" t="str">
        <f>C25</f>
        <v>Pospojení konstrukcí ke stávajícímu hromosvodové soustavě musí být provedeno vč. následné revize tohoto pospojení</v>
      </c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13</v>
      </c>
      <c r="B26" s="161" t="s">
        <v>132</v>
      </c>
      <c r="C26" s="188" t="s">
        <v>133</v>
      </c>
      <c r="D26" s="163" t="s">
        <v>97</v>
      </c>
      <c r="E26" s="167">
        <v>1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3">
        <v>6.9999999999999994E-5</v>
      </c>
      <c r="O26" s="163">
        <f>ROUND(E26*N26,5)</f>
        <v>6.9999999999999994E-5</v>
      </c>
      <c r="P26" s="163">
        <v>0</v>
      </c>
      <c r="Q26" s="163">
        <f>ROUND(E26*P26,5)</f>
        <v>0</v>
      </c>
      <c r="R26" s="163"/>
      <c r="S26" s="163"/>
      <c r="T26" s="164">
        <v>9.1219999999999996E-2</v>
      </c>
      <c r="U26" s="163">
        <f>ROUND(E26*T26,2)</f>
        <v>0.09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102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/>
      <c r="B27" s="161"/>
      <c r="C27" s="264" t="s">
        <v>134</v>
      </c>
      <c r="D27" s="265"/>
      <c r="E27" s="266"/>
      <c r="F27" s="267"/>
      <c r="G27" s="268"/>
      <c r="H27" s="170"/>
      <c r="I27" s="170"/>
      <c r="J27" s="170"/>
      <c r="K27" s="170"/>
      <c r="L27" s="170"/>
      <c r="M27" s="170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114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6" t="str">
        <f>C27</f>
        <v>množství dle vlastního návrhu uchazeče na základě jím zvolené konfigurace technologie panelů a invertorů (maximální, povolená ztráta na vedení do 2 %)</v>
      </c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14</v>
      </c>
      <c r="B28" s="161" t="s">
        <v>135</v>
      </c>
      <c r="C28" s="188" t="s">
        <v>136</v>
      </c>
      <c r="D28" s="163" t="s">
        <v>112</v>
      </c>
      <c r="E28" s="167">
        <v>70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3">
        <v>1.1E-4</v>
      </c>
      <c r="O28" s="163">
        <f>ROUND(E28*N28,5)</f>
        <v>7.7000000000000002E-3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15</v>
      </c>
      <c r="B29" s="161" t="s">
        <v>137</v>
      </c>
      <c r="C29" s="188" t="s">
        <v>138</v>
      </c>
      <c r="D29" s="163" t="s">
        <v>112</v>
      </c>
      <c r="E29" s="167">
        <v>70</v>
      </c>
      <c r="F29" s="169"/>
      <c r="G29" s="170">
        <f>ROUND(E29*F29,2)</f>
        <v>0</v>
      </c>
      <c r="H29" s="169"/>
      <c r="I29" s="170">
        <f>ROUND(E29*H29,2)</f>
        <v>0</v>
      </c>
      <c r="J29" s="169"/>
      <c r="K29" s="170">
        <f>ROUND(E29*J29,2)</f>
        <v>0</v>
      </c>
      <c r="L29" s="170">
        <v>21</v>
      </c>
      <c r="M29" s="170">
        <f>G29*(1+L29/100)</f>
        <v>0</v>
      </c>
      <c r="N29" s="163">
        <v>0</v>
      </c>
      <c r="O29" s="163">
        <f>ROUND(E29*N29,5)</f>
        <v>0</v>
      </c>
      <c r="P29" s="163">
        <v>0</v>
      </c>
      <c r="Q29" s="163">
        <f>ROUND(E29*P29,5)</f>
        <v>0</v>
      </c>
      <c r="R29" s="163"/>
      <c r="S29" s="163"/>
      <c r="T29" s="164">
        <v>9.0499999999999997E-2</v>
      </c>
      <c r="U29" s="163">
        <f>ROUND(E29*T29,2)</f>
        <v>6.34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102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1"/>
      <c r="C30" s="264" t="s">
        <v>139</v>
      </c>
      <c r="D30" s="265"/>
      <c r="E30" s="266"/>
      <c r="F30" s="267"/>
      <c r="G30" s="268"/>
      <c r="H30" s="170"/>
      <c r="I30" s="170"/>
      <c r="J30" s="170"/>
      <c r="K30" s="170"/>
      <c r="L30" s="170"/>
      <c r="M30" s="170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114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6" t="str">
        <f>C30</f>
        <v>Pro regulaci činného výkonu mezi RTU a střídači (master)</v>
      </c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16</v>
      </c>
      <c r="B31" s="161" t="s">
        <v>140</v>
      </c>
      <c r="C31" s="188" t="s">
        <v>141</v>
      </c>
      <c r="D31" s="163" t="s">
        <v>112</v>
      </c>
      <c r="E31" s="167">
        <v>30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3">
        <v>2.0000000000000001E-4</v>
      </c>
      <c r="O31" s="163">
        <f>ROUND(E31*N31,5)</f>
        <v>6.0000000000000001E-3</v>
      </c>
      <c r="P31" s="163">
        <v>0</v>
      </c>
      <c r="Q31" s="163">
        <f>ROUND(E31*P31,5)</f>
        <v>0</v>
      </c>
      <c r="R31" s="163"/>
      <c r="S31" s="163"/>
      <c r="T31" s="164">
        <v>9.955E-2</v>
      </c>
      <c r="U31" s="163">
        <f>ROUND(E31*T31,2)</f>
        <v>2.99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102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1"/>
      <c r="C32" s="264" t="s">
        <v>142</v>
      </c>
      <c r="D32" s="265"/>
      <c r="E32" s="266"/>
      <c r="F32" s="267"/>
      <c r="G32" s="268"/>
      <c r="H32" s="170"/>
      <c r="I32" s="170"/>
      <c r="J32" s="170"/>
      <c r="K32" s="170"/>
      <c r="L32" s="170"/>
      <c r="M32" s="170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114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6" t="str">
        <f>C32</f>
        <v>Pro CENTRAL STOP</v>
      </c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54">
        <v>17</v>
      </c>
      <c r="B33" s="161" t="s">
        <v>143</v>
      </c>
      <c r="C33" s="188" t="s">
        <v>144</v>
      </c>
      <c r="D33" s="163" t="s">
        <v>112</v>
      </c>
      <c r="E33" s="167">
        <v>150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3">
        <v>1.2999999999999999E-4</v>
      </c>
      <c r="O33" s="163">
        <f>ROUND(E33*N33,5)</f>
        <v>1.95E-2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18</v>
      </c>
      <c r="B34" s="161" t="s">
        <v>145</v>
      </c>
      <c r="C34" s="188" t="s">
        <v>146</v>
      </c>
      <c r="D34" s="163" t="s">
        <v>112</v>
      </c>
      <c r="E34" s="167">
        <v>150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6.4799999999999996E-2</v>
      </c>
      <c r="U34" s="163">
        <f>ROUND(E34*T34,2)</f>
        <v>9.7200000000000006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102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264" t="s">
        <v>147</v>
      </c>
      <c r="D35" s="265"/>
      <c r="E35" s="266"/>
      <c r="F35" s="267"/>
      <c r="G35" s="268"/>
      <c r="H35" s="170"/>
      <c r="I35" s="170"/>
      <c r="J35" s="170"/>
      <c r="K35" s="170"/>
      <c r="L35" s="170"/>
      <c r="M35" s="170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114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6" t="str">
        <f>C35</f>
        <v>Ekvipotenciální pospojení RDC a střídačů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19</v>
      </c>
      <c r="B36" s="161" t="s">
        <v>148</v>
      </c>
      <c r="C36" s="188" t="s">
        <v>149</v>
      </c>
      <c r="D36" s="163" t="s">
        <v>97</v>
      </c>
      <c r="E36" s="167">
        <v>1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3">
        <v>1.2999999999999999E-4</v>
      </c>
      <c r="O36" s="163">
        <f>ROUND(E36*N36,5)</f>
        <v>1.2999999999999999E-4</v>
      </c>
      <c r="P36" s="163">
        <v>0</v>
      </c>
      <c r="Q36" s="163">
        <f>ROUND(E36*P36,5)</f>
        <v>0</v>
      </c>
      <c r="R36" s="163"/>
      <c r="S36" s="163"/>
      <c r="T36" s="164">
        <v>0</v>
      </c>
      <c r="U36" s="163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1"/>
      <c r="C37" s="264" t="s">
        <v>150</v>
      </c>
      <c r="D37" s="265"/>
      <c r="E37" s="266"/>
      <c r="F37" s="267"/>
      <c r="G37" s="268"/>
      <c r="H37" s="170"/>
      <c r="I37" s="170"/>
      <c r="J37" s="170"/>
      <c r="K37" s="170"/>
      <c r="L37" s="170"/>
      <c r="M37" s="170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114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6" t="str">
        <f>C37</f>
        <v>AC silová kabeláž mezi střídači, rozvaděčem RFVE a rozvaděčem HR vše v tecnické místnosti</v>
      </c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>
        <v>20</v>
      </c>
      <c r="B38" s="161" t="s">
        <v>151</v>
      </c>
      <c r="C38" s="188" t="s">
        <v>152</v>
      </c>
      <c r="D38" s="163" t="s">
        <v>97</v>
      </c>
      <c r="E38" s="167">
        <v>1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3">
        <v>0</v>
      </c>
      <c r="O38" s="163">
        <f>ROUND(E38*N38,5)</f>
        <v>0</v>
      </c>
      <c r="P38" s="163">
        <v>0</v>
      </c>
      <c r="Q38" s="163">
        <f>ROUND(E38*P38,5)</f>
        <v>0</v>
      </c>
      <c r="R38" s="163"/>
      <c r="S38" s="163"/>
      <c r="T38" s="164">
        <v>0.13915</v>
      </c>
      <c r="U38" s="163">
        <f>ROUND(E38*T38,2)</f>
        <v>0.14000000000000001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102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1"/>
      <c r="C39" s="264" t="s">
        <v>153</v>
      </c>
      <c r="D39" s="265"/>
      <c r="E39" s="266"/>
      <c r="F39" s="267"/>
      <c r="G39" s="268"/>
      <c r="H39" s="170"/>
      <c r="I39" s="170"/>
      <c r="J39" s="170"/>
      <c r="K39" s="170"/>
      <c r="L39" s="170"/>
      <c r="M39" s="170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114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6" t="str">
        <f>C39</f>
        <v>Montáž AC silová kabeláž mezi střídači, rozvaděčem RFVE a rozvaděčem HR vše v tecnické místnosti</v>
      </c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21</v>
      </c>
      <c r="B40" s="161" t="s">
        <v>154</v>
      </c>
      <c r="C40" s="188" t="s">
        <v>155</v>
      </c>
      <c r="D40" s="163" t="s">
        <v>156</v>
      </c>
      <c r="E40" s="167">
        <v>108</v>
      </c>
      <c r="F40" s="169"/>
      <c r="G40" s="170">
        <f t="shared" ref="G40:G45" si="0">ROUND(E40*F40,2)</f>
        <v>0</v>
      </c>
      <c r="H40" s="169"/>
      <c r="I40" s="170">
        <f t="shared" ref="I40:I45" si="1">ROUND(E40*H40,2)</f>
        <v>0</v>
      </c>
      <c r="J40" s="169"/>
      <c r="K40" s="170">
        <f t="shared" ref="K40:K45" si="2">ROUND(E40*J40,2)</f>
        <v>0</v>
      </c>
      <c r="L40" s="170">
        <v>21</v>
      </c>
      <c r="M40" s="170">
        <f t="shared" ref="M40:M45" si="3">G40*(1+L40/100)</f>
        <v>0</v>
      </c>
      <c r="N40" s="163">
        <v>0</v>
      </c>
      <c r="O40" s="163">
        <f t="shared" ref="O40:O45" si="4">ROUND(E40*N40,5)</f>
        <v>0</v>
      </c>
      <c r="P40" s="163">
        <v>0</v>
      </c>
      <c r="Q40" s="163">
        <f t="shared" ref="Q40:Q45" si="5">ROUND(E40*P40,5)</f>
        <v>0</v>
      </c>
      <c r="R40" s="163"/>
      <c r="S40" s="163"/>
      <c r="T40" s="164">
        <v>0.06</v>
      </c>
      <c r="U40" s="163">
        <f t="shared" ref="U40:U45" si="6">ROUND(E40*T40,2)</f>
        <v>6.48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102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22</v>
      </c>
      <c r="B41" s="161" t="s">
        <v>157</v>
      </c>
      <c r="C41" s="188" t="s">
        <v>158</v>
      </c>
      <c r="D41" s="163" t="s">
        <v>156</v>
      </c>
      <c r="E41" s="167">
        <v>72</v>
      </c>
      <c r="F41" s="169"/>
      <c r="G41" s="170">
        <f t="shared" si="0"/>
        <v>0</v>
      </c>
      <c r="H41" s="169"/>
      <c r="I41" s="170">
        <f t="shared" si="1"/>
        <v>0</v>
      </c>
      <c r="J41" s="169"/>
      <c r="K41" s="170">
        <f t="shared" si="2"/>
        <v>0</v>
      </c>
      <c r="L41" s="170">
        <v>21</v>
      </c>
      <c r="M41" s="170">
        <f t="shared" si="3"/>
        <v>0</v>
      </c>
      <c r="N41" s="163">
        <v>0</v>
      </c>
      <c r="O41" s="163">
        <f t="shared" si="4"/>
        <v>0</v>
      </c>
      <c r="P41" s="163">
        <v>0</v>
      </c>
      <c r="Q41" s="163">
        <f t="shared" si="5"/>
        <v>0</v>
      </c>
      <c r="R41" s="163"/>
      <c r="S41" s="163"/>
      <c r="T41" s="164">
        <v>8.2170000000000007E-2</v>
      </c>
      <c r="U41" s="163">
        <f t="shared" si="6"/>
        <v>5.92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102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23</v>
      </c>
      <c r="B42" s="161" t="s">
        <v>159</v>
      </c>
      <c r="C42" s="188" t="s">
        <v>160</v>
      </c>
      <c r="D42" s="163" t="s">
        <v>156</v>
      </c>
      <c r="E42" s="167">
        <v>24</v>
      </c>
      <c r="F42" s="169"/>
      <c r="G42" s="170">
        <f t="shared" si="0"/>
        <v>0</v>
      </c>
      <c r="H42" s="169"/>
      <c r="I42" s="170">
        <f t="shared" si="1"/>
        <v>0</v>
      </c>
      <c r="J42" s="169"/>
      <c r="K42" s="170">
        <f t="shared" si="2"/>
        <v>0</v>
      </c>
      <c r="L42" s="170">
        <v>21</v>
      </c>
      <c r="M42" s="170">
        <f t="shared" si="3"/>
        <v>0</v>
      </c>
      <c r="N42" s="163">
        <v>0</v>
      </c>
      <c r="O42" s="163">
        <f t="shared" si="4"/>
        <v>0</v>
      </c>
      <c r="P42" s="163">
        <v>0</v>
      </c>
      <c r="Q42" s="163">
        <f t="shared" si="5"/>
        <v>0</v>
      </c>
      <c r="R42" s="163"/>
      <c r="S42" s="163"/>
      <c r="T42" s="164">
        <v>0.17917</v>
      </c>
      <c r="U42" s="163">
        <f t="shared" si="6"/>
        <v>4.3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102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24</v>
      </c>
      <c r="B43" s="161" t="s">
        <v>161</v>
      </c>
      <c r="C43" s="188" t="s">
        <v>162</v>
      </c>
      <c r="D43" s="163" t="s">
        <v>156</v>
      </c>
      <c r="E43" s="167">
        <v>30</v>
      </c>
      <c r="F43" s="169"/>
      <c r="G43" s="170">
        <f t="shared" si="0"/>
        <v>0</v>
      </c>
      <c r="H43" s="169"/>
      <c r="I43" s="170">
        <f t="shared" si="1"/>
        <v>0</v>
      </c>
      <c r="J43" s="169"/>
      <c r="K43" s="170">
        <f t="shared" si="2"/>
        <v>0</v>
      </c>
      <c r="L43" s="170">
        <v>21</v>
      </c>
      <c r="M43" s="170">
        <f t="shared" si="3"/>
        <v>0</v>
      </c>
      <c r="N43" s="163">
        <v>0</v>
      </c>
      <c r="O43" s="163">
        <f t="shared" si="4"/>
        <v>0</v>
      </c>
      <c r="P43" s="163">
        <v>0</v>
      </c>
      <c r="Q43" s="163">
        <f t="shared" si="5"/>
        <v>0</v>
      </c>
      <c r="R43" s="163"/>
      <c r="S43" s="163"/>
      <c r="T43" s="164">
        <v>0.26350000000000001</v>
      </c>
      <c r="U43" s="163">
        <f t="shared" si="6"/>
        <v>7.91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102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25</v>
      </c>
      <c r="B44" s="161" t="s">
        <v>163</v>
      </c>
      <c r="C44" s="188" t="s">
        <v>164</v>
      </c>
      <c r="D44" s="163" t="s">
        <v>156</v>
      </c>
      <c r="E44" s="167">
        <v>24</v>
      </c>
      <c r="F44" s="169"/>
      <c r="G44" s="170">
        <f t="shared" si="0"/>
        <v>0</v>
      </c>
      <c r="H44" s="169"/>
      <c r="I44" s="170">
        <f t="shared" si="1"/>
        <v>0</v>
      </c>
      <c r="J44" s="169"/>
      <c r="K44" s="170">
        <f t="shared" si="2"/>
        <v>0</v>
      </c>
      <c r="L44" s="170">
        <v>21</v>
      </c>
      <c r="M44" s="170">
        <f t="shared" si="3"/>
        <v>0</v>
      </c>
      <c r="N44" s="163">
        <v>0</v>
      </c>
      <c r="O44" s="163">
        <f t="shared" si="4"/>
        <v>0</v>
      </c>
      <c r="P44" s="163">
        <v>0</v>
      </c>
      <c r="Q44" s="163">
        <f t="shared" si="5"/>
        <v>0</v>
      </c>
      <c r="R44" s="163"/>
      <c r="S44" s="163"/>
      <c r="T44" s="164">
        <v>0.50600000000000001</v>
      </c>
      <c r="U44" s="163">
        <f t="shared" si="6"/>
        <v>12.14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102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26</v>
      </c>
      <c r="B45" s="161" t="s">
        <v>165</v>
      </c>
      <c r="C45" s="188" t="s">
        <v>166</v>
      </c>
      <c r="D45" s="163" t="s">
        <v>97</v>
      </c>
      <c r="E45" s="167">
        <v>466</v>
      </c>
      <c r="F45" s="169"/>
      <c r="G45" s="170">
        <f t="shared" si="0"/>
        <v>0</v>
      </c>
      <c r="H45" s="169"/>
      <c r="I45" s="170">
        <f t="shared" si="1"/>
        <v>0</v>
      </c>
      <c r="J45" s="169"/>
      <c r="K45" s="170">
        <f t="shared" si="2"/>
        <v>0</v>
      </c>
      <c r="L45" s="170">
        <v>21</v>
      </c>
      <c r="M45" s="170">
        <f t="shared" si="3"/>
        <v>0</v>
      </c>
      <c r="N45" s="163">
        <v>0</v>
      </c>
      <c r="O45" s="163">
        <f t="shared" si="4"/>
        <v>0</v>
      </c>
      <c r="P45" s="163">
        <v>0</v>
      </c>
      <c r="Q45" s="163">
        <f t="shared" si="5"/>
        <v>0</v>
      </c>
      <c r="R45" s="163"/>
      <c r="S45" s="163"/>
      <c r="T45" s="164">
        <v>0</v>
      </c>
      <c r="U45" s="163">
        <f t="shared" si="6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98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1"/>
      <c r="C46" s="264" t="s">
        <v>228</v>
      </c>
      <c r="D46" s="265"/>
      <c r="E46" s="266"/>
      <c r="F46" s="267"/>
      <c r="G46" s="268"/>
      <c r="H46" s="170"/>
      <c r="I46" s="170"/>
      <c r="J46" s="170"/>
      <c r="K46" s="170"/>
      <c r="L46" s="170"/>
      <c r="M46" s="170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114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6" t="str">
        <f>C46</f>
        <v>Minimální jednotkový výkon FV panelů musí být 450 Wp s minimální účinností 20,3 %.</v>
      </c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264" t="s">
        <v>167</v>
      </c>
      <c r="D47" s="265"/>
      <c r="E47" s="266"/>
      <c r="F47" s="267"/>
      <c r="G47" s="268"/>
      <c r="H47" s="170"/>
      <c r="I47" s="170"/>
      <c r="J47" s="170"/>
      <c r="K47" s="170"/>
      <c r="L47" s="170"/>
      <c r="M47" s="170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114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6" t="str">
        <f>C47</f>
        <v>Produktová záruka minimálně 15 let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1"/>
      <c r="C48" s="264" t="s">
        <v>168</v>
      </c>
      <c r="D48" s="265"/>
      <c r="E48" s="266"/>
      <c r="F48" s="267"/>
      <c r="G48" s="268"/>
      <c r="H48" s="170"/>
      <c r="I48" s="170"/>
      <c r="J48" s="170"/>
      <c r="K48" s="170"/>
      <c r="L48" s="170"/>
      <c r="M48" s="170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114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6" t="str">
        <f>C48</f>
        <v>Výkonová záruka po 25 letech min. na 85 % jmenovitého výkonu</v>
      </c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27</v>
      </c>
      <c r="B49" s="161" t="s">
        <v>103</v>
      </c>
      <c r="C49" s="188" t="s">
        <v>169</v>
      </c>
      <c r="D49" s="163" t="s">
        <v>97</v>
      </c>
      <c r="E49" s="167">
        <v>233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3">
        <v>0</v>
      </c>
      <c r="O49" s="163">
        <f>ROUND(E49*N49,5)</f>
        <v>0</v>
      </c>
      <c r="P49" s="163">
        <v>0</v>
      </c>
      <c r="Q49" s="163">
        <f>ROUND(E49*P49,5)</f>
        <v>0</v>
      </c>
      <c r="R49" s="163"/>
      <c r="S49" s="163"/>
      <c r="T49" s="164">
        <v>0</v>
      </c>
      <c r="U49" s="163">
        <f>ROUND(E49*T49,2)</f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98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/>
      <c r="B50" s="161"/>
      <c r="C50" s="264" t="s">
        <v>170</v>
      </c>
      <c r="D50" s="265"/>
      <c r="E50" s="266"/>
      <c r="F50" s="267"/>
      <c r="G50" s="268"/>
      <c r="H50" s="170"/>
      <c r="I50" s="170"/>
      <c r="J50" s="170"/>
      <c r="K50" s="170"/>
      <c r="L50" s="170"/>
      <c r="M50" s="170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114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6" t="str">
        <f>C50</f>
        <v>Optimizéry musí splňovat funkci DC switche pro odpojení systému na střeše až k invertorům na úroveň bezpečného napětí.</v>
      </c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1"/>
      <c r="C51" s="264" t="s">
        <v>171</v>
      </c>
      <c r="D51" s="265"/>
      <c r="E51" s="266"/>
      <c r="F51" s="267"/>
      <c r="G51" s="268"/>
      <c r="H51" s="170"/>
      <c r="I51" s="170"/>
      <c r="J51" s="170"/>
      <c r="K51" s="170"/>
      <c r="L51" s="170"/>
      <c r="M51" s="170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114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6" t="str">
        <f>C51</f>
        <v>Minimální produktová záruka 25 let.</v>
      </c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28</v>
      </c>
      <c r="B52" s="161" t="s">
        <v>172</v>
      </c>
      <c r="C52" s="188" t="s">
        <v>173</v>
      </c>
      <c r="D52" s="163" t="s">
        <v>97</v>
      </c>
      <c r="E52" s="167">
        <v>1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0</v>
      </c>
      <c r="U52" s="163">
        <f>ROUND(E52*T52,2)</f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98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33.75" outlineLevel="1" x14ac:dyDescent="0.2">
      <c r="A53" s="154"/>
      <c r="B53" s="161"/>
      <c r="C53" s="264" t="s">
        <v>174</v>
      </c>
      <c r="D53" s="265"/>
      <c r="E53" s="266"/>
      <c r="F53" s="267"/>
      <c r="G53" s="268"/>
      <c r="H53" s="170"/>
      <c r="I53" s="170"/>
      <c r="J53" s="170"/>
      <c r="K53" s="170"/>
      <c r="L53" s="170"/>
      <c r="M53" s="170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114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6" t="str">
        <f>C53</f>
        <v>Síťový střídač vč. integrovaného monitoringu na úrovni panelů.  IP 65, minimální účinnost EU 98 %. Počet a výkony střídačů by měl odpovídat nejlepšímu možnému návrhu ve vztahu k maximální možné celkové výrobě z výkonu instalovaných fotovoltaických panelů a maximální životnosti.</v>
      </c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1"/>
      <c r="C54" s="264" t="s">
        <v>175</v>
      </c>
      <c r="D54" s="265"/>
      <c r="E54" s="266"/>
      <c r="F54" s="267"/>
      <c r="G54" s="268"/>
      <c r="H54" s="170"/>
      <c r="I54" s="170"/>
      <c r="J54" s="170"/>
      <c r="K54" s="170"/>
      <c r="L54" s="170"/>
      <c r="M54" s="170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114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6" t="str">
        <f>C54</f>
        <v>Minimální produktová záruka 12 let.</v>
      </c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29</v>
      </c>
      <c r="B55" s="161" t="s">
        <v>176</v>
      </c>
      <c r="C55" s="188" t="s">
        <v>177</v>
      </c>
      <c r="D55" s="163" t="s">
        <v>97</v>
      </c>
      <c r="E55" s="167">
        <v>1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5.8019999999999996</v>
      </c>
      <c r="U55" s="163">
        <f>ROUND(E55*T55,2)</f>
        <v>5.8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102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30</v>
      </c>
      <c r="B56" s="161" t="s">
        <v>178</v>
      </c>
      <c r="C56" s="188" t="s">
        <v>179</v>
      </c>
      <c r="D56" s="163" t="s">
        <v>97</v>
      </c>
      <c r="E56" s="167">
        <v>1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3">
        <v>0</v>
      </c>
      <c r="O56" s="163">
        <f>ROUND(E56*N56,5)</f>
        <v>0</v>
      </c>
      <c r="P56" s="163">
        <v>0</v>
      </c>
      <c r="Q56" s="163">
        <f>ROUND(E56*P56,5)</f>
        <v>0</v>
      </c>
      <c r="R56" s="163"/>
      <c r="S56" s="163"/>
      <c r="T56" s="164">
        <v>0</v>
      </c>
      <c r="U56" s="163">
        <f>ROUND(E56*T56,2)</f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98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1"/>
      <c r="C57" s="264" t="s">
        <v>180</v>
      </c>
      <c r="D57" s="265"/>
      <c r="E57" s="266"/>
      <c r="F57" s="267"/>
      <c r="G57" s="268"/>
      <c r="H57" s="170"/>
      <c r="I57" s="170"/>
      <c r="J57" s="170"/>
      <c r="K57" s="170"/>
      <c r="L57" s="170"/>
      <c r="M57" s="170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114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6" t="str">
        <f>C57</f>
        <v>DC rozvaděče s přepěťovými ochranami tř. I-II s umístěným pod nebo vedle střídačů.</v>
      </c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31</v>
      </c>
      <c r="B58" s="161" t="s">
        <v>176</v>
      </c>
      <c r="C58" s="188" t="s">
        <v>181</v>
      </c>
      <c r="D58" s="163" t="s">
        <v>97</v>
      </c>
      <c r="E58" s="167">
        <v>1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5.8019999999999996</v>
      </c>
      <c r="U58" s="163">
        <f>ROUND(E58*T58,2)</f>
        <v>5.8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102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32</v>
      </c>
      <c r="B59" s="161" t="s">
        <v>178</v>
      </c>
      <c r="C59" s="188" t="s">
        <v>182</v>
      </c>
      <c r="D59" s="163" t="s">
        <v>97</v>
      </c>
      <c r="E59" s="167">
        <v>1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0</v>
      </c>
      <c r="U59" s="163">
        <f>ROUND(E59*T59,2)</f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98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33.75" outlineLevel="1" x14ac:dyDescent="0.2">
      <c r="A60" s="154"/>
      <c r="B60" s="161"/>
      <c r="C60" s="264" t="s">
        <v>183</v>
      </c>
      <c r="D60" s="265"/>
      <c r="E60" s="266"/>
      <c r="F60" s="267"/>
      <c r="G60" s="268"/>
      <c r="H60" s="170"/>
      <c r="I60" s="170"/>
      <c r="J60" s="170"/>
      <c r="K60" s="170"/>
      <c r="L60" s="170"/>
      <c r="M60" s="170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114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6" t="str">
        <f>C60</f>
        <v>DC rozvaděče s přepěťovými ochranami tř. I-II se zapojením 2 nebo 3/1 rozmístěné na střešní ploše co nejblíže každého stringu. Rozvaděč vč. pomocné konstrukce a prefabrikované zátěže se separační podkladní folií.</v>
      </c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33</v>
      </c>
      <c r="B61" s="161" t="s">
        <v>176</v>
      </c>
      <c r="C61" s="188" t="s">
        <v>184</v>
      </c>
      <c r="D61" s="163" t="s">
        <v>97</v>
      </c>
      <c r="E61" s="167">
        <v>1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5.8019999999999996</v>
      </c>
      <c r="U61" s="163">
        <f>ROUND(E61*T61,2)</f>
        <v>5.8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102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34</v>
      </c>
      <c r="B62" s="161" t="s">
        <v>185</v>
      </c>
      <c r="C62" s="188" t="s">
        <v>186</v>
      </c>
      <c r="D62" s="163" t="s">
        <v>101</v>
      </c>
      <c r="E62" s="167">
        <v>1</v>
      </c>
      <c r="F62" s="169"/>
      <c r="G62" s="170">
        <f>ROUND(E62*F62,2)</f>
        <v>0</v>
      </c>
      <c r="H62" s="169"/>
      <c r="I62" s="170">
        <f>ROUND(E62*H62,2)</f>
        <v>0</v>
      </c>
      <c r="J62" s="169"/>
      <c r="K62" s="170">
        <f>ROUND(E62*J62,2)</f>
        <v>0</v>
      </c>
      <c r="L62" s="170">
        <v>21</v>
      </c>
      <c r="M62" s="170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0</v>
      </c>
      <c r="U62" s="163">
        <f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98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1"/>
      <c r="C63" s="264" t="s">
        <v>187</v>
      </c>
      <c r="D63" s="265"/>
      <c r="E63" s="266"/>
      <c r="F63" s="267"/>
      <c r="G63" s="268"/>
      <c r="H63" s="170"/>
      <c r="I63" s="170"/>
      <c r="J63" s="170"/>
      <c r="K63" s="170"/>
      <c r="L63" s="170"/>
      <c r="M63" s="170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114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6" t="str">
        <f>C63</f>
        <v>AC rozvaděč RFVE v technické místnosti viz. jednopólové schéma výkres č. D.1.4.2</v>
      </c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35</v>
      </c>
      <c r="B64" s="161" t="s">
        <v>176</v>
      </c>
      <c r="C64" s="188" t="s">
        <v>188</v>
      </c>
      <c r="D64" s="163" t="s">
        <v>156</v>
      </c>
      <c r="E64" s="167">
        <v>1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3">
        <v>0</v>
      </c>
      <c r="O64" s="163">
        <f>ROUND(E64*N64,5)</f>
        <v>0</v>
      </c>
      <c r="P64" s="163">
        <v>0</v>
      </c>
      <c r="Q64" s="163">
        <f>ROUND(E64*P64,5)</f>
        <v>0</v>
      </c>
      <c r="R64" s="163"/>
      <c r="S64" s="163"/>
      <c r="T64" s="164">
        <v>5.8019999999999996</v>
      </c>
      <c r="U64" s="163">
        <f>ROUND(E64*T64,2)</f>
        <v>5.8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102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1"/>
      <c r="C65" s="264" t="s">
        <v>189</v>
      </c>
      <c r="D65" s="265"/>
      <c r="E65" s="266"/>
      <c r="F65" s="267"/>
      <c r="G65" s="268"/>
      <c r="H65" s="170"/>
      <c r="I65" s="170"/>
      <c r="J65" s="170"/>
      <c r="K65" s="170"/>
      <c r="L65" s="170"/>
      <c r="M65" s="170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114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6" t="str">
        <f>C65</f>
        <v>Montáž RFVE vč. úpravy a napojení do rozvaděče HR</v>
      </c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36</v>
      </c>
      <c r="B66" s="161" t="s">
        <v>190</v>
      </c>
      <c r="C66" s="188" t="s">
        <v>191</v>
      </c>
      <c r="D66" s="163" t="s">
        <v>101</v>
      </c>
      <c r="E66" s="167">
        <v>1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</v>
      </c>
      <c r="U66" s="163">
        <f>ROUND(E66*T66,2)</f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98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1"/>
      <c r="C67" s="264" t="s">
        <v>192</v>
      </c>
      <c r="D67" s="265"/>
      <c r="E67" s="266"/>
      <c r="F67" s="267"/>
      <c r="G67" s="268"/>
      <c r="H67" s="170"/>
      <c r="I67" s="170"/>
      <c r="J67" s="170"/>
      <c r="K67" s="170"/>
      <c r="L67" s="170"/>
      <c r="M67" s="170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114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6" t="str">
        <f>C67</f>
        <v>CENTRAL STOP - doplnění do staávajícího systému budovy</v>
      </c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37</v>
      </c>
      <c r="B68" s="161" t="s">
        <v>193</v>
      </c>
      <c r="C68" s="188" t="s">
        <v>194</v>
      </c>
      <c r="D68" s="163" t="s">
        <v>156</v>
      </c>
      <c r="E68" s="167">
        <v>1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3">
        <v>0</v>
      </c>
      <c r="O68" s="163">
        <f>ROUND(E68*N68,5)</f>
        <v>0</v>
      </c>
      <c r="P68" s="163">
        <v>0</v>
      </c>
      <c r="Q68" s="163">
        <f>ROUND(E68*P68,5)</f>
        <v>0</v>
      </c>
      <c r="R68" s="163"/>
      <c r="S68" s="163"/>
      <c r="T68" s="164">
        <v>5.8019999999999996</v>
      </c>
      <c r="U68" s="163">
        <f>ROUND(E68*T68,2)</f>
        <v>5.8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102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55" t="s">
        <v>93</v>
      </c>
      <c r="B69" s="162" t="s">
        <v>62</v>
      </c>
      <c r="C69" s="189" t="s">
        <v>63</v>
      </c>
      <c r="D69" s="165"/>
      <c r="E69" s="168"/>
      <c r="F69" s="171"/>
      <c r="G69" s="171">
        <f>SUMIF(AE70:AE72,"&lt;&gt;NOR",G70:G72)</f>
        <v>0</v>
      </c>
      <c r="H69" s="171"/>
      <c r="I69" s="171">
        <f>SUM(I70:I72)</f>
        <v>0</v>
      </c>
      <c r="J69" s="171"/>
      <c r="K69" s="171">
        <f>SUM(K70:K72)</f>
        <v>0</v>
      </c>
      <c r="L69" s="171"/>
      <c r="M69" s="171">
        <f>SUM(M70:M72)</f>
        <v>0</v>
      </c>
      <c r="N69" s="165"/>
      <c r="O69" s="165">
        <f>SUM(O70:O72)</f>
        <v>0</v>
      </c>
      <c r="P69" s="165"/>
      <c r="Q69" s="165">
        <f>SUM(Q70:Q72)</f>
        <v>0</v>
      </c>
      <c r="R69" s="165"/>
      <c r="S69" s="165"/>
      <c r="T69" s="166"/>
      <c r="U69" s="165">
        <f>SUM(U70:U72)</f>
        <v>1.1399999999999999</v>
      </c>
      <c r="AE69" t="s">
        <v>94</v>
      </c>
    </row>
    <row r="70" spans="1:60" outlineLevel="1" x14ac:dyDescent="0.2">
      <c r="A70" s="154">
        <v>38</v>
      </c>
      <c r="B70" s="161" t="s">
        <v>195</v>
      </c>
      <c r="C70" s="188" t="s">
        <v>196</v>
      </c>
      <c r="D70" s="163" t="s">
        <v>112</v>
      </c>
      <c r="E70" s="167">
        <v>20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3">
        <v>0</v>
      </c>
      <c r="O70" s="163">
        <f>ROUND(E70*N70,5)</f>
        <v>0</v>
      </c>
      <c r="P70" s="163">
        <v>0</v>
      </c>
      <c r="Q70" s="163">
        <f>ROUND(E70*P70,5)</f>
        <v>0</v>
      </c>
      <c r="R70" s="163"/>
      <c r="S70" s="163"/>
      <c r="T70" s="164">
        <v>0</v>
      </c>
      <c r="U70" s="163">
        <f>ROUND(E70*T70,2)</f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98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39</v>
      </c>
      <c r="B71" s="161" t="s">
        <v>197</v>
      </c>
      <c r="C71" s="188" t="s">
        <v>198</v>
      </c>
      <c r="D71" s="163" t="s">
        <v>112</v>
      </c>
      <c r="E71" s="167">
        <v>20</v>
      </c>
      <c r="F71" s="169"/>
      <c r="G71" s="170">
        <f>ROUND(E71*F71,2)</f>
        <v>0</v>
      </c>
      <c r="H71" s="169"/>
      <c r="I71" s="170">
        <f>ROUND(E71*H71,2)</f>
        <v>0</v>
      </c>
      <c r="J71" s="169"/>
      <c r="K71" s="170">
        <f>ROUND(E71*J71,2)</f>
        <v>0</v>
      </c>
      <c r="L71" s="170">
        <v>21</v>
      </c>
      <c r="M71" s="170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5.7000000000000002E-2</v>
      </c>
      <c r="U71" s="163">
        <f>ROUND(E71*T71,2)</f>
        <v>1.1399999999999999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102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264" t="s">
        <v>199</v>
      </c>
      <c r="D72" s="265"/>
      <c r="E72" s="266"/>
      <c r="F72" s="267"/>
      <c r="G72" s="268"/>
      <c r="H72" s="170"/>
      <c r="I72" s="170"/>
      <c r="J72" s="170"/>
      <c r="K72" s="170"/>
      <c r="L72" s="170"/>
      <c r="M72" s="170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114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6" t="str">
        <f>C72</f>
        <v>Komunikační vedení pro čidla teploty a osvitu</v>
      </c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55" t="s">
        <v>93</v>
      </c>
      <c r="B73" s="162" t="s">
        <v>64</v>
      </c>
      <c r="C73" s="189" t="s">
        <v>65</v>
      </c>
      <c r="D73" s="165"/>
      <c r="E73" s="168"/>
      <c r="F73" s="171"/>
      <c r="G73" s="171">
        <f>SUMIF(AE74:AE78,"&lt;&gt;NOR",G74:G78)</f>
        <v>0</v>
      </c>
      <c r="H73" s="171"/>
      <c r="I73" s="171">
        <f>SUM(I74:I78)</f>
        <v>0</v>
      </c>
      <c r="J73" s="171"/>
      <c r="K73" s="171">
        <f>SUM(K74:K78)</f>
        <v>0</v>
      </c>
      <c r="L73" s="171"/>
      <c r="M73" s="171">
        <f>SUM(M74:M78)</f>
        <v>0</v>
      </c>
      <c r="N73" s="165"/>
      <c r="O73" s="165">
        <f>SUM(O74:O78)</f>
        <v>4.9799999999999997E-2</v>
      </c>
      <c r="P73" s="165"/>
      <c r="Q73" s="165">
        <f>SUM(Q74:Q78)</f>
        <v>0</v>
      </c>
      <c r="R73" s="165"/>
      <c r="S73" s="165"/>
      <c r="T73" s="166"/>
      <c r="U73" s="165">
        <f>SUM(U74:U78)</f>
        <v>0</v>
      </c>
      <c r="AE73" t="s">
        <v>94</v>
      </c>
    </row>
    <row r="74" spans="1:60" ht="22.5" outlineLevel="1" x14ac:dyDescent="0.2">
      <c r="A74" s="154">
        <v>40</v>
      </c>
      <c r="B74" s="161" t="s">
        <v>200</v>
      </c>
      <c r="C74" s="188" t="s">
        <v>201</v>
      </c>
      <c r="D74" s="163" t="s">
        <v>101</v>
      </c>
      <c r="E74" s="167">
        <v>1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3">
        <v>0</v>
      </c>
      <c r="O74" s="163">
        <f>ROUND(E74*N74,5)</f>
        <v>0</v>
      </c>
      <c r="P74" s="163">
        <v>0</v>
      </c>
      <c r="Q74" s="163">
        <f>ROUND(E74*P74,5)</f>
        <v>0</v>
      </c>
      <c r="R74" s="163"/>
      <c r="S74" s="163"/>
      <c r="T74" s="164">
        <v>0</v>
      </c>
      <c r="U74" s="163">
        <f>ROUND(E74*T74,2)</f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102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54"/>
      <c r="B75" s="161"/>
      <c r="C75" s="264" t="s">
        <v>202</v>
      </c>
      <c r="D75" s="265"/>
      <c r="E75" s="266"/>
      <c r="F75" s="267"/>
      <c r="G75" s="268"/>
      <c r="H75" s="170"/>
      <c r="I75" s="170"/>
      <c r="J75" s="170"/>
      <c r="K75" s="170"/>
      <c r="L75" s="170"/>
      <c r="M75" s="170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114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6" t="str">
        <f>C75</f>
        <v>DŘT bude realizováno dle požadavků a po dohodě s místním technickým oddělením ČEZ Distribuce, a.s.</v>
      </c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/>
      <c r="B76" s="161"/>
      <c r="C76" s="264" t="s">
        <v>203</v>
      </c>
      <c r="D76" s="265"/>
      <c r="E76" s="266"/>
      <c r="F76" s="267"/>
      <c r="G76" s="268"/>
      <c r="H76" s="170"/>
      <c r="I76" s="170"/>
      <c r="J76" s="170"/>
      <c r="K76" s="170"/>
      <c r="L76" s="170"/>
      <c r="M76" s="170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114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6" t="str">
        <f>C76</f>
        <v>Zprovoznění datové komunikace mezi střídači a dispečerským řízením, webové rozhraní pro informování o stavu FVE, odečet podružného elektroměru</v>
      </c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41</v>
      </c>
      <c r="B77" s="161" t="s">
        <v>204</v>
      </c>
      <c r="C77" s="188" t="s">
        <v>205</v>
      </c>
      <c r="D77" s="163" t="s">
        <v>156</v>
      </c>
      <c r="E77" s="167">
        <v>3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3">
        <v>1.66E-2</v>
      </c>
      <c r="O77" s="163">
        <f>ROUND(E77*N77,5)</f>
        <v>4.9799999999999997E-2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98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33.75" outlineLevel="1" x14ac:dyDescent="0.2">
      <c r="A78" s="154"/>
      <c r="B78" s="161"/>
      <c r="C78" s="264" t="s">
        <v>206</v>
      </c>
      <c r="D78" s="265"/>
      <c r="E78" s="266"/>
      <c r="F78" s="267"/>
      <c r="G78" s="268"/>
      <c r="H78" s="170"/>
      <c r="I78" s="170"/>
      <c r="J78" s="170"/>
      <c r="K78" s="170"/>
      <c r="L78" s="170"/>
      <c r="M78" s="170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114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6" t="str">
        <f>C78</f>
        <v>Přenosný hasicí přístroj práškový s hasicí schopností 21A včetně veškerých vedlejších pomocných konstrukcí, spojovacích a kotvících materiálů a povrchové úpravy, kompletní provedení a montáž. Hasicí přístroje budou umístěné na střeše vedle střídačů nebo v technické místnosti vedle střídačů.</v>
      </c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55" t="s">
        <v>93</v>
      </c>
      <c r="B79" s="162" t="s">
        <v>66</v>
      </c>
      <c r="C79" s="189" t="s">
        <v>27</v>
      </c>
      <c r="D79" s="165"/>
      <c r="E79" s="168"/>
      <c r="F79" s="171"/>
      <c r="G79" s="171">
        <f>SUMIF(AE80:AE81,"&lt;&gt;NOR",G80:G81)</f>
        <v>0</v>
      </c>
      <c r="H79" s="171"/>
      <c r="I79" s="171">
        <f>SUM(I80:I81)</f>
        <v>0</v>
      </c>
      <c r="J79" s="171"/>
      <c r="K79" s="171">
        <f>SUM(K80:K81)</f>
        <v>0</v>
      </c>
      <c r="L79" s="171"/>
      <c r="M79" s="171">
        <f>SUM(M80:M81)</f>
        <v>0</v>
      </c>
      <c r="N79" s="165"/>
      <c r="O79" s="165">
        <f>SUM(O80:O81)</f>
        <v>0</v>
      </c>
      <c r="P79" s="165"/>
      <c r="Q79" s="165">
        <f>SUM(Q80:Q81)</f>
        <v>0</v>
      </c>
      <c r="R79" s="165"/>
      <c r="S79" s="165"/>
      <c r="T79" s="166"/>
      <c r="U79" s="165">
        <f>SUM(U80:U81)</f>
        <v>0</v>
      </c>
      <c r="AE79" t="s">
        <v>94</v>
      </c>
    </row>
    <row r="80" spans="1:60" outlineLevel="1" x14ac:dyDescent="0.2">
      <c r="A80" s="154">
        <v>42</v>
      </c>
      <c r="B80" s="161" t="s">
        <v>207</v>
      </c>
      <c r="C80" s="188" t="s">
        <v>208</v>
      </c>
      <c r="D80" s="163" t="s">
        <v>209</v>
      </c>
      <c r="E80" s="167">
        <v>1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0</v>
      </c>
      <c r="U80" s="163">
        <f>ROUND(E80*T80,2)</f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102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43</v>
      </c>
      <c r="B81" s="161" t="s">
        <v>210</v>
      </c>
      <c r="C81" s="188" t="s">
        <v>211</v>
      </c>
      <c r="D81" s="163" t="s">
        <v>209</v>
      </c>
      <c r="E81" s="167">
        <v>1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0</v>
      </c>
      <c r="U81" s="163">
        <f>ROUND(E81*T81,2)</f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102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93</v>
      </c>
      <c r="B82" s="162" t="s">
        <v>67</v>
      </c>
      <c r="C82" s="189" t="s">
        <v>26</v>
      </c>
      <c r="D82" s="165"/>
      <c r="E82" s="168"/>
      <c r="F82" s="171"/>
      <c r="G82" s="171">
        <f>SUMIF(AE83:AE91,"&lt;&gt;NOR",G83:G91)</f>
        <v>0</v>
      </c>
      <c r="H82" s="171"/>
      <c r="I82" s="171">
        <f>SUM(I83:I91)</f>
        <v>0</v>
      </c>
      <c r="J82" s="171"/>
      <c r="K82" s="171">
        <f>SUM(K83:K91)</f>
        <v>0</v>
      </c>
      <c r="L82" s="171"/>
      <c r="M82" s="171">
        <f>SUM(M83:M91)</f>
        <v>0</v>
      </c>
      <c r="N82" s="165"/>
      <c r="O82" s="165">
        <f>SUM(O83:O91)</f>
        <v>0</v>
      </c>
      <c r="P82" s="165"/>
      <c r="Q82" s="165">
        <f>SUM(Q83:Q91)</f>
        <v>0</v>
      </c>
      <c r="R82" s="165"/>
      <c r="S82" s="165"/>
      <c r="T82" s="166"/>
      <c r="U82" s="165">
        <f>SUM(U83:U91)</f>
        <v>0</v>
      </c>
      <c r="AE82" t="s">
        <v>94</v>
      </c>
    </row>
    <row r="83" spans="1:60" outlineLevel="1" x14ac:dyDescent="0.2">
      <c r="A83" s="154">
        <v>44</v>
      </c>
      <c r="B83" s="161" t="s">
        <v>212</v>
      </c>
      <c r="C83" s="188" t="s">
        <v>213</v>
      </c>
      <c r="D83" s="163" t="s">
        <v>209</v>
      </c>
      <c r="E83" s="167">
        <v>1</v>
      </c>
      <c r="F83" s="169"/>
      <c r="G83" s="170">
        <f t="shared" ref="G83:G90" si="7">ROUND(E83*F83,2)</f>
        <v>0</v>
      </c>
      <c r="H83" s="169"/>
      <c r="I83" s="170">
        <f t="shared" ref="I83:I90" si="8">ROUND(E83*H83,2)</f>
        <v>0</v>
      </c>
      <c r="J83" s="169"/>
      <c r="K83" s="170">
        <f t="shared" ref="K83:K90" si="9">ROUND(E83*J83,2)</f>
        <v>0</v>
      </c>
      <c r="L83" s="170">
        <v>21</v>
      </c>
      <c r="M83" s="170">
        <f t="shared" ref="M83:M90" si="10">G83*(1+L83/100)</f>
        <v>0</v>
      </c>
      <c r="N83" s="163">
        <v>0</v>
      </c>
      <c r="O83" s="163">
        <f t="shared" ref="O83:O90" si="11">ROUND(E83*N83,5)</f>
        <v>0</v>
      </c>
      <c r="P83" s="163">
        <v>0</v>
      </c>
      <c r="Q83" s="163">
        <f t="shared" ref="Q83:Q90" si="12">ROUND(E83*P83,5)</f>
        <v>0</v>
      </c>
      <c r="R83" s="163"/>
      <c r="S83" s="163"/>
      <c r="T83" s="164">
        <v>0</v>
      </c>
      <c r="U83" s="163">
        <f t="shared" ref="U83:U90" si="13">ROUND(E83*T83,2)</f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102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45</v>
      </c>
      <c r="B84" s="161" t="s">
        <v>212</v>
      </c>
      <c r="C84" s="188" t="s">
        <v>214</v>
      </c>
      <c r="D84" s="163" t="s">
        <v>209</v>
      </c>
      <c r="E84" s="167">
        <v>1</v>
      </c>
      <c r="F84" s="169"/>
      <c r="G84" s="170">
        <f t="shared" si="7"/>
        <v>0</v>
      </c>
      <c r="H84" s="169"/>
      <c r="I84" s="170">
        <f t="shared" si="8"/>
        <v>0</v>
      </c>
      <c r="J84" s="169"/>
      <c r="K84" s="170">
        <f t="shared" si="9"/>
        <v>0</v>
      </c>
      <c r="L84" s="170">
        <v>21</v>
      </c>
      <c r="M84" s="170">
        <f t="shared" si="10"/>
        <v>0</v>
      </c>
      <c r="N84" s="163">
        <v>0</v>
      </c>
      <c r="O84" s="163">
        <f t="shared" si="11"/>
        <v>0</v>
      </c>
      <c r="P84" s="163">
        <v>0</v>
      </c>
      <c r="Q84" s="163">
        <f t="shared" si="12"/>
        <v>0</v>
      </c>
      <c r="R84" s="163"/>
      <c r="S84" s="163"/>
      <c r="T84" s="164">
        <v>0</v>
      </c>
      <c r="U84" s="163">
        <f t="shared" si="13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102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46</v>
      </c>
      <c r="B85" s="161" t="s">
        <v>215</v>
      </c>
      <c r="C85" s="188" t="s">
        <v>216</v>
      </c>
      <c r="D85" s="163" t="s">
        <v>209</v>
      </c>
      <c r="E85" s="167">
        <v>1</v>
      </c>
      <c r="F85" s="169"/>
      <c r="G85" s="170">
        <f t="shared" si="7"/>
        <v>0</v>
      </c>
      <c r="H85" s="169"/>
      <c r="I85" s="170">
        <f t="shared" si="8"/>
        <v>0</v>
      </c>
      <c r="J85" s="169"/>
      <c r="K85" s="170">
        <f t="shared" si="9"/>
        <v>0</v>
      </c>
      <c r="L85" s="170">
        <v>21</v>
      </c>
      <c r="M85" s="170">
        <f t="shared" si="10"/>
        <v>0</v>
      </c>
      <c r="N85" s="163">
        <v>0</v>
      </c>
      <c r="O85" s="163">
        <f t="shared" si="11"/>
        <v>0</v>
      </c>
      <c r="P85" s="163">
        <v>0</v>
      </c>
      <c r="Q85" s="163">
        <f t="shared" si="12"/>
        <v>0</v>
      </c>
      <c r="R85" s="163"/>
      <c r="S85" s="163"/>
      <c r="T85" s="164">
        <v>0</v>
      </c>
      <c r="U85" s="163">
        <f t="shared" si="13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102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47</v>
      </c>
      <c r="B86" s="161" t="s">
        <v>217</v>
      </c>
      <c r="C86" s="188" t="s">
        <v>218</v>
      </c>
      <c r="D86" s="163" t="s">
        <v>209</v>
      </c>
      <c r="E86" s="167">
        <v>1</v>
      </c>
      <c r="F86" s="169"/>
      <c r="G86" s="170">
        <f t="shared" si="7"/>
        <v>0</v>
      </c>
      <c r="H86" s="169"/>
      <c r="I86" s="170">
        <f t="shared" si="8"/>
        <v>0</v>
      </c>
      <c r="J86" s="169"/>
      <c r="K86" s="170">
        <f t="shared" si="9"/>
        <v>0</v>
      </c>
      <c r="L86" s="170">
        <v>21</v>
      </c>
      <c r="M86" s="170">
        <f t="shared" si="10"/>
        <v>0</v>
      </c>
      <c r="N86" s="163">
        <v>0</v>
      </c>
      <c r="O86" s="163">
        <f t="shared" si="11"/>
        <v>0</v>
      </c>
      <c r="P86" s="163">
        <v>0</v>
      </c>
      <c r="Q86" s="163">
        <f t="shared" si="12"/>
        <v>0</v>
      </c>
      <c r="R86" s="163"/>
      <c r="S86" s="163"/>
      <c r="T86" s="164">
        <v>0</v>
      </c>
      <c r="U86" s="163">
        <f t="shared" si="13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102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48</v>
      </c>
      <c r="B87" s="161" t="s">
        <v>219</v>
      </c>
      <c r="C87" s="188" t="s">
        <v>220</v>
      </c>
      <c r="D87" s="163" t="s">
        <v>209</v>
      </c>
      <c r="E87" s="167">
        <v>1</v>
      </c>
      <c r="F87" s="169"/>
      <c r="G87" s="170">
        <f t="shared" si="7"/>
        <v>0</v>
      </c>
      <c r="H87" s="169"/>
      <c r="I87" s="170">
        <f t="shared" si="8"/>
        <v>0</v>
      </c>
      <c r="J87" s="169"/>
      <c r="K87" s="170">
        <f t="shared" si="9"/>
        <v>0</v>
      </c>
      <c r="L87" s="170">
        <v>21</v>
      </c>
      <c r="M87" s="170">
        <f t="shared" si="10"/>
        <v>0</v>
      </c>
      <c r="N87" s="163">
        <v>0</v>
      </c>
      <c r="O87" s="163">
        <f t="shared" si="11"/>
        <v>0</v>
      </c>
      <c r="P87" s="163">
        <v>0</v>
      </c>
      <c r="Q87" s="163">
        <f t="shared" si="12"/>
        <v>0</v>
      </c>
      <c r="R87" s="163"/>
      <c r="S87" s="163"/>
      <c r="T87" s="164">
        <v>0</v>
      </c>
      <c r="U87" s="163">
        <f t="shared" si="13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102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49</v>
      </c>
      <c r="B88" s="161" t="s">
        <v>221</v>
      </c>
      <c r="C88" s="188" t="s">
        <v>222</v>
      </c>
      <c r="D88" s="163" t="s">
        <v>209</v>
      </c>
      <c r="E88" s="167">
        <v>1</v>
      </c>
      <c r="F88" s="169"/>
      <c r="G88" s="170">
        <f t="shared" si="7"/>
        <v>0</v>
      </c>
      <c r="H88" s="169"/>
      <c r="I88" s="170">
        <f t="shared" si="8"/>
        <v>0</v>
      </c>
      <c r="J88" s="169"/>
      <c r="K88" s="170">
        <f t="shared" si="9"/>
        <v>0</v>
      </c>
      <c r="L88" s="170">
        <v>21</v>
      </c>
      <c r="M88" s="170">
        <f t="shared" si="10"/>
        <v>0</v>
      </c>
      <c r="N88" s="163">
        <v>0</v>
      </c>
      <c r="O88" s="163">
        <f t="shared" si="11"/>
        <v>0</v>
      </c>
      <c r="P88" s="163">
        <v>0</v>
      </c>
      <c r="Q88" s="163">
        <f t="shared" si="12"/>
        <v>0</v>
      </c>
      <c r="R88" s="163"/>
      <c r="S88" s="163"/>
      <c r="T88" s="164">
        <v>0</v>
      </c>
      <c r="U88" s="163">
        <f t="shared" si="13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102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50</v>
      </c>
      <c r="B89" s="161" t="s">
        <v>223</v>
      </c>
      <c r="C89" s="188" t="s">
        <v>224</v>
      </c>
      <c r="D89" s="163" t="s">
        <v>209</v>
      </c>
      <c r="E89" s="167">
        <v>1</v>
      </c>
      <c r="F89" s="169"/>
      <c r="G89" s="170">
        <f t="shared" si="7"/>
        <v>0</v>
      </c>
      <c r="H89" s="169"/>
      <c r="I89" s="170">
        <f t="shared" si="8"/>
        <v>0</v>
      </c>
      <c r="J89" s="169"/>
      <c r="K89" s="170">
        <f t="shared" si="9"/>
        <v>0</v>
      </c>
      <c r="L89" s="170">
        <v>21</v>
      </c>
      <c r="M89" s="170">
        <f t="shared" si="10"/>
        <v>0</v>
      </c>
      <c r="N89" s="163">
        <v>0</v>
      </c>
      <c r="O89" s="163">
        <f t="shared" si="11"/>
        <v>0</v>
      </c>
      <c r="P89" s="163">
        <v>0</v>
      </c>
      <c r="Q89" s="163">
        <f t="shared" si="12"/>
        <v>0</v>
      </c>
      <c r="R89" s="163"/>
      <c r="S89" s="163"/>
      <c r="T89" s="164">
        <v>0</v>
      </c>
      <c r="U89" s="163">
        <f t="shared" si="13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102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51</v>
      </c>
      <c r="B90" s="161" t="s">
        <v>225</v>
      </c>
      <c r="C90" s="188" t="s">
        <v>226</v>
      </c>
      <c r="D90" s="163" t="s">
        <v>209</v>
      </c>
      <c r="E90" s="167">
        <v>1</v>
      </c>
      <c r="F90" s="169"/>
      <c r="G90" s="170">
        <f t="shared" si="7"/>
        <v>0</v>
      </c>
      <c r="H90" s="169"/>
      <c r="I90" s="170">
        <f t="shared" si="8"/>
        <v>0</v>
      </c>
      <c r="J90" s="169"/>
      <c r="K90" s="170">
        <f t="shared" si="9"/>
        <v>0</v>
      </c>
      <c r="L90" s="170">
        <v>21</v>
      </c>
      <c r="M90" s="170">
        <f t="shared" si="10"/>
        <v>0</v>
      </c>
      <c r="N90" s="163">
        <v>0</v>
      </c>
      <c r="O90" s="163">
        <f t="shared" si="11"/>
        <v>0</v>
      </c>
      <c r="P90" s="163">
        <v>0</v>
      </c>
      <c r="Q90" s="163">
        <f t="shared" si="12"/>
        <v>0</v>
      </c>
      <c r="R90" s="163"/>
      <c r="S90" s="163"/>
      <c r="T90" s="164">
        <v>0</v>
      </c>
      <c r="U90" s="163">
        <f t="shared" si="13"/>
        <v>0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102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79"/>
      <c r="B91" s="180"/>
      <c r="C91" s="245" t="s">
        <v>227</v>
      </c>
      <c r="D91" s="246"/>
      <c r="E91" s="247"/>
      <c r="F91" s="248"/>
      <c r="G91" s="249"/>
      <c r="H91" s="181"/>
      <c r="I91" s="181"/>
      <c r="J91" s="181"/>
      <c r="K91" s="181"/>
      <c r="L91" s="181"/>
      <c r="M91" s="181"/>
      <c r="N91" s="182"/>
      <c r="O91" s="182"/>
      <c r="P91" s="182"/>
      <c r="Q91" s="182"/>
      <c r="R91" s="182"/>
      <c r="S91" s="182"/>
      <c r="T91" s="183"/>
      <c r="U91" s="182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114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6" t="str">
        <f>C91</f>
        <v>Komunikace s DS, podklady a zajištění PPP, podklady ke kolaudaci FVE, podklady k zajištění licence výrobce, pomoc při registraci do OTE</v>
      </c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6"/>
      <c r="B92" s="7" t="s">
        <v>229</v>
      </c>
      <c r="C92" s="190" t="s">
        <v>229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C92">
        <v>15</v>
      </c>
      <c r="AD92">
        <v>21</v>
      </c>
    </row>
    <row r="93" spans="1:60" x14ac:dyDescent="0.2">
      <c r="A93" s="184"/>
      <c r="B93" s="185">
        <v>26</v>
      </c>
      <c r="C93" s="191" t="s">
        <v>229</v>
      </c>
      <c r="D93" s="186"/>
      <c r="E93" s="186"/>
      <c r="F93" s="186"/>
      <c r="G93" s="187">
        <f>G8+G14+G69+G73+G79+G82</f>
        <v>0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AC93">
        <f>SUMIF(L7:L91,AC92,G7:G91)</f>
        <v>0</v>
      </c>
      <c r="AD93">
        <f>SUMIF(L7:L91,AD92,G7:G91)</f>
        <v>0</v>
      </c>
      <c r="AE93" t="s">
        <v>230</v>
      </c>
    </row>
    <row r="94" spans="1:60" x14ac:dyDescent="0.2">
      <c r="A94" s="6"/>
      <c r="B94" s="7" t="s">
        <v>229</v>
      </c>
      <c r="C94" s="190" t="s">
        <v>229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229</v>
      </c>
      <c r="C95" s="190" t="s">
        <v>229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250">
        <v>33</v>
      </c>
      <c r="B96" s="250"/>
      <c r="C96" s="25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252"/>
      <c r="B97" s="253"/>
      <c r="C97" s="254"/>
      <c r="D97" s="253"/>
      <c r="E97" s="253"/>
      <c r="F97" s="253"/>
      <c r="G97" s="25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E97" t="s">
        <v>231</v>
      </c>
    </row>
    <row r="98" spans="1:31" x14ac:dyDescent="0.2">
      <c r="A98" s="256"/>
      <c r="B98" s="257"/>
      <c r="C98" s="258"/>
      <c r="D98" s="257"/>
      <c r="E98" s="257"/>
      <c r="F98" s="257"/>
      <c r="G98" s="259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56"/>
      <c r="B99" s="257"/>
      <c r="C99" s="258"/>
      <c r="D99" s="257"/>
      <c r="E99" s="257"/>
      <c r="F99" s="257"/>
      <c r="G99" s="259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256"/>
      <c r="B100" s="257"/>
      <c r="C100" s="258"/>
      <c r="D100" s="257"/>
      <c r="E100" s="257"/>
      <c r="F100" s="257"/>
      <c r="G100" s="259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60"/>
      <c r="B101" s="261"/>
      <c r="C101" s="262"/>
      <c r="D101" s="261"/>
      <c r="E101" s="261"/>
      <c r="F101" s="261"/>
      <c r="G101" s="263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6"/>
      <c r="B102" s="7" t="s">
        <v>229</v>
      </c>
      <c r="C102" s="190" t="s">
        <v>229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C103" s="192"/>
      <c r="AE103" t="s">
        <v>232</v>
      </c>
    </row>
  </sheetData>
  <mergeCells count="33">
    <mergeCell ref="C35:G35"/>
    <mergeCell ref="A1:G1"/>
    <mergeCell ref="C2:G2"/>
    <mergeCell ref="C3:G3"/>
    <mergeCell ref="C4:G4"/>
    <mergeCell ref="C16:G16"/>
    <mergeCell ref="C19:G19"/>
    <mergeCell ref="C22:G22"/>
    <mergeCell ref="C25:G25"/>
    <mergeCell ref="C27:G27"/>
    <mergeCell ref="C30:G30"/>
    <mergeCell ref="C32:G32"/>
    <mergeCell ref="C63:G63"/>
    <mergeCell ref="C37:G37"/>
    <mergeCell ref="C39:G39"/>
    <mergeCell ref="C46:G46"/>
    <mergeCell ref="C47:G47"/>
    <mergeCell ref="C48:G48"/>
    <mergeCell ref="C50:G50"/>
    <mergeCell ref="C51:G51"/>
    <mergeCell ref="C53:G53"/>
    <mergeCell ref="C54:G54"/>
    <mergeCell ref="C57:G57"/>
    <mergeCell ref="C60:G60"/>
    <mergeCell ref="C91:G91"/>
    <mergeCell ref="A96:C96"/>
    <mergeCell ref="A97:G101"/>
    <mergeCell ref="C65:G65"/>
    <mergeCell ref="C67:G67"/>
    <mergeCell ref="C72:G72"/>
    <mergeCell ref="C75:G75"/>
    <mergeCell ref="C76:G76"/>
    <mergeCell ref="C78:G78"/>
  </mergeCells>
  <pageMargins left="0.59055118110236204" right="0.39370078740157499" top="0.78740157499999996" bottom="0.78740157499999996" header="0.3" footer="0.3"/>
  <pageSetup paperSize="9" scale="99" orientation="portrait" r:id="rId1"/>
  <colBreaks count="1" manualBreakCount="1">
    <brk id="7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Kalabis</dc:creator>
  <cp:lastModifiedBy>Dušek Soběslav</cp:lastModifiedBy>
  <cp:lastPrinted>2014-02-28T09:52:57Z</cp:lastPrinted>
  <dcterms:created xsi:type="dcterms:W3CDTF">2009-04-08T07:15:50Z</dcterms:created>
  <dcterms:modified xsi:type="dcterms:W3CDTF">2023-02-03T10:53:50Z</dcterms:modified>
</cp:coreProperties>
</file>