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" sheetId="1" r:id="rId1"/>
    <sheet name="SO.101 - Chodník" sheetId="2" r:id="rId2"/>
  </sheets>
  <definedNames/>
  <calcPr calcId="162913"/>
</workbook>
</file>

<file path=xl/sharedStrings.xml><?xml version="1.0" encoding="utf-8"?>
<sst xmlns="http://schemas.openxmlformats.org/spreadsheetml/2006/main" count="468" uniqueCount="225">
  <si>
    <t/>
  </si>
  <si>
    <t>False</t>
  </si>
  <si>
    <t>0,01</t>
  </si>
  <si>
    <t>15</t>
  </si>
  <si>
    <t>SOUHRNNÝ LIST STAVBY</t>
  </si>
  <si>
    <t>0,001</t>
  </si>
  <si>
    <t>Stavba:</t>
  </si>
  <si>
    <t>0,1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</si>
  <si>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</si>
  <si>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</si>
  <si>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</si>
  <si>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</si>
  <si>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</si>
  <si>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</si>
  <si>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</si>
  <si>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</si>
  <si>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</si>
  <si>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</si>
  <si>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</si>
  <si>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</si>
  <si>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</si>
  <si>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</si>
  <si>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</si>
  <si>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</si>
  <si>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</si>
  <si>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</si>
  <si>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</si>
  <si>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</si>
  <si>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</si>
  <si>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</si>
  <si>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</si>
  <si>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</si>
  <si>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</si>
  <si>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</si>
  <si>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</si>
  <si>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</si>
  <si>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</si>
  <si>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</si>
  <si>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</si>
  <si>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</si>
  <si>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</si>
  <si>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</si>
  <si>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</si>
  <si>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</si>
  <si>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</si>
  <si>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</si>
  <si>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{aaac299b-66fe-4a19-9f7b-0dcf5d91e625}</t>
  </si>
  <si>
    <t>{00000000-0000-0000-0000-000000000000}</t>
  </si>
  <si>
    <t>###NOINSERT###</t>
  </si>
  <si>
    <t>2) Ostatní náklady ze souhrnného listu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</si>
  <si>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</si>
  <si>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</si>
  <si>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</si>
  <si>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</si>
  <si>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</si>
  <si>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</si>
  <si>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</si>
  <si>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</si>
  <si>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 xml:space="preserve">    1 - Zemní práce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</si>
  <si>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</si>
  <si>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</si>
  <si>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</si>
  <si>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</si>
  <si>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</si>
  <si>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</si>
  <si>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</si>
  <si>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</si>
  <si>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</si>
  <si>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</si>
  <si>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J. hmotnost
[t]</t>
  </si>
  <si>
    <t>Hmotnost
celkem [t]</t>
  </si>
  <si>
    <t>J. suť [t]</t>
  </si>
  <si>
    <t>K</t>
  </si>
  <si>
    <t>m2</t>
  </si>
  <si>
    <t>113202111</t>
  </si>
  <si>
    <t>m</t>
  </si>
  <si>
    <t>m3</t>
  </si>
  <si>
    <t>t</t>
  </si>
  <si>
    <t>kus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</si>
  <si>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</si>
  <si>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</si>
  <si>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</si>
  <si>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</si>
  <si>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ZELEŇ</t>
  </si>
  <si>
    <t xml:space="preserve">    5 - Komunikace pozemní</t>
  </si>
  <si>
    <t>M</t>
  </si>
  <si>
    <t>181411131</t>
  </si>
  <si>
    <t>005724100</t>
  </si>
  <si>
    <t>osivo směs travní parková</t>
  </si>
  <si>
    <t>kg</t>
  </si>
  <si>
    <t xml:space="preserve">    998 - Přesun hmot</t>
  </si>
  <si>
    <t>998223011</t>
  </si>
  <si>
    <t>916131213</t>
  </si>
  <si>
    <t>Osazení silničního obrubníku betonového stojatého s boční opěrou do lože z betonu prostého</t>
  </si>
  <si>
    <t>916231213</t>
  </si>
  <si>
    <t>Osazení chodníkového obrubníku betonového stojatého s boční opěrou do lože z betonu prostého</t>
  </si>
  <si>
    <t>916991121</t>
  </si>
  <si>
    <t>Lože pod obrubníky, krajníky nebo obruby z dlažebních kostek z betonu prostého</t>
  </si>
  <si>
    <t>obrubník betonový silniční 100x15x25 cm</t>
  </si>
  <si>
    <t xml:space="preserve">    5 - Komunikace</t>
  </si>
  <si>
    <t>Hmotnost
celkem [t]</t>
  </si>
  <si>
    <t>Suť 
celkem [t]</t>
  </si>
  <si>
    <t>obrubník betonový silniční nájezdový 100x15x15 cm</t>
  </si>
  <si>
    <t>obrubník betonový silniční přechodový L/P 100x15x15-25 cm</t>
  </si>
  <si>
    <t xml:space="preserve">DIO - dopravně inženýrské </t>
  </si>
  <si>
    <t>kpl</t>
  </si>
  <si>
    <t>BOZP - lávky, přejezdy, páska a oplocení</t>
  </si>
  <si>
    <t>4</t>
  </si>
  <si>
    <t>171201211</t>
  </si>
  <si>
    <t>Poplatek za uložení odpadu ze sypaniny na skládce (skládkovné)</t>
  </si>
  <si>
    <t>štěkodrť</t>
  </si>
  <si>
    <t>3</t>
  </si>
  <si>
    <t>NÁJEZDOVÝ</t>
  </si>
  <si>
    <t>PŘECHODOVÝ</t>
  </si>
  <si>
    <t>SILNIČNÍ</t>
  </si>
  <si>
    <t>POZNÁNKA:</t>
  </si>
  <si>
    <t>Úprava části zpevněné plochy na st.p. 1167/2 v k.ú. Chrudim</t>
  </si>
  <si>
    <t>zpevněná plocha BETON</t>
  </si>
  <si>
    <t>1,5</t>
  </si>
  <si>
    <t>919735122</t>
  </si>
  <si>
    <t>Řezání stávajícího betonového krytu hl do 100 mm</t>
  </si>
  <si>
    <t>zeleň</t>
  </si>
  <si>
    <t>40*0,2</t>
  </si>
  <si>
    <t>zpevněná plocha DLAŽBA</t>
  </si>
  <si>
    <t>40</t>
  </si>
  <si>
    <t>113107163</t>
  </si>
  <si>
    <t>113107131</t>
  </si>
  <si>
    <t>979054451</t>
  </si>
  <si>
    <t>Očištění vybouraných zámkových dlaždic s původním spárováním z kameniva těženého</t>
  </si>
  <si>
    <t>silniční obrubník</t>
  </si>
  <si>
    <t>596212212</t>
  </si>
  <si>
    <t>Kladení zámkové dlažby pozemních komunikací tl 80 mm skupiny A pl do 300 m2</t>
  </si>
  <si>
    <t>1,5*1,05</t>
  </si>
  <si>
    <t>60</t>
  </si>
  <si>
    <t>916131113</t>
  </si>
  <si>
    <t>Osazení silničního obrubníku betonového ležatého s boční opěrou do lože z betonu prostého</t>
  </si>
  <si>
    <t>60+10</t>
  </si>
  <si>
    <t>3,5</t>
  </si>
  <si>
    <t>obrubník betonový parkový 100x8x25 cm</t>
  </si>
  <si>
    <t>PARKOVÝ</t>
  </si>
  <si>
    <t>5</t>
  </si>
  <si>
    <t>58,5</t>
  </si>
  <si>
    <t>58,5*0,02</t>
  </si>
  <si>
    <t xml:space="preserve">Nákup a dodání humózní zeminy </t>
  </si>
  <si>
    <t>ŽLAB</t>
  </si>
  <si>
    <t>žlab do dlažby o rozměru 210x280x100</t>
  </si>
  <si>
    <t>31/0,28</t>
  </si>
  <si>
    <t>litinová mříž pro žlab do dlažby o rozměru 210x280x100</t>
  </si>
  <si>
    <t>31</t>
  </si>
  <si>
    <t>935111112</t>
  </si>
  <si>
    <t>Osazení příkopového žlabu do štěrkopísku tl 100 mm z betonových desek</t>
  </si>
  <si>
    <t>(7+8)*0,6*(1,0-0,4)</t>
  </si>
  <si>
    <t xml:space="preserve">    4 - Vodorovní konstrukce</t>
  </si>
  <si>
    <t>přípojka kanál</t>
  </si>
  <si>
    <t>(7+8)*0,6*0,1</t>
  </si>
  <si>
    <t>175111101</t>
  </si>
  <si>
    <t>(7+8)*0,6*(0,2+0,3)</t>
  </si>
  <si>
    <t>5*0,07</t>
  </si>
  <si>
    <t>(60+3,5+3+10)*0,07</t>
  </si>
  <si>
    <t xml:space="preserve">    8 - Trubní vedení</t>
  </si>
  <si>
    <t>871355221</t>
  </si>
  <si>
    <t>7+8+1</t>
  </si>
  <si>
    <t>877355211</t>
  </si>
  <si>
    <t>ks</t>
  </si>
  <si>
    <t>koleno PVC DN200 87,5 stupňů</t>
  </si>
  <si>
    <t>7</t>
  </si>
  <si>
    <t>Demotnáž stávající kanalizačního potrubí betonového hrdlového DN200 včetně nakládání, odvozu a uložení na skládku s poplatkem na skládku</t>
  </si>
  <si>
    <t>Demontáž stávající šachty včetně nakládání, odvozu a uložení na skládku s poplatkem na skládku</t>
  </si>
  <si>
    <t>Zařízení staveniště</t>
  </si>
  <si>
    <t>Geodetické práce - vytyčení inženýrských sítí</t>
  </si>
  <si>
    <t>Geodetické práce - vytyčení stavby</t>
  </si>
  <si>
    <t>Geodetické práce - skutečné zaměření</t>
  </si>
  <si>
    <t>Hutnící zkouška</t>
  </si>
  <si>
    <t xml:space="preserve">    VRN - Vedlejší rozpočtové náklady</t>
  </si>
  <si>
    <t>Odstranění podkladů nebo krytů ručně s přemístěním hmot na skládku na vzdálenost do 3 m nebo s naložením na dopravní prostředek z betonu prostého, o tl. vrstvy přes 100 do 150 mm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</si>
  <si>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</si>
  <si>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r>
      <t>Rozebrání dlažeb a dílců vozovek a ploch s přemístěním hmot na skládku na vzdálenost do 3 m nebo s naložením na dopravní prostředek, s jakoukoliv výplní spár ručně z drobných kostek nebo odseků s ložem ze živice</t>
    </r>
    <r>
      <rPr>
        <b/>
        <i/>
        <sz val="8"/>
        <color indexed="30"/>
        <rFont val="Trebuchet MS"/>
        <family val="2"/>
      </rPr>
      <t xml:space="preserve"> - dlažba bude použita na opětovnou pokládku</t>
    </r>
  </si>
  <si>
    <t>113106162</t>
  </si>
  <si>
    <t>Vytrhání obrub  s vybouráním lože, s přemístěním hmot na skládku na vzdálenost do 3 m nebo s naložením na dopravní prostředek z krajníků nebo obrubníků stojatých</t>
  </si>
  <si>
    <t>Sejmutí ornice ručně při souvislé ploše, tl. vrstvy do 200 mm</t>
  </si>
  <si>
    <t>121112003</t>
  </si>
  <si>
    <t>Odkopávky a prokopávky nezapažené strojně v hornině třídy těžitelnosti I skupiny 3 do 20 m3</t>
  </si>
  <si>
    <t>122251101</t>
  </si>
  <si>
    <t>132212111</t>
  </si>
  <si>
    <t>Hloubení rýh šířky do 800 mm ručně zapažených i nezapažených, s urovnáním dna do předepsaného profilu a spádu v hornině třídy těžitelnosti I skupiny 3 soudržných</t>
  </si>
  <si>
    <t>167151101</t>
  </si>
  <si>
    <t>Nakládání, skládání a překládání neulehlého výkopku nebo sypaniny strojně nakládání, množství do 100 m3, z horniny třídy těžitelnosti I, skupiny 1 až 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</si>
  <si>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</si>
  <si>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162751117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</si>
  <si>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</si>
  <si>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</t>
  </si>
  <si>
    <t>171251201</t>
  </si>
  <si>
    <t>Uložení sypaniny na skládky nebo meziskládky bez hutnění s upravením uložené sypaniny do předepsaného tvaru</t>
  </si>
  <si>
    <t>181351003</t>
  </si>
  <si>
    <t>Rozprostření a urovnání ornice v rovině nebo ve svahu sklonu do 1:5 strojně při souvislé ploše do 100 m2, tl. vrstvy do 200 mm</t>
  </si>
  <si>
    <t>Založení trávníku na půdě předem připravené plochy do 1000 m2 výsevem včetně utažení parkového v rovině nebo na svahu do 1:5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</si>
  <si>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</si>
  <si>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997221611</t>
  </si>
  <si>
    <t>Nakládání na dopravní prostředky  pro vodorovnou dopravu suti</t>
  </si>
  <si>
    <t>997221551</t>
  </si>
  <si>
    <t>Vodorovná doprava suti  bez naložení, ale se složením a s hrubým urovnáním ze sypkých materiálů, na vzdálenost do 1 km</t>
  </si>
  <si>
    <t>997221559</t>
  </si>
  <si>
    <t>Vodorovná doprava suti  bez naložení, ale se složením a s hrubým urovnáním Příplatek k ceně za každý další i započatý 1 km přes 1 km</t>
  </si>
  <si>
    <t>Přesun hmot pro pozemní komunikace s krytem dlážděným  dopravní vzdálenost do 200 m jakékoliv délky objektu</t>
  </si>
  <si>
    <t>Lože pod potrubí, stoky a drobné objekty v otevřeném výkopu z kameniva drobného těženého 0 až 4 mm</t>
  </si>
  <si>
    <t>451572111</t>
  </si>
  <si>
    <t>Kanalizační potrubí z tvrdého PVC v otevřeném výkopu ve sklonu do 20 %, hladkého plnostěnného jednovrstvého, tuhost třídy SN 8 DN 200</t>
  </si>
  <si>
    <t>Montáž tvarovek na kanalizačním potrubí z trub z plastu  z tvrdého PVC nebo z polypropylenu v otevřeném výkopu jednoosých DN 200</t>
  </si>
  <si>
    <t>894811227</t>
  </si>
  <si>
    <t>Revizní šachta z PVC systém RV typ přímý, DN 400/200 tlak 40 t hl od 910 do 1280 mm včetně poklopu třída zatížení D400</t>
  </si>
  <si>
    <t>(148-1,5-65)*1,05</t>
  </si>
  <si>
    <t>58,5*0,25+58,5*0,15-8-8</t>
  </si>
  <si>
    <t>(58,5*0,25+58,5*0,15-8-8)*3</t>
  </si>
  <si>
    <t>Materiál</t>
  </si>
  <si>
    <t>BETON</t>
  </si>
  <si>
    <t>DLAŽBA před bránou I-ČKO</t>
  </si>
  <si>
    <t>DLAŽBA za bránou I-ČKO</t>
  </si>
  <si>
    <t>37</t>
  </si>
  <si>
    <t>25</t>
  </si>
  <si>
    <t>147</t>
  </si>
  <si>
    <t>DLAŽBA komunikace</t>
  </si>
  <si>
    <t>DLAŽBA chodník</t>
  </si>
  <si>
    <t>dlažba zámková PARKETA přírodní 20 × 10 × 8</t>
  </si>
  <si>
    <t>dlažba zámková PARKETA SLEPECKÁ červená 20 × 10 × 8</t>
  </si>
  <si>
    <t>7+4+1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</si>
</sst>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"/>
      <color indexed="12"/>
      <name val="Trebuchet MS"/>
      <family val="2"/>
    </font>
    <font>
      <b/>
      <sz val="8"/>
      <color indexed="12"/>
      <name val="Trebuchet MS"/>
      <family val="2"/>
    </font>
    <font>
      <b/>
      <sz val="8"/>
      <name val="Trebuchet MS"/>
      <family val="2"/>
    </font>
    <font>
      <sz val="5"/>
      <name val="Trebuchet MS"/>
      <family val="2"/>
    </font>
    <font>
      <b/>
      <u val="single"/>
      <sz val="8"/>
      <name val="Trebuchet MS"/>
      <family val="2"/>
    </font>
    <font>
      <b/>
      <i/>
      <sz val="8"/>
      <color indexed="30"/>
      <name val="Trebuchet MS"/>
      <family val="2"/>
    </font>
    <font>
      <b/>
      <sz val="5"/>
      <name val="Trebuchet MS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003366"/>
      <name val="Trebuchet MS"/>
      <family val="2"/>
    </font>
    <font>
      <b/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i/>
      <sz val="8"/>
      <color rgb="FF0000FF"/>
      <name val="Trebuchet MS"/>
      <family val="2"/>
    </font>
    <font>
      <sz val="5"/>
      <color rgb="FF969696"/>
      <name val="Trebuchet MS"/>
      <family val="2"/>
    </font>
    <font>
      <b/>
      <sz val="8"/>
      <color rgb="FF0000FF"/>
      <name val="Trebuchet MS"/>
      <family val="2"/>
    </font>
    <font>
      <sz val="11"/>
      <color rgb="FF003366"/>
      <name val="Trebuchet MS"/>
      <family val="2"/>
    </font>
    <font>
      <b/>
      <sz val="8"/>
      <color rgb="FF969696"/>
      <name val="Trebuchet MS"/>
      <family val="2"/>
    </font>
    <font>
      <sz val="10"/>
      <color rgb="FF3366FF"/>
      <name val="Trebuchet MS"/>
      <family val="2"/>
    </font>
    <font>
      <sz val="8"/>
      <color rgb="FF3366FF"/>
      <name val="Trebuchet MS"/>
      <family val="2"/>
    </font>
  </fonts>
  <fills count="11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rgb="FF0000FF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2">
    <xf numFmtId="0" fontId="2" fillId="0" borderId="0" xfId="0" applyFont="1"/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0" borderId="3" xfId="0" applyFont="1" applyBorder="1"/>
    <xf numFmtId="0" fontId="2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2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66" fontId="2" fillId="0" borderId="0" xfId="0" applyNumberFormat="1" applyFont="1" applyAlignment="1">
      <alignment vertical="center"/>
    </xf>
    <xf numFmtId="166" fontId="17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167" fontId="11" fillId="0" borderId="20" xfId="0" applyNumberFormat="1" applyFont="1" applyBorder="1" applyAlignment="1" applyProtection="1">
      <alignment vertical="center"/>
      <protection locked="0"/>
    </xf>
    <xf numFmtId="166" fontId="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167" fontId="10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26" fillId="0" borderId="0" xfId="0" applyFont="1"/>
    <xf numFmtId="0" fontId="3" fillId="4" borderId="2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167" fontId="28" fillId="0" borderId="0" xfId="0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6" fillId="0" borderId="18" xfId="0" applyFont="1" applyBorder="1"/>
    <xf numFmtId="0" fontId="26" fillId="0" borderId="19" xfId="0" applyFont="1" applyBorder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49" fontId="2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167" fontId="29" fillId="0" borderId="21" xfId="0" applyNumberFormat="1" applyFont="1" applyFill="1" applyBorder="1" applyAlignment="1" applyProtection="1">
      <alignment vertical="center"/>
      <protection locked="0"/>
    </xf>
    <xf numFmtId="166" fontId="29" fillId="0" borderId="21" xfId="0" applyNumberFormat="1" applyFont="1" applyFill="1" applyBorder="1" applyAlignment="1">
      <alignment vertical="center"/>
    </xf>
    <xf numFmtId="167" fontId="29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167" fontId="10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167" fontId="11" fillId="0" borderId="20" xfId="0" applyNumberFormat="1" applyFont="1" applyFill="1" applyBorder="1" applyAlignment="1" applyProtection="1">
      <alignment vertical="center"/>
      <protection locked="0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7" fontId="13" fillId="0" borderId="0" xfId="0" applyNumberFormat="1" applyFont="1" applyBorder="1" applyAlignment="1">
      <alignment vertical="center"/>
    </xf>
    <xf numFmtId="167" fontId="25" fillId="0" borderId="0" xfId="0" applyNumberFormat="1" applyFont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vertical="center"/>
    </xf>
    <xf numFmtId="0" fontId="18" fillId="0" borderId="32" xfId="0" applyFont="1" applyBorder="1" applyAlignment="1">
      <alignment horizontal="left" vertical="center"/>
    </xf>
    <xf numFmtId="3" fontId="18" fillId="0" borderId="32" xfId="0" applyNumberFormat="1" applyFont="1" applyBorder="1" applyAlignment="1">
      <alignment vertical="center"/>
    </xf>
    <xf numFmtId="167" fontId="18" fillId="0" borderId="32" xfId="0" applyNumberFormat="1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3" xfId="0" applyFont="1" applyBorder="1" applyAlignment="1">
      <alignment horizontal="left" vertical="center"/>
    </xf>
    <xf numFmtId="3" fontId="18" fillId="0" borderId="33" xfId="0" applyNumberFormat="1" applyFont="1" applyBorder="1" applyAlignment="1">
      <alignment vertical="center"/>
    </xf>
    <xf numFmtId="167" fontId="18" fillId="0" borderId="33" xfId="0" applyNumberFormat="1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vertical="center"/>
    </xf>
    <xf numFmtId="0" fontId="23" fillId="5" borderId="35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vertical="center"/>
    </xf>
    <xf numFmtId="3" fontId="2" fillId="5" borderId="30" xfId="0" applyNumberFormat="1" applyFont="1" applyFill="1" applyBorder="1" applyAlignment="1">
      <alignment vertical="center"/>
    </xf>
    <xf numFmtId="167" fontId="23" fillId="5" borderId="30" xfId="0" applyNumberFormat="1" applyFont="1" applyFill="1" applyBorder="1" applyAlignment="1">
      <alignment vertical="center"/>
    </xf>
    <xf numFmtId="167" fontId="23" fillId="5" borderId="31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/>
    <xf numFmtId="0" fontId="13" fillId="0" borderId="0" xfId="0" applyFont="1" applyBorder="1"/>
    <xf numFmtId="0" fontId="13" fillId="0" borderId="0" xfId="0" applyFont="1"/>
    <xf numFmtId="0" fontId="13" fillId="0" borderId="28" xfId="0" applyFont="1" applyBorder="1"/>
    <xf numFmtId="0" fontId="13" fillId="0" borderId="29" xfId="0" applyFont="1" applyBorder="1"/>
    <xf numFmtId="0" fontId="13" fillId="0" borderId="8" xfId="0" applyFont="1" applyBorder="1" applyAlignment="1">
      <alignment vertical="center"/>
    </xf>
    <xf numFmtId="0" fontId="13" fillId="0" borderId="34" xfId="0" applyFont="1" applyBorder="1"/>
    <xf numFmtId="0" fontId="13" fillId="0" borderId="2" xfId="0" applyFont="1" applyBorder="1"/>
    <xf numFmtId="0" fontId="2" fillId="0" borderId="0" xfId="0" applyFont="1" applyFill="1" applyBorder="1" applyAlignment="1">
      <alignment vertical="center"/>
    </xf>
    <xf numFmtId="0" fontId="4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right" vertical="center"/>
    </xf>
    <xf numFmtId="3" fontId="13" fillId="0" borderId="8" xfId="0" applyNumberFormat="1" applyFont="1" applyBorder="1" applyAlignment="1">
      <alignment vertical="center"/>
    </xf>
    <xf numFmtId="3" fontId="4" fillId="3" borderId="37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vertical="center"/>
    </xf>
    <xf numFmtId="0" fontId="2" fillId="5" borderId="3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30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3" fontId="2" fillId="0" borderId="0" xfId="0" applyNumberFormat="1" applyFont="1" applyBorder="1"/>
    <xf numFmtId="3" fontId="2" fillId="0" borderId="4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17" fillId="0" borderId="0" xfId="0" applyNumberFormat="1" applyFont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167" fontId="2" fillId="0" borderId="38" xfId="0" applyNumberFormat="1" applyFont="1" applyFill="1" applyBorder="1" applyAlignment="1" applyProtection="1">
      <alignment vertical="center"/>
      <protection locked="0"/>
    </xf>
    <xf numFmtId="166" fontId="2" fillId="0" borderId="38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167" fontId="2" fillId="0" borderId="39" xfId="0" applyNumberFormat="1" applyFont="1" applyFill="1" applyBorder="1" applyAlignment="1" applyProtection="1">
      <alignment vertical="center"/>
      <protection locked="0"/>
    </xf>
    <xf numFmtId="166" fontId="2" fillId="0" borderId="39" xfId="0" applyNumberFormat="1" applyFont="1" applyFill="1" applyBorder="1" applyAlignment="1">
      <alignment vertical="center"/>
    </xf>
    <xf numFmtId="167" fontId="2" fillId="0" borderId="39" xfId="0" applyNumberFormat="1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167" fontId="2" fillId="0" borderId="21" xfId="0" applyNumberFormat="1" applyFont="1" applyFill="1" applyBorder="1" applyAlignment="1" applyProtection="1">
      <alignment vertical="center"/>
      <protection locked="0"/>
    </xf>
    <xf numFmtId="166" fontId="2" fillId="0" borderId="21" xfId="0" applyNumberFormat="1" applyFont="1" applyFill="1" applyBorder="1" applyAlignment="1">
      <alignment vertical="center"/>
    </xf>
    <xf numFmtId="167" fontId="2" fillId="0" borderId="21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left"/>
    </xf>
    <xf numFmtId="167" fontId="26" fillId="0" borderId="0" xfId="0" applyNumberFormat="1" applyFont="1" applyFill="1" applyBorder="1"/>
    <xf numFmtId="0" fontId="26" fillId="0" borderId="0" xfId="0" applyFont="1" applyFill="1" applyBorder="1" applyAlignment="1">
      <alignment/>
    </xf>
    <xf numFmtId="167" fontId="26" fillId="0" borderId="0" xfId="0" applyNumberFormat="1" applyFont="1" applyFill="1" applyBorder="1" applyAlignment="1">
      <alignment/>
    </xf>
    <xf numFmtId="0" fontId="2" fillId="0" borderId="40" xfId="0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167" fontId="2" fillId="0" borderId="40" xfId="0" applyNumberFormat="1" applyFont="1" applyFill="1" applyBorder="1" applyAlignment="1" applyProtection="1">
      <alignment vertical="center"/>
      <protection locked="0"/>
    </xf>
    <xf numFmtId="166" fontId="2" fillId="0" borderId="40" xfId="0" applyNumberFormat="1" applyFont="1" applyFill="1" applyBorder="1" applyAlignment="1">
      <alignment vertical="center"/>
    </xf>
    <xf numFmtId="167" fontId="2" fillId="0" borderId="40" xfId="0" applyNumberFormat="1" applyFont="1" applyFill="1" applyBorder="1" applyAlignment="1">
      <alignment vertical="center"/>
    </xf>
    <xf numFmtId="167" fontId="26" fillId="0" borderId="26" xfId="0" applyNumberFormat="1" applyFont="1" applyFill="1" applyBorder="1"/>
    <xf numFmtId="0" fontId="2" fillId="0" borderId="38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67" fontId="2" fillId="0" borderId="3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167" fontId="2" fillId="0" borderId="39" xfId="0" applyNumberFormat="1" applyFont="1" applyBorder="1" applyAlignment="1">
      <alignment vertical="center"/>
    </xf>
    <xf numFmtId="166" fontId="2" fillId="0" borderId="39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4" fontId="13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vertical="center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167" fontId="13" fillId="0" borderId="26" xfId="0" applyNumberFormat="1" applyFont="1" applyFill="1" applyBorder="1" applyAlignment="1" applyProtection="1">
      <alignment vertical="center"/>
      <protection locked="0"/>
    </xf>
    <xf numFmtId="4" fontId="13" fillId="0" borderId="26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166" fontId="13" fillId="0" borderId="26" xfId="0" applyNumberFormat="1" applyFont="1" applyFill="1" applyBorder="1" applyAlignment="1">
      <alignment vertical="center"/>
    </xf>
    <xf numFmtId="167" fontId="13" fillId="0" borderId="26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 applyProtection="1">
      <alignment horizontal="center" vertical="center"/>
      <protection locked="0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2" fillId="8" borderId="39" xfId="0" applyFont="1" applyFill="1" applyBorder="1" applyAlignment="1" applyProtection="1">
      <alignment horizontal="center" vertical="center"/>
      <protection locked="0"/>
    </xf>
    <xf numFmtId="0" fontId="2" fillId="6" borderId="38" xfId="0" applyFont="1" applyFill="1" applyBorder="1" applyAlignment="1" applyProtection="1">
      <alignment horizontal="center" vertical="center"/>
      <protection locked="0"/>
    </xf>
    <xf numFmtId="0" fontId="2" fillId="8" borderId="38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 applyProtection="1">
      <alignment horizontal="center" vertical="center"/>
      <protection locked="0"/>
    </xf>
    <xf numFmtId="0" fontId="29" fillId="9" borderId="21" xfId="0" applyFont="1" applyFill="1" applyBorder="1" applyAlignment="1" applyProtection="1">
      <alignment horizontal="center" vertical="center"/>
      <protection locked="0"/>
    </xf>
    <xf numFmtId="0" fontId="2" fillId="9" borderId="38" xfId="0" applyFont="1" applyFill="1" applyBorder="1" applyAlignment="1" applyProtection="1">
      <alignment horizontal="center" vertical="center"/>
      <protection locked="0"/>
    </xf>
    <xf numFmtId="0" fontId="2" fillId="9" borderId="39" xfId="0" applyFont="1" applyFill="1" applyBorder="1" applyAlignment="1" applyProtection="1">
      <alignment horizontal="center" vertical="center"/>
      <protection locked="0"/>
    </xf>
    <xf numFmtId="0" fontId="2" fillId="10" borderId="39" xfId="0" applyFont="1" applyFill="1" applyBorder="1" applyAlignment="1" applyProtection="1">
      <alignment horizontal="center" vertical="center"/>
      <protection locked="0"/>
    </xf>
    <xf numFmtId="0" fontId="2" fillId="10" borderId="40" xfId="0" applyFont="1" applyFill="1" applyBorder="1" applyAlignment="1" applyProtection="1">
      <alignment horizontal="center" vertical="center"/>
      <protection locked="0"/>
    </xf>
    <xf numFmtId="0" fontId="2" fillId="10" borderId="21" xfId="0" applyFont="1" applyFill="1" applyBorder="1" applyAlignment="1" applyProtection="1">
      <alignment horizontal="center" vertical="center"/>
      <protection locked="0"/>
    </xf>
    <xf numFmtId="0" fontId="29" fillId="10" borderId="21" xfId="0" applyFont="1" applyFill="1" applyBorder="1" applyAlignment="1" applyProtection="1">
      <alignment horizontal="center" vertical="center"/>
      <protection locked="0"/>
    </xf>
    <xf numFmtId="0" fontId="29" fillId="0" borderId="39" xfId="0" applyFont="1" applyFill="1" applyBorder="1" applyAlignment="1" applyProtection="1">
      <alignment horizontal="center" vertical="center"/>
      <protection locked="0"/>
    </xf>
    <xf numFmtId="49" fontId="2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9" xfId="0" applyFont="1" applyFill="1" applyBorder="1" applyAlignment="1" applyProtection="1">
      <alignment horizontal="center" vertical="center" wrapText="1"/>
      <protection locked="0"/>
    </xf>
    <xf numFmtId="167" fontId="29" fillId="0" borderId="39" xfId="0" applyNumberFormat="1" applyFont="1" applyFill="1" applyBorder="1" applyAlignment="1" applyProtection="1">
      <alignment vertical="center"/>
      <protection locked="0"/>
    </xf>
    <xf numFmtId="166" fontId="29" fillId="0" borderId="39" xfId="0" applyNumberFormat="1" applyFont="1" applyFill="1" applyBorder="1" applyAlignment="1">
      <alignment vertical="center"/>
    </xf>
    <xf numFmtId="167" fontId="29" fillId="0" borderId="39" xfId="0" applyNumberFormat="1" applyFont="1" applyFill="1" applyBorder="1" applyAlignment="1">
      <alignment vertical="center"/>
    </xf>
    <xf numFmtId="0" fontId="2" fillId="10" borderId="38" xfId="0" applyFont="1" applyFill="1" applyBorder="1" applyAlignment="1" applyProtection="1">
      <alignment horizontal="center" vertical="center"/>
      <protection locked="0"/>
    </xf>
    <xf numFmtId="0" fontId="29" fillId="1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7" fontId="2" fillId="0" borderId="40" xfId="0" applyNumberFormat="1" applyFont="1" applyBorder="1" applyAlignment="1">
      <alignment vertical="center"/>
    </xf>
    <xf numFmtId="166" fontId="2" fillId="0" borderId="40" xfId="0" applyNumberFormat="1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49" fontId="10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>
      <alignment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/>
    <xf numFmtId="0" fontId="2" fillId="6" borderId="21" xfId="0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center" vertical="center"/>
    </xf>
    <xf numFmtId="4" fontId="29" fillId="4" borderId="21" xfId="0" applyNumberFormat="1" applyFont="1" applyFill="1" applyBorder="1" applyAlignment="1" applyProtection="1">
      <alignment vertical="center"/>
      <protection locked="0"/>
    </xf>
    <xf numFmtId="4" fontId="2" fillId="0" borderId="26" xfId="0" applyNumberFormat="1" applyFont="1" applyBorder="1" applyAlignment="1" applyProtection="1">
      <alignment vertical="center"/>
      <protection locked="0"/>
    </xf>
    <xf numFmtId="167" fontId="11" fillId="0" borderId="23" xfId="0" applyNumberFormat="1" applyFont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2" fillId="0" borderId="26" xfId="0" applyNumberFormat="1" applyFont="1" applyFill="1" applyBorder="1" applyAlignment="1" applyProtection="1">
      <alignment vertical="center"/>
      <protection locked="0"/>
    </xf>
    <xf numFmtId="167" fontId="11" fillId="0" borderId="23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3" fontId="23" fillId="3" borderId="0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2" fillId="0" borderId="0" xfId="0" applyNumberFormat="1" applyFont="1" applyBorder="1"/>
    <xf numFmtId="3" fontId="4" fillId="2" borderId="6" xfId="0" applyNumberFormat="1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vertical="center"/>
      <protection locked="0"/>
    </xf>
    <xf numFmtId="4" fontId="2" fillId="5" borderId="39" xfId="0" applyNumberFormat="1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 applyProtection="1">
      <alignment vertical="center"/>
      <protection locked="0"/>
    </xf>
    <xf numFmtId="3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vertical="center"/>
      <protection locked="0"/>
    </xf>
    <xf numFmtId="4" fontId="2" fillId="5" borderId="40" xfId="0" applyNumberFormat="1" applyFont="1" applyFill="1" applyBorder="1" applyAlignment="1" applyProtection="1">
      <alignment vertical="center"/>
      <protection locked="0"/>
    </xf>
    <xf numFmtId="0" fontId="2" fillId="5" borderId="40" xfId="0" applyFont="1" applyFill="1" applyBorder="1" applyAlignment="1" applyProtection="1">
      <alignment vertical="center"/>
      <protection locked="0"/>
    </xf>
    <xf numFmtId="3" fontId="2" fillId="0" borderId="40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4" fontId="2" fillId="5" borderId="21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vertical="center"/>
      <protection locked="0"/>
    </xf>
    <xf numFmtId="4" fontId="2" fillId="5" borderId="38" xfId="0" applyNumberFormat="1" applyFont="1" applyFill="1" applyBorder="1" applyAlignment="1" applyProtection="1">
      <alignment vertical="center"/>
      <protection locked="0"/>
    </xf>
    <xf numFmtId="0" fontId="2" fillId="5" borderId="38" xfId="0" applyFont="1" applyFill="1" applyBorder="1" applyAlignment="1" applyProtection="1">
      <alignment vertical="center"/>
      <protection locked="0"/>
    </xf>
    <xf numFmtId="3" fontId="2" fillId="0" borderId="38" xfId="0" applyNumberFormat="1" applyFont="1" applyBorder="1" applyAlignment="1">
      <alignment vertical="center"/>
    </xf>
    <xf numFmtId="3" fontId="27" fillId="0" borderId="8" xfId="0" applyNumberFormat="1" applyFont="1" applyFill="1" applyBorder="1"/>
    <xf numFmtId="3" fontId="27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/>
    <xf numFmtId="3" fontId="27" fillId="0" borderId="0" xfId="0" applyNumberFormat="1" applyFont="1" applyFill="1" applyBorder="1" applyAlignment="1">
      <alignment vertical="center"/>
    </xf>
    <xf numFmtId="4" fontId="29" fillId="5" borderId="21" xfId="0" applyNumberFormat="1" applyFont="1" applyFill="1" applyBorder="1" applyAlignment="1" applyProtection="1">
      <alignment vertical="center"/>
      <protection locked="0"/>
    </xf>
    <xf numFmtId="0" fontId="29" fillId="5" borderId="21" xfId="0" applyFont="1" applyFill="1" applyBorder="1" applyAlignment="1" applyProtection="1">
      <alignment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4" fontId="29" fillId="5" borderId="35" xfId="0" applyNumberFormat="1" applyFont="1" applyFill="1" applyBorder="1" applyAlignment="1" applyProtection="1">
      <alignment vertical="center"/>
      <protection locked="0"/>
    </xf>
    <xf numFmtId="4" fontId="29" fillId="5" borderId="31" xfId="0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>
      <alignment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vertical="center"/>
    </xf>
    <xf numFmtId="0" fontId="3" fillId="4" borderId="3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3" fontId="18" fillId="0" borderId="32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4" fillId="3" borderId="37" xfId="0" applyNumberFormat="1" applyFont="1" applyFill="1" applyBorder="1" applyAlignment="1">
      <alignment vertical="center"/>
    </xf>
    <xf numFmtId="3" fontId="2" fillId="3" borderId="37" xfId="0" applyNumberFormat="1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" fillId="0" borderId="0" xfId="0" applyFont="1"/>
    <xf numFmtId="3" fontId="8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3" fontId="23" fillId="5" borderId="30" xfId="0" applyNumberFormat="1" applyFont="1" applyFill="1" applyBorder="1" applyAlignment="1">
      <alignment horizontal="right" vertical="center"/>
    </xf>
    <xf numFmtId="4" fontId="29" fillId="5" borderId="39" xfId="0" applyNumberFormat="1" applyFont="1" applyFill="1" applyBorder="1" applyAlignment="1" applyProtection="1">
      <alignment vertical="center"/>
      <protection locked="0"/>
    </xf>
    <xf numFmtId="0" fontId="29" fillId="5" borderId="39" xfId="0" applyFont="1" applyFill="1" applyBorder="1" applyAlignment="1" applyProtection="1">
      <alignment vertical="center"/>
      <protection locked="0"/>
    </xf>
    <xf numFmtId="3" fontId="29" fillId="0" borderId="39" xfId="0" applyNumberFormat="1" applyFont="1" applyFill="1" applyBorder="1" applyAlignment="1" applyProtection="1">
      <alignment vertical="center"/>
      <protection locked="0"/>
    </xf>
    <xf numFmtId="0" fontId="29" fillId="0" borderId="39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BJ89"/>
  <sheetViews>
    <sheetView showGridLines="0" workbookViewId="0" topLeftCell="A1">
      <selection activeCell="AG77" sqref="AG7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6.00390625" style="0" customWidth="1"/>
    <col min="57" max="75" width="9.28125" style="0" hidden="1" customWidth="1"/>
  </cols>
  <sheetData>
    <row r="1" spans="3:58" s="189" customFormat="1" ht="15">
      <c r="C1" s="336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BE1" s="190"/>
      <c r="BF1" s="190"/>
    </row>
    <row r="2" spans="2:58" s="171" customFormat="1" ht="7.5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5"/>
      <c r="BE2" s="192" t="s">
        <v>2</v>
      </c>
      <c r="BF2" s="192" t="s">
        <v>3</v>
      </c>
    </row>
    <row r="3" spans="2:57" ht="21">
      <c r="B3" s="8"/>
      <c r="C3" s="338" t="s">
        <v>4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10"/>
      <c r="BE3" s="7" t="s">
        <v>5</v>
      </c>
    </row>
    <row r="4" spans="2:57" s="171" customFormat="1" ht="7.5">
      <c r="B4" s="169"/>
      <c r="C4" s="170"/>
      <c r="D4" s="191"/>
      <c r="E4" s="170"/>
      <c r="F4" s="170"/>
      <c r="G4" s="170"/>
      <c r="H4" s="170"/>
      <c r="I4" s="170"/>
      <c r="J4" s="170"/>
      <c r="K4" s="340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170"/>
      <c r="AQ4" s="176"/>
      <c r="BE4" s="192"/>
    </row>
    <row r="5" spans="2:57" ht="18">
      <c r="B5" s="8"/>
      <c r="C5" s="9"/>
      <c r="D5" s="12" t="s">
        <v>6</v>
      </c>
      <c r="E5" s="9"/>
      <c r="F5" s="9"/>
      <c r="G5" s="9"/>
      <c r="H5" s="9"/>
      <c r="I5" s="9"/>
      <c r="J5" s="9"/>
      <c r="K5" s="342" t="s">
        <v>116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9"/>
      <c r="AQ5" s="10"/>
      <c r="BE5" s="7" t="s">
        <v>7</v>
      </c>
    </row>
    <row r="6" spans="2:57" ht="15">
      <c r="B6" s="8"/>
      <c r="C6" s="9"/>
      <c r="D6" s="13" t="s">
        <v>9</v>
      </c>
      <c r="E6" s="9"/>
      <c r="F6" s="9"/>
      <c r="G6" s="9"/>
      <c r="H6" s="9"/>
      <c r="I6" s="9"/>
      <c r="J6" s="9"/>
      <c r="K6" s="11" t="s">
        <v>10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3" t="s">
        <v>11</v>
      </c>
      <c r="AL6" s="9"/>
      <c r="AM6" s="9"/>
      <c r="AN6" s="202">
        <v>44998</v>
      </c>
      <c r="AO6" s="9"/>
      <c r="AP6" s="9"/>
      <c r="AQ6" s="10"/>
      <c r="BE6" s="7" t="s">
        <v>12</v>
      </c>
    </row>
    <row r="7" spans="2:57" s="171" customFormat="1" ht="7.5"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6"/>
      <c r="BE7" s="192" t="s">
        <v>13</v>
      </c>
    </row>
    <row r="8" spans="2:57" ht="15">
      <c r="B8" s="8"/>
      <c r="C8" s="9"/>
      <c r="D8" s="13" t="s">
        <v>14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3" t="s">
        <v>15</v>
      </c>
      <c r="AF8" s="9"/>
      <c r="AG8" s="9"/>
      <c r="AH8" s="9"/>
      <c r="AI8" s="9"/>
      <c r="AJ8" s="9"/>
      <c r="AK8" s="13" t="s">
        <v>16</v>
      </c>
      <c r="AL8" s="9"/>
      <c r="AM8" s="9"/>
      <c r="AN8" s="11" t="s">
        <v>0</v>
      </c>
      <c r="AO8" s="9"/>
      <c r="AP8" s="9"/>
      <c r="AQ8" s="10"/>
      <c r="BE8" s="7" t="s">
        <v>7</v>
      </c>
    </row>
    <row r="9" spans="2:57" ht="15">
      <c r="B9" s="8"/>
      <c r="C9" s="9"/>
      <c r="D9" s="13" t="s">
        <v>17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3" t="s">
        <v>15</v>
      </c>
      <c r="AF9" s="9"/>
      <c r="AG9" s="9"/>
      <c r="AH9" s="9"/>
      <c r="AI9" s="9"/>
      <c r="AJ9" s="9"/>
      <c r="AK9" s="13" t="s">
        <v>16</v>
      </c>
      <c r="AL9" s="9"/>
      <c r="AM9" s="9"/>
      <c r="AN9" s="11" t="s">
        <v>0</v>
      </c>
      <c r="AO9" s="9"/>
      <c r="AP9" s="9"/>
      <c r="AQ9" s="10"/>
      <c r="BE9" s="7" t="s">
        <v>7</v>
      </c>
    </row>
    <row r="10" spans="2:57" ht="15">
      <c r="B10" s="8"/>
      <c r="C10" s="9"/>
      <c r="D10" s="13" t="s">
        <v>18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3" t="s">
        <v>15</v>
      </c>
      <c r="AF10" s="9"/>
      <c r="AG10" s="9"/>
      <c r="AH10" s="9"/>
      <c r="AI10" s="9"/>
      <c r="AJ10" s="9"/>
      <c r="AK10" s="13" t="s">
        <v>16</v>
      </c>
      <c r="AL10" s="9"/>
      <c r="AM10" s="9"/>
      <c r="AN10" s="11" t="s">
        <v>0</v>
      </c>
      <c r="AO10" s="9"/>
      <c r="AP10" s="9"/>
      <c r="AQ10" s="10"/>
      <c r="BE10" s="7" t="s">
        <v>1</v>
      </c>
    </row>
    <row r="11" spans="2:57" ht="15">
      <c r="B11" s="8"/>
      <c r="C11" s="9"/>
      <c r="D11" s="13" t="s">
        <v>19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 t="s">
        <v>15</v>
      </c>
      <c r="AF11" s="9"/>
      <c r="AG11" s="9"/>
      <c r="AH11" s="9"/>
      <c r="AI11" s="9"/>
      <c r="AJ11" s="9"/>
      <c r="AK11" s="13" t="s">
        <v>16</v>
      </c>
      <c r="AL11" s="9"/>
      <c r="AM11" s="9"/>
      <c r="AN11" s="11" t="s">
        <v>0</v>
      </c>
      <c r="AO11" s="9"/>
      <c r="AP11" s="9"/>
      <c r="AQ11" s="10"/>
      <c r="BE11" s="7" t="s">
        <v>2</v>
      </c>
    </row>
    <row r="12" spans="2:43" s="171" customFormat="1" ht="7.5">
      <c r="B12" s="169"/>
      <c r="C12" s="170"/>
      <c r="D12" s="170"/>
      <c r="E12" s="168" t="s">
        <v>10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67"/>
      <c r="AL12" s="170"/>
      <c r="AM12" s="170"/>
      <c r="AN12" s="168" t="s">
        <v>0</v>
      </c>
      <c r="AO12" s="170"/>
      <c r="AP12" s="170"/>
      <c r="AQ12" s="176"/>
    </row>
    <row r="13" spans="2:43" ht="15">
      <c r="B13" s="8"/>
      <c r="C13" s="9"/>
      <c r="D13" s="13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</row>
    <row r="14" spans="2:43" s="171" customFormat="1" ht="7.5">
      <c r="B14" s="169"/>
      <c r="C14" s="170"/>
      <c r="D14" s="170"/>
      <c r="E14" s="343" t="s">
        <v>0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170"/>
      <c r="AP14" s="170"/>
      <c r="AQ14" s="176"/>
    </row>
    <row r="15" spans="2:43" ht="13.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</row>
    <row r="16" spans="2:43" ht="13.5">
      <c r="B16" s="8"/>
      <c r="C16" s="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9"/>
      <c r="AQ16" s="10"/>
    </row>
    <row r="17" spans="2:43" ht="15">
      <c r="B17" s="8"/>
      <c r="C17" s="9"/>
      <c r="D17" s="15" t="s">
        <v>21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348">
        <f>ROUND(AG75,2)</f>
        <v>0</v>
      </c>
      <c r="AL17" s="349"/>
      <c r="AM17" s="349"/>
      <c r="AN17" s="349"/>
      <c r="AO17" s="349"/>
      <c r="AP17" s="9"/>
      <c r="AQ17" s="10"/>
    </row>
    <row r="18" spans="2:43" ht="15">
      <c r="B18" s="8"/>
      <c r="C18" s="9"/>
      <c r="D18" s="15" t="s">
        <v>22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348">
        <f>ROUND(AG78,2)</f>
        <v>0</v>
      </c>
      <c r="AL18" s="349"/>
      <c r="AM18" s="349"/>
      <c r="AN18" s="349"/>
      <c r="AO18" s="349"/>
      <c r="AP18" s="9"/>
      <c r="AQ18" s="10"/>
    </row>
    <row r="19" spans="2:43" s="1" customFormat="1" ht="13.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17"/>
      <c r="AQ19" s="18"/>
    </row>
    <row r="20" spans="2:43" s="1" customFormat="1" ht="15">
      <c r="B20" s="16"/>
      <c r="C20" s="17"/>
      <c r="D20" s="19" t="s">
        <v>23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344">
        <f>ROUND(AK17+AK18,2)</f>
        <v>0</v>
      </c>
      <c r="AL20" s="345"/>
      <c r="AM20" s="345"/>
      <c r="AN20" s="345"/>
      <c r="AO20" s="345"/>
      <c r="AP20" s="17"/>
      <c r="AQ20" s="18"/>
    </row>
    <row r="21" spans="2:43" s="1" customFormat="1" ht="13.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17"/>
      <c r="AQ21" s="18"/>
    </row>
    <row r="22" spans="2:43" s="2" customFormat="1" ht="13.5">
      <c r="B22" s="21"/>
      <c r="C22" s="22"/>
      <c r="D22" s="23" t="s">
        <v>24</v>
      </c>
      <c r="E22" s="22"/>
      <c r="F22" s="23" t="s">
        <v>25</v>
      </c>
      <c r="G22" s="22"/>
      <c r="H22" s="22"/>
      <c r="I22" s="22"/>
      <c r="J22" s="22"/>
      <c r="K22" s="22"/>
      <c r="L22" s="346">
        <v>0.21</v>
      </c>
      <c r="M22" s="347"/>
      <c r="N22" s="347"/>
      <c r="O22" s="347"/>
      <c r="P22" s="22"/>
      <c r="Q22" s="22"/>
      <c r="R22" s="22"/>
      <c r="S22" s="22"/>
      <c r="T22" s="24" t="s">
        <v>26</v>
      </c>
      <c r="U22" s="22"/>
      <c r="V22" s="22"/>
      <c r="W22" s="331">
        <f>AK20</f>
        <v>0</v>
      </c>
      <c r="X22" s="332"/>
      <c r="Y22" s="332"/>
      <c r="Z22" s="332"/>
      <c r="AA22" s="332"/>
      <c r="AB22" s="332"/>
      <c r="AC22" s="332"/>
      <c r="AD22" s="332"/>
      <c r="AE22" s="332"/>
      <c r="AF22" s="89"/>
      <c r="AG22" s="89"/>
      <c r="AH22" s="89"/>
      <c r="AI22" s="89"/>
      <c r="AJ22" s="89"/>
      <c r="AK22" s="331">
        <f>W22*L22</f>
        <v>0</v>
      </c>
      <c r="AL22" s="332"/>
      <c r="AM22" s="332"/>
      <c r="AN22" s="332"/>
      <c r="AO22" s="332"/>
      <c r="AP22" s="22"/>
      <c r="AQ22" s="25"/>
    </row>
    <row r="23" spans="2:43" s="2" customFormat="1" ht="13.5">
      <c r="B23" s="21"/>
      <c r="C23" s="22"/>
      <c r="D23" s="22"/>
      <c r="E23" s="22"/>
      <c r="F23" s="23" t="s">
        <v>27</v>
      </c>
      <c r="G23" s="22"/>
      <c r="H23" s="22"/>
      <c r="I23" s="22"/>
      <c r="J23" s="22"/>
      <c r="K23" s="22"/>
      <c r="L23" s="346">
        <v>0.15</v>
      </c>
      <c r="M23" s="347"/>
      <c r="N23" s="347"/>
      <c r="O23" s="347"/>
      <c r="P23" s="22"/>
      <c r="Q23" s="22"/>
      <c r="R23" s="22"/>
      <c r="S23" s="22"/>
      <c r="T23" s="24" t="s">
        <v>26</v>
      </c>
      <c r="U23" s="22"/>
      <c r="V23" s="22"/>
      <c r="W23" s="331"/>
      <c r="X23" s="332"/>
      <c r="Y23" s="332"/>
      <c r="Z23" s="332"/>
      <c r="AA23" s="332"/>
      <c r="AB23" s="332"/>
      <c r="AC23" s="332"/>
      <c r="AD23" s="332"/>
      <c r="AE23" s="332"/>
      <c r="AF23" s="89"/>
      <c r="AG23" s="89"/>
      <c r="AH23" s="89"/>
      <c r="AI23" s="89"/>
      <c r="AJ23" s="89"/>
      <c r="AK23" s="331"/>
      <c r="AL23" s="332"/>
      <c r="AM23" s="332"/>
      <c r="AN23" s="332"/>
      <c r="AO23" s="332"/>
      <c r="AP23" s="22"/>
      <c r="AQ23" s="25"/>
    </row>
    <row r="24" spans="2:43" s="1" customFormat="1" ht="13.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17"/>
      <c r="AQ24" s="18"/>
    </row>
    <row r="25" spans="2:43" s="1" customFormat="1" ht="18">
      <c r="B25" s="16"/>
      <c r="C25" s="177"/>
      <c r="D25" s="26" t="s">
        <v>28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 t="s">
        <v>29</v>
      </c>
      <c r="U25" s="27"/>
      <c r="V25" s="27"/>
      <c r="W25" s="195"/>
      <c r="X25" s="350" t="s">
        <v>30</v>
      </c>
      <c r="Y25" s="351"/>
      <c r="Z25" s="351"/>
      <c r="AA25" s="351"/>
      <c r="AB25" s="351"/>
      <c r="AC25" s="195"/>
      <c r="AD25" s="195"/>
      <c r="AE25" s="195"/>
      <c r="AF25" s="195"/>
      <c r="AG25" s="195"/>
      <c r="AH25" s="195"/>
      <c r="AI25" s="195"/>
      <c r="AJ25" s="195"/>
      <c r="AK25" s="352">
        <f>SUM(AK20:AK23)</f>
        <v>0</v>
      </c>
      <c r="AL25" s="351"/>
      <c r="AM25" s="351"/>
      <c r="AN25" s="351"/>
      <c r="AO25" s="353"/>
      <c r="AP25" s="177"/>
      <c r="AQ25" s="18"/>
    </row>
    <row r="26" spans="2:43" s="1" customFormat="1" ht="13.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8"/>
    </row>
    <row r="27" spans="2:43" ht="13.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0"/>
    </row>
    <row r="28" spans="2:43" ht="13.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10"/>
    </row>
    <row r="29" spans="2:43" ht="13.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10"/>
    </row>
    <row r="30" spans="2:43" ht="13.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10"/>
    </row>
    <row r="31" spans="2:43" ht="13.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0"/>
    </row>
    <row r="32" spans="2:43" ht="13.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0"/>
    </row>
    <row r="33" spans="2:43" ht="13.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0"/>
    </row>
    <row r="34" spans="2:43" ht="13.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10"/>
    </row>
    <row r="35" spans="2:43" ht="13.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10"/>
    </row>
    <row r="36" spans="2:43" ht="13.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0"/>
    </row>
    <row r="37" spans="2:43" s="1" customFormat="1" ht="15">
      <c r="B37" s="16"/>
      <c r="C37" s="17"/>
      <c r="D37" s="29" t="s">
        <v>31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A37" s="17"/>
      <c r="AB37" s="17"/>
      <c r="AC37" s="29" t="s">
        <v>32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1"/>
      <c r="AP37" s="17"/>
      <c r="AQ37" s="18"/>
    </row>
    <row r="38" spans="2:43" ht="13.5">
      <c r="B38" s="8"/>
      <c r="C38" s="9"/>
      <c r="D38" s="3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33"/>
      <c r="AA38" s="9"/>
      <c r="AB38" s="9"/>
      <c r="AC38" s="3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3"/>
      <c r="AP38" s="9"/>
      <c r="AQ38" s="10"/>
    </row>
    <row r="39" spans="2:43" ht="13.5">
      <c r="B39" s="8"/>
      <c r="C39" s="9"/>
      <c r="D39" s="3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33"/>
      <c r="AA39" s="9"/>
      <c r="AB39" s="9"/>
      <c r="AC39" s="3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33"/>
      <c r="AP39" s="9"/>
      <c r="AQ39" s="10"/>
    </row>
    <row r="40" spans="2:43" ht="13.5">
      <c r="B40" s="8"/>
      <c r="C40" s="9"/>
      <c r="D40" s="3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3"/>
      <c r="AA40" s="9"/>
      <c r="AB40" s="9"/>
      <c r="AC40" s="32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3"/>
      <c r="AP40" s="9"/>
      <c r="AQ40" s="10"/>
    </row>
    <row r="41" spans="2:43" ht="13.5">
      <c r="B41" s="8"/>
      <c r="C41" s="9"/>
      <c r="D41" s="3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33"/>
      <c r="AA41" s="9"/>
      <c r="AB41" s="9"/>
      <c r="AC41" s="3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3"/>
      <c r="AP41" s="9"/>
      <c r="AQ41" s="10"/>
    </row>
    <row r="42" spans="2:43" ht="13.5">
      <c r="B42" s="8"/>
      <c r="C42" s="9"/>
      <c r="D42" s="3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33"/>
      <c r="AA42" s="9"/>
      <c r="AB42" s="9"/>
      <c r="AC42" s="32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3"/>
      <c r="AP42" s="9"/>
      <c r="AQ42" s="10"/>
    </row>
    <row r="43" spans="2:43" ht="13.5">
      <c r="B43" s="8"/>
      <c r="C43" s="9"/>
      <c r="D43" s="3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33"/>
      <c r="AA43" s="9"/>
      <c r="AB43" s="9"/>
      <c r="AC43" s="3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33"/>
      <c r="AP43" s="9"/>
      <c r="AQ43" s="10"/>
    </row>
    <row r="44" spans="2:43" ht="13.5">
      <c r="B44" s="8"/>
      <c r="C44" s="9"/>
      <c r="D44" s="3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3"/>
      <c r="AA44" s="9"/>
      <c r="AB44" s="9"/>
      <c r="AC44" s="3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3"/>
      <c r="AP44" s="9"/>
      <c r="AQ44" s="10"/>
    </row>
    <row r="45" spans="2:43" ht="13.5">
      <c r="B45" s="8"/>
      <c r="C45" s="9"/>
      <c r="D45" s="3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33"/>
      <c r="AA45" s="9"/>
      <c r="AB45" s="9"/>
      <c r="AC45" s="3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3"/>
      <c r="AP45" s="9"/>
      <c r="AQ45" s="10"/>
    </row>
    <row r="46" spans="2:43" s="1" customFormat="1" ht="15">
      <c r="B46" s="16"/>
      <c r="C46" s="17"/>
      <c r="D46" s="34" t="s">
        <v>33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 t="s">
        <v>34</v>
      </c>
      <c r="S46" s="35"/>
      <c r="T46" s="35"/>
      <c r="U46" s="35"/>
      <c r="V46" s="35"/>
      <c r="W46" s="35"/>
      <c r="X46" s="35"/>
      <c r="Y46" s="35"/>
      <c r="Z46" s="37"/>
      <c r="AA46" s="17"/>
      <c r="AB46" s="17"/>
      <c r="AC46" s="34" t="s">
        <v>33</v>
      </c>
      <c r="AD46" s="35"/>
      <c r="AE46" s="35"/>
      <c r="AF46" s="35"/>
      <c r="AG46" s="35"/>
      <c r="AH46" s="35"/>
      <c r="AI46" s="35"/>
      <c r="AJ46" s="35"/>
      <c r="AK46" s="35"/>
      <c r="AL46" s="35"/>
      <c r="AM46" s="36" t="s">
        <v>34</v>
      </c>
      <c r="AN46" s="35"/>
      <c r="AO46" s="37"/>
      <c r="AP46" s="17"/>
      <c r="AQ46" s="18"/>
    </row>
    <row r="47" spans="2:43" ht="13.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10"/>
    </row>
    <row r="48" spans="2:43" s="1" customFormat="1" ht="15">
      <c r="B48" s="16"/>
      <c r="C48" s="17"/>
      <c r="D48" s="29" t="s">
        <v>35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17"/>
      <c r="AB48" s="17"/>
      <c r="AC48" s="29" t="s">
        <v>36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  <c r="AP48" s="17"/>
      <c r="AQ48" s="18"/>
    </row>
    <row r="49" spans="2:43" ht="13.5">
      <c r="B49" s="8"/>
      <c r="C49" s="9"/>
      <c r="D49" s="3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33"/>
      <c r="AA49" s="9"/>
      <c r="AB49" s="9"/>
      <c r="AC49" s="32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3"/>
      <c r="AP49" s="9"/>
      <c r="AQ49" s="10"/>
    </row>
    <row r="50" spans="2:43" ht="13.5">
      <c r="B50" s="8"/>
      <c r="C50" s="9"/>
      <c r="D50" s="32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33"/>
      <c r="AA50" s="9"/>
      <c r="AB50" s="9"/>
      <c r="AC50" s="32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3"/>
      <c r="AP50" s="9"/>
      <c r="AQ50" s="10"/>
    </row>
    <row r="51" spans="2:43" ht="13.5">
      <c r="B51" s="8"/>
      <c r="C51" s="9"/>
      <c r="D51" s="3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33"/>
      <c r="AA51" s="9"/>
      <c r="AB51" s="9"/>
      <c r="AC51" s="3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3"/>
      <c r="AP51" s="9"/>
      <c r="AQ51" s="10"/>
    </row>
    <row r="52" spans="2:43" ht="13.5">
      <c r="B52" s="8"/>
      <c r="C52" s="9"/>
      <c r="D52" s="32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33"/>
      <c r="AA52" s="9"/>
      <c r="AB52" s="9"/>
      <c r="AC52" s="32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3"/>
      <c r="AP52" s="9"/>
      <c r="AQ52" s="10"/>
    </row>
    <row r="53" spans="2:43" ht="13.5">
      <c r="B53" s="8"/>
      <c r="C53" s="9"/>
      <c r="D53" s="3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33"/>
      <c r="AA53" s="9"/>
      <c r="AB53" s="9"/>
      <c r="AC53" s="32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3"/>
      <c r="AP53" s="9"/>
      <c r="AQ53" s="10"/>
    </row>
    <row r="54" spans="2:43" ht="13.5">
      <c r="B54" s="8"/>
      <c r="C54" s="9"/>
      <c r="D54" s="3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33"/>
      <c r="AA54" s="9"/>
      <c r="AB54" s="9"/>
      <c r="AC54" s="32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3"/>
      <c r="AP54" s="9"/>
      <c r="AQ54" s="10"/>
    </row>
    <row r="55" spans="2:43" ht="13.5">
      <c r="B55" s="8"/>
      <c r="C55" s="9"/>
      <c r="D55" s="3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3"/>
      <c r="AA55" s="9"/>
      <c r="AB55" s="9"/>
      <c r="AC55" s="32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33"/>
      <c r="AP55" s="9"/>
      <c r="AQ55" s="10"/>
    </row>
    <row r="56" spans="2:43" ht="13.5">
      <c r="B56" s="8"/>
      <c r="C56" s="9"/>
      <c r="D56" s="3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33"/>
      <c r="AA56" s="9"/>
      <c r="AB56" s="9"/>
      <c r="AC56" s="32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33"/>
      <c r="AP56" s="9"/>
      <c r="AQ56" s="10"/>
    </row>
    <row r="57" spans="2:43" s="1" customFormat="1" ht="15">
      <c r="B57" s="16"/>
      <c r="C57" s="17"/>
      <c r="D57" s="34" t="s">
        <v>33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 t="s">
        <v>34</v>
      </c>
      <c r="S57" s="35"/>
      <c r="T57" s="35"/>
      <c r="U57" s="35"/>
      <c r="V57" s="35"/>
      <c r="W57" s="35"/>
      <c r="X57" s="35"/>
      <c r="Y57" s="35"/>
      <c r="Z57" s="37"/>
      <c r="AA57" s="17"/>
      <c r="AB57" s="17"/>
      <c r="AC57" s="34" t="s">
        <v>33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6" t="s">
        <v>34</v>
      </c>
      <c r="AN57" s="35"/>
      <c r="AO57" s="37"/>
      <c r="AP57" s="17"/>
      <c r="AQ57" s="18"/>
    </row>
    <row r="58" spans="2:43" s="1" customFormat="1" ht="13.5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8"/>
    </row>
    <row r="59" spans="2:43" s="1" customFormat="1" ht="13.5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</row>
    <row r="63" spans="2:43" s="128" customFormat="1" ht="7.5"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52"/>
    </row>
    <row r="64" spans="2:43" s="1" customFormat="1" ht="21">
      <c r="B64" s="16"/>
      <c r="C64" s="338" t="s">
        <v>37</v>
      </c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18"/>
    </row>
    <row r="65" spans="2:43" s="128" customFormat="1" ht="7.5">
      <c r="B65" s="134"/>
      <c r="C65" s="167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53"/>
    </row>
    <row r="66" spans="2:43" s="3" customFormat="1" ht="18">
      <c r="B66" s="42"/>
      <c r="C66" s="43" t="s">
        <v>6</v>
      </c>
      <c r="D66" s="44"/>
      <c r="E66" s="44"/>
      <c r="F66" s="44"/>
      <c r="G66" s="44"/>
      <c r="H66" s="44"/>
      <c r="I66" s="44"/>
      <c r="J66" s="44"/>
      <c r="K66" s="44"/>
      <c r="L66" s="354" t="str">
        <f>K5</f>
        <v>Úprava části zpevněné plochy na st.p. 1167/2 v k.ú. Chrudim</v>
      </c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44"/>
      <c r="AQ66" s="45"/>
    </row>
    <row r="67" spans="2:43" s="128" customFormat="1" ht="7.5">
      <c r="B67" s="134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53"/>
    </row>
    <row r="68" spans="2:43" s="1" customFormat="1" ht="15">
      <c r="B68" s="16"/>
      <c r="C68" s="13" t="s">
        <v>9</v>
      </c>
      <c r="D68" s="17"/>
      <c r="E68" s="17"/>
      <c r="F68" s="17"/>
      <c r="G68" s="17"/>
      <c r="H68" s="17"/>
      <c r="I68" s="17"/>
      <c r="J68" s="17"/>
      <c r="K68" s="17"/>
      <c r="L68" s="46" t="str">
        <f>IF(K6="","",K6)</f>
        <v xml:space="preserve"> 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3" t="s">
        <v>11</v>
      </c>
      <c r="AJ68" s="17"/>
      <c r="AK68" s="17"/>
      <c r="AL68" s="17"/>
      <c r="AM68" s="333">
        <f>IF(AN6="","",AN6)</f>
        <v>44998</v>
      </c>
      <c r="AN68" s="333"/>
      <c r="AO68" s="17"/>
      <c r="AP68" s="17"/>
      <c r="AQ68" s="18"/>
    </row>
    <row r="69" spans="2:43" s="1" customFormat="1" ht="13.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8"/>
    </row>
    <row r="70" spans="2:43" s="1" customFormat="1" ht="15">
      <c r="B70" s="16"/>
      <c r="C70" s="13" t="s">
        <v>14</v>
      </c>
      <c r="D70" s="17"/>
      <c r="E70" s="17"/>
      <c r="F70" s="17"/>
      <c r="G70" s="17"/>
      <c r="H70" s="17"/>
      <c r="I70" s="17"/>
      <c r="J70" s="17"/>
      <c r="K70" s="17"/>
      <c r="L70" s="41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3" t="s">
        <v>18</v>
      </c>
      <c r="AJ70" s="17"/>
      <c r="AK70" s="17"/>
      <c r="AL70" s="17"/>
      <c r="AM70" s="329"/>
      <c r="AN70" s="330"/>
      <c r="AO70" s="330"/>
      <c r="AP70" s="330"/>
      <c r="AQ70" s="18"/>
    </row>
    <row r="71" spans="2:43" s="1" customFormat="1" ht="15">
      <c r="B71" s="16"/>
      <c r="C71" s="13" t="s">
        <v>17</v>
      </c>
      <c r="D71" s="17"/>
      <c r="E71" s="17"/>
      <c r="F71" s="17"/>
      <c r="G71" s="17"/>
      <c r="H71" s="17"/>
      <c r="I71" s="17"/>
      <c r="J71" s="17"/>
      <c r="K71" s="17"/>
      <c r="L71" s="41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3" t="s">
        <v>19</v>
      </c>
      <c r="AJ71" s="17"/>
      <c r="AK71" s="17"/>
      <c r="AL71" s="17"/>
      <c r="AM71" s="329" t="str">
        <f>IF(E12="","",E12)</f>
        <v xml:space="preserve"> </v>
      </c>
      <c r="AN71" s="330"/>
      <c r="AO71" s="330"/>
      <c r="AP71" s="330"/>
      <c r="AQ71" s="18"/>
    </row>
    <row r="72" spans="2:43" s="1" customFormat="1" ht="13.5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8"/>
    </row>
    <row r="73" spans="2:43" s="1" customFormat="1" ht="15">
      <c r="B73" s="16"/>
      <c r="C73" s="321" t="s">
        <v>38</v>
      </c>
      <c r="D73" s="322"/>
      <c r="E73" s="322"/>
      <c r="F73" s="322"/>
      <c r="G73" s="322"/>
      <c r="H73" s="47"/>
      <c r="I73" s="323" t="s">
        <v>39</v>
      </c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3" t="s">
        <v>40</v>
      </c>
      <c r="AH73" s="322"/>
      <c r="AI73" s="322"/>
      <c r="AJ73" s="322"/>
      <c r="AK73" s="322"/>
      <c r="AL73" s="322"/>
      <c r="AM73" s="322"/>
      <c r="AN73" s="323" t="s">
        <v>41</v>
      </c>
      <c r="AO73" s="322"/>
      <c r="AP73" s="335"/>
      <c r="AQ73" s="18"/>
    </row>
    <row r="74" spans="2:43" s="1" customFormat="1" ht="13.5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8"/>
    </row>
    <row r="75" spans="2:62" s="3" customFormat="1" ht="18">
      <c r="B75" s="42"/>
      <c r="C75" s="48" t="s">
        <v>42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328">
        <f>AG76</f>
        <v>0</v>
      </c>
      <c r="AH75" s="328"/>
      <c r="AI75" s="328"/>
      <c r="AJ75" s="328"/>
      <c r="AK75" s="328"/>
      <c r="AL75" s="328"/>
      <c r="AM75" s="328"/>
      <c r="AN75" s="324">
        <f>AN76</f>
        <v>0</v>
      </c>
      <c r="AO75" s="324"/>
      <c r="AP75" s="324"/>
      <c r="AQ75" s="45"/>
      <c r="BE75" s="50" t="s">
        <v>43</v>
      </c>
      <c r="BF75" s="50" t="s">
        <v>44</v>
      </c>
      <c r="BH75" s="50" t="s">
        <v>45</v>
      </c>
      <c r="BI75" s="50" t="s">
        <v>46</v>
      </c>
      <c r="BJ75" s="50" t="s">
        <v>47</v>
      </c>
    </row>
    <row r="76" spans="2:62" s="4" customFormat="1" ht="16.5" customHeight="1">
      <c r="B76" s="51"/>
      <c r="C76" s="52"/>
      <c r="D76" s="326" t="str">
        <f>L66</f>
        <v>Úprava části zpevněné plochy na st.p. 1167/2 v k.ú. Chrudim</v>
      </c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7">
        <f>'SO.101 - Chodník'!M17</f>
        <v>0</v>
      </c>
      <c r="AH76" s="327"/>
      <c r="AI76" s="327"/>
      <c r="AJ76" s="327"/>
      <c r="AK76" s="327"/>
      <c r="AL76" s="327"/>
      <c r="AM76" s="327"/>
      <c r="AN76" s="327">
        <f>AG76*1.21</f>
        <v>0</v>
      </c>
      <c r="AO76" s="327"/>
      <c r="AP76" s="327"/>
      <c r="AQ76" s="53"/>
      <c r="BF76" s="54" t="s">
        <v>8</v>
      </c>
      <c r="BG76" s="54" t="s">
        <v>48</v>
      </c>
      <c r="BH76" s="54" t="s">
        <v>45</v>
      </c>
      <c r="BI76" s="54" t="s">
        <v>46</v>
      </c>
      <c r="BJ76" s="54" t="s">
        <v>47</v>
      </c>
    </row>
    <row r="77" spans="2:43" ht="13.5"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0"/>
    </row>
    <row r="78" spans="2:43" s="1" customFormat="1" ht="18">
      <c r="B78" s="16"/>
      <c r="C78" s="48" t="s">
        <v>49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324">
        <v>0</v>
      </c>
      <c r="AH78" s="325"/>
      <c r="AI78" s="325"/>
      <c r="AJ78" s="325"/>
      <c r="AK78" s="325"/>
      <c r="AL78" s="325"/>
      <c r="AM78" s="325"/>
      <c r="AN78" s="324">
        <v>0</v>
      </c>
      <c r="AO78" s="325"/>
      <c r="AP78" s="325"/>
      <c r="AQ78" s="18"/>
    </row>
    <row r="79" spans="2:43" s="1" customFormat="1" ht="13.5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18"/>
    </row>
    <row r="80" spans="2:43" s="1" customFormat="1" ht="18">
      <c r="B80" s="16"/>
      <c r="C80" s="55" t="s">
        <v>50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334">
        <f>ROUND(AG75+AG78,2)</f>
        <v>0</v>
      </c>
      <c r="AH80" s="334"/>
      <c r="AI80" s="334"/>
      <c r="AJ80" s="334"/>
      <c r="AK80" s="334"/>
      <c r="AL80" s="334"/>
      <c r="AM80" s="334"/>
      <c r="AN80" s="334">
        <f>AN75+AN78</f>
        <v>0</v>
      </c>
      <c r="AO80" s="334"/>
      <c r="AP80" s="334"/>
      <c r="AQ80" s="18"/>
    </row>
    <row r="81" spans="2:43" ht="13.5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10"/>
    </row>
    <row r="82" spans="2:62" s="4" customFormat="1" ht="16.5" customHeight="1">
      <c r="B82" s="51"/>
      <c r="C82" s="52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53"/>
      <c r="BF82" s="54" t="s">
        <v>8</v>
      </c>
      <c r="BG82" s="54" t="s">
        <v>48</v>
      </c>
      <c r="BH82" s="54" t="s">
        <v>45</v>
      </c>
      <c r="BI82" s="54" t="s">
        <v>46</v>
      </c>
      <c r="BJ82" s="54" t="s">
        <v>47</v>
      </c>
    </row>
    <row r="83" spans="2:62" s="4" customFormat="1" ht="16.5" customHeight="1">
      <c r="B83" s="51"/>
      <c r="C83" s="52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53"/>
      <c r="BF83" s="54" t="s">
        <v>8</v>
      </c>
      <c r="BG83" s="54" t="s">
        <v>48</v>
      </c>
      <c r="BH83" s="54" t="s">
        <v>45</v>
      </c>
      <c r="BI83" s="54" t="s">
        <v>46</v>
      </c>
      <c r="BJ83" s="54" t="s">
        <v>47</v>
      </c>
    </row>
    <row r="84" spans="2:43" s="1" customFormat="1" ht="13.5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</row>
    <row r="85" spans="2:43" s="1" customFormat="1" ht="13.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2:43" s="1" customFormat="1" ht="13.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2:43" s="1" customFormat="1" ht="13.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2:43" s="1" customFormat="1" ht="13.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2:43" s="1" customFormat="1" ht="13.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</sheetData>
  <mergeCells count="40">
    <mergeCell ref="X25:AB25"/>
    <mergeCell ref="AK25:AO25"/>
    <mergeCell ref="L66:AO66"/>
    <mergeCell ref="C64:AP64"/>
    <mergeCell ref="AK18:AO18"/>
    <mergeCell ref="L23:O23"/>
    <mergeCell ref="W23:AE23"/>
    <mergeCell ref="AK20:AO20"/>
    <mergeCell ref="L22:O22"/>
    <mergeCell ref="W22:AE22"/>
    <mergeCell ref="AK22:AO22"/>
    <mergeCell ref="AK17:AO17"/>
    <mergeCell ref="C1:AP1"/>
    <mergeCell ref="C3:AP3"/>
    <mergeCell ref="K4:AO4"/>
    <mergeCell ref="K5:AO5"/>
    <mergeCell ref="E14:AN14"/>
    <mergeCell ref="AM70:AP70"/>
    <mergeCell ref="AK23:AO23"/>
    <mergeCell ref="AM68:AN68"/>
    <mergeCell ref="AN82:AP82"/>
    <mergeCell ref="AG80:AM80"/>
    <mergeCell ref="AN80:AP80"/>
    <mergeCell ref="AN76:AP76"/>
    <mergeCell ref="AG76:AM76"/>
    <mergeCell ref="AN75:AP75"/>
    <mergeCell ref="AN73:AP73"/>
    <mergeCell ref="AM71:AP71"/>
    <mergeCell ref="AN83:AP83"/>
    <mergeCell ref="AN78:AP78"/>
    <mergeCell ref="AG75:AM75"/>
    <mergeCell ref="D76:AF76"/>
    <mergeCell ref="D82:AF82"/>
    <mergeCell ref="AG82:AM82"/>
    <mergeCell ref="C73:G73"/>
    <mergeCell ref="I73:AF73"/>
    <mergeCell ref="AG73:AM73"/>
    <mergeCell ref="AG78:AM78"/>
    <mergeCell ref="D83:AF83"/>
    <mergeCell ref="AG83:AM83"/>
  </mergeCells>
  <printOptions horizontalCentered="1"/>
  <pageMargins left="0.1968503937007874" right="0.1968503937007874" top="0.7874015748031497" bottom="0.3937007874015748" header="0" footer="0.1968503937007874"/>
  <pageSetup errors="blank" horizontalDpi="600" verticalDpi="600" orientation="portrait" paperSize="9" scale="8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208"/>
  <sheetViews>
    <sheetView showGridLines="0" tabSelected="1" workbookViewId="0" topLeftCell="A1">
      <selection activeCell="Y206" sqref="Y20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9.8515625" style="0" customWidth="1"/>
    <col min="6" max="7" width="11.140625" style="0" customWidth="1"/>
    <col min="8" max="8" width="12.421875" style="0" customWidth="1"/>
    <col min="9" max="9" width="15.140625" style="0" customWidth="1"/>
    <col min="10" max="10" width="5.140625" style="0" customWidth="1"/>
    <col min="11" max="11" width="11.421875" style="0" customWidth="1"/>
    <col min="12" max="12" width="6.28125" style="0" customWidth="1"/>
    <col min="13" max="14" width="6.00390625" style="0" customWidth="1"/>
    <col min="15" max="15" width="2.00390625" style="0" customWidth="1"/>
    <col min="16" max="16" width="5.140625" style="0" customWidth="1"/>
    <col min="17" max="17" width="4.140625" style="0" customWidth="1"/>
    <col min="18" max="18" width="12.140625" style="0" customWidth="1"/>
    <col min="19" max="19" width="9.8515625" style="0" bestFit="1" customWidth="1"/>
    <col min="20" max="20" width="8.00390625" style="0" bestFit="1" customWidth="1"/>
    <col min="21" max="21" width="10.140625" style="0" customWidth="1"/>
    <col min="22" max="22" width="1.421875" style="0" customWidth="1"/>
    <col min="23" max="23" width="2.140625" style="0" customWidth="1"/>
  </cols>
  <sheetData>
    <row r="1" spans="3:23" ht="13.5">
      <c r="C1" s="416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</row>
    <row r="2" spans="2:22" s="171" customFormat="1" ht="7.5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5"/>
    </row>
    <row r="3" spans="2:22" ht="21" customHeight="1">
      <c r="B3" s="8"/>
      <c r="C3" s="338" t="s">
        <v>51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10"/>
    </row>
    <row r="4" spans="2:22" s="171" customFormat="1" ht="7.5">
      <c r="B4" s="169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176"/>
    </row>
    <row r="5" spans="2:22" s="1" customFormat="1" ht="18">
      <c r="B5" s="16"/>
      <c r="C5" s="12" t="s">
        <v>6</v>
      </c>
      <c r="D5" s="17"/>
      <c r="E5" s="17"/>
      <c r="F5" s="342" t="s">
        <v>116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17"/>
      <c r="R5" s="17"/>
      <c r="S5" s="17"/>
      <c r="T5" s="17"/>
      <c r="U5" s="17"/>
      <c r="V5" s="18"/>
    </row>
    <row r="6" spans="2:40" s="128" customFormat="1" ht="7.5">
      <c r="B6" s="134"/>
      <c r="C6" s="167"/>
      <c r="D6" s="130"/>
      <c r="E6" s="130"/>
      <c r="F6" s="168"/>
      <c r="G6" s="130"/>
      <c r="H6" s="130"/>
      <c r="I6" s="130"/>
      <c r="J6" s="130"/>
      <c r="K6" s="130"/>
      <c r="L6" s="130"/>
      <c r="M6" s="167"/>
      <c r="N6" s="130"/>
      <c r="O6" s="168"/>
      <c r="P6" s="130"/>
      <c r="Q6" s="130"/>
      <c r="R6" s="130"/>
      <c r="S6" s="130"/>
      <c r="T6" s="130"/>
      <c r="U6" s="130"/>
      <c r="V6" s="153"/>
      <c r="Z6" s="247"/>
      <c r="AN6" s="247">
        <v>44998</v>
      </c>
    </row>
    <row r="7" spans="2:22" s="1" customFormat="1" ht="15">
      <c r="B7" s="16"/>
      <c r="C7" s="13" t="s">
        <v>9</v>
      </c>
      <c r="D7" s="17"/>
      <c r="E7" s="17"/>
      <c r="F7" s="11" t="s">
        <v>10</v>
      </c>
      <c r="G7" s="17"/>
      <c r="H7" s="17"/>
      <c r="I7" s="17"/>
      <c r="J7" s="17"/>
      <c r="K7" s="17"/>
      <c r="L7" s="17"/>
      <c r="M7" s="13" t="s">
        <v>11</v>
      </c>
      <c r="N7" s="333">
        <v>44998</v>
      </c>
      <c r="O7" s="333"/>
      <c r="P7" s="333"/>
      <c r="Q7" s="17"/>
      <c r="R7" s="17"/>
      <c r="S7" s="17"/>
      <c r="T7" s="17"/>
      <c r="U7" s="17"/>
      <c r="V7" s="18"/>
    </row>
    <row r="8" spans="2:22" s="128" customFormat="1" ht="7.5">
      <c r="B8" s="134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53"/>
    </row>
    <row r="9" spans="2:22" s="1" customFormat="1" ht="15">
      <c r="B9" s="16"/>
      <c r="C9" s="13" t="s">
        <v>14</v>
      </c>
      <c r="D9" s="17"/>
      <c r="E9" s="17"/>
      <c r="F9" s="17"/>
      <c r="G9" s="17"/>
      <c r="H9" s="17"/>
      <c r="I9" s="17"/>
      <c r="J9" s="17"/>
      <c r="K9" s="166" t="s">
        <v>15</v>
      </c>
      <c r="L9" s="17"/>
      <c r="M9" s="166" t="s">
        <v>16</v>
      </c>
      <c r="N9" s="17"/>
      <c r="O9" s="409" t="s">
        <v>0</v>
      </c>
      <c r="P9" s="330"/>
      <c r="Q9" s="17"/>
      <c r="R9" s="17"/>
      <c r="S9" s="17"/>
      <c r="T9" s="17"/>
      <c r="U9" s="17"/>
      <c r="V9" s="18"/>
    </row>
    <row r="10" spans="2:22" s="1" customFormat="1" ht="15">
      <c r="B10" s="16"/>
      <c r="C10" s="13" t="s">
        <v>17</v>
      </c>
      <c r="D10" s="17"/>
      <c r="E10" s="17"/>
      <c r="F10" s="17"/>
      <c r="G10" s="17"/>
      <c r="H10" s="17"/>
      <c r="I10" s="17"/>
      <c r="J10" s="17"/>
      <c r="K10" s="166" t="s">
        <v>15</v>
      </c>
      <c r="L10" s="17"/>
      <c r="M10" s="166" t="s">
        <v>16</v>
      </c>
      <c r="N10" s="17"/>
      <c r="O10" s="409" t="s">
        <v>0</v>
      </c>
      <c r="P10" s="330"/>
      <c r="Q10" s="17"/>
      <c r="R10" s="17"/>
      <c r="S10" s="17"/>
      <c r="T10" s="17"/>
      <c r="U10" s="17"/>
      <c r="V10" s="18"/>
    </row>
    <row r="11" spans="2:22" s="1" customFormat="1" ht="15">
      <c r="B11" s="16"/>
      <c r="C11" s="13" t="s">
        <v>18</v>
      </c>
      <c r="D11" s="17"/>
      <c r="E11" s="17"/>
      <c r="F11" s="17"/>
      <c r="G11" s="17"/>
      <c r="H11" s="17"/>
      <c r="I11" s="17"/>
      <c r="J11" s="17"/>
      <c r="K11" s="166" t="s">
        <v>15</v>
      </c>
      <c r="L11" s="17"/>
      <c r="M11" s="166" t="s">
        <v>16</v>
      </c>
      <c r="N11" s="17"/>
      <c r="O11" s="409" t="s">
        <v>0</v>
      </c>
      <c r="P11" s="330"/>
      <c r="Q11" s="17"/>
      <c r="R11" s="17"/>
      <c r="S11" s="17"/>
      <c r="T11" s="17"/>
      <c r="U11" s="17"/>
      <c r="V11" s="18"/>
    </row>
    <row r="12" spans="2:22" s="1" customFormat="1" ht="15">
      <c r="B12" s="16"/>
      <c r="C12" s="13" t="s">
        <v>19</v>
      </c>
      <c r="D12" s="17"/>
      <c r="E12" s="17"/>
      <c r="F12" s="17"/>
      <c r="G12" s="17"/>
      <c r="H12" s="17"/>
      <c r="I12" s="17"/>
      <c r="J12" s="17"/>
      <c r="K12" s="166" t="s">
        <v>15</v>
      </c>
      <c r="L12" s="17"/>
      <c r="M12" s="166" t="s">
        <v>16</v>
      </c>
      <c r="N12" s="17"/>
      <c r="O12" s="409" t="s">
        <v>0</v>
      </c>
      <c r="P12" s="330"/>
      <c r="Q12" s="17"/>
      <c r="R12" s="17"/>
      <c r="S12" s="17"/>
      <c r="T12" s="17"/>
      <c r="U12" s="17"/>
      <c r="V12" s="18"/>
    </row>
    <row r="13" spans="2:22" s="128" customFormat="1" ht="7.5">
      <c r="B13" s="134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53"/>
    </row>
    <row r="14" spans="2:22" s="1" customFormat="1" ht="15">
      <c r="B14" s="16"/>
      <c r="C14" s="13" t="s">
        <v>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</row>
    <row r="15" spans="2:22" s="1" customFormat="1" ht="13.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</row>
    <row r="16" spans="2:22" s="128" customFormat="1" ht="7.5">
      <c r="B16" s="13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30"/>
      <c r="R16" s="130"/>
      <c r="S16" s="130"/>
      <c r="T16" s="130"/>
      <c r="U16" s="130"/>
      <c r="V16" s="153"/>
    </row>
    <row r="17" spans="2:22" s="1" customFormat="1" ht="15">
      <c r="B17" s="16"/>
      <c r="C17" s="57" t="s">
        <v>52</v>
      </c>
      <c r="D17" s="17"/>
      <c r="E17" s="17"/>
      <c r="F17" s="17"/>
      <c r="G17" s="17"/>
      <c r="H17" s="17"/>
      <c r="I17" s="17"/>
      <c r="J17" s="17"/>
      <c r="K17" s="17"/>
      <c r="L17" s="17"/>
      <c r="M17" s="348">
        <f>N36</f>
        <v>0</v>
      </c>
      <c r="N17" s="325"/>
      <c r="O17" s="325"/>
      <c r="P17" s="325"/>
      <c r="Q17" s="17"/>
      <c r="R17" s="17"/>
      <c r="S17" s="17"/>
      <c r="T17" s="17"/>
      <c r="U17" s="17"/>
      <c r="V17" s="18"/>
    </row>
    <row r="18" spans="2:22" s="1" customFormat="1" ht="15">
      <c r="B18" s="16"/>
      <c r="C18" s="15" t="s">
        <v>53</v>
      </c>
      <c r="D18" s="17"/>
      <c r="E18" s="17"/>
      <c r="F18" s="17"/>
      <c r="G18" s="17"/>
      <c r="H18" s="17"/>
      <c r="I18" s="17"/>
      <c r="J18" s="17"/>
      <c r="K18" s="17"/>
      <c r="L18" s="17"/>
      <c r="M18" s="348">
        <f>N45</f>
        <v>0</v>
      </c>
      <c r="N18" s="325"/>
      <c r="O18" s="325"/>
      <c r="P18" s="325"/>
      <c r="Q18" s="17"/>
      <c r="R18" s="17"/>
      <c r="S18" s="17"/>
      <c r="T18" s="17"/>
      <c r="U18" s="17"/>
      <c r="V18" s="18"/>
    </row>
    <row r="19" spans="2:22" s="128" customFormat="1" ht="7.5">
      <c r="B19" s="134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7"/>
      <c r="N19" s="137"/>
      <c r="O19" s="137"/>
      <c r="P19" s="137"/>
      <c r="Q19" s="130"/>
      <c r="R19" s="130"/>
      <c r="S19" s="130"/>
      <c r="T19" s="130"/>
      <c r="U19" s="130"/>
      <c r="V19" s="153"/>
    </row>
    <row r="20" spans="2:22" s="1" customFormat="1" ht="15">
      <c r="B20" s="16"/>
      <c r="C20" s="58" t="s">
        <v>23</v>
      </c>
      <c r="D20" s="17"/>
      <c r="E20" s="17"/>
      <c r="F20" s="17"/>
      <c r="G20" s="17"/>
      <c r="H20" s="17"/>
      <c r="I20" s="17"/>
      <c r="J20" s="17"/>
      <c r="K20" s="17"/>
      <c r="L20" s="17"/>
      <c r="M20" s="415">
        <f>ROUND(M17+M18,2)</f>
        <v>0</v>
      </c>
      <c r="N20" s="325"/>
      <c r="O20" s="325"/>
      <c r="P20" s="325"/>
      <c r="Q20" s="17"/>
      <c r="R20" s="17"/>
      <c r="S20" s="17"/>
      <c r="T20" s="17"/>
      <c r="U20" s="17"/>
      <c r="V20" s="18"/>
    </row>
    <row r="21" spans="2:22" s="128" customFormat="1" ht="7.5">
      <c r="B21" s="13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81"/>
      <c r="N21" s="181"/>
      <c r="O21" s="181"/>
      <c r="P21" s="181"/>
      <c r="Q21" s="130"/>
      <c r="R21" s="130"/>
      <c r="S21" s="130"/>
      <c r="T21" s="130"/>
      <c r="U21" s="130"/>
      <c r="V21" s="153"/>
    </row>
    <row r="22" spans="2:22" s="1" customFormat="1" ht="13.5">
      <c r="B22" s="16"/>
      <c r="C22" s="23" t="s">
        <v>24</v>
      </c>
      <c r="D22" s="17"/>
      <c r="E22" s="23" t="s">
        <v>25</v>
      </c>
      <c r="F22" s="93">
        <v>0.21</v>
      </c>
      <c r="G22" s="59" t="s">
        <v>26</v>
      </c>
      <c r="H22" s="332">
        <f>M20</f>
        <v>0</v>
      </c>
      <c r="I22" s="325"/>
      <c r="J22" s="325"/>
      <c r="K22" s="96"/>
      <c r="L22" s="96"/>
      <c r="M22" s="332">
        <f>H22*F22</f>
        <v>0</v>
      </c>
      <c r="N22" s="325"/>
      <c r="O22" s="325"/>
      <c r="P22" s="325"/>
      <c r="Q22" s="17"/>
      <c r="R22" s="17"/>
      <c r="S22" s="17"/>
      <c r="T22" s="17"/>
      <c r="U22" s="17"/>
      <c r="V22" s="18"/>
    </row>
    <row r="23" spans="2:22" s="1" customFormat="1" ht="13.5">
      <c r="B23" s="16"/>
      <c r="C23" s="17"/>
      <c r="D23" s="17"/>
      <c r="E23" s="23" t="s">
        <v>27</v>
      </c>
      <c r="F23" s="93">
        <v>0.15</v>
      </c>
      <c r="G23" s="59" t="s">
        <v>26</v>
      </c>
      <c r="H23" s="332"/>
      <c r="I23" s="325"/>
      <c r="J23" s="325"/>
      <c r="K23" s="96"/>
      <c r="L23" s="96"/>
      <c r="M23" s="332"/>
      <c r="N23" s="325"/>
      <c r="O23" s="325"/>
      <c r="P23" s="325"/>
      <c r="Q23" s="17"/>
      <c r="R23" s="17"/>
      <c r="S23" s="17"/>
      <c r="T23" s="17"/>
      <c r="U23" s="17"/>
      <c r="V23" s="18"/>
    </row>
    <row r="24" spans="2:22" s="128" customFormat="1" ht="7.5">
      <c r="B24" s="134"/>
      <c r="C24" s="130"/>
      <c r="D24" s="130"/>
      <c r="E24" s="130"/>
      <c r="F24" s="130"/>
      <c r="G24" s="130"/>
      <c r="H24" s="137"/>
      <c r="I24" s="137"/>
      <c r="J24" s="137"/>
      <c r="K24" s="137"/>
      <c r="L24" s="137"/>
      <c r="M24" s="137"/>
      <c r="N24" s="137"/>
      <c r="O24" s="137"/>
      <c r="P24" s="137"/>
      <c r="Q24" s="130"/>
      <c r="R24" s="130"/>
      <c r="S24" s="130"/>
      <c r="T24" s="130"/>
      <c r="U24" s="130"/>
      <c r="V24" s="153"/>
    </row>
    <row r="25" spans="2:22" s="1" customFormat="1" ht="18">
      <c r="B25" s="16"/>
      <c r="C25" s="178" t="s">
        <v>28</v>
      </c>
      <c r="D25" s="184"/>
      <c r="E25" s="179"/>
      <c r="F25" s="179"/>
      <c r="G25" s="180" t="s">
        <v>29</v>
      </c>
      <c r="H25" s="182" t="s">
        <v>30</v>
      </c>
      <c r="I25" s="183"/>
      <c r="J25" s="183"/>
      <c r="K25" s="183"/>
      <c r="L25" s="410">
        <f>SUM(M20:M23)</f>
        <v>0</v>
      </c>
      <c r="M25" s="411"/>
      <c r="N25" s="411"/>
      <c r="O25" s="411"/>
      <c r="P25" s="412"/>
      <c r="Q25" s="177"/>
      <c r="R25" s="17"/>
      <c r="S25" s="17"/>
      <c r="T25" s="17"/>
      <c r="U25" s="17"/>
      <c r="V25" s="18"/>
    </row>
    <row r="26" spans="2:22" s="128" customFormat="1" ht="7.5">
      <c r="B26" s="132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56"/>
    </row>
    <row r="27" spans="3:21" ht="4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2:22" s="128" customFormat="1" ht="7.5">
      <c r="B28" s="135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52"/>
    </row>
    <row r="29" spans="2:22" s="1" customFormat="1" ht="21">
      <c r="B29" s="16"/>
      <c r="C29" s="338" t="s">
        <v>54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18"/>
    </row>
    <row r="30" spans="2:22" s="128" customFormat="1" ht="7.5">
      <c r="B30" s="134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53"/>
    </row>
    <row r="31" spans="2:22" s="1" customFormat="1" ht="18">
      <c r="B31" s="16"/>
      <c r="C31" s="43" t="s">
        <v>6</v>
      </c>
      <c r="D31" s="17"/>
      <c r="E31" s="17"/>
      <c r="F31" s="354" t="str">
        <f>F5</f>
        <v>Úprava části zpevněné plochy na st.p. 1167/2 v k.ú. Chrudim</v>
      </c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17"/>
      <c r="R31" s="17"/>
      <c r="S31" s="17"/>
      <c r="T31" s="17"/>
      <c r="U31" s="17"/>
      <c r="V31" s="18"/>
    </row>
    <row r="32" spans="2:22" s="1" customFormat="1" ht="15">
      <c r="B32" s="16"/>
      <c r="C32" s="13" t="s">
        <v>9</v>
      </c>
      <c r="D32" s="17"/>
      <c r="E32" s="17"/>
      <c r="F32" s="11" t="str">
        <f>F7</f>
        <v xml:space="preserve"> </v>
      </c>
      <c r="G32" s="17"/>
      <c r="H32" s="17"/>
      <c r="I32" s="17"/>
      <c r="J32" s="17"/>
      <c r="K32" s="13" t="s">
        <v>11</v>
      </c>
      <c r="L32" s="17"/>
      <c r="M32" s="413">
        <f>IF(N7="","",N7)</f>
        <v>44998</v>
      </c>
      <c r="N32" s="330"/>
      <c r="O32" s="330"/>
      <c r="P32" s="330"/>
      <c r="Q32" s="17"/>
      <c r="R32" s="17"/>
      <c r="S32" s="17"/>
      <c r="T32" s="17"/>
      <c r="U32" s="17"/>
      <c r="V32" s="18"/>
    </row>
    <row r="33" spans="2:22" s="1" customFormat="1" ht="15">
      <c r="B33" s="16"/>
      <c r="C33" s="13" t="s">
        <v>14</v>
      </c>
      <c r="D33" s="17"/>
      <c r="E33" s="17"/>
      <c r="F33" s="11"/>
      <c r="G33" s="17"/>
      <c r="H33" s="17"/>
      <c r="I33" s="17"/>
      <c r="J33" s="17"/>
      <c r="K33" s="13" t="s">
        <v>18</v>
      </c>
      <c r="L33" s="17"/>
      <c r="M33" s="409"/>
      <c r="N33" s="330"/>
      <c r="O33" s="330"/>
      <c r="P33" s="330"/>
      <c r="Q33" s="330"/>
      <c r="R33" s="17"/>
      <c r="S33" s="17"/>
      <c r="T33" s="17"/>
      <c r="U33" s="17"/>
      <c r="V33" s="18"/>
    </row>
    <row r="34" spans="2:22" s="1" customFormat="1" ht="15">
      <c r="B34" s="16"/>
      <c r="C34" s="13" t="s">
        <v>17</v>
      </c>
      <c r="D34" s="17"/>
      <c r="E34" s="17"/>
      <c r="F34" s="11"/>
      <c r="G34" s="17"/>
      <c r="H34" s="17"/>
      <c r="I34" s="17"/>
      <c r="J34" s="17"/>
      <c r="K34" s="13" t="s">
        <v>19</v>
      </c>
      <c r="L34" s="17"/>
      <c r="M34" s="409"/>
      <c r="N34" s="330"/>
      <c r="O34" s="330"/>
      <c r="P34" s="330"/>
      <c r="Q34" s="330"/>
      <c r="R34" s="17"/>
      <c r="S34" s="17"/>
      <c r="T34" s="17"/>
      <c r="U34" s="17"/>
      <c r="V34" s="18"/>
    </row>
    <row r="35" spans="2:22" s="1" customFormat="1" ht="30">
      <c r="B35" s="16"/>
      <c r="C35" s="404" t="s">
        <v>55</v>
      </c>
      <c r="D35" s="405"/>
      <c r="E35" s="405"/>
      <c r="F35" s="405"/>
      <c r="G35" s="405"/>
      <c r="H35" s="141"/>
      <c r="I35" s="141"/>
      <c r="J35" s="141"/>
      <c r="K35" s="141"/>
      <c r="L35" s="141"/>
      <c r="M35" s="141"/>
      <c r="N35" s="406" t="s">
        <v>56</v>
      </c>
      <c r="O35" s="405"/>
      <c r="P35" s="405"/>
      <c r="Q35" s="405"/>
      <c r="R35" s="141"/>
      <c r="S35" s="142" t="s">
        <v>100</v>
      </c>
      <c r="T35" s="141"/>
      <c r="U35" s="143" t="s">
        <v>101</v>
      </c>
      <c r="V35" s="18"/>
    </row>
    <row r="36" spans="2:25" s="1" customFormat="1" ht="18">
      <c r="B36" s="16"/>
      <c r="C36" s="60" t="s">
        <v>57</v>
      </c>
      <c r="D36" s="17"/>
      <c r="E36" s="17"/>
      <c r="F36" s="17"/>
      <c r="G36" s="17"/>
      <c r="H36" s="17"/>
      <c r="I36" s="17"/>
      <c r="J36" s="17"/>
      <c r="K36" s="17"/>
      <c r="L36" s="96"/>
      <c r="M36" s="96"/>
      <c r="N36" s="324">
        <f>SUM(N37:Q44)</f>
        <v>0</v>
      </c>
      <c r="O36" s="325"/>
      <c r="P36" s="325"/>
      <c r="Q36" s="325"/>
      <c r="R36" s="17"/>
      <c r="S36" s="138">
        <f>SUM(S37:S44)</f>
        <v>138.9652724</v>
      </c>
      <c r="T36" s="90"/>
      <c r="U36" s="138">
        <f>SUM(U37:U44)</f>
        <v>57.4275</v>
      </c>
      <c r="V36" s="154"/>
      <c r="X36" s="138">
        <f>N64-N36</f>
        <v>0</v>
      </c>
      <c r="Y36" s="17"/>
    </row>
    <row r="37" spans="2:25" s="5" customFormat="1" ht="15">
      <c r="B37" s="61"/>
      <c r="C37" s="144"/>
      <c r="D37" s="145" t="s">
        <v>58</v>
      </c>
      <c r="E37" s="144"/>
      <c r="F37" s="144"/>
      <c r="G37" s="144"/>
      <c r="H37" s="144"/>
      <c r="I37" s="144"/>
      <c r="J37" s="144"/>
      <c r="K37" s="144"/>
      <c r="L37" s="146"/>
      <c r="M37" s="146"/>
      <c r="N37" s="407">
        <f>N65</f>
        <v>0</v>
      </c>
      <c r="O37" s="407"/>
      <c r="P37" s="407"/>
      <c r="Q37" s="407"/>
      <c r="R37" s="144"/>
      <c r="S37" s="147">
        <f>S65</f>
        <v>21.211999999999996</v>
      </c>
      <c r="T37" s="147"/>
      <c r="U37" s="147">
        <f>U65</f>
        <v>57.4275</v>
      </c>
      <c r="V37" s="155"/>
      <c r="X37" s="299">
        <f>N37-N65</f>
        <v>0</v>
      </c>
      <c r="Y37" s="299"/>
    </row>
    <row r="38" spans="2:25" s="5" customFormat="1" ht="15">
      <c r="B38" s="61"/>
      <c r="C38" s="144"/>
      <c r="D38" s="145" t="str">
        <f>D113</f>
        <v xml:space="preserve">    4 - Vodorovní konstrukce</v>
      </c>
      <c r="E38" s="144"/>
      <c r="F38" s="144"/>
      <c r="G38" s="144"/>
      <c r="H38" s="144"/>
      <c r="I38" s="144"/>
      <c r="J38" s="144"/>
      <c r="K38" s="144"/>
      <c r="L38" s="266"/>
      <c r="M38" s="266"/>
      <c r="N38" s="407">
        <f>N113</f>
        <v>0</v>
      </c>
      <c r="O38" s="407"/>
      <c r="P38" s="407"/>
      <c r="Q38" s="407"/>
      <c r="R38" s="144"/>
      <c r="S38" s="147">
        <f>S113</f>
        <v>1.7016930000000001</v>
      </c>
      <c r="T38" s="147"/>
      <c r="U38" s="147">
        <f>U113</f>
        <v>0</v>
      </c>
      <c r="V38" s="155"/>
      <c r="X38" s="299">
        <f>N38-N113</f>
        <v>0</v>
      </c>
      <c r="Y38" s="299"/>
    </row>
    <row r="39" spans="2:25" s="5" customFormat="1" ht="15">
      <c r="B39" s="61"/>
      <c r="C39" s="148"/>
      <c r="D39" s="149" t="s">
        <v>99</v>
      </c>
      <c r="E39" s="148"/>
      <c r="F39" s="148"/>
      <c r="G39" s="148"/>
      <c r="H39" s="148"/>
      <c r="I39" s="148"/>
      <c r="J39" s="148"/>
      <c r="K39" s="148"/>
      <c r="L39" s="150"/>
      <c r="M39" s="150"/>
      <c r="N39" s="366">
        <f>N117</f>
        <v>0</v>
      </c>
      <c r="O39" s="366"/>
      <c r="P39" s="366"/>
      <c r="Q39" s="366"/>
      <c r="R39" s="148"/>
      <c r="S39" s="151">
        <f>S117</f>
        <v>34.37146</v>
      </c>
      <c r="T39" s="151"/>
      <c r="U39" s="151">
        <f>U117</f>
        <v>0</v>
      </c>
      <c r="V39" s="155"/>
      <c r="X39" s="299">
        <f>N39-N117</f>
        <v>0</v>
      </c>
      <c r="Y39" s="299"/>
    </row>
    <row r="40" spans="2:25" s="5" customFormat="1" ht="15">
      <c r="B40" s="61"/>
      <c r="C40" s="148"/>
      <c r="D40" s="149" t="str">
        <f>D129</f>
        <v xml:space="preserve">    8 - Trubní vedení</v>
      </c>
      <c r="E40" s="148"/>
      <c r="F40" s="148"/>
      <c r="G40" s="148"/>
      <c r="H40" s="148"/>
      <c r="I40" s="148"/>
      <c r="J40" s="148"/>
      <c r="K40" s="148"/>
      <c r="L40" s="267"/>
      <c r="M40" s="267"/>
      <c r="N40" s="366">
        <f>N129</f>
        <v>0</v>
      </c>
      <c r="O40" s="366"/>
      <c r="P40" s="366"/>
      <c r="Q40" s="366"/>
      <c r="R40" s="148"/>
      <c r="S40" s="151">
        <f>S129</f>
        <v>40.9080997</v>
      </c>
      <c r="T40" s="151"/>
      <c r="U40" s="151">
        <f>U129</f>
        <v>0</v>
      </c>
      <c r="V40" s="155"/>
      <c r="X40" s="299">
        <f>N40-N129</f>
        <v>0</v>
      </c>
      <c r="Y40" s="299"/>
    </row>
    <row r="41" spans="2:25" s="5" customFormat="1" ht="15">
      <c r="B41" s="61"/>
      <c r="C41" s="148"/>
      <c r="D41" s="149" t="s">
        <v>59</v>
      </c>
      <c r="E41" s="148"/>
      <c r="F41" s="148"/>
      <c r="G41" s="148"/>
      <c r="H41" s="148"/>
      <c r="I41" s="148"/>
      <c r="J41" s="148"/>
      <c r="K41" s="148"/>
      <c r="L41" s="150"/>
      <c r="M41" s="150"/>
      <c r="N41" s="366">
        <f>N146</f>
        <v>0</v>
      </c>
      <c r="O41" s="366"/>
      <c r="P41" s="366"/>
      <c r="Q41" s="366"/>
      <c r="R41" s="148"/>
      <c r="S41" s="151">
        <f>S146</f>
        <v>40.7720197</v>
      </c>
      <c r="T41" s="151"/>
      <c r="U41" s="151">
        <f>U146</f>
        <v>0</v>
      </c>
      <c r="V41" s="155"/>
      <c r="X41" s="299">
        <f>N41-N146</f>
        <v>0</v>
      </c>
      <c r="Y41" s="299"/>
    </row>
    <row r="42" spans="2:25" s="5" customFormat="1" ht="15">
      <c r="B42" s="61"/>
      <c r="C42" s="148"/>
      <c r="D42" s="149" t="s">
        <v>60</v>
      </c>
      <c r="E42" s="148"/>
      <c r="F42" s="148"/>
      <c r="G42" s="148"/>
      <c r="H42" s="148"/>
      <c r="I42" s="148"/>
      <c r="J42" s="148"/>
      <c r="K42" s="148"/>
      <c r="L42" s="150"/>
      <c r="M42" s="150"/>
      <c r="N42" s="366">
        <f>N189</f>
        <v>0</v>
      </c>
      <c r="O42" s="366"/>
      <c r="P42" s="366"/>
      <c r="Q42" s="366"/>
      <c r="R42" s="148"/>
      <c r="S42" s="151">
        <f>S189</f>
        <v>0</v>
      </c>
      <c r="T42" s="151"/>
      <c r="U42" s="151">
        <f>U189</f>
        <v>0</v>
      </c>
      <c r="V42" s="155"/>
      <c r="X42" s="299">
        <f>N42-N189</f>
        <v>0</v>
      </c>
      <c r="Y42" s="299"/>
    </row>
    <row r="43" spans="2:25" s="5" customFormat="1" ht="15">
      <c r="B43" s="61"/>
      <c r="C43" s="148"/>
      <c r="D43" s="149" t="s">
        <v>90</v>
      </c>
      <c r="E43" s="148"/>
      <c r="F43" s="148"/>
      <c r="G43" s="148"/>
      <c r="H43" s="148"/>
      <c r="I43" s="148"/>
      <c r="J43" s="148"/>
      <c r="K43" s="148"/>
      <c r="L43" s="150"/>
      <c r="M43" s="150"/>
      <c r="N43" s="366">
        <f>N195</f>
        <v>0</v>
      </c>
      <c r="O43" s="366"/>
      <c r="P43" s="366"/>
      <c r="Q43" s="366"/>
      <c r="R43" s="148"/>
      <c r="S43" s="151">
        <f>S195</f>
        <v>0</v>
      </c>
      <c r="T43" s="151"/>
      <c r="U43" s="151">
        <f>U195</f>
        <v>0</v>
      </c>
      <c r="V43" s="157"/>
      <c r="X43" s="299">
        <f>N43-N195</f>
        <v>0</v>
      </c>
      <c r="Y43" s="299"/>
    </row>
    <row r="44" spans="2:25" s="5" customFormat="1" ht="15">
      <c r="B44" s="61"/>
      <c r="C44" s="148"/>
      <c r="D44" s="149" t="str">
        <f>D197</f>
        <v xml:space="preserve">    VRN - Vedlejší rozpočtové náklady</v>
      </c>
      <c r="E44" s="148"/>
      <c r="F44" s="148"/>
      <c r="G44" s="148"/>
      <c r="H44" s="148"/>
      <c r="I44" s="148"/>
      <c r="J44" s="148"/>
      <c r="K44" s="148"/>
      <c r="L44" s="267"/>
      <c r="M44" s="267"/>
      <c r="N44" s="366">
        <f>N197</f>
        <v>0</v>
      </c>
      <c r="O44" s="366"/>
      <c r="P44" s="366"/>
      <c r="Q44" s="366"/>
      <c r="R44" s="148"/>
      <c r="S44" s="151">
        <f>S197</f>
        <v>0</v>
      </c>
      <c r="T44" s="151"/>
      <c r="U44" s="151">
        <f>U197</f>
        <v>0</v>
      </c>
      <c r="V44" s="157"/>
      <c r="X44" s="299">
        <f>N44-N197</f>
        <v>0</v>
      </c>
      <c r="Y44" s="299"/>
    </row>
    <row r="45" spans="2:22" s="1" customFormat="1" ht="18">
      <c r="B45" s="16"/>
      <c r="C45" s="60" t="s">
        <v>61</v>
      </c>
      <c r="D45" s="17"/>
      <c r="E45" s="17"/>
      <c r="F45" s="17"/>
      <c r="G45" s="17"/>
      <c r="H45" s="17"/>
      <c r="I45" s="17"/>
      <c r="J45" s="17"/>
      <c r="K45" s="17"/>
      <c r="L45" s="96"/>
      <c r="M45" s="96"/>
      <c r="N45" s="408">
        <v>0</v>
      </c>
      <c r="O45" s="325"/>
      <c r="P45" s="325"/>
      <c r="Q45" s="325"/>
      <c r="R45" s="17"/>
      <c r="S45" s="140">
        <v>0</v>
      </c>
      <c r="T45" s="90"/>
      <c r="U45" s="140">
        <v>0</v>
      </c>
      <c r="V45" s="159"/>
    </row>
    <row r="46" spans="2:22" s="128" customFormat="1" ht="7.5">
      <c r="B46" s="134"/>
      <c r="C46" s="130"/>
      <c r="D46" s="130"/>
      <c r="E46" s="130"/>
      <c r="F46" s="130"/>
      <c r="G46" s="130"/>
      <c r="H46" s="130"/>
      <c r="I46" s="130"/>
      <c r="J46" s="130"/>
      <c r="K46" s="130"/>
      <c r="L46" s="137"/>
      <c r="M46" s="137"/>
      <c r="N46" s="137"/>
      <c r="O46" s="137"/>
      <c r="P46" s="137"/>
      <c r="Q46" s="137"/>
      <c r="R46" s="130"/>
      <c r="S46" s="139"/>
      <c r="T46" s="139"/>
      <c r="U46" s="139"/>
      <c r="V46" s="158"/>
    </row>
    <row r="47" spans="2:22" s="1" customFormat="1" ht="18">
      <c r="B47" s="16"/>
      <c r="C47" s="161" t="s">
        <v>50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3"/>
      <c r="N47" s="417">
        <f>ROUND(SUM(N36+N45),2)</f>
        <v>0</v>
      </c>
      <c r="O47" s="417"/>
      <c r="P47" s="417"/>
      <c r="Q47" s="417"/>
      <c r="R47" s="162"/>
      <c r="S47" s="164">
        <f>ROUND(SUM(S36+S45),2)</f>
        <v>138.97</v>
      </c>
      <c r="T47" s="164"/>
      <c r="U47" s="165">
        <f>ROUND(SUM(U36+U45),2)</f>
        <v>57.43</v>
      </c>
      <c r="V47" s="160"/>
    </row>
    <row r="48" spans="2:22" s="128" customFormat="1" ht="7.5"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56"/>
    </row>
    <row r="52" spans="2:22" s="128" customFormat="1" ht="7.5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7"/>
    </row>
    <row r="53" spans="2:22" s="1" customFormat="1" ht="21">
      <c r="B53" s="78"/>
      <c r="C53" s="338" t="s">
        <v>62</v>
      </c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79"/>
    </row>
    <row r="54" spans="2:22" s="128" customFormat="1" ht="7.5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1"/>
    </row>
    <row r="55" spans="2:22" s="1" customFormat="1" ht="18">
      <c r="B55" s="78"/>
      <c r="C55" s="43" t="s">
        <v>6</v>
      </c>
      <c r="D55" s="17"/>
      <c r="E55" s="17"/>
      <c r="F55" s="354" t="str">
        <f>F5</f>
        <v>Úprava části zpevněné plochy na st.p. 1167/2 v k.ú. Chrudim</v>
      </c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17"/>
      <c r="R55" s="17"/>
      <c r="S55" s="17"/>
      <c r="T55" s="17"/>
      <c r="U55" s="17"/>
      <c r="V55" s="79"/>
    </row>
    <row r="56" spans="2:22" s="128" customFormat="1" ht="7.5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1"/>
    </row>
    <row r="57" spans="2:22" s="1" customFormat="1" ht="15">
      <c r="B57" s="78"/>
      <c r="C57" s="13" t="s">
        <v>9</v>
      </c>
      <c r="D57" s="17"/>
      <c r="E57" s="17"/>
      <c r="F57" s="11" t="str">
        <f>F7</f>
        <v xml:space="preserve"> </v>
      </c>
      <c r="G57" s="17"/>
      <c r="H57" s="17"/>
      <c r="I57" s="17"/>
      <c r="J57" s="17"/>
      <c r="K57" s="13" t="s">
        <v>11</v>
      </c>
      <c r="L57" s="17"/>
      <c r="M57" s="413">
        <f>IF(N7="","",N7)</f>
        <v>44998</v>
      </c>
      <c r="N57" s="330"/>
      <c r="O57" s="330"/>
      <c r="P57" s="330"/>
      <c r="Q57" s="17"/>
      <c r="R57" s="17"/>
      <c r="S57" s="17"/>
      <c r="T57" s="17"/>
      <c r="U57" s="17"/>
      <c r="V57" s="79"/>
    </row>
    <row r="58" spans="2:22" s="128" customFormat="1" ht="7.5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1"/>
    </row>
    <row r="59" spans="2:22" s="1" customFormat="1" ht="15">
      <c r="B59" s="78"/>
      <c r="C59" s="13" t="s">
        <v>14</v>
      </c>
      <c r="D59" s="17"/>
      <c r="E59" s="17"/>
      <c r="F59" s="11"/>
      <c r="G59" s="17"/>
      <c r="H59" s="17"/>
      <c r="I59" s="17"/>
      <c r="J59" s="17"/>
      <c r="K59" s="13" t="s">
        <v>18</v>
      </c>
      <c r="L59" s="17"/>
      <c r="M59" s="409"/>
      <c r="N59" s="330"/>
      <c r="O59" s="330"/>
      <c r="P59" s="330"/>
      <c r="Q59" s="330"/>
      <c r="R59" s="17"/>
      <c r="S59" s="17"/>
      <c r="T59" s="17"/>
      <c r="U59" s="17"/>
      <c r="V59" s="79"/>
    </row>
    <row r="60" spans="2:22" s="1" customFormat="1" ht="15">
      <c r="B60" s="78"/>
      <c r="C60" s="13" t="s">
        <v>17</v>
      </c>
      <c r="D60" s="17"/>
      <c r="E60" s="17"/>
      <c r="F60" s="11"/>
      <c r="G60" s="17"/>
      <c r="H60" s="17"/>
      <c r="I60" s="17"/>
      <c r="J60" s="17"/>
      <c r="K60" s="13" t="s">
        <v>19</v>
      </c>
      <c r="L60" s="17"/>
      <c r="M60" s="409"/>
      <c r="N60" s="330"/>
      <c r="O60" s="330"/>
      <c r="P60" s="330"/>
      <c r="Q60" s="330"/>
      <c r="R60" s="17"/>
      <c r="S60" s="17"/>
      <c r="T60" s="17"/>
      <c r="U60" s="17"/>
      <c r="V60" s="79"/>
    </row>
    <row r="61" spans="2:22" s="128" customFormat="1" ht="7.5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1"/>
    </row>
    <row r="62" spans="2:26" s="6" customFormat="1" ht="29.25" customHeight="1">
      <c r="B62" s="80"/>
      <c r="C62" s="95" t="s">
        <v>63</v>
      </c>
      <c r="D62" s="95" t="s">
        <v>64</v>
      </c>
      <c r="E62" s="95" t="s">
        <v>38</v>
      </c>
      <c r="F62" s="398" t="s">
        <v>65</v>
      </c>
      <c r="G62" s="399"/>
      <c r="H62" s="399"/>
      <c r="I62" s="399"/>
      <c r="J62" s="95" t="s">
        <v>66</v>
      </c>
      <c r="K62" s="95" t="s">
        <v>67</v>
      </c>
      <c r="L62" s="398" t="s">
        <v>68</v>
      </c>
      <c r="M62" s="399"/>
      <c r="N62" s="398" t="s">
        <v>56</v>
      </c>
      <c r="O62" s="399"/>
      <c r="P62" s="399"/>
      <c r="Q62" s="399"/>
      <c r="R62" s="95" t="s">
        <v>69</v>
      </c>
      <c r="S62" s="95" t="s">
        <v>70</v>
      </c>
      <c r="T62" s="95" t="s">
        <v>71</v>
      </c>
      <c r="U62" s="95" t="s">
        <v>101</v>
      </c>
      <c r="V62" s="81"/>
      <c r="Z62" s="308" t="s">
        <v>213</v>
      </c>
    </row>
    <row r="63" spans="2:26" s="188" customFormat="1" ht="7.5">
      <c r="B63" s="185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7"/>
      <c r="Z63" s="309"/>
    </row>
    <row r="64" spans="2:26" s="1" customFormat="1" ht="18">
      <c r="B64" s="78"/>
      <c r="C64" s="48" t="s">
        <v>52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400">
        <f>SUM(N66:Q112,N118:Q128,N147:Q188,N190:Q194,N196,N114,N130:Q143,N198:Q204)</f>
        <v>0</v>
      </c>
      <c r="O64" s="401"/>
      <c r="P64" s="401"/>
      <c r="Q64" s="401"/>
      <c r="R64" s="17"/>
      <c r="S64" s="97">
        <f>SUM(S66:S112,S118:S128,S147:S188,S190:S194,S196,S114,S130:S143,S198:S204)</f>
        <v>98.1932527</v>
      </c>
      <c r="T64" s="17"/>
      <c r="U64" s="97">
        <f>SUM(U66:U112,U118:U128,U147:U188,U190:U194,U196,U114,U130:U143,U198:U204)</f>
        <v>57.4275</v>
      </c>
      <c r="V64" s="79"/>
      <c r="Z64" s="310">
        <v>1.1</v>
      </c>
    </row>
    <row r="65" spans="2:22" s="77" customFormat="1" ht="15">
      <c r="B65" s="82"/>
      <c r="C65" s="75"/>
      <c r="D65" s="76" t="s">
        <v>58</v>
      </c>
      <c r="E65" s="76"/>
      <c r="F65" s="76"/>
      <c r="G65" s="76"/>
      <c r="H65" s="76"/>
      <c r="I65" s="76"/>
      <c r="J65" s="76"/>
      <c r="K65" s="76"/>
      <c r="L65" s="76"/>
      <c r="M65" s="76"/>
      <c r="N65" s="402">
        <f>SUM(N66:Q112)</f>
        <v>0</v>
      </c>
      <c r="O65" s="403"/>
      <c r="P65" s="403"/>
      <c r="Q65" s="403"/>
      <c r="R65" s="75"/>
      <c r="S65" s="98">
        <f>SUM(S66:S112)</f>
        <v>21.211999999999996</v>
      </c>
      <c r="T65" s="75"/>
      <c r="U65" s="98">
        <f>SUM(U66:U116)</f>
        <v>57.4275</v>
      </c>
      <c r="V65" s="83"/>
    </row>
    <row r="66" spans="1:26" s="1" customFormat="1" ht="42" customHeight="1">
      <c r="A66" s="274">
        <v>1</v>
      </c>
      <c r="B66" s="65"/>
      <c r="C66" s="203">
        <v>1</v>
      </c>
      <c r="D66" s="203" t="s">
        <v>72</v>
      </c>
      <c r="E66" s="204" t="s">
        <v>126</v>
      </c>
      <c r="F66" s="396" t="s">
        <v>174</v>
      </c>
      <c r="G66" s="397"/>
      <c r="H66" s="397"/>
      <c r="I66" s="397"/>
      <c r="J66" s="205" t="s">
        <v>73</v>
      </c>
      <c r="K66" s="206">
        <f>K69</f>
        <v>1.5</v>
      </c>
      <c r="L66" s="373"/>
      <c r="M66" s="374"/>
      <c r="N66" s="382">
        <f>ROUND(L66*K66,2)</f>
        <v>0</v>
      </c>
      <c r="O66" s="382"/>
      <c r="P66" s="382"/>
      <c r="Q66" s="382"/>
      <c r="R66" s="207">
        <v>0</v>
      </c>
      <c r="S66" s="208">
        <f>R66*K66</f>
        <v>0</v>
      </c>
      <c r="T66" s="207">
        <v>0.325</v>
      </c>
      <c r="U66" s="208">
        <f>T66*K66</f>
        <v>0.48750000000000004</v>
      </c>
      <c r="V66" s="67"/>
      <c r="W66" s="62"/>
      <c r="X66" s="1">
        <v>150</v>
      </c>
      <c r="Z66" s="314"/>
    </row>
    <row r="67" spans="1:26" s="1" customFormat="1" ht="54" customHeight="1">
      <c r="A67" s="270">
        <v>2</v>
      </c>
      <c r="B67" s="65"/>
      <c r="C67" s="209">
        <v>2</v>
      </c>
      <c r="D67" s="209" t="s">
        <v>72</v>
      </c>
      <c r="E67" s="210" t="s">
        <v>125</v>
      </c>
      <c r="F67" s="380" t="s">
        <v>175</v>
      </c>
      <c r="G67" s="381"/>
      <c r="H67" s="381"/>
      <c r="I67" s="381"/>
      <c r="J67" s="211" t="s">
        <v>73</v>
      </c>
      <c r="K67" s="212">
        <f>K69</f>
        <v>1.5</v>
      </c>
      <c r="L67" s="358"/>
      <c r="M67" s="359"/>
      <c r="N67" s="378">
        <f>ROUND(L67*K67,2)</f>
        <v>0</v>
      </c>
      <c r="O67" s="378"/>
      <c r="P67" s="378"/>
      <c r="Q67" s="378"/>
      <c r="R67" s="213">
        <v>0</v>
      </c>
      <c r="S67" s="214">
        <f>R67*K67</f>
        <v>0</v>
      </c>
      <c r="T67" s="213">
        <v>0.44</v>
      </c>
      <c r="U67" s="214">
        <f>T67*K67</f>
        <v>0.66</v>
      </c>
      <c r="V67" s="67"/>
      <c r="W67" s="62"/>
      <c r="X67" s="102">
        <v>300</v>
      </c>
      <c r="Z67" s="315"/>
    </row>
    <row r="68" spans="1:26" s="1" customFormat="1" ht="13.5">
      <c r="A68" s="300"/>
      <c r="B68" s="65"/>
      <c r="C68" s="113"/>
      <c r="D68" s="113"/>
      <c r="E68" s="111" t="s">
        <v>214</v>
      </c>
      <c r="F68" s="112" t="s">
        <v>118</v>
      </c>
      <c r="G68" s="113"/>
      <c r="H68" s="113"/>
      <c r="I68" s="113"/>
      <c r="J68" s="113"/>
      <c r="K68" s="114">
        <v>1.5</v>
      </c>
      <c r="L68" s="115"/>
      <c r="M68" s="116"/>
      <c r="N68" s="117"/>
      <c r="O68" s="117"/>
      <c r="P68" s="117"/>
      <c r="Q68" s="117"/>
      <c r="R68" s="118"/>
      <c r="S68" s="119"/>
      <c r="T68" s="118"/>
      <c r="U68" s="119"/>
      <c r="V68" s="67"/>
      <c r="W68" s="62"/>
      <c r="X68" s="74">
        <f>SUM(X66:X67)</f>
        <v>450</v>
      </c>
      <c r="Z68" s="115"/>
    </row>
    <row r="69" spans="1:26" s="1" customFormat="1" ht="13.5">
      <c r="A69" s="303"/>
      <c r="B69" s="65"/>
      <c r="C69" s="122"/>
      <c r="D69" s="122"/>
      <c r="E69" s="120"/>
      <c r="F69" s="121"/>
      <c r="G69" s="122"/>
      <c r="H69" s="122"/>
      <c r="I69" s="122"/>
      <c r="J69" s="123"/>
      <c r="K69" s="124">
        <f>SUM(K68:K68)</f>
        <v>1.5</v>
      </c>
      <c r="L69" s="115"/>
      <c r="M69" s="116"/>
      <c r="N69" s="117"/>
      <c r="O69" s="117"/>
      <c r="P69" s="117"/>
      <c r="Q69" s="117"/>
      <c r="R69" s="118"/>
      <c r="S69" s="119"/>
      <c r="T69" s="118"/>
      <c r="U69" s="119"/>
      <c r="V69" s="67"/>
      <c r="W69" s="62"/>
      <c r="Z69" s="115"/>
    </row>
    <row r="70" spans="1:26" s="1" customFormat="1" ht="48.75" customHeight="1">
      <c r="A70" s="275">
        <v>5</v>
      </c>
      <c r="B70" s="65"/>
      <c r="C70" s="203">
        <v>5</v>
      </c>
      <c r="D70" s="203" t="s">
        <v>72</v>
      </c>
      <c r="E70" s="307" t="s">
        <v>177</v>
      </c>
      <c r="F70" s="396" t="s">
        <v>176</v>
      </c>
      <c r="G70" s="397"/>
      <c r="H70" s="397"/>
      <c r="I70" s="397"/>
      <c r="J70" s="205" t="s">
        <v>73</v>
      </c>
      <c r="K70" s="206">
        <f>K75</f>
        <v>65</v>
      </c>
      <c r="L70" s="373"/>
      <c r="M70" s="374"/>
      <c r="N70" s="382">
        <f>ROUND(L70*K70,2)</f>
        <v>0</v>
      </c>
      <c r="O70" s="382"/>
      <c r="P70" s="382"/>
      <c r="Q70" s="382"/>
      <c r="R70" s="207">
        <v>0</v>
      </c>
      <c r="S70" s="208">
        <f>R70*K70</f>
        <v>0</v>
      </c>
      <c r="T70" s="207">
        <v>0.388</v>
      </c>
      <c r="U70" s="208">
        <f>T70*K70</f>
        <v>25.220000000000002</v>
      </c>
      <c r="V70" s="67"/>
      <c r="W70" s="62"/>
      <c r="Z70" s="314"/>
    </row>
    <row r="71" spans="1:26" s="1" customFormat="1" ht="54" customHeight="1">
      <c r="A71" s="273">
        <v>6</v>
      </c>
      <c r="B71" s="65"/>
      <c r="C71" s="209">
        <v>6</v>
      </c>
      <c r="D71" s="209" t="s">
        <v>72</v>
      </c>
      <c r="E71" s="210" t="s">
        <v>125</v>
      </c>
      <c r="F71" s="380" t="s">
        <v>175</v>
      </c>
      <c r="G71" s="381"/>
      <c r="H71" s="381"/>
      <c r="I71" s="381"/>
      <c r="J71" s="211" t="s">
        <v>73</v>
      </c>
      <c r="K71" s="212">
        <f>K75</f>
        <v>65</v>
      </c>
      <c r="L71" s="358"/>
      <c r="M71" s="359"/>
      <c r="N71" s="378">
        <f>ROUND(L71*K71,2)</f>
        <v>0</v>
      </c>
      <c r="O71" s="378"/>
      <c r="P71" s="378"/>
      <c r="Q71" s="378"/>
      <c r="R71" s="213">
        <v>0</v>
      </c>
      <c r="S71" s="214">
        <f>R71*K71</f>
        <v>0</v>
      </c>
      <c r="T71" s="213">
        <v>0.44</v>
      </c>
      <c r="U71" s="214">
        <f>T71*K71</f>
        <v>28.6</v>
      </c>
      <c r="V71" s="67"/>
      <c r="W71" s="62"/>
      <c r="X71" s="102">
        <v>300</v>
      </c>
      <c r="Z71" s="315"/>
    </row>
    <row r="72" spans="1:26" s="1" customFormat="1" ht="13.5">
      <c r="A72" s="300"/>
      <c r="B72" s="65"/>
      <c r="C72" s="113"/>
      <c r="D72" s="113"/>
      <c r="E72" s="111" t="s">
        <v>221</v>
      </c>
      <c r="F72" s="112" t="s">
        <v>217</v>
      </c>
      <c r="G72" s="113"/>
      <c r="H72" s="113"/>
      <c r="I72" s="113"/>
      <c r="J72" s="113"/>
      <c r="K72" s="114">
        <v>37</v>
      </c>
      <c r="L72" s="115"/>
      <c r="M72" s="116"/>
      <c r="N72" s="117"/>
      <c r="O72" s="117"/>
      <c r="P72" s="117"/>
      <c r="Q72" s="117"/>
      <c r="R72" s="118"/>
      <c r="S72" s="119"/>
      <c r="T72" s="118"/>
      <c r="U72" s="119"/>
      <c r="V72" s="67"/>
      <c r="W72" s="62"/>
      <c r="Z72" s="115"/>
    </row>
    <row r="73" spans="1:26" s="1" customFormat="1" ht="13.5">
      <c r="A73" s="300"/>
      <c r="B73" s="65"/>
      <c r="C73" s="113"/>
      <c r="D73" s="113"/>
      <c r="E73" s="111" t="s">
        <v>215</v>
      </c>
      <c r="F73" s="112" t="s">
        <v>218</v>
      </c>
      <c r="G73" s="113"/>
      <c r="H73" s="113"/>
      <c r="I73" s="113"/>
      <c r="J73" s="113"/>
      <c r="K73" s="114">
        <v>25</v>
      </c>
      <c r="L73" s="115"/>
      <c r="M73" s="116"/>
      <c r="N73" s="117"/>
      <c r="O73" s="117"/>
      <c r="P73" s="117"/>
      <c r="Q73" s="117"/>
      <c r="R73" s="118"/>
      <c r="S73" s="119"/>
      <c r="T73" s="118"/>
      <c r="U73" s="119"/>
      <c r="V73" s="67"/>
      <c r="W73" s="62"/>
      <c r="Z73" s="115"/>
    </row>
    <row r="74" spans="1:26" s="1" customFormat="1" ht="13.5">
      <c r="A74" s="300"/>
      <c r="B74" s="65"/>
      <c r="C74" s="113"/>
      <c r="D74" s="113"/>
      <c r="E74" s="111" t="s">
        <v>216</v>
      </c>
      <c r="F74" s="112" t="s">
        <v>111</v>
      </c>
      <c r="G74" s="113"/>
      <c r="H74" s="113"/>
      <c r="I74" s="113"/>
      <c r="J74" s="113"/>
      <c r="K74" s="114">
        <v>3</v>
      </c>
      <c r="L74" s="115"/>
      <c r="M74" s="116"/>
      <c r="N74" s="117"/>
      <c r="O74" s="117"/>
      <c r="P74" s="117"/>
      <c r="Q74" s="117"/>
      <c r="R74" s="118"/>
      <c r="S74" s="119"/>
      <c r="T74" s="118"/>
      <c r="U74" s="119"/>
      <c r="V74" s="67"/>
      <c r="W74" s="62"/>
      <c r="Z74" s="115"/>
    </row>
    <row r="75" spans="1:26" s="1" customFormat="1" ht="13.5">
      <c r="A75" s="303"/>
      <c r="B75" s="65"/>
      <c r="C75" s="122"/>
      <c r="D75" s="122"/>
      <c r="E75" s="120"/>
      <c r="F75" s="121"/>
      <c r="G75" s="122"/>
      <c r="H75" s="122"/>
      <c r="I75" s="122"/>
      <c r="J75" s="123"/>
      <c r="K75" s="124">
        <f>SUM(K72:K74)</f>
        <v>65</v>
      </c>
      <c r="L75" s="115"/>
      <c r="M75" s="116"/>
      <c r="N75" s="117"/>
      <c r="O75" s="117"/>
      <c r="P75" s="117"/>
      <c r="Q75" s="117"/>
      <c r="R75" s="118"/>
      <c r="S75" s="119"/>
      <c r="T75" s="118"/>
      <c r="U75" s="119"/>
      <c r="V75" s="67"/>
      <c r="W75" s="62"/>
      <c r="Z75" s="115"/>
    </row>
    <row r="76" spans="1:26" s="1" customFormat="1" ht="38.25" customHeight="1">
      <c r="A76" s="276">
        <v>7</v>
      </c>
      <c r="B76" s="65"/>
      <c r="C76" s="215">
        <v>7</v>
      </c>
      <c r="D76" s="215" t="s">
        <v>72</v>
      </c>
      <c r="E76" s="216" t="s">
        <v>74</v>
      </c>
      <c r="F76" s="367" t="s">
        <v>178</v>
      </c>
      <c r="G76" s="370"/>
      <c r="H76" s="370"/>
      <c r="I76" s="370"/>
      <c r="J76" s="217" t="s">
        <v>75</v>
      </c>
      <c r="K76" s="218">
        <f>K78</f>
        <v>12</v>
      </c>
      <c r="L76" s="368"/>
      <c r="M76" s="379"/>
      <c r="N76" s="369">
        <f>ROUND(L76*K76,2)</f>
        <v>0</v>
      </c>
      <c r="O76" s="369"/>
      <c r="P76" s="369"/>
      <c r="Q76" s="369"/>
      <c r="R76" s="219">
        <v>0</v>
      </c>
      <c r="S76" s="220">
        <f>R76*K76</f>
        <v>0</v>
      </c>
      <c r="T76" s="219">
        <v>0.205</v>
      </c>
      <c r="U76" s="220">
        <f>T76*K76</f>
        <v>2.46</v>
      </c>
      <c r="V76" s="79"/>
      <c r="W76" s="17"/>
      <c r="Z76" s="316"/>
    </row>
    <row r="77" spans="1:26" s="1" customFormat="1" ht="13.5">
      <c r="A77" s="300"/>
      <c r="B77" s="65"/>
      <c r="C77" s="113"/>
      <c r="D77" s="113"/>
      <c r="E77" s="111" t="s">
        <v>129</v>
      </c>
      <c r="F77" s="112" t="s">
        <v>224</v>
      </c>
      <c r="G77" s="113"/>
      <c r="H77" s="113"/>
      <c r="I77" s="113"/>
      <c r="J77" s="113"/>
      <c r="K77" s="114">
        <f>7+4+1</f>
        <v>12</v>
      </c>
      <c r="L77" s="115"/>
      <c r="M77" s="116"/>
      <c r="N77" s="117"/>
      <c r="O77" s="117"/>
      <c r="P77" s="117"/>
      <c r="Q77" s="117"/>
      <c r="R77" s="118"/>
      <c r="S77" s="119"/>
      <c r="T77" s="118"/>
      <c r="U77" s="119"/>
      <c r="V77" s="67"/>
      <c r="W77" s="62"/>
      <c r="Z77" s="115"/>
    </row>
    <row r="78" spans="1:26" s="1" customFormat="1" ht="13.5">
      <c r="A78" s="303"/>
      <c r="B78" s="65"/>
      <c r="C78" s="122"/>
      <c r="D78" s="122"/>
      <c r="E78" s="120"/>
      <c r="F78" s="121"/>
      <c r="G78" s="122"/>
      <c r="H78" s="122"/>
      <c r="I78" s="122"/>
      <c r="J78" s="123"/>
      <c r="K78" s="124">
        <f>SUM(K77:K77)</f>
        <v>12</v>
      </c>
      <c r="L78" s="115"/>
      <c r="M78" s="116"/>
      <c r="N78" s="117"/>
      <c r="O78" s="117"/>
      <c r="P78" s="117"/>
      <c r="Q78" s="117"/>
      <c r="R78" s="118"/>
      <c r="S78" s="119"/>
      <c r="T78" s="118"/>
      <c r="U78" s="119"/>
      <c r="V78" s="67"/>
      <c r="W78" s="62"/>
      <c r="Z78" s="115"/>
    </row>
    <row r="79" spans="1:26" s="1" customFormat="1" ht="13.5" customHeight="1">
      <c r="A79" s="271">
        <v>8</v>
      </c>
      <c r="B79" s="65"/>
      <c r="C79" s="215">
        <v>8</v>
      </c>
      <c r="D79" s="215" t="s">
        <v>72</v>
      </c>
      <c r="E79" s="216" t="s">
        <v>180</v>
      </c>
      <c r="F79" s="367" t="s">
        <v>179</v>
      </c>
      <c r="G79" s="370"/>
      <c r="H79" s="370"/>
      <c r="I79" s="370"/>
      <c r="J79" s="217" t="s">
        <v>76</v>
      </c>
      <c r="K79" s="218">
        <f>K81</f>
        <v>8</v>
      </c>
      <c r="L79" s="368"/>
      <c r="M79" s="379"/>
      <c r="N79" s="369">
        <f>ROUND(L79*K79,2)</f>
        <v>0</v>
      </c>
      <c r="O79" s="369"/>
      <c r="P79" s="369"/>
      <c r="Q79" s="369"/>
      <c r="R79" s="219">
        <v>0</v>
      </c>
      <c r="S79" s="220">
        <f>R79*K79</f>
        <v>0</v>
      </c>
      <c r="T79" s="219">
        <v>0</v>
      </c>
      <c r="U79" s="220">
        <f>T79*K79</f>
        <v>0</v>
      </c>
      <c r="V79" s="79"/>
      <c r="X79" s="1">
        <v>200</v>
      </c>
      <c r="Z79" s="316"/>
    </row>
    <row r="80" spans="1:26" s="1" customFormat="1" ht="13.5">
      <c r="A80" s="300"/>
      <c r="B80" s="65"/>
      <c r="C80" s="113"/>
      <c r="D80" s="113"/>
      <c r="E80" s="84" t="s">
        <v>121</v>
      </c>
      <c r="F80" s="85" t="s">
        <v>122</v>
      </c>
      <c r="G80" s="86"/>
      <c r="H80" s="86"/>
      <c r="I80" s="86"/>
      <c r="J80" s="86"/>
      <c r="K80" s="87">
        <f>40*0.2</f>
        <v>8</v>
      </c>
      <c r="L80" s="64"/>
      <c r="M80" s="88"/>
      <c r="N80" s="89"/>
      <c r="O80" s="89"/>
      <c r="P80" s="89"/>
      <c r="Q80" s="89"/>
      <c r="R80" s="73"/>
      <c r="S80" s="90"/>
      <c r="T80" s="73"/>
      <c r="U80" s="90"/>
      <c r="V80" s="67"/>
      <c r="W80" s="62"/>
      <c r="Z80" s="115"/>
    </row>
    <row r="81" spans="1:26" s="1" customFormat="1" ht="13.5">
      <c r="A81" s="303"/>
      <c r="B81" s="65"/>
      <c r="C81" s="122"/>
      <c r="D81" s="122"/>
      <c r="E81" s="68"/>
      <c r="F81" s="69"/>
      <c r="G81" s="70"/>
      <c r="H81" s="70"/>
      <c r="I81" s="70"/>
      <c r="J81" s="71"/>
      <c r="K81" s="72">
        <f>SUM(K80:K80)</f>
        <v>8</v>
      </c>
      <c r="L81" s="64"/>
      <c r="M81" s="88"/>
      <c r="N81" s="89"/>
      <c r="O81" s="89"/>
      <c r="P81" s="89"/>
      <c r="Q81" s="89"/>
      <c r="R81" s="73"/>
      <c r="S81" s="90"/>
      <c r="T81" s="73"/>
      <c r="U81" s="90"/>
      <c r="V81" s="67"/>
      <c r="W81" s="62"/>
      <c r="Z81" s="115"/>
    </row>
    <row r="82" spans="1:26" s="1" customFormat="1" ht="26.25" customHeight="1">
      <c r="A82" s="271">
        <v>9</v>
      </c>
      <c r="B82" s="65"/>
      <c r="C82" s="215">
        <v>9</v>
      </c>
      <c r="D82" s="215" t="s">
        <v>72</v>
      </c>
      <c r="E82" s="216" t="s">
        <v>182</v>
      </c>
      <c r="F82" s="367" t="s">
        <v>181</v>
      </c>
      <c r="G82" s="370"/>
      <c r="H82" s="370"/>
      <c r="I82" s="370"/>
      <c r="J82" s="217" t="s">
        <v>76</v>
      </c>
      <c r="K82" s="218">
        <f>K84</f>
        <v>8</v>
      </c>
      <c r="L82" s="368"/>
      <c r="M82" s="379"/>
      <c r="N82" s="369">
        <f>ROUND(L82*K82,2)</f>
        <v>0</v>
      </c>
      <c r="O82" s="369"/>
      <c r="P82" s="369"/>
      <c r="Q82" s="369"/>
      <c r="R82" s="219">
        <v>0</v>
      </c>
      <c r="S82" s="220">
        <f>R82*K82</f>
        <v>0</v>
      </c>
      <c r="T82" s="219">
        <v>0</v>
      </c>
      <c r="U82" s="220">
        <f>T82*K82</f>
        <v>0</v>
      </c>
      <c r="V82" s="79"/>
      <c r="X82" s="102">
        <v>200</v>
      </c>
      <c r="Z82" s="316"/>
    </row>
    <row r="83" spans="1:26" s="1" customFormat="1" ht="13.5">
      <c r="A83" s="304"/>
      <c r="B83" s="65"/>
      <c r="C83" s="221"/>
      <c r="D83" s="198"/>
      <c r="E83" s="111" t="s">
        <v>121</v>
      </c>
      <c r="F83" s="112" t="s">
        <v>122</v>
      </c>
      <c r="G83" s="113"/>
      <c r="H83" s="113"/>
      <c r="I83" s="113"/>
      <c r="J83" s="113"/>
      <c r="K83" s="114">
        <f>40*0.2</f>
        <v>8</v>
      </c>
      <c r="L83" s="199"/>
      <c r="M83" s="200"/>
      <c r="N83" s="201"/>
      <c r="O83" s="201"/>
      <c r="P83" s="201"/>
      <c r="Q83" s="201"/>
      <c r="R83" s="66"/>
      <c r="S83" s="197"/>
      <c r="T83" s="66"/>
      <c r="U83" s="197"/>
      <c r="V83" s="79"/>
      <c r="X83" s="74">
        <f>SUM(X79:X82)</f>
        <v>400</v>
      </c>
      <c r="Z83" s="317"/>
    </row>
    <row r="84" spans="1:26" s="1" customFormat="1" ht="13.5">
      <c r="A84" s="303"/>
      <c r="B84" s="65"/>
      <c r="C84" s="122"/>
      <c r="D84" s="70"/>
      <c r="E84" s="68"/>
      <c r="F84" s="69"/>
      <c r="G84" s="70"/>
      <c r="H84" s="70"/>
      <c r="I84" s="70"/>
      <c r="J84" s="71"/>
      <c r="K84" s="72">
        <f>SUM(K83:K83)</f>
        <v>8</v>
      </c>
      <c r="L84" s="199"/>
      <c r="M84" s="200"/>
      <c r="N84" s="201"/>
      <c r="O84" s="201"/>
      <c r="P84" s="201"/>
      <c r="Q84" s="201"/>
      <c r="R84" s="66"/>
      <c r="S84" s="197"/>
      <c r="T84" s="66"/>
      <c r="U84" s="197"/>
      <c r="V84" s="79"/>
      <c r="Z84" s="317"/>
    </row>
    <row r="85" spans="1:26" s="1" customFormat="1" ht="39.75" customHeight="1">
      <c r="A85" s="284">
        <v>10</v>
      </c>
      <c r="B85" s="65"/>
      <c r="C85" s="215">
        <v>10</v>
      </c>
      <c r="D85" s="215" t="s">
        <v>72</v>
      </c>
      <c r="E85" s="216" t="s">
        <v>183</v>
      </c>
      <c r="F85" s="367" t="s">
        <v>184</v>
      </c>
      <c r="G85" s="370"/>
      <c r="H85" s="370"/>
      <c r="I85" s="370"/>
      <c r="J85" s="217" t="s">
        <v>76</v>
      </c>
      <c r="K85" s="218">
        <f>K87</f>
        <v>5.3999999999999995</v>
      </c>
      <c r="L85" s="368"/>
      <c r="M85" s="379"/>
      <c r="N85" s="369">
        <f>ROUND(L85*K85,2)</f>
        <v>0</v>
      </c>
      <c r="O85" s="369"/>
      <c r="P85" s="369"/>
      <c r="Q85" s="369"/>
      <c r="R85" s="219">
        <v>0</v>
      </c>
      <c r="S85" s="220">
        <f>R85*K85</f>
        <v>0</v>
      </c>
      <c r="T85" s="219">
        <v>0</v>
      </c>
      <c r="U85" s="220">
        <f>T85*K85</f>
        <v>0</v>
      </c>
      <c r="V85" s="79"/>
      <c r="Z85" s="316"/>
    </row>
    <row r="86" spans="1:26" s="1" customFormat="1" ht="13.5">
      <c r="A86" s="300"/>
      <c r="B86" s="65"/>
      <c r="C86" s="113"/>
      <c r="D86" s="113"/>
      <c r="E86" s="84" t="s">
        <v>153</v>
      </c>
      <c r="F86" s="85" t="s">
        <v>151</v>
      </c>
      <c r="G86" s="86"/>
      <c r="H86" s="86"/>
      <c r="I86" s="86"/>
      <c r="J86" s="86"/>
      <c r="K86" s="87">
        <f>(7+8)*0.6*(1-0.4)</f>
        <v>5.3999999999999995</v>
      </c>
      <c r="L86" s="64"/>
      <c r="M86" s="88"/>
      <c r="N86" s="244"/>
      <c r="O86" s="244"/>
      <c r="P86" s="244"/>
      <c r="Q86" s="244"/>
      <c r="R86" s="73"/>
      <c r="S86" s="90"/>
      <c r="T86" s="73"/>
      <c r="U86" s="90"/>
      <c r="V86" s="67"/>
      <c r="W86" s="62"/>
      <c r="Z86" s="115"/>
    </row>
    <row r="87" spans="1:26" s="1" customFormat="1" ht="13.5">
      <c r="A87" s="303"/>
      <c r="B87" s="65"/>
      <c r="C87" s="122"/>
      <c r="D87" s="122"/>
      <c r="E87" s="68"/>
      <c r="F87" s="69"/>
      <c r="G87" s="70"/>
      <c r="H87" s="70"/>
      <c r="I87" s="70"/>
      <c r="J87" s="71"/>
      <c r="K87" s="72">
        <f>SUM(K86:K86)</f>
        <v>5.3999999999999995</v>
      </c>
      <c r="L87" s="64"/>
      <c r="M87" s="88"/>
      <c r="N87" s="244"/>
      <c r="O87" s="244"/>
      <c r="P87" s="244"/>
      <c r="Q87" s="244"/>
      <c r="R87" s="73"/>
      <c r="S87" s="90"/>
      <c r="T87" s="73"/>
      <c r="U87" s="90"/>
      <c r="V87" s="79"/>
      <c r="Z87" s="115"/>
    </row>
    <row r="88" spans="1:26" s="1" customFormat="1" ht="25.5" customHeight="1">
      <c r="A88" s="292">
        <v>11</v>
      </c>
      <c r="B88" s="65"/>
      <c r="C88" s="203">
        <v>11</v>
      </c>
      <c r="D88" s="203" t="s">
        <v>72</v>
      </c>
      <c r="E88" s="204" t="s">
        <v>185</v>
      </c>
      <c r="F88" s="396" t="s">
        <v>186</v>
      </c>
      <c r="G88" s="397"/>
      <c r="H88" s="397"/>
      <c r="I88" s="397"/>
      <c r="J88" s="205" t="s">
        <v>76</v>
      </c>
      <c r="K88" s="206">
        <f>K94</f>
        <v>5.3999999999999995</v>
      </c>
      <c r="L88" s="373"/>
      <c r="M88" s="374"/>
      <c r="N88" s="382">
        <f>ROUND(L88*K88,2)</f>
        <v>0</v>
      </c>
      <c r="O88" s="382"/>
      <c r="P88" s="382"/>
      <c r="Q88" s="382"/>
      <c r="R88" s="207">
        <v>0</v>
      </c>
      <c r="S88" s="208">
        <f>R88*K88</f>
        <v>0</v>
      </c>
      <c r="T88" s="207">
        <v>0</v>
      </c>
      <c r="U88" s="208">
        <f>T88*K88</f>
        <v>0</v>
      </c>
      <c r="V88" s="79"/>
      <c r="Z88" s="314"/>
    </row>
    <row r="89" spans="1:26" s="1" customFormat="1" ht="56.25" customHeight="1">
      <c r="A89" s="283">
        <v>12</v>
      </c>
      <c r="B89" s="65"/>
      <c r="C89" s="227">
        <v>12</v>
      </c>
      <c r="D89" s="227" t="s">
        <v>72</v>
      </c>
      <c r="E89" s="228" t="s">
        <v>188</v>
      </c>
      <c r="F89" s="393" t="s">
        <v>187</v>
      </c>
      <c r="G89" s="394"/>
      <c r="H89" s="394"/>
      <c r="I89" s="394"/>
      <c r="J89" s="229" t="s">
        <v>76</v>
      </c>
      <c r="K89" s="230">
        <f>K88</f>
        <v>5.3999999999999995</v>
      </c>
      <c r="L89" s="363"/>
      <c r="M89" s="364"/>
      <c r="N89" s="395">
        <f>ROUND(L89*K89,2)</f>
        <v>0</v>
      </c>
      <c r="O89" s="395"/>
      <c r="P89" s="395"/>
      <c r="Q89" s="395"/>
      <c r="R89" s="231">
        <v>0</v>
      </c>
      <c r="S89" s="232">
        <f>R89*K89</f>
        <v>0</v>
      </c>
      <c r="T89" s="231">
        <v>0</v>
      </c>
      <c r="U89" s="232">
        <f>T89*K89</f>
        <v>0</v>
      </c>
      <c r="V89" s="79"/>
      <c r="Z89" s="318"/>
    </row>
    <row r="90" spans="1:26" s="1" customFormat="1" ht="56.25" customHeight="1">
      <c r="A90" s="283">
        <v>13</v>
      </c>
      <c r="B90" s="65"/>
      <c r="C90" s="227">
        <v>13</v>
      </c>
      <c r="D90" s="227" t="s">
        <v>72</v>
      </c>
      <c r="E90" s="228" t="s">
        <v>189</v>
      </c>
      <c r="F90" s="393" t="s">
        <v>190</v>
      </c>
      <c r="G90" s="394"/>
      <c r="H90" s="394"/>
      <c r="I90" s="394"/>
      <c r="J90" s="229" t="s">
        <v>76</v>
      </c>
      <c r="K90" s="230">
        <f>K89*2</f>
        <v>10.799999999999999</v>
      </c>
      <c r="L90" s="363"/>
      <c r="M90" s="364"/>
      <c r="N90" s="395">
        <f>ROUND(L90*K90,2)</f>
        <v>0</v>
      </c>
      <c r="O90" s="395"/>
      <c r="P90" s="395"/>
      <c r="Q90" s="395"/>
      <c r="R90" s="231">
        <v>0</v>
      </c>
      <c r="S90" s="232">
        <f>R90*K90</f>
        <v>0</v>
      </c>
      <c r="T90" s="231">
        <v>0</v>
      </c>
      <c r="U90" s="232">
        <f>T90*K90</f>
        <v>0</v>
      </c>
      <c r="V90" s="79"/>
      <c r="Z90" s="318"/>
    </row>
    <row r="91" spans="1:26" s="1" customFormat="1" ht="25.5" customHeight="1">
      <c r="A91" s="283">
        <v>14</v>
      </c>
      <c r="B91" s="65"/>
      <c r="C91" s="227">
        <v>14</v>
      </c>
      <c r="D91" s="227" t="s">
        <v>72</v>
      </c>
      <c r="E91" s="228" t="s">
        <v>191</v>
      </c>
      <c r="F91" s="393" t="s">
        <v>192</v>
      </c>
      <c r="G91" s="394"/>
      <c r="H91" s="394"/>
      <c r="I91" s="394"/>
      <c r="J91" s="229" t="s">
        <v>76</v>
      </c>
      <c r="K91" s="230">
        <f>K94</f>
        <v>5.3999999999999995</v>
      </c>
      <c r="L91" s="363"/>
      <c r="M91" s="364"/>
      <c r="N91" s="395">
        <f>ROUND(L91*K91,2)</f>
        <v>0</v>
      </c>
      <c r="O91" s="395"/>
      <c r="P91" s="395"/>
      <c r="Q91" s="395"/>
      <c r="R91" s="231">
        <v>0</v>
      </c>
      <c r="S91" s="232">
        <f>R91*K91</f>
        <v>0</v>
      </c>
      <c r="T91" s="231">
        <v>0</v>
      </c>
      <c r="U91" s="232">
        <f>T91*K91</f>
        <v>0</v>
      </c>
      <c r="V91" s="79"/>
      <c r="Z91" s="318"/>
    </row>
    <row r="92" spans="1:26" s="1" customFormat="1" ht="13.5">
      <c r="A92" s="282">
        <v>15</v>
      </c>
      <c r="B92" s="65"/>
      <c r="C92" s="209">
        <v>15</v>
      </c>
      <c r="D92" s="209" t="s">
        <v>72</v>
      </c>
      <c r="E92" s="210" t="s">
        <v>108</v>
      </c>
      <c r="F92" s="380" t="s">
        <v>109</v>
      </c>
      <c r="G92" s="381"/>
      <c r="H92" s="381"/>
      <c r="I92" s="381"/>
      <c r="J92" s="211" t="s">
        <v>77</v>
      </c>
      <c r="K92" s="212">
        <f>K94*1.65</f>
        <v>8.909999999999998</v>
      </c>
      <c r="L92" s="358"/>
      <c r="M92" s="359"/>
      <c r="N92" s="378">
        <f>ROUND(L92*K92,2)</f>
        <v>0</v>
      </c>
      <c r="O92" s="378"/>
      <c r="P92" s="378"/>
      <c r="Q92" s="378"/>
      <c r="R92" s="213">
        <v>0</v>
      </c>
      <c r="S92" s="214">
        <f>R92*K92</f>
        <v>0</v>
      </c>
      <c r="T92" s="213">
        <v>0</v>
      </c>
      <c r="U92" s="214">
        <f>T92*K92</f>
        <v>0</v>
      </c>
      <c r="V92" s="79"/>
      <c r="Z92" s="315"/>
    </row>
    <row r="93" spans="1:26" s="1" customFormat="1" ht="13.5">
      <c r="A93" s="300"/>
      <c r="B93" s="65"/>
      <c r="C93" s="113"/>
      <c r="D93" s="113"/>
      <c r="E93" s="84" t="s">
        <v>153</v>
      </c>
      <c r="F93" s="86"/>
      <c r="G93" s="86"/>
      <c r="H93" s="86"/>
      <c r="I93" s="86"/>
      <c r="J93" s="86"/>
      <c r="K93" s="87">
        <f>(7+8)*0.6*(1-0.4)</f>
        <v>5.3999999999999995</v>
      </c>
      <c r="L93" s="64"/>
      <c r="M93" s="88"/>
      <c r="N93" s="265"/>
      <c r="O93" s="265"/>
      <c r="P93" s="265"/>
      <c r="Q93" s="265"/>
      <c r="R93" s="73"/>
      <c r="S93" s="90"/>
      <c r="T93" s="73"/>
      <c r="U93" s="90"/>
      <c r="V93" s="67"/>
      <c r="W93" s="62"/>
      <c r="Z93" s="115"/>
    </row>
    <row r="94" spans="1:26" s="1" customFormat="1" ht="13.5">
      <c r="A94" s="303"/>
      <c r="B94" s="65"/>
      <c r="C94" s="122"/>
      <c r="D94" s="122"/>
      <c r="E94" s="68"/>
      <c r="F94" s="69"/>
      <c r="G94" s="70"/>
      <c r="H94" s="70"/>
      <c r="I94" s="70"/>
      <c r="J94" s="71"/>
      <c r="K94" s="72">
        <f>SUM(K93:K93)</f>
        <v>5.3999999999999995</v>
      </c>
      <c r="L94" s="64"/>
      <c r="M94" s="88"/>
      <c r="N94" s="265"/>
      <c r="O94" s="265"/>
      <c r="P94" s="265"/>
      <c r="Q94" s="265"/>
      <c r="R94" s="73"/>
      <c r="S94" s="90"/>
      <c r="T94" s="73"/>
      <c r="U94" s="90"/>
      <c r="V94" s="79"/>
      <c r="Z94" s="115"/>
    </row>
    <row r="95" spans="1:26" s="1" customFormat="1" ht="13.5" customHeight="1">
      <c r="A95" s="280">
        <v>16</v>
      </c>
      <c r="B95" s="65"/>
      <c r="C95" s="203">
        <v>16</v>
      </c>
      <c r="D95" s="203" t="s">
        <v>72</v>
      </c>
      <c r="E95" s="204"/>
      <c r="F95" s="396" t="s">
        <v>143</v>
      </c>
      <c r="G95" s="397"/>
      <c r="H95" s="397"/>
      <c r="I95" s="397"/>
      <c r="J95" s="205" t="s">
        <v>77</v>
      </c>
      <c r="K95" s="206">
        <f>K98*1.65</f>
        <v>12.209999999999997</v>
      </c>
      <c r="L95" s="373"/>
      <c r="M95" s="374"/>
      <c r="N95" s="382">
        <f>ROUND(L95*K95,2)</f>
        <v>0</v>
      </c>
      <c r="O95" s="382"/>
      <c r="P95" s="382"/>
      <c r="Q95" s="382"/>
      <c r="R95" s="207">
        <v>1</v>
      </c>
      <c r="S95" s="208">
        <f>R95*K95</f>
        <v>12.209999999999997</v>
      </c>
      <c r="T95" s="207">
        <v>0</v>
      </c>
      <c r="U95" s="208">
        <f>T95*K95</f>
        <v>0</v>
      </c>
      <c r="V95" s="79"/>
      <c r="Z95" s="314"/>
    </row>
    <row r="96" spans="1:26" s="1" customFormat="1" ht="49.5" customHeight="1">
      <c r="A96" s="281">
        <v>17</v>
      </c>
      <c r="B96" s="65"/>
      <c r="C96" s="209">
        <v>17</v>
      </c>
      <c r="D96" s="209" t="s">
        <v>72</v>
      </c>
      <c r="E96" s="210" t="s">
        <v>188</v>
      </c>
      <c r="F96" s="380" t="s">
        <v>187</v>
      </c>
      <c r="G96" s="381"/>
      <c r="H96" s="381"/>
      <c r="I96" s="381"/>
      <c r="J96" s="211" t="s">
        <v>76</v>
      </c>
      <c r="K96" s="212">
        <f>K98</f>
        <v>7.399999999999999</v>
      </c>
      <c r="L96" s="358"/>
      <c r="M96" s="359"/>
      <c r="N96" s="378">
        <f>ROUND(L96*K96,2)</f>
        <v>0</v>
      </c>
      <c r="O96" s="378"/>
      <c r="P96" s="378"/>
      <c r="Q96" s="378"/>
      <c r="R96" s="213">
        <v>0</v>
      </c>
      <c r="S96" s="214">
        <f>R96*K96</f>
        <v>0</v>
      </c>
      <c r="T96" s="213">
        <v>0</v>
      </c>
      <c r="U96" s="214">
        <f>T96*K96</f>
        <v>0</v>
      </c>
      <c r="V96" s="79"/>
      <c r="Z96" s="315"/>
    </row>
    <row r="97" spans="1:26" s="1" customFormat="1" ht="13.5">
      <c r="A97" s="300"/>
      <c r="B97" s="65"/>
      <c r="C97" s="113"/>
      <c r="D97" s="113"/>
      <c r="E97" s="84" t="s">
        <v>121</v>
      </c>
      <c r="F97" s="85" t="s">
        <v>211</v>
      </c>
      <c r="G97" s="86"/>
      <c r="H97" s="86"/>
      <c r="I97" s="86"/>
      <c r="J97" s="86"/>
      <c r="K97" s="87">
        <f>58.5*0.25+58.5*0.15-8-8</f>
        <v>7.399999999999999</v>
      </c>
      <c r="L97" s="312"/>
      <c r="M97" s="88"/>
      <c r="N97" s="265"/>
      <c r="O97" s="265"/>
      <c r="P97" s="265"/>
      <c r="Q97" s="265"/>
      <c r="R97" s="73"/>
      <c r="S97" s="90"/>
      <c r="T97" s="73"/>
      <c r="U97" s="90"/>
      <c r="V97" s="67"/>
      <c r="W97" s="62"/>
      <c r="Z97" s="319"/>
    </row>
    <row r="98" spans="1:26" s="1" customFormat="1" ht="13.5">
      <c r="A98" s="303"/>
      <c r="B98" s="65"/>
      <c r="C98" s="122"/>
      <c r="D98" s="122"/>
      <c r="E98" s="68"/>
      <c r="F98" s="69"/>
      <c r="G98" s="70"/>
      <c r="H98" s="70"/>
      <c r="I98" s="70"/>
      <c r="J98" s="71"/>
      <c r="K98" s="72">
        <f>SUM(K97:K97)</f>
        <v>7.399999999999999</v>
      </c>
      <c r="L98" s="313"/>
      <c r="M98" s="88"/>
      <c r="N98" s="265"/>
      <c r="O98" s="265"/>
      <c r="P98" s="265"/>
      <c r="Q98" s="265"/>
      <c r="R98" s="73"/>
      <c r="S98" s="90"/>
      <c r="T98" s="73"/>
      <c r="U98" s="90"/>
      <c r="V98" s="79"/>
      <c r="Z98" s="320"/>
    </row>
    <row r="99" spans="1:26" s="1" customFormat="1" ht="55.5" customHeight="1">
      <c r="A99" s="278">
        <v>18</v>
      </c>
      <c r="B99" s="65"/>
      <c r="C99" s="215">
        <v>18</v>
      </c>
      <c r="D99" s="215" t="s">
        <v>72</v>
      </c>
      <c r="E99" s="216" t="s">
        <v>189</v>
      </c>
      <c r="F99" s="367" t="s">
        <v>190</v>
      </c>
      <c r="G99" s="370"/>
      <c r="H99" s="370"/>
      <c r="I99" s="370"/>
      <c r="J99" s="217" t="s">
        <v>76</v>
      </c>
      <c r="K99" s="218">
        <f>K101</f>
        <v>22.199999999999996</v>
      </c>
      <c r="L99" s="368"/>
      <c r="M99" s="379"/>
      <c r="N99" s="369">
        <f>ROUND(L99*K99,2)</f>
        <v>0</v>
      </c>
      <c r="O99" s="369"/>
      <c r="P99" s="369"/>
      <c r="Q99" s="369"/>
      <c r="R99" s="219">
        <v>0</v>
      </c>
      <c r="S99" s="220">
        <f>R99*K99</f>
        <v>0</v>
      </c>
      <c r="T99" s="219">
        <v>0</v>
      </c>
      <c r="U99" s="220">
        <f>T99*K99</f>
        <v>0</v>
      </c>
      <c r="V99" s="79"/>
      <c r="Z99" s="316"/>
    </row>
    <row r="100" spans="1:26" s="1" customFormat="1" ht="13.5">
      <c r="A100" s="300"/>
      <c r="B100" s="65"/>
      <c r="C100" s="113"/>
      <c r="D100" s="113"/>
      <c r="E100" s="84" t="s">
        <v>121</v>
      </c>
      <c r="F100" s="85" t="s">
        <v>212</v>
      </c>
      <c r="G100" s="86"/>
      <c r="H100" s="86"/>
      <c r="I100" s="86"/>
      <c r="J100" s="86"/>
      <c r="K100" s="87">
        <f>(58.5*0.25+58.5*0.15-8-8)*3</f>
        <v>22.199999999999996</v>
      </c>
      <c r="L100" s="312"/>
      <c r="M100" s="88"/>
      <c r="N100" s="265"/>
      <c r="O100" s="265"/>
      <c r="P100" s="265"/>
      <c r="Q100" s="265"/>
      <c r="R100" s="73"/>
      <c r="S100" s="90"/>
      <c r="T100" s="73"/>
      <c r="U100" s="90"/>
      <c r="V100" s="67"/>
      <c r="W100" s="62"/>
      <c r="Z100" s="319"/>
    </row>
    <row r="101" spans="1:26" s="1" customFormat="1" ht="13.5">
      <c r="A101" s="303"/>
      <c r="B101" s="65"/>
      <c r="C101" s="122"/>
      <c r="D101" s="122"/>
      <c r="E101" s="68"/>
      <c r="F101" s="69"/>
      <c r="G101" s="70"/>
      <c r="H101" s="70"/>
      <c r="I101" s="70"/>
      <c r="J101" s="71"/>
      <c r="K101" s="72">
        <f>SUM(K100:K100)</f>
        <v>22.199999999999996</v>
      </c>
      <c r="L101" s="313"/>
      <c r="M101" s="88"/>
      <c r="N101" s="265"/>
      <c r="O101" s="265"/>
      <c r="P101" s="265"/>
      <c r="Q101" s="265"/>
      <c r="R101" s="73"/>
      <c r="S101" s="90"/>
      <c r="T101" s="73"/>
      <c r="U101" s="90"/>
      <c r="V101" s="79"/>
      <c r="Z101" s="320"/>
    </row>
    <row r="102" spans="1:26" s="1" customFormat="1" ht="26.25" customHeight="1">
      <c r="A102" s="280">
        <v>19</v>
      </c>
      <c r="B102" s="65"/>
      <c r="C102" s="203">
        <v>19</v>
      </c>
      <c r="D102" s="203" t="s">
        <v>72</v>
      </c>
      <c r="E102" s="204" t="s">
        <v>193</v>
      </c>
      <c r="F102" s="396" t="s">
        <v>194</v>
      </c>
      <c r="G102" s="397"/>
      <c r="H102" s="397"/>
      <c r="I102" s="397"/>
      <c r="J102" s="205" t="s">
        <v>73</v>
      </c>
      <c r="K102" s="206">
        <f>K105</f>
        <v>58.5</v>
      </c>
      <c r="L102" s="373"/>
      <c r="M102" s="374"/>
      <c r="N102" s="382">
        <f>ROUND(L102*K102,2)</f>
        <v>0</v>
      </c>
      <c r="O102" s="382"/>
      <c r="P102" s="382"/>
      <c r="Q102" s="382"/>
      <c r="R102" s="207">
        <v>0</v>
      </c>
      <c r="S102" s="208">
        <f>R102*K102</f>
        <v>0</v>
      </c>
      <c r="T102" s="207">
        <v>0</v>
      </c>
      <c r="U102" s="208">
        <f>T102*K102</f>
        <v>0</v>
      </c>
      <c r="V102" s="79"/>
      <c r="Z102" s="314"/>
    </row>
    <row r="103" spans="1:26" s="1" customFormat="1" ht="26.25" customHeight="1">
      <c r="A103" s="281">
        <v>20</v>
      </c>
      <c r="B103" s="65"/>
      <c r="C103" s="209">
        <v>20</v>
      </c>
      <c r="D103" s="209" t="s">
        <v>72</v>
      </c>
      <c r="E103" s="210" t="s">
        <v>86</v>
      </c>
      <c r="F103" s="380" t="s">
        <v>195</v>
      </c>
      <c r="G103" s="381"/>
      <c r="H103" s="381"/>
      <c r="I103" s="381"/>
      <c r="J103" s="211" t="s">
        <v>73</v>
      </c>
      <c r="K103" s="212">
        <f>K105</f>
        <v>58.5</v>
      </c>
      <c r="L103" s="358"/>
      <c r="M103" s="359"/>
      <c r="N103" s="378">
        <f>ROUND(L103*K103,2)</f>
        <v>0</v>
      </c>
      <c r="O103" s="378"/>
      <c r="P103" s="378"/>
      <c r="Q103" s="378"/>
      <c r="R103" s="213">
        <v>0</v>
      </c>
      <c r="S103" s="214">
        <f>R103*K103</f>
        <v>0</v>
      </c>
      <c r="T103" s="213">
        <v>0</v>
      </c>
      <c r="U103" s="214">
        <f>T103*K103</f>
        <v>0</v>
      </c>
      <c r="V103" s="79"/>
      <c r="Z103" s="315"/>
    </row>
    <row r="104" spans="1:26" s="1" customFormat="1" ht="13.5">
      <c r="A104" s="300"/>
      <c r="B104" s="65"/>
      <c r="C104" s="113"/>
      <c r="D104" s="113"/>
      <c r="E104" s="84" t="s">
        <v>121</v>
      </c>
      <c r="F104" s="85" t="s">
        <v>141</v>
      </c>
      <c r="G104" s="86"/>
      <c r="H104" s="86"/>
      <c r="I104" s="86"/>
      <c r="J104" s="86"/>
      <c r="K104" s="87">
        <v>58.5</v>
      </c>
      <c r="L104" s="64"/>
      <c r="M104" s="88"/>
      <c r="N104" s="244"/>
      <c r="O104" s="244"/>
      <c r="P104" s="244"/>
      <c r="Q104" s="244"/>
      <c r="R104" s="73"/>
      <c r="S104" s="90"/>
      <c r="T104" s="73"/>
      <c r="U104" s="90"/>
      <c r="V104" s="67"/>
      <c r="W104" s="62"/>
      <c r="Z104" s="115"/>
    </row>
    <row r="105" spans="1:26" s="1" customFormat="1" ht="13.5">
      <c r="A105" s="303"/>
      <c r="B105" s="65"/>
      <c r="C105" s="122"/>
      <c r="D105" s="122"/>
      <c r="E105" s="68"/>
      <c r="F105" s="69"/>
      <c r="G105" s="70"/>
      <c r="H105" s="70"/>
      <c r="I105" s="70"/>
      <c r="J105" s="71"/>
      <c r="K105" s="72">
        <f>SUM(K104:K104)</f>
        <v>58.5</v>
      </c>
      <c r="L105" s="64"/>
      <c r="M105" s="88"/>
      <c r="N105" s="89"/>
      <c r="O105" s="89"/>
      <c r="P105" s="89"/>
      <c r="Q105" s="89"/>
      <c r="R105" s="73"/>
      <c r="S105" s="90"/>
      <c r="T105" s="73"/>
      <c r="U105" s="90"/>
      <c r="V105" s="79"/>
      <c r="Z105" s="115"/>
    </row>
    <row r="106" spans="1:26" s="1" customFormat="1" ht="13.5">
      <c r="A106" s="279">
        <v>21</v>
      </c>
      <c r="B106" s="65"/>
      <c r="C106" s="104">
        <v>21</v>
      </c>
      <c r="D106" s="104" t="s">
        <v>85</v>
      </c>
      <c r="E106" s="105" t="s">
        <v>87</v>
      </c>
      <c r="F106" s="383" t="s">
        <v>88</v>
      </c>
      <c r="G106" s="384"/>
      <c r="H106" s="384"/>
      <c r="I106" s="384"/>
      <c r="J106" s="106" t="s">
        <v>89</v>
      </c>
      <c r="K106" s="107">
        <f>K108</f>
        <v>2</v>
      </c>
      <c r="L106" s="390"/>
      <c r="M106" s="391"/>
      <c r="N106" s="389">
        <f>ROUND(L106*K106,2)</f>
        <v>0</v>
      </c>
      <c r="O106" s="389"/>
      <c r="P106" s="389"/>
      <c r="Q106" s="389"/>
      <c r="R106" s="108">
        <v>0.001</v>
      </c>
      <c r="S106" s="109">
        <f>R106*K106</f>
        <v>0.002</v>
      </c>
      <c r="T106" s="108">
        <v>0</v>
      </c>
      <c r="U106" s="109">
        <f>T106*K106</f>
        <v>0</v>
      </c>
      <c r="V106" s="79"/>
      <c r="Z106" s="311">
        <v>95</v>
      </c>
    </row>
    <row r="107" spans="1:26" s="1" customFormat="1" ht="13.5">
      <c r="A107" s="300"/>
      <c r="B107" s="65"/>
      <c r="C107" s="113"/>
      <c r="D107" s="113"/>
      <c r="E107" s="84" t="s">
        <v>83</v>
      </c>
      <c r="F107" s="85" t="s">
        <v>142</v>
      </c>
      <c r="G107" s="86"/>
      <c r="H107" s="86"/>
      <c r="I107" s="86"/>
      <c r="J107" s="86"/>
      <c r="K107" s="87">
        <f>ROUNDUP((K102)*0.02,0)</f>
        <v>2</v>
      </c>
      <c r="L107" s="64"/>
      <c r="M107" s="88"/>
      <c r="N107" s="89"/>
      <c r="O107" s="89"/>
      <c r="P107" s="89"/>
      <c r="Q107" s="89"/>
      <c r="R107" s="73"/>
      <c r="S107" s="90"/>
      <c r="T107" s="73"/>
      <c r="U107" s="90"/>
      <c r="V107" s="79"/>
      <c r="Z107" s="115"/>
    </row>
    <row r="108" spans="1:26" s="1" customFormat="1" ht="13.5">
      <c r="A108" s="303"/>
      <c r="B108" s="65"/>
      <c r="C108" s="122"/>
      <c r="D108" s="122"/>
      <c r="E108" s="68"/>
      <c r="F108" s="69"/>
      <c r="G108" s="70"/>
      <c r="H108" s="70"/>
      <c r="I108" s="70"/>
      <c r="J108" s="71"/>
      <c r="K108" s="72">
        <f>SUM(K107:K107)</f>
        <v>2</v>
      </c>
      <c r="L108" s="64"/>
      <c r="M108" s="88"/>
      <c r="N108" s="89"/>
      <c r="O108" s="89"/>
      <c r="P108" s="89"/>
      <c r="Q108" s="89"/>
      <c r="R108" s="73"/>
      <c r="S108" s="90"/>
      <c r="T108" s="73"/>
      <c r="U108" s="90"/>
      <c r="V108" s="79"/>
      <c r="Z108" s="115"/>
    </row>
    <row r="109" spans="1:26" s="1" customFormat="1" ht="55.5" customHeight="1">
      <c r="A109" s="284">
        <v>23</v>
      </c>
      <c r="B109" s="65"/>
      <c r="C109" s="215">
        <v>23</v>
      </c>
      <c r="D109" s="215" t="s">
        <v>85</v>
      </c>
      <c r="E109" s="216" t="s">
        <v>155</v>
      </c>
      <c r="F109" s="367" t="s">
        <v>196</v>
      </c>
      <c r="G109" s="370"/>
      <c r="H109" s="370"/>
      <c r="I109" s="370"/>
      <c r="J109" s="217" t="s">
        <v>76</v>
      </c>
      <c r="K109" s="218">
        <f>K111</f>
        <v>4.5</v>
      </c>
      <c r="L109" s="368"/>
      <c r="M109" s="379"/>
      <c r="N109" s="369">
        <f>ROUND(L109*K109,2)</f>
        <v>0</v>
      </c>
      <c r="O109" s="369"/>
      <c r="P109" s="369"/>
      <c r="Q109" s="369"/>
      <c r="R109" s="219">
        <v>0</v>
      </c>
      <c r="S109" s="220">
        <f>R109*K109</f>
        <v>0</v>
      </c>
      <c r="T109" s="219">
        <v>0</v>
      </c>
      <c r="U109" s="220">
        <f>T109*K109</f>
        <v>0</v>
      </c>
      <c r="V109" s="79"/>
      <c r="Z109" s="316"/>
    </row>
    <row r="110" spans="1:26" s="1" customFormat="1" ht="13.5">
      <c r="A110" s="300"/>
      <c r="B110" s="65"/>
      <c r="C110" s="113"/>
      <c r="D110" s="113"/>
      <c r="E110" s="84" t="s">
        <v>153</v>
      </c>
      <c r="F110" s="85" t="s">
        <v>156</v>
      </c>
      <c r="G110" s="86"/>
      <c r="H110" s="86"/>
      <c r="I110" s="86"/>
      <c r="J110" s="86"/>
      <c r="K110" s="87">
        <f>(7+8)*0.6*(0.2+0.3)</f>
        <v>4.5</v>
      </c>
      <c r="L110" s="115"/>
      <c r="M110" s="116"/>
      <c r="N110" s="117"/>
      <c r="O110" s="117"/>
      <c r="P110" s="117"/>
      <c r="Q110" s="117"/>
      <c r="R110" s="118"/>
      <c r="S110" s="119"/>
      <c r="T110" s="118"/>
      <c r="U110" s="119"/>
      <c r="V110" s="67"/>
      <c r="W110" s="62"/>
      <c r="Z110" s="115"/>
    </row>
    <row r="111" spans="1:26" s="1" customFormat="1" ht="13.5">
      <c r="A111" s="303"/>
      <c r="B111" s="65"/>
      <c r="C111" s="122"/>
      <c r="D111" s="122"/>
      <c r="E111" s="68"/>
      <c r="F111" s="69"/>
      <c r="G111" s="70"/>
      <c r="H111" s="70"/>
      <c r="I111" s="70"/>
      <c r="J111" s="71"/>
      <c r="K111" s="72">
        <f>SUM(K110:K110)</f>
        <v>4.5</v>
      </c>
      <c r="L111" s="64"/>
      <c r="M111" s="88"/>
      <c r="N111" s="265"/>
      <c r="O111" s="265"/>
      <c r="P111" s="265"/>
      <c r="Q111" s="265"/>
      <c r="R111" s="73"/>
      <c r="S111" s="90"/>
      <c r="T111" s="73"/>
      <c r="U111" s="90"/>
      <c r="V111" s="79"/>
      <c r="Z111" s="115"/>
    </row>
    <row r="112" spans="1:26" s="1" customFormat="1" ht="13.5">
      <c r="A112" s="285">
        <v>24</v>
      </c>
      <c r="B112" s="65"/>
      <c r="C112" s="104">
        <v>24</v>
      </c>
      <c r="D112" s="104" t="s">
        <v>85</v>
      </c>
      <c r="E112" s="105"/>
      <c r="F112" s="383" t="s">
        <v>110</v>
      </c>
      <c r="G112" s="384"/>
      <c r="H112" s="384"/>
      <c r="I112" s="384"/>
      <c r="J112" s="106" t="s">
        <v>77</v>
      </c>
      <c r="K112" s="107">
        <f>K109*2</f>
        <v>9</v>
      </c>
      <c r="L112" s="390"/>
      <c r="M112" s="391"/>
      <c r="N112" s="389">
        <f>ROUND(L112*K112,2)</f>
        <v>0</v>
      </c>
      <c r="O112" s="389"/>
      <c r="P112" s="389"/>
      <c r="Q112" s="389"/>
      <c r="R112" s="108">
        <v>1</v>
      </c>
      <c r="S112" s="109">
        <f>R112*K112</f>
        <v>9</v>
      </c>
      <c r="T112" s="108">
        <v>0</v>
      </c>
      <c r="U112" s="109">
        <f>T112*K112</f>
        <v>0</v>
      </c>
      <c r="V112" s="79"/>
      <c r="Z112" s="311">
        <v>313.5</v>
      </c>
    </row>
    <row r="113" spans="1:26" s="74" customFormat="1" ht="15">
      <c r="A113" s="222"/>
      <c r="B113" s="91"/>
      <c r="C113" s="222"/>
      <c r="D113" s="223" t="s">
        <v>152</v>
      </c>
      <c r="E113" s="223"/>
      <c r="F113" s="223"/>
      <c r="G113" s="223"/>
      <c r="H113" s="223"/>
      <c r="I113" s="223"/>
      <c r="J113" s="223"/>
      <c r="K113" s="223"/>
      <c r="L113" s="223"/>
      <c r="M113" s="223"/>
      <c r="N113" s="385">
        <f>N114</f>
        <v>0</v>
      </c>
      <c r="O113" s="386"/>
      <c r="P113" s="386"/>
      <c r="Q113" s="386"/>
      <c r="R113" s="222"/>
      <c r="S113" s="224">
        <f>S114</f>
        <v>1.7016930000000001</v>
      </c>
      <c r="T113" s="222"/>
      <c r="U113" s="224">
        <f>U114</f>
        <v>0</v>
      </c>
      <c r="V113" s="92"/>
      <c r="Z113" s="223"/>
    </row>
    <row r="114" spans="1:26" s="1" customFormat="1" ht="27" customHeight="1">
      <c r="A114" s="284">
        <v>25</v>
      </c>
      <c r="B114" s="65"/>
      <c r="C114" s="215">
        <v>25</v>
      </c>
      <c r="D114" s="215" t="s">
        <v>72</v>
      </c>
      <c r="E114" s="216" t="s">
        <v>205</v>
      </c>
      <c r="F114" s="367" t="s">
        <v>204</v>
      </c>
      <c r="G114" s="367"/>
      <c r="H114" s="367"/>
      <c r="I114" s="367"/>
      <c r="J114" s="217" t="s">
        <v>76</v>
      </c>
      <c r="K114" s="218">
        <f>K116</f>
        <v>0.9</v>
      </c>
      <c r="L114" s="368"/>
      <c r="M114" s="368"/>
      <c r="N114" s="369">
        <f>ROUND(L114*K114,2)</f>
        <v>0</v>
      </c>
      <c r="O114" s="369"/>
      <c r="P114" s="369"/>
      <c r="Q114" s="369"/>
      <c r="R114" s="219">
        <v>1.89077</v>
      </c>
      <c r="S114" s="220">
        <f>R114*K114</f>
        <v>1.7016930000000001</v>
      </c>
      <c r="T114" s="219">
        <v>0</v>
      </c>
      <c r="U114" s="220">
        <f>T114*K114</f>
        <v>0</v>
      </c>
      <c r="V114" s="79"/>
      <c r="Z114" s="316"/>
    </row>
    <row r="115" spans="1:26" s="1" customFormat="1" ht="13.5">
      <c r="A115" s="300"/>
      <c r="B115" s="65"/>
      <c r="C115" s="113"/>
      <c r="D115" s="113"/>
      <c r="E115" s="84" t="s">
        <v>153</v>
      </c>
      <c r="F115" s="85" t="s">
        <v>154</v>
      </c>
      <c r="G115" s="86"/>
      <c r="H115" s="86"/>
      <c r="I115" s="86"/>
      <c r="J115" s="86"/>
      <c r="K115" s="87">
        <f>(7+8)*0.6*0.1</f>
        <v>0.9</v>
      </c>
      <c r="L115" s="115"/>
      <c r="M115" s="116"/>
      <c r="N115" s="117"/>
      <c r="O115" s="117"/>
      <c r="P115" s="117"/>
      <c r="Q115" s="117"/>
      <c r="R115" s="118"/>
      <c r="S115" s="119"/>
      <c r="T115" s="118"/>
      <c r="U115" s="119"/>
      <c r="V115" s="67"/>
      <c r="W115" s="62"/>
      <c r="Z115" s="115"/>
    </row>
    <row r="116" spans="1:26" s="1" customFormat="1" ht="13.5">
      <c r="A116" s="303"/>
      <c r="B116" s="65"/>
      <c r="C116" s="122"/>
      <c r="D116" s="122"/>
      <c r="E116" s="68"/>
      <c r="F116" s="69"/>
      <c r="G116" s="70"/>
      <c r="H116" s="70"/>
      <c r="I116" s="70"/>
      <c r="J116" s="71"/>
      <c r="K116" s="72">
        <f>SUM(K115:K115)</f>
        <v>0.9</v>
      </c>
      <c r="L116" s="115"/>
      <c r="M116" s="116"/>
      <c r="N116" s="117"/>
      <c r="O116" s="117"/>
      <c r="P116" s="117"/>
      <c r="Q116" s="117"/>
      <c r="R116" s="118"/>
      <c r="S116" s="119"/>
      <c r="T116" s="118"/>
      <c r="U116" s="119"/>
      <c r="V116" s="79"/>
      <c r="Z116" s="115"/>
    </row>
    <row r="117" spans="1:26" s="74" customFormat="1" ht="15">
      <c r="A117" s="222"/>
      <c r="B117" s="91"/>
      <c r="C117" s="222"/>
      <c r="D117" s="223" t="s">
        <v>84</v>
      </c>
      <c r="E117" s="223"/>
      <c r="F117" s="223"/>
      <c r="G117" s="223"/>
      <c r="H117" s="223"/>
      <c r="I117" s="223"/>
      <c r="J117" s="223"/>
      <c r="K117" s="223"/>
      <c r="L117" s="223"/>
      <c r="M117" s="223"/>
      <c r="N117" s="385">
        <f>SUM(N118:Q128)</f>
        <v>0</v>
      </c>
      <c r="O117" s="386"/>
      <c r="P117" s="386"/>
      <c r="Q117" s="386"/>
      <c r="R117" s="222"/>
      <c r="S117" s="224">
        <f>SUM(S118:S128)</f>
        <v>34.37146</v>
      </c>
      <c r="T117" s="222"/>
      <c r="U117" s="224">
        <f>SUM(U118:U128)</f>
        <v>0</v>
      </c>
      <c r="V117" s="92"/>
      <c r="Z117" s="223"/>
    </row>
    <row r="118" spans="1:26" s="1" customFormat="1" ht="27" customHeight="1">
      <c r="A118" s="278">
        <v>26</v>
      </c>
      <c r="B118" s="65"/>
      <c r="C118" s="215">
        <v>26</v>
      </c>
      <c r="D118" s="215" t="s">
        <v>72</v>
      </c>
      <c r="E118" s="216" t="s">
        <v>130</v>
      </c>
      <c r="F118" s="367" t="s">
        <v>131</v>
      </c>
      <c r="G118" s="367"/>
      <c r="H118" s="367"/>
      <c r="I118" s="367"/>
      <c r="J118" s="217" t="s">
        <v>73</v>
      </c>
      <c r="K118" s="218">
        <f>K122</f>
        <v>188</v>
      </c>
      <c r="L118" s="368"/>
      <c r="M118" s="368"/>
      <c r="N118" s="369">
        <f>ROUND(L118*K118,2)</f>
        <v>0</v>
      </c>
      <c r="O118" s="369"/>
      <c r="P118" s="369"/>
      <c r="Q118" s="369"/>
      <c r="R118" s="219">
        <v>0.10362</v>
      </c>
      <c r="S118" s="220">
        <f>R118*K118</f>
        <v>19.48056</v>
      </c>
      <c r="T118" s="219">
        <v>0</v>
      </c>
      <c r="U118" s="220">
        <f>T118*K118</f>
        <v>0</v>
      </c>
      <c r="V118" s="79"/>
      <c r="Z118" s="316"/>
    </row>
    <row r="119" spans="1:26" s="1" customFormat="1" ht="13.5">
      <c r="A119" s="113"/>
      <c r="B119" s="65"/>
      <c r="C119" s="113"/>
      <c r="D119" s="113"/>
      <c r="E119" s="111" t="s">
        <v>220</v>
      </c>
      <c r="F119" s="112" t="s">
        <v>219</v>
      </c>
      <c r="G119" s="113"/>
      <c r="H119" s="113"/>
      <c r="I119" s="113"/>
      <c r="J119" s="113"/>
      <c r="K119" s="114">
        <v>147</v>
      </c>
      <c r="L119" s="115"/>
      <c r="M119" s="116"/>
      <c r="N119" s="117"/>
      <c r="O119" s="117"/>
      <c r="P119" s="117"/>
      <c r="Q119" s="117"/>
      <c r="R119" s="118"/>
      <c r="S119" s="119"/>
      <c r="T119" s="118"/>
      <c r="U119" s="119"/>
      <c r="V119" s="67"/>
      <c r="W119" s="62"/>
      <c r="Z119" s="115"/>
    </row>
    <row r="120" spans="1:26" s="1" customFormat="1" ht="13.5">
      <c r="A120" s="300"/>
      <c r="B120" s="65"/>
      <c r="C120" s="113"/>
      <c r="D120" s="113"/>
      <c r="E120" s="111" t="s">
        <v>221</v>
      </c>
      <c r="F120" s="112" t="s">
        <v>217</v>
      </c>
      <c r="G120" s="113"/>
      <c r="H120" s="113"/>
      <c r="I120" s="113"/>
      <c r="J120" s="113"/>
      <c r="K120" s="114">
        <v>37</v>
      </c>
      <c r="L120" s="115"/>
      <c r="M120" s="116"/>
      <c r="N120" s="117"/>
      <c r="O120" s="117"/>
      <c r="P120" s="117"/>
      <c r="Q120" s="117"/>
      <c r="R120" s="118"/>
      <c r="S120" s="119"/>
      <c r="T120" s="118"/>
      <c r="U120" s="119"/>
      <c r="V120" s="67"/>
      <c r="W120" s="62"/>
      <c r="Z120" s="115"/>
    </row>
    <row r="121" spans="1:26" s="1" customFormat="1" ht="13.5">
      <c r="A121" s="300"/>
      <c r="B121" s="65"/>
      <c r="C121" s="113"/>
      <c r="D121" s="113"/>
      <c r="E121" s="111" t="s">
        <v>216</v>
      </c>
      <c r="F121" s="112" t="s">
        <v>107</v>
      </c>
      <c r="G121" s="113"/>
      <c r="H121" s="113"/>
      <c r="I121" s="113"/>
      <c r="J121" s="113"/>
      <c r="K121" s="114">
        <v>4</v>
      </c>
      <c r="L121" s="115"/>
      <c r="M121" s="116"/>
      <c r="N121" s="117"/>
      <c r="O121" s="117"/>
      <c r="P121" s="117"/>
      <c r="Q121" s="117"/>
      <c r="R121" s="118"/>
      <c r="S121" s="119"/>
      <c r="T121" s="118"/>
      <c r="U121" s="119"/>
      <c r="V121" s="67"/>
      <c r="W121" s="62"/>
      <c r="Z121" s="115"/>
    </row>
    <row r="122" spans="1:26" s="1" customFormat="1" ht="13.5">
      <c r="A122" s="303"/>
      <c r="B122" s="65"/>
      <c r="C122" s="122"/>
      <c r="D122" s="122"/>
      <c r="E122" s="120"/>
      <c r="F122" s="121"/>
      <c r="G122" s="122"/>
      <c r="H122" s="122"/>
      <c r="I122" s="122"/>
      <c r="J122" s="123"/>
      <c r="K122" s="124">
        <f>SUM(K119:K121)</f>
        <v>188</v>
      </c>
      <c r="L122" s="115"/>
      <c r="M122" s="116"/>
      <c r="N122" s="117"/>
      <c r="O122" s="117"/>
      <c r="P122" s="117"/>
      <c r="Q122" s="117"/>
      <c r="R122" s="118"/>
      <c r="S122" s="119"/>
      <c r="T122" s="118"/>
      <c r="U122" s="119"/>
      <c r="V122" s="79"/>
      <c r="Z122" s="115"/>
    </row>
    <row r="123" spans="1:26" s="1" customFormat="1" ht="13.5">
      <c r="A123" s="279">
        <v>27</v>
      </c>
      <c r="B123" s="65"/>
      <c r="C123" s="104">
        <v>27</v>
      </c>
      <c r="D123" s="104" t="s">
        <v>85</v>
      </c>
      <c r="E123" s="105"/>
      <c r="F123" s="383" t="s">
        <v>222</v>
      </c>
      <c r="G123" s="383"/>
      <c r="H123" s="383"/>
      <c r="I123" s="383"/>
      <c r="J123" s="106" t="s">
        <v>73</v>
      </c>
      <c r="K123" s="107">
        <f>K125</f>
        <v>86</v>
      </c>
      <c r="L123" s="390"/>
      <c r="M123" s="391"/>
      <c r="N123" s="389">
        <f>ROUND(L123*K123,2)</f>
        <v>0</v>
      </c>
      <c r="O123" s="389"/>
      <c r="P123" s="389"/>
      <c r="Q123" s="389"/>
      <c r="R123" s="108">
        <v>0.17</v>
      </c>
      <c r="S123" s="109">
        <f>R123*K123</f>
        <v>14.620000000000001</v>
      </c>
      <c r="T123" s="108">
        <v>0</v>
      </c>
      <c r="U123" s="109">
        <f>T123*K123</f>
        <v>0</v>
      </c>
      <c r="V123" s="79"/>
      <c r="Z123" s="311">
        <v>311</v>
      </c>
    </row>
    <row r="124" spans="1:26" s="1" customFormat="1" ht="13.5">
      <c r="A124" s="300"/>
      <c r="B124" s="65"/>
      <c r="C124" s="113"/>
      <c r="D124" s="113"/>
      <c r="E124" s="111" t="s">
        <v>220</v>
      </c>
      <c r="F124" s="112" t="s">
        <v>210</v>
      </c>
      <c r="G124" s="113"/>
      <c r="H124" s="113"/>
      <c r="I124" s="113"/>
      <c r="J124" s="113"/>
      <c r="K124" s="114">
        <f>(148-1.5-65)*1.05</f>
        <v>85.575</v>
      </c>
      <c r="L124" s="115"/>
      <c r="M124" s="116"/>
      <c r="N124" s="117"/>
      <c r="O124" s="117"/>
      <c r="P124" s="117"/>
      <c r="Q124" s="117"/>
      <c r="R124" s="118"/>
      <c r="S124" s="119"/>
      <c r="T124" s="118"/>
      <c r="U124" s="119"/>
      <c r="V124" s="67"/>
      <c r="W124" s="62"/>
      <c r="Z124" s="115"/>
    </row>
    <row r="125" spans="1:26" s="1" customFormat="1" ht="13.5">
      <c r="A125" s="303"/>
      <c r="B125" s="65"/>
      <c r="C125" s="122"/>
      <c r="D125" s="122"/>
      <c r="E125" s="120"/>
      <c r="F125" s="121"/>
      <c r="G125" s="122"/>
      <c r="H125" s="122"/>
      <c r="I125" s="122"/>
      <c r="J125" s="123"/>
      <c r="K125" s="124">
        <f>ROUNDUP(SUM(K124:K124),0)</f>
        <v>86</v>
      </c>
      <c r="L125" s="115"/>
      <c r="M125" s="116"/>
      <c r="N125" s="117"/>
      <c r="O125" s="117"/>
      <c r="P125" s="117"/>
      <c r="Q125" s="117"/>
      <c r="R125" s="118"/>
      <c r="S125" s="119"/>
      <c r="T125" s="118"/>
      <c r="U125" s="119"/>
      <c r="V125" s="67"/>
      <c r="W125" s="62"/>
      <c r="Z125" s="115"/>
    </row>
    <row r="126" spans="1:26" s="1" customFormat="1" ht="13.5" customHeight="1">
      <c r="A126" s="279">
        <v>28</v>
      </c>
      <c r="B126" s="65"/>
      <c r="C126" s="104">
        <v>28</v>
      </c>
      <c r="D126" s="104" t="s">
        <v>85</v>
      </c>
      <c r="E126" s="105"/>
      <c r="F126" s="383" t="s">
        <v>223</v>
      </c>
      <c r="G126" s="383"/>
      <c r="H126" s="383"/>
      <c r="I126" s="383"/>
      <c r="J126" s="106" t="s">
        <v>73</v>
      </c>
      <c r="K126" s="107">
        <f>K128</f>
        <v>1.5750000000000002</v>
      </c>
      <c r="L126" s="387"/>
      <c r="M126" s="388"/>
      <c r="N126" s="389">
        <f>ROUND(L126*K126,2)</f>
        <v>0</v>
      </c>
      <c r="O126" s="389"/>
      <c r="P126" s="389"/>
      <c r="Q126" s="389"/>
      <c r="R126" s="108">
        <v>0.172</v>
      </c>
      <c r="S126" s="109">
        <f>R126*K126</f>
        <v>0.27090000000000003</v>
      </c>
      <c r="T126" s="108">
        <v>0</v>
      </c>
      <c r="U126" s="109">
        <f>T126*K126</f>
        <v>0</v>
      </c>
      <c r="V126" s="79"/>
      <c r="Z126" s="311">
        <v>490</v>
      </c>
    </row>
    <row r="127" spans="1:26" s="1" customFormat="1" ht="13.5">
      <c r="A127" s="300"/>
      <c r="B127" s="65"/>
      <c r="C127" s="113"/>
      <c r="D127" s="113"/>
      <c r="E127" s="111" t="s">
        <v>220</v>
      </c>
      <c r="F127" s="112" t="s">
        <v>132</v>
      </c>
      <c r="G127" s="113"/>
      <c r="H127" s="113"/>
      <c r="I127" s="113"/>
      <c r="J127" s="113"/>
      <c r="K127" s="114">
        <f>1.5*1.05</f>
        <v>1.5750000000000002</v>
      </c>
      <c r="L127" s="115"/>
      <c r="M127" s="116"/>
      <c r="N127" s="117"/>
      <c r="O127" s="117"/>
      <c r="P127" s="117"/>
      <c r="Q127" s="117"/>
      <c r="R127" s="118"/>
      <c r="S127" s="119"/>
      <c r="T127" s="118"/>
      <c r="U127" s="119"/>
      <c r="V127" s="67"/>
      <c r="W127" s="62"/>
      <c r="Z127" s="115"/>
    </row>
    <row r="128" spans="1:26" s="1" customFormat="1" ht="13.5">
      <c r="A128" s="303"/>
      <c r="B128" s="65"/>
      <c r="C128" s="122"/>
      <c r="D128" s="122"/>
      <c r="E128" s="120"/>
      <c r="F128" s="121"/>
      <c r="G128" s="122"/>
      <c r="H128" s="122"/>
      <c r="I128" s="122"/>
      <c r="J128" s="123"/>
      <c r="K128" s="124">
        <f>K127</f>
        <v>1.5750000000000002</v>
      </c>
      <c r="L128" s="115"/>
      <c r="M128" s="116"/>
      <c r="N128" s="117"/>
      <c r="O128" s="117"/>
      <c r="P128" s="117"/>
      <c r="Q128" s="117"/>
      <c r="R128" s="118"/>
      <c r="S128" s="119"/>
      <c r="T128" s="118"/>
      <c r="U128" s="119"/>
      <c r="V128" s="67"/>
      <c r="W128" s="62"/>
      <c r="Z128" s="115"/>
    </row>
    <row r="129" spans="1:26" s="74" customFormat="1" ht="15">
      <c r="A129" s="305"/>
      <c r="B129" s="91"/>
      <c r="C129" s="222"/>
      <c r="D129" s="223" t="s">
        <v>159</v>
      </c>
      <c r="E129" s="223"/>
      <c r="F129" s="223"/>
      <c r="G129" s="223"/>
      <c r="H129" s="223"/>
      <c r="I129" s="223"/>
      <c r="J129" s="223"/>
      <c r="K129" s="223"/>
      <c r="L129" s="223"/>
      <c r="M129" s="223"/>
      <c r="N129" s="385">
        <f>SUM(N130:Q145)</f>
        <v>0</v>
      </c>
      <c r="O129" s="386"/>
      <c r="P129" s="386"/>
      <c r="Q129" s="386"/>
      <c r="R129" s="222"/>
      <c r="S129" s="224">
        <f>SUM(S130:S146)</f>
        <v>40.9080997</v>
      </c>
      <c r="T129" s="222"/>
      <c r="U129" s="224">
        <f>SUM(U130:U146)</f>
        <v>0</v>
      </c>
      <c r="V129" s="92"/>
      <c r="Z129" s="223"/>
    </row>
    <row r="130" spans="1:26" s="1" customFormat="1" ht="36.75" customHeight="1">
      <c r="A130" s="284">
        <v>31</v>
      </c>
      <c r="B130" s="65"/>
      <c r="C130" s="215">
        <v>31</v>
      </c>
      <c r="D130" s="215" t="s">
        <v>72</v>
      </c>
      <c r="E130" s="216" t="s">
        <v>160</v>
      </c>
      <c r="F130" s="367" t="s">
        <v>206</v>
      </c>
      <c r="G130" s="367"/>
      <c r="H130" s="367"/>
      <c r="I130" s="367"/>
      <c r="J130" s="217" t="s">
        <v>75</v>
      </c>
      <c r="K130" s="218">
        <f>K132</f>
        <v>16</v>
      </c>
      <c r="L130" s="368"/>
      <c r="M130" s="368"/>
      <c r="N130" s="369">
        <f>ROUND(L130*K130,2)</f>
        <v>0</v>
      </c>
      <c r="O130" s="369"/>
      <c r="P130" s="369"/>
      <c r="Q130" s="369"/>
      <c r="R130" s="219">
        <v>0.0044</v>
      </c>
      <c r="S130" s="220">
        <f>R130*K130</f>
        <v>0.0704</v>
      </c>
      <c r="T130" s="219">
        <v>0</v>
      </c>
      <c r="U130" s="220">
        <f>T130*K130</f>
        <v>0</v>
      </c>
      <c r="V130" s="79"/>
      <c r="Z130" s="316"/>
    </row>
    <row r="131" spans="1:26" s="1" customFormat="1" ht="13.5">
      <c r="A131" s="300"/>
      <c r="B131" s="65"/>
      <c r="C131" s="113"/>
      <c r="D131" s="113"/>
      <c r="E131" s="84" t="s">
        <v>153</v>
      </c>
      <c r="F131" s="112" t="s">
        <v>161</v>
      </c>
      <c r="G131" s="113"/>
      <c r="H131" s="113"/>
      <c r="I131" s="113"/>
      <c r="J131" s="113"/>
      <c r="K131" s="114">
        <f>7+8+1</f>
        <v>16</v>
      </c>
      <c r="L131" s="115"/>
      <c r="M131" s="116"/>
      <c r="N131" s="117"/>
      <c r="O131" s="117"/>
      <c r="P131" s="117"/>
      <c r="Q131" s="117"/>
      <c r="R131" s="118"/>
      <c r="S131" s="119"/>
      <c r="T131" s="118"/>
      <c r="U131" s="119"/>
      <c r="V131" s="67"/>
      <c r="W131" s="62"/>
      <c r="Z131" s="115"/>
    </row>
    <row r="132" spans="1:26" s="1" customFormat="1" ht="13.5">
      <c r="A132" s="303"/>
      <c r="B132" s="65"/>
      <c r="C132" s="122"/>
      <c r="D132" s="122"/>
      <c r="E132" s="120"/>
      <c r="F132" s="121"/>
      <c r="G132" s="122"/>
      <c r="H132" s="122"/>
      <c r="I132" s="122"/>
      <c r="J132" s="123"/>
      <c r="K132" s="124">
        <f>SUM(K131:K131)</f>
        <v>16</v>
      </c>
      <c r="L132" s="115"/>
      <c r="M132" s="116"/>
      <c r="N132" s="117"/>
      <c r="O132" s="117"/>
      <c r="P132" s="117"/>
      <c r="Q132" s="117"/>
      <c r="R132" s="118"/>
      <c r="S132" s="119"/>
      <c r="T132" s="118"/>
      <c r="U132" s="119"/>
      <c r="V132" s="79"/>
      <c r="Z132" s="115"/>
    </row>
    <row r="133" spans="1:26" s="1" customFormat="1" ht="29.25" customHeight="1">
      <c r="A133" s="292">
        <v>32</v>
      </c>
      <c r="B133" s="65"/>
      <c r="C133" s="203">
        <v>32</v>
      </c>
      <c r="D133" s="203" t="s">
        <v>72</v>
      </c>
      <c r="E133" s="204" t="s">
        <v>162</v>
      </c>
      <c r="F133" s="396" t="s">
        <v>207</v>
      </c>
      <c r="G133" s="396"/>
      <c r="H133" s="396"/>
      <c r="I133" s="396"/>
      <c r="J133" s="205" t="s">
        <v>163</v>
      </c>
      <c r="K133" s="206">
        <f>K136</f>
        <v>1</v>
      </c>
      <c r="L133" s="373"/>
      <c r="M133" s="373"/>
      <c r="N133" s="382">
        <f>ROUND(L133*K133,2)</f>
        <v>0</v>
      </c>
      <c r="O133" s="382"/>
      <c r="P133" s="382"/>
      <c r="Q133" s="382"/>
      <c r="R133" s="207">
        <v>1E-05</v>
      </c>
      <c r="S133" s="208">
        <f>R133*K133</f>
        <v>1E-05</v>
      </c>
      <c r="T133" s="207">
        <v>0</v>
      </c>
      <c r="U133" s="208">
        <f>T133*K133</f>
        <v>0</v>
      </c>
      <c r="V133" s="79"/>
      <c r="Z133" s="314"/>
    </row>
    <row r="134" spans="1:26" s="1" customFormat="1" ht="13.5">
      <c r="A134" s="293">
        <v>33</v>
      </c>
      <c r="B134" s="65"/>
      <c r="C134" s="286">
        <v>33</v>
      </c>
      <c r="D134" s="286" t="s">
        <v>85</v>
      </c>
      <c r="E134" s="287"/>
      <c r="F134" s="421" t="s">
        <v>164</v>
      </c>
      <c r="G134" s="421"/>
      <c r="H134" s="421"/>
      <c r="I134" s="421"/>
      <c r="J134" s="288" t="s">
        <v>163</v>
      </c>
      <c r="K134" s="289">
        <f>K136</f>
        <v>1</v>
      </c>
      <c r="L134" s="418"/>
      <c r="M134" s="419"/>
      <c r="N134" s="420">
        <f>ROUND(L134*K134,2)</f>
        <v>0</v>
      </c>
      <c r="O134" s="420"/>
      <c r="P134" s="420"/>
      <c r="Q134" s="420"/>
      <c r="R134" s="290">
        <v>0</v>
      </c>
      <c r="S134" s="291">
        <f>R134*K134</f>
        <v>0</v>
      </c>
      <c r="T134" s="290">
        <v>0</v>
      </c>
      <c r="U134" s="291">
        <f>T134*K134</f>
        <v>0</v>
      </c>
      <c r="V134" s="79"/>
      <c r="Z134" s="311">
        <v>249</v>
      </c>
    </row>
    <row r="135" spans="1:26" s="1" customFormat="1" ht="13.5">
      <c r="A135" s="300"/>
      <c r="B135" s="65"/>
      <c r="C135" s="113"/>
      <c r="D135" s="113"/>
      <c r="E135" s="84" t="s">
        <v>153</v>
      </c>
      <c r="F135" s="112" t="s">
        <v>8</v>
      </c>
      <c r="G135" s="113"/>
      <c r="H135" s="113"/>
      <c r="I135" s="113"/>
      <c r="J135" s="113"/>
      <c r="K135" s="114">
        <v>1</v>
      </c>
      <c r="L135" s="115"/>
      <c r="M135" s="116"/>
      <c r="N135" s="117"/>
      <c r="O135" s="117"/>
      <c r="P135" s="117"/>
      <c r="Q135" s="117"/>
      <c r="R135" s="118"/>
      <c r="S135" s="119"/>
      <c r="T135" s="118"/>
      <c r="U135" s="119"/>
      <c r="V135" s="67"/>
      <c r="W135" s="62"/>
      <c r="Z135" s="115"/>
    </row>
    <row r="136" spans="1:26" s="1" customFormat="1" ht="13.5">
      <c r="A136" s="303"/>
      <c r="B136" s="65"/>
      <c r="C136" s="122"/>
      <c r="D136" s="122"/>
      <c r="E136" s="120"/>
      <c r="F136" s="121"/>
      <c r="G136" s="122"/>
      <c r="H136" s="122"/>
      <c r="I136" s="122"/>
      <c r="J136" s="123"/>
      <c r="K136" s="124">
        <f>SUM(K135:K135)</f>
        <v>1</v>
      </c>
      <c r="L136" s="115"/>
      <c r="M136" s="116"/>
      <c r="N136" s="117"/>
      <c r="O136" s="117"/>
      <c r="P136" s="117"/>
      <c r="Q136" s="117"/>
      <c r="R136" s="118"/>
      <c r="S136" s="119"/>
      <c r="T136" s="118"/>
      <c r="U136" s="119"/>
      <c r="V136" s="79"/>
      <c r="Z136" s="115"/>
    </row>
    <row r="137" spans="1:26" s="1" customFormat="1" ht="26.25" customHeight="1">
      <c r="A137" s="284">
        <v>34</v>
      </c>
      <c r="B137" s="65"/>
      <c r="C137" s="215">
        <v>34</v>
      </c>
      <c r="D137" s="215" t="s">
        <v>72</v>
      </c>
      <c r="E137" s="216" t="s">
        <v>208</v>
      </c>
      <c r="F137" s="367" t="s">
        <v>209</v>
      </c>
      <c r="G137" s="367"/>
      <c r="H137" s="367"/>
      <c r="I137" s="367"/>
      <c r="J137" s="217" t="s">
        <v>163</v>
      </c>
      <c r="K137" s="218">
        <f>K139</f>
        <v>1</v>
      </c>
      <c r="L137" s="368"/>
      <c r="M137" s="368"/>
      <c r="N137" s="369">
        <f>ROUND(L137*K137,2)</f>
        <v>0</v>
      </c>
      <c r="O137" s="369"/>
      <c r="P137" s="369"/>
      <c r="Q137" s="369"/>
      <c r="R137" s="219">
        <v>0.06567</v>
      </c>
      <c r="S137" s="220">
        <f>R137*K137</f>
        <v>0.06567</v>
      </c>
      <c r="T137" s="219">
        <v>0</v>
      </c>
      <c r="U137" s="220">
        <f>T137*K137</f>
        <v>0</v>
      </c>
      <c r="V137" s="79"/>
      <c r="Z137" s="316"/>
    </row>
    <row r="138" spans="1:26" s="1" customFormat="1" ht="13.5">
      <c r="A138" s="300"/>
      <c r="B138" s="65"/>
      <c r="C138" s="113"/>
      <c r="D138" s="113"/>
      <c r="E138" s="84" t="s">
        <v>153</v>
      </c>
      <c r="F138" s="112" t="s">
        <v>8</v>
      </c>
      <c r="G138" s="113"/>
      <c r="H138" s="113"/>
      <c r="I138" s="113"/>
      <c r="J138" s="113"/>
      <c r="K138" s="114">
        <v>1</v>
      </c>
      <c r="L138" s="115"/>
      <c r="M138" s="116"/>
      <c r="N138" s="117"/>
      <c r="O138" s="117"/>
      <c r="P138" s="117"/>
      <c r="Q138" s="117"/>
      <c r="R138" s="118"/>
      <c r="S138" s="119"/>
      <c r="T138" s="118"/>
      <c r="U138" s="119"/>
      <c r="V138" s="67"/>
      <c r="W138" s="62"/>
      <c r="Z138" s="115"/>
    </row>
    <row r="139" spans="1:26" s="1" customFormat="1" ht="13.5">
      <c r="A139" s="303"/>
      <c r="B139" s="65"/>
      <c r="C139" s="122"/>
      <c r="D139" s="122"/>
      <c r="E139" s="120"/>
      <c r="F139" s="121"/>
      <c r="G139" s="122"/>
      <c r="H139" s="122"/>
      <c r="I139" s="122"/>
      <c r="J139" s="123"/>
      <c r="K139" s="124">
        <f>SUM(K138:K138)</f>
        <v>1</v>
      </c>
      <c r="L139" s="115"/>
      <c r="M139" s="116"/>
      <c r="N139" s="117"/>
      <c r="O139" s="117"/>
      <c r="P139" s="117"/>
      <c r="Q139" s="117"/>
      <c r="R139" s="118"/>
      <c r="S139" s="119"/>
      <c r="T139" s="118"/>
      <c r="U139" s="119"/>
      <c r="V139" s="79"/>
      <c r="Z139" s="115"/>
    </row>
    <row r="140" spans="1:26" s="1" customFormat="1" ht="44.25" customHeight="1">
      <c r="A140" s="284">
        <v>35</v>
      </c>
      <c r="B140" s="65"/>
      <c r="C140" s="215">
        <v>35</v>
      </c>
      <c r="D140" s="215" t="s">
        <v>72</v>
      </c>
      <c r="E140" s="216"/>
      <c r="F140" s="367" t="s">
        <v>166</v>
      </c>
      <c r="G140" s="367"/>
      <c r="H140" s="367"/>
      <c r="I140" s="367"/>
      <c r="J140" s="217" t="s">
        <v>75</v>
      </c>
      <c r="K140" s="218">
        <f>K142</f>
        <v>7</v>
      </c>
      <c r="L140" s="368"/>
      <c r="M140" s="368"/>
      <c r="N140" s="369">
        <f>ROUND(L140*K140,2)</f>
        <v>0</v>
      </c>
      <c r="O140" s="369"/>
      <c r="P140" s="369"/>
      <c r="Q140" s="369"/>
      <c r="R140" s="219">
        <v>0</v>
      </c>
      <c r="S140" s="220">
        <f>R140*K140</f>
        <v>0</v>
      </c>
      <c r="T140" s="219">
        <v>0</v>
      </c>
      <c r="U140" s="220">
        <f>T140*K140</f>
        <v>0</v>
      </c>
      <c r="V140" s="79"/>
      <c r="Z140" s="316"/>
    </row>
    <row r="141" spans="1:26" s="1" customFormat="1" ht="13.5">
      <c r="A141" s="300"/>
      <c r="B141" s="65"/>
      <c r="C141" s="113"/>
      <c r="D141" s="113"/>
      <c r="E141" s="84" t="s">
        <v>153</v>
      </c>
      <c r="F141" s="112" t="s">
        <v>165</v>
      </c>
      <c r="G141" s="113"/>
      <c r="H141" s="113"/>
      <c r="I141" s="113"/>
      <c r="J141" s="113"/>
      <c r="K141" s="114">
        <v>7</v>
      </c>
      <c r="L141" s="115"/>
      <c r="M141" s="116"/>
      <c r="N141" s="117"/>
      <c r="O141" s="117"/>
      <c r="P141" s="117"/>
      <c r="Q141" s="117"/>
      <c r="R141" s="118"/>
      <c r="S141" s="119"/>
      <c r="T141" s="118"/>
      <c r="U141" s="119"/>
      <c r="V141" s="67"/>
      <c r="W141" s="62"/>
      <c r="Z141" s="115"/>
    </row>
    <row r="142" spans="1:26" s="1" customFormat="1" ht="13.5">
      <c r="A142" s="303"/>
      <c r="B142" s="65"/>
      <c r="C142" s="122"/>
      <c r="D142" s="122"/>
      <c r="E142" s="120"/>
      <c r="F142" s="121"/>
      <c r="G142" s="122"/>
      <c r="H142" s="122"/>
      <c r="I142" s="122"/>
      <c r="J142" s="123"/>
      <c r="K142" s="124">
        <f>SUM(K141:K141)</f>
        <v>7</v>
      </c>
      <c r="L142" s="115"/>
      <c r="M142" s="116"/>
      <c r="N142" s="117"/>
      <c r="O142" s="117"/>
      <c r="P142" s="117"/>
      <c r="Q142" s="117"/>
      <c r="R142" s="118"/>
      <c r="S142" s="119"/>
      <c r="T142" s="118"/>
      <c r="U142" s="119"/>
      <c r="V142" s="79"/>
      <c r="Z142" s="115"/>
    </row>
    <row r="143" spans="1:26" s="1" customFormat="1" ht="28.5" customHeight="1">
      <c r="A143" s="284">
        <v>36</v>
      </c>
      <c r="B143" s="65"/>
      <c r="C143" s="215">
        <v>36</v>
      </c>
      <c r="D143" s="215" t="s">
        <v>72</v>
      </c>
      <c r="E143" s="216"/>
      <c r="F143" s="367" t="s">
        <v>167</v>
      </c>
      <c r="G143" s="367"/>
      <c r="H143" s="367"/>
      <c r="I143" s="367"/>
      <c r="J143" s="217" t="s">
        <v>163</v>
      </c>
      <c r="K143" s="218">
        <f>K145</f>
        <v>1</v>
      </c>
      <c r="L143" s="368"/>
      <c r="M143" s="368"/>
      <c r="N143" s="369">
        <f>ROUND(L143*K143,2)</f>
        <v>0</v>
      </c>
      <c r="O143" s="369"/>
      <c r="P143" s="369"/>
      <c r="Q143" s="369"/>
      <c r="R143" s="219">
        <v>0</v>
      </c>
      <c r="S143" s="220">
        <f>R143*K143</f>
        <v>0</v>
      </c>
      <c r="T143" s="219">
        <v>0</v>
      </c>
      <c r="U143" s="220">
        <f>T143*K143</f>
        <v>0</v>
      </c>
      <c r="V143" s="79"/>
      <c r="Z143" s="316"/>
    </row>
    <row r="144" spans="1:26" s="1" customFormat="1" ht="13.5">
      <c r="A144" s="300"/>
      <c r="B144" s="65"/>
      <c r="C144" s="113"/>
      <c r="D144" s="113"/>
      <c r="E144" s="84" t="s">
        <v>153</v>
      </c>
      <c r="F144" s="112" t="s">
        <v>8</v>
      </c>
      <c r="G144" s="113"/>
      <c r="H144" s="113"/>
      <c r="I144" s="113"/>
      <c r="J144" s="113"/>
      <c r="K144" s="114">
        <v>1</v>
      </c>
      <c r="L144" s="115"/>
      <c r="M144" s="116"/>
      <c r="N144" s="117"/>
      <c r="O144" s="117"/>
      <c r="P144" s="117"/>
      <c r="Q144" s="117"/>
      <c r="R144" s="118"/>
      <c r="S144" s="119"/>
      <c r="T144" s="118"/>
      <c r="U144" s="119"/>
      <c r="V144" s="67"/>
      <c r="W144" s="62"/>
      <c r="Z144" s="115"/>
    </row>
    <row r="145" spans="1:26" s="1" customFormat="1" ht="13.5">
      <c r="A145" s="303"/>
      <c r="B145" s="65"/>
      <c r="C145" s="122"/>
      <c r="D145" s="122"/>
      <c r="E145" s="120"/>
      <c r="F145" s="121"/>
      <c r="G145" s="122"/>
      <c r="H145" s="122"/>
      <c r="I145" s="122"/>
      <c r="J145" s="123"/>
      <c r="K145" s="124">
        <f>SUM(K144:K144)</f>
        <v>1</v>
      </c>
      <c r="L145" s="115"/>
      <c r="M145" s="116"/>
      <c r="N145" s="117"/>
      <c r="O145" s="117"/>
      <c r="P145" s="117"/>
      <c r="Q145" s="117"/>
      <c r="R145" s="118"/>
      <c r="S145" s="119"/>
      <c r="T145" s="118"/>
      <c r="U145" s="119"/>
      <c r="V145" s="79"/>
      <c r="Z145" s="115"/>
    </row>
    <row r="146" spans="1:26" s="77" customFormat="1" ht="15">
      <c r="A146" s="302"/>
      <c r="B146" s="82"/>
      <c r="C146" s="225"/>
      <c r="D146" s="223" t="s">
        <v>59</v>
      </c>
      <c r="E146" s="223"/>
      <c r="F146" s="223"/>
      <c r="G146" s="223"/>
      <c r="H146" s="223"/>
      <c r="I146" s="223"/>
      <c r="J146" s="223"/>
      <c r="K146" s="223"/>
      <c r="L146" s="223"/>
      <c r="M146" s="223"/>
      <c r="N146" s="392">
        <f>SUM(N147:Q188)</f>
        <v>0</v>
      </c>
      <c r="O146" s="386"/>
      <c r="P146" s="386"/>
      <c r="Q146" s="386"/>
      <c r="R146" s="225"/>
      <c r="S146" s="226">
        <f>SUM(S147:S188)</f>
        <v>40.7720197</v>
      </c>
      <c r="T146" s="225"/>
      <c r="U146" s="226">
        <f>SUM(U147:U188)</f>
        <v>0</v>
      </c>
      <c r="V146" s="83"/>
      <c r="W146" s="75"/>
      <c r="Z146" s="223"/>
    </row>
    <row r="147" spans="1:26" s="1" customFormat="1" ht="26.25" customHeight="1">
      <c r="A147" s="278">
        <v>37</v>
      </c>
      <c r="B147" s="65"/>
      <c r="C147" s="215">
        <v>37</v>
      </c>
      <c r="D147" s="215" t="s">
        <v>72</v>
      </c>
      <c r="E147" s="216" t="s">
        <v>92</v>
      </c>
      <c r="F147" s="367" t="s">
        <v>93</v>
      </c>
      <c r="G147" s="370"/>
      <c r="H147" s="370"/>
      <c r="I147" s="370"/>
      <c r="J147" s="217" t="s">
        <v>75</v>
      </c>
      <c r="K147" s="218">
        <f>K151</f>
        <v>66.5</v>
      </c>
      <c r="L147" s="368"/>
      <c r="M147" s="379"/>
      <c r="N147" s="369">
        <f>ROUND(L147*K147,2)</f>
        <v>0</v>
      </c>
      <c r="O147" s="369"/>
      <c r="P147" s="369"/>
      <c r="Q147" s="369"/>
      <c r="R147" s="219">
        <v>0.1554</v>
      </c>
      <c r="S147" s="220">
        <f>R147*K147</f>
        <v>10.334100000000001</v>
      </c>
      <c r="T147" s="219">
        <v>0</v>
      </c>
      <c r="U147" s="220">
        <f>T147*K147</f>
        <v>0</v>
      </c>
      <c r="V147" s="79"/>
      <c r="W147" s="17"/>
      <c r="Z147" s="316"/>
    </row>
    <row r="148" spans="1:26" s="1" customFormat="1" ht="13.5">
      <c r="A148" s="113"/>
      <c r="B148" s="246"/>
      <c r="C148" s="113"/>
      <c r="D148" s="113"/>
      <c r="E148" s="111" t="s">
        <v>114</v>
      </c>
      <c r="F148" s="112" t="s">
        <v>133</v>
      </c>
      <c r="G148" s="113"/>
      <c r="H148" s="113"/>
      <c r="I148" s="113"/>
      <c r="J148" s="113"/>
      <c r="K148" s="114">
        <v>60</v>
      </c>
      <c r="L148" s="115"/>
      <c r="M148" s="245"/>
      <c r="N148" s="116"/>
      <c r="O148" s="116"/>
      <c r="P148" s="116"/>
      <c r="Q148" s="116"/>
      <c r="R148" s="118"/>
      <c r="S148" s="119"/>
      <c r="T148" s="118"/>
      <c r="U148" s="119"/>
      <c r="V148" s="79"/>
      <c r="W148" s="17"/>
      <c r="Z148" s="115"/>
    </row>
    <row r="149" spans="1:26" s="1" customFormat="1" ht="13.5">
      <c r="A149" s="113"/>
      <c r="B149" s="65"/>
      <c r="C149" s="113"/>
      <c r="D149" s="86"/>
      <c r="E149" s="111" t="s">
        <v>112</v>
      </c>
      <c r="F149" s="85" t="s">
        <v>137</v>
      </c>
      <c r="G149" s="86"/>
      <c r="H149" s="86"/>
      <c r="I149" s="86"/>
      <c r="J149" s="86"/>
      <c r="K149" s="87">
        <v>3</v>
      </c>
      <c r="L149" s="64"/>
      <c r="M149" s="88"/>
      <c r="N149" s="196"/>
      <c r="O149" s="196"/>
      <c r="P149" s="196"/>
      <c r="Q149" s="196"/>
      <c r="R149" s="73"/>
      <c r="S149" s="90"/>
      <c r="T149" s="73"/>
      <c r="U149" s="90"/>
      <c r="V149" s="67"/>
      <c r="W149" s="62"/>
      <c r="Z149" s="115"/>
    </row>
    <row r="150" spans="1:26" s="1" customFormat="1" ht="13.5">
      <c r="A150" s="300"/>
      <c r="B150" s="65"/>
      <c r="C150" s="113"/>
      <c r="D150" s="86"/>
      <c r="E150" s="111" t="s">
        <v>113</v>
      </c>
      <c r="F150" s="85" t="s">
        <v>111</v>
      </c>
      <c r="G150" s="86"/>
      <c r="H150" s="86"/>
      <c r="I150" s="86"/>
      <c r="J150" s="86"/>
      <c r="K150" s="87">
        <v>3.5</v>
      </c>
      <c r="L150" s="64"/>
      <c r="M150" s="88"/>
      <c r="N150" s="196"/>
      <c r="O150" s="196"/>
      <c r="P150" s="196"/>
      <c r="Q150" s="196"/>
      <c r="R150" s="73"/>
      <c r="S150" s="90"/>
      <c r="T150" s="73"/>
      <c r="U150" s="90"/>
      <c r="V150" s="67"/>
      <c r="W150" s="62"/>
      <c r="Z150" s="115"/>
    </row>
    <row r="151" spans="1:26" s="1" customFormat="1" ht="13.5">
      <c r="A151" s="303"/>
      <c r="B151" s="65"/>
      <c r="C151" s="122"/>
      <c r="D151" s="70"/>
      <c r="E151" s="68"/>
      <c r="F151" s="69"/>
      <c r="G151" s="70"/>
      <c r="H151" s="70"/>
      <c r="I151" s="70"/>
      <c r="J151" s="71"/>
      <c r="K151" s="72">
        <f>SUM(K148:K150)</f>
        <v>66.5</v>
      </c>
      <c r="L151" s="64"/>
      <c r="M151" s="88"/>
      <c r="N151" s="89"/>
      <c r="O151" s="89"/>
      <c r="P151" s="89"/>
      <c r="Q151" s="89"/>
      <c r="R151" s="73"/>
      <c r="S151" s="90"/>
      <c r="T151" s="73"/>
      <c r="U151" s="90"/>
      <c r="V151" s="79"/>
      <c r="W151" s="17"/>
      <c r="Z151" s="115"/>
    </row>
    <row r="152" spans="1:26" s="1" customFormat="1" ht="26.25" customHeight="1">
      <c r="A152" s="278">
        <v>38</v>
      </c>
      <c r="B152" s="65"/>
      <c r="C152" s="215">
        <v>38</v>
      </c>
      <c r="D152" s="215" t="s">
        <v>72</v>
      </c>
      <c r="E152" s="216" t="s">
        <v>134</v>
      </c>
      <c r="F152" s="367" t="s">
        <v>135</v>
      </c>
      <c r="G152" s="370"/>
      <c r="H152" s="370"/>
      <c r="I152" s="370"/>
      <c r="J152" s="217" t="s">
        <v>75</v>
      </c>
      <c r="K152" s="218">
        <f>K154</f>
        <v>10</v>
      </c>
      <c r="L152" s="368"/>
      <c r="M152" s="379"/>
      <c r="N152" s="369">
        <f>ROUND(L152*K152,2)</f>
        <v>0</v>
      </c>
      <c r="O152" s="369"/>
      <c r="P152" s="369"/>
      <c r="Q152" s="369"/>
      <c r="R152" s="219">
        <v>0.20219</v>
      </c>
      <c r="S152" s="220">
        <f>R152*K152</f>
        <v>2.0219</v>
      </c>
      <c r="T152" s="219">
        <v>0</v>
      </c>
      <c r="U152" s="220">
        <f>T152*K152</f>
        <v>0</v>
      </c>
      <c r="V152" s="79"/>
      <c r="W152" s="17"/>
      <c r="Z152" s="316"/>
    </row>
    <row r="153" spans="1:26" s="1" customFormat="1" ht="13.5">
      <c r="A153" s="300"/>
      <c r="B153" s="65"/>
      <c r="C153" s="113"/>
      <c r="D153" s="86"/>
      <c r="E153" s="111" t="s">
        <v>114</v>
      </c>
      <c r="F153" s="112" t="s">
        <v>12</v>
      </c>
      <c r="G153" s="86"/>
      <c r="H153" s="86"/>
      <c r="I153" s="86"/>
      <c r="J153" s="86"/>
      <c r="K153" s="87">
        <v>10</v>
      </c>
      <c r="L153" s="64"/>
      <c r="M153" s="88"/>
      <c r="N153" s="265"/>
      <c r="O153" s="265"/>
      <c r="P153" s="265"/>
      <c r="Q153" s="265"/>
      <c r="R153" s="73"/>
      <c r="S153" s="90"/>
      <c r="T153" s="73"/>
      <c r="U153" s="90"/>
      <c r="V153" s="67"/>
      <c r="W153" s="62"/>
      <c r="Z153" s="115"/>
    </row>
    <row r="154" spans="1:26" s="1" customFormat="1" ht="13.5">
      <c r="A154" s="303"/>
      <c r="B154" s="65"/>
      <c r="C154" s="122"/>
      <c r="D154" s="70"/>
      <c r="E154" s="68"/>
      <c r="F154" s="69"/>
      <c r="G154" s="70"/>
      <c r="H154" s="70"/>
      <c r="I154" s="70"/>
      <c r="J154" s="71"/>
      <c r="K154" s="72">
        <f>K153</f>
        <v>10</v>
      </c>
      <c r="L154" s="64"/>
      <c r="M154" s="88"/>
      <c r="N154" s="265"/>
      <c r="O154" s="265"/>
      <c r="P154" s="265"/>
      <c r="Q154" s="265"/>
      <c r="R154" s="73"/>
      <c r="S154" s="90"/>
      <c r="T154" s="73"/>
      <c r="U154" s="90"/>
      <c r="V154" s="79"/>
      <c r="W154" s="17"/>
      <c r="Z154" s="115"/>
    </row>
    <row r="155" spans="1:26" s="1" customFormat="1" ht="13.5">
      <c r="A155" s="279">
        <v>39</v>
      </c>
      <c r="B155" s="65"/>
      <c r="C155" s="104">
        <v>39</v>
      </c>
      <c r="D155" s="104" t="s">
        <v>85</v>
      </c>
      <c r="E155" s="105"/>
      <c r="F155" s="383" t="s">
        <v>98</v>
      </c>
      <c r="G155" s="384"/>
      <c r="H155" s="384"/>
      <c r="I155" s="384"/>
      <c r="J155" s="106" t="s">
        <v>78</v>
      </c>
      <c r="K155" s="107">
        <f>K157</f>
        <v>70</v>
      </c>
      <c r="L155" s="387"/>
      <c r="M155" s="388"/>
      <c r="N155" s="389">
        <f>ROUND(L155*K155,2)</f>
        <v>0</v>
      </c>
      <c r="O155" s="389"/>
      <c r="P155" s="389"/>
      <c r="Q155" s="389"/>
      <c r="R155" s="108">
        <v>0.08</v>
      </c>
      <c r="S155" s="109">
        <f>R155*K155</f>
        <v>5.6000000000000005</v>
      </c>
      <c r="T155" s="108">
        <v>0</v>
      </c>
      <c r="U155" s="109">
        <f>T155*K155</f>
        <v>0</v>
      </c>
      <c r="V155" s="79"/>
      <c r="W155" s="17"/>
      <c r="Z155" s="311">
        <v>145</v>
      </c>
    </row>
    <row r="156" spans="1:26" s="1" customFormat="1" ht="13.5">
      <c r="A156" s="300"/>
      <c r="B156" s="246"/>
      <c r="C156" s="113"/>
      <c r="D156" s="113"/>
      <c r="E156" s="111" t="s">
        <v>114</v>
      </c>
      <c r="F156" s="112" t="s">
        <v>136</v>
      </c>
      <c r="G156" s="113"/>
      <c r="H156" s="113"/>
      <c r="I156" s="113"/>
      <c r="J156" s="113"/>
      <c r="K156" s="114">
        <v>70</v>
      </c>
      <c r="L156" s="115"/>
      <c r="M156" s="116"/>
      <c r="N156" s="117"/>
      <c r="O156" s="117"/>
      <c r="P156" s="117"/>
      <c r="Q156" s="117"/>
      <c r="R156" s="118"/>
      <c r="S156" s="119"/>
      <c r="T156" s="118"/>
      <c r="U156" s="119"/>
      <c r="V156" s="67"/>
      <c r="W156" s="62"/>
      <c r="Z156" s="115"/>
    </row>
    <row r="157" spans="1:26" s="1" customFormat="1" ht="13.5">
      <c r="A157" s="303"/>
      <c r="B157" s="246"/>
      <c r="C157" s="122"/>
      <c r="D157" s="122"/>
      <c r="E157" s="120"/>
      <c r="F157" s="121"/>
      <c r="G157" s="122"/>
      <c r="H157" s="122"/>
      <c r="I157" s="122"/>
      <c r="J157" s="123"/>
      <c r="K157" s="124">
        <f>SUM(K156)</f>
        <v>70</v>
      </c>
      <c r="L157" s="115"/>
      <c r="M157" s="116"/>
      <c r="N157" s="117"/>
      <c r="O157" s="117"/>
      <c r="P157" s="117"/>
      <c r="Q157" s="117"/>
      <c r="R157" s="118"/>
      <c r="S157" s="119"/>
      <c r="T157" s="118"/>
      <c r="U157" s="119"/>
      <c r="V157" s="79"/>
      <c r="W157" s="17"/>
      <c r="Z157" s="115"/>
    </row>
    <row r="158" spans="1:26" s="1" customFormat="1" ht="13.5">
      <c r="A158" s="279">
        <v>40</v>
      </c>
      <c r="B158" s="65"/>
      <c r="C158" s="104">
        <v>40</v>
      </c>
      <c r="D158" s="104" t="s">
        <v>85</v>
      </c>
      <c r="E158" s="105"/>
      <c r="F158" s="383" t="s">
        <v>102</v>
      </c>
      <c r="G158" s="384"/>
      <c r="H158" s="384"/>
      <c r="I158" s="384"/>
      <c r="J158" s="106" t="s">
        <v>78</v>
      </c>
      <c r="K158" s="107">
        <f>K160</f>
        <v>3.5</v>
      </c>
      <c r="L158" s="387"/>
      <c r="M158" s="388"/>
      <c r="N158" s="389">
        <f>ROUND(L158*K158,2)</f>
        <v>0</v>
      </c>
      <c r="O158" s="389"/>
      <c r="P158" s="389"/>
      <c r="Q158" s="389"/>
      <c r="R158" s="108">
        <v>0.048</v>
      </c>
      <c r="S158" s="109">
        <f>R158*K158</f>
        <v>0.168</v>
      </c>
      <c r="T158" s="108">
        <v>0</v>
      </c>
      <c r="U158" s="109">
        <f>T158*K158</f>
        <v>0</v>
      </c>
      <c r="V158" s="79"/>
      <c r="W158" s="17"/>
      <c r="Z158" s="311">
        <v>121</v>
      </c>
    </row>
    <row r="159" spans="1:26" s="1" customFormat="1" ht="13.5">
      <c r="A159" s="300"/>
      <c r="B159" s="65"/>
      <c r="C159" s="113"/>
      <c r="D159" s="113"/>
      <c r="E159" s="111" t="s">
        <v>112</v>
      </c>
      <c r="F159" s="112" t="s">
        <v>137</v>
      </c>
      <c r="G159" s="113"/>
      <c r="H159" s="113"/>
      <c r="I159" s="113"/>
      <c r="J159" s="113"/>
      <c r="K159" s="114">
        <v>3.5</v>
      </c>
      <c r="L159" s="115"/>
      <c r="M159" s="116"/>
      <c r="N159" s="117"/>
      <c r="O159" s="117"/>
      <c r="P159" s="117"/>
      <c r="Q159" s="117"/>
      <c r="R159" s="118"/>
      <c r="S159" s="119"/>
      <c r="T159" s="118"/>
      <c r="U159" s="119"/>
      <c r="V159" s="67"/>
      <c r="W159" s="62"/>
      <c r="Z159" s="115"/>
    </row>
    <row r="160" spans="1:26" s="1" customFormat="1" ht="13.5">
      <c r="A160" s="303"/>
      <c r="B160" s="65"/>
      <c r="C160" s="122"/>
      <c r="D160" s="122"/>
      <c r="E160" s="120"/>
      <c r="F160" s="121"/>
      <c r="G160" s="122"/>
      <c r="H160" s="122"/>
      <c r="I160" s="122"/>
      <c r="J160" s="123"/>
      <c r="K160" s="124">
        <f>SUM(K159)</f>
        <v>3.5</v>
      </c>
      <c r="L160" s="115"/>
      <c r="M160" s="116"/>
      <c r="N160" s="117"/>
      <c r="O160" s="117"/>
      <c r="P160" s="117"/>
      <c r="Q160" s="117"/>
      <c r="R160" s="118"/>
      <c r="S160" s="119"/>
      <c r="T160" s="118"/>
      <c r="U160" s="119"/>
      <c r="V160" s="79"/>
      <c r="W160" s="17"/>
      <c r="Z160" s="115"/>
    </row>
    <row r="161" spans="1:26" s="1" customFormat="1" ht="13.5">
      <c r="A161" s="279">
        <v>41</v>
      </c>
      <c r="B161" s="65"/>
      <c r="C161" s="104">
        <v>41</v>
      </c>
      <c r="D161" s="104" t="s">
        <v>85</v>
      </c>
      <c r="E161" s="105"/>
      <c r="F161" s="383" t="s">
        <v>103</v>
      </c>
      <c r="G161" s="384"/>
      <c r="H161" s="384"/>
      <c r="I161" s="384"/>
      <c r="J161" s="106" t="s">
        <v>78</v>
      </c>
      <c r="K161" s="107">
        <f>K163</f>
        <v>3</v>
      </c>
      <c r="L161" s="387"/>
      <c r="M161" s="388"/>
      <c r="N161" s="389">
        <f>ROUND(L161*K161,2)</f>
        <v>0</v>
      </c>
      <c r="O161" s="389"/>
      <c r="P161" s="389"/>
      <c r="Q161" s="389"/>
      <c r="R161" s="108">
        <v>0.068</v>
      </c>
      <c r="S161" s="109">
        <f>R161*K161</f>
        <v>0.20400000000000001</v>
      </c>
      <c r="T161" s="108">
        <v>0</v>
      </c>
      <c r="U161" s="109">
        <f>T161*K161</f>
        <v>0</v>
      </c>
      <c r="V161" s="79"/>
      <c r="W161" s="17"/>
      <c r="Z161" s="311">
        <v>377</v>
      </c>
    </row>
    <row r="162" spans="1:26" s="1" customFormat="1" ht="13.5">
      <c r="A162" s="300"/>
      <c r="B162" s="65"/>
      <c r="C162" s="113"/>
      <c r="D162" s="113"/>
      <c r="E162" s="111" t="s">
        <v>113</v>
      </c>
      <c r="F162" s="112" t="s">
        <v>111</v>
      </c>
      <c r="G162" s="113"/>
      <c r="H162" s="113"/>
      <c r="I162" s="113"/>
      <c r="J162" s="113"/>
      <c r="K162" s="114">
        <v>3</v>
      </c>
      <c r="L162" s="115"/>
      <c r="M162" s="116"/>
      <c r="N162" s="117"/>
      <c r="O162" s="117"/>
      <c r="P162" s="117"/>
      <c r="Q162" s="117"/>
      <c r="R162" s="118"/>
      <c r="S162" s="119"/>
      <c r="T162" s="118"/>
      <c r="U162" s="119"/>
      <c r="V162" s="67"/>
      <c r="W162" s="62"/>
      <c r="Z162" s="115"/>
    </row>
    <row r="163" spans="1:26" s="1" customFormat="1" ht="13.5">
      <c r="A163" s="303"/>
      <c r="B163" s="65"/>
      <c r="C163" s="122"/>
      <c r="D163" s="122"/>
      <c r="E163" s="120"/>
      <c r="F163" s="121"/>
      <c r="G163" s="122"/>
      <c r="H163" s="122"/>
      <c r="I163" s="122"/>
      <c r="J163" s="123"/>
      <c r="K163" s="124">
        <f>SUM(K162)</f>
        <v>3</v>
      </c>
      <c r="L163" s="115"/>
      <c r="M163" s="116"/>
      <c r="N163" s="117"/>
      <c r="O163" s="117"/>
      <c r="P163" s="117"/>
      <c r="Q163" s="117"/>
      <c r="R163" s="118"/>
      <c r="S163" s="119"/>
      <c r="T163" s="118"/>
      <c r="U163" s="119"/>
      <c r="V163" s="79"/>
      <c r="W163" s="17"/>
      <c r="Z163" s="115"/>
    </row>
    <row r="164" spans="1:26" s="1" customFormat="1" ht="26.25" customHeight="1">
      <c r="A164" s="278">
        <v>42</v>
      </c>
      <c r="B164" s="65"/>
      <c r="C164" s="215">
        <v>42</v>
      </c>
      <c r="D164" s="215" t="s">
        <v>72</v>
      </c>
      <c r="E164" s="216" t="s">
        <v>94</v>
      </c>
      <c r="F164" s="367" t="s">
        <v>95</v>
      </c>
      <c r="G164" s="370"/>
      <c r="H164" s="370"/>
      <c r="I164" s="370"/>
      <c r="J164" s="217" t="s">
        <v>75</v>
      </c>
      <c r="K164" s="218">
        <f>K166</f>
        <v>5</v>
      </c>
      <c r="L164" s="368"/>
      <c r="M164" s="379"/>
      <c r="N164" s="369">
        <f>ROUND(L164*K164,2)</f>
        <v>0</v>
      </c>
      <c r="O164" s="369"/>
      <c r="P164" s="369"/>
      <c r="Q164" s="369"/>
      <c r="R164" s="219">
        <v>0.1295</v>
      </c>
      <c r="S164" s="220">
        <f>R164*K164</f>
        <v>0.6475</v>
      </c>
      <c r="T164" s="219">
        <v>0</v>
      </c>
      <c r="U164" s="220">
        <f>T164*K164</f>
        <v>0</v>
      </c>
      <c r="V164" s="79"/>
      <c r="W164" s="17"/>
      <c r="Z164" s="316"/>
    </row>
    <row r="165" spans="1:26" s="1" customFormat="1" ht="13.5">
      <c r="A165" s="304"/>
      <c r="B165" s="65"/>
      <c r="C165" s="110"/>
      <c r="D165" s="63"/>
      <c r="E165" s="84" t="s">
        <v>139</v>
      </c>
      <c r="F165" s="85" t="s">
        <v>140</v>
      </c>
      <c r="G165" s="86"/>
      <c r="H165" s="86"/>
      <c r="I165" s="86"/>
      <c r="J165" s="86"/>
      <c r="K165" s="87">
        <v>5</v>
      </c>
      <c r="L165" s="64"/>
      <c r="M165" s="88"/>
      <c r="N165" s="89"/>
      <c r="O165" s="89"/>
      <c r="P165" s="89"/>
      <c r="Q165" s="89"/>
      <c r="R165" s="73"/>
      <c r="S165" s="90"/>
      <c r="T165" s="73"/>
      <c r="U165" s="90"/>
      <c r="V165" s="67"/>
      <c r="W165" s="62"/>
      <c r="Z165" s="115"/>
    </row>
    <row r="166" spans="1:26" s="1" customFormat="1" ht="13.5">
      <c r="A166" s="303"/>
      <c r="B166" s="65"/>
      <c r="C166" s="122"/>
      <c r="D166" s="70"/>
      <c r="E166" s="68"/>
      <c r="F166" s="69"/>
      <c r="G166" s="70"/>
      <c r="H166" s="70"/>
      <c r="I166" s="70"/>
      <c r="J166" s="71"/>
      <c r="K166" s="72">
        <f>SUM(K165:K165)</f>
        <v>5</v>
      </c>
      <c r="L166" s="64"/>
      <c r="M166" s="88"/>
      <c r="N166" s="89"/>
      <c r="O166" s="89"/>
      <c r="P166" s="89"/>
      <c r="Q166" s="89"/>
      <c r="R166" s="73"/>
      <c r="S166" s="90"/>
      <c r="T166" s="73"/>
      <c r="U166" s="90"/>
      <c r="V166" s="79"/>
      <c r="W166" s="17"/>
      <c r="Z166" s="115"/>
    </row>
    <row r="167" spans="1:26" s="1" customFormat="1" ht="13.5">
      <c r="A167" s="279">
        <v>43</v>
      </c>
      <c r="B167" s="65"/>
      <c r="C167" s="104">
        <v>43</v>
      </c>
      <c r="D167" s="104" t="s">
        <v>85</v>
      </c>
      <c r="E167" s="105"/>
      <c r="F167" s="383" t="s">
        <v>138</v>
      </c>
      <c r="G167" s="384"/>
      <c r="H167" s="384"/>
      <c r="I167" s="384"/>
      <c r="J167" s="106" t="s">
        <v>78</v>
      </c>
      <c r="K167" s="107">
        <f>K169</f>
        <v>5</v>
      </c>
      <c r="L167" s="387"/>
      <c r="M167" s="388"/>
      <c r="N167" s="389">
        <f>ROUND(L167*K167,2)</f>
        <v>0</v>
      </c>
      <c r="O167" s="389"/>
      <c r="P167" s="389"/>
      <c r="Q167" s="389"/>
      <c r="R167" s="108">
        <v>0.043</v>
      </c>
      <c r="S167" s="109">
        <f>R167*K167</f>
        <v>0.21499999999999997</v>
      </c>
      <c r="T167" s="108">
        <v>0</v>
      </c>
      <c r="U167" s="109">
        <f>T167*K167</f>
        <v>0</v>
      </c>
      <c r="V167" s="79"/>
      <c r="W167" s="17"/>
      <c r="Z167" s="311">
        <v>105</v>
      </c>
    </row>
    <row r="168" spans="1:26" s="1" customFormat="1" ht="13.5">
      <c r="A168" s="304"/>
      <c r="B168" s="65"/>
      <c r="C168" s="110"/>
      <c r="D168" s="63"/>
      <c r="E168" s="84" t="s">
        <v>139</v>
      </c>
      <c r="F168" s="85" t="s">
        <v>140</v>
      </c>
      <c r="G168" s="86"/>
      <c r="H168" s="86"/>
      <c r="I168" s="86"/>
      <c r="J168" s="86"/>
      <c r="K168" s="87">
        <v>5</v>
      </c>
      <c r="L168" s="64"/>
      <c r="M168" s="88"/>
      <c r="N168" s="89"/>
      <c r="O168" s="89"/>
      <c r="P168" s="89"/>
      <c r="Q168" s="89"/>
      <c r="R168" s="73"/>
      <c r="S168" s="90"/>
      <c r="T168" s="73"/>
      <c r="U168" s="90"/>
      <c r="V168" s="67"/>
      <c r="W168" s="62"/>
      <c r="Z168" s="115"/>
    </row>
    <row r="169" spans="1:26" s="1" customFormat="1" ht="13.5">
      <c r="A169" s="303"/>
      <c r="B169" s="65"/>
      <c r="C169" s="122"/>
      <c r="D169" s="70"/>
      <c r="E169" s="68"/>
      <c r="F169" s="69"/>
      <c r="G169" s="70"/>
      <c r="H169" s="70"/>
      <c r="I169" s="70"/>
      <c r="J169" s="71"/>
      <c r="K169" s="72">
        <f>SUM(K168:K168)</f>
        <v>5</v>
      </c>
      <c r="L169" s="64"/>
      <c r="M169" s="88"/>
      <c r="N169" s="89"/>
      <c r="O169" s="89"/>
      <c r="P169" s="89"/>
      <c r="Q169" s="89"/>
      <c r="R169" s="73"/>
      <c r="S169" s="90"/>
      <c r="T169" s="73"/>
      <c r="U169" s="90"/>
      <c r="V169" s="79"/>
      <c r="W169" s="17"/>
      <c r="Z169" s="115"/>
    </row>
    <row r="170" spans="1:26" s="1" customFormat="1" ht="26.25" customHeight="1">
      <c r="A170" s="278">
        <v>44</v>
      </c>
      <c r="B170" s="65"/>
      <c r="C170" s="215">
        <v>44</v>
      </c>
      <c r="D170" s="215" t="s">
        <v>72</v>
      </c>
      <c r="E170" s="216" t="s">
        <v>149</v>
      </c>
      <c r="F170" s="367" t="s">
        <v>150</v>
      </c>
      <c r="G170" s="370"/>
      <c r="H170" s="370"/>
      <c r="I170" s="370"/>
      <c r="J170" s="217" t="s">
        <v>75</v>
      </c>
      <c r="K170" s="218">
        <f>K172</f>
        <v>31</v>
      </c>
      <c r="L170" s="368"/>
      <c r="M170" s="379"/>
      <c r="N170" s="369">
        <f>ROUND(L170*K170,2)</f>
        <v>0</v>
      </c>
      <c r="O170" s="369"/>
      <c r="P170" s="369"/>
      <c r="Q170" s="369"/>
      <c r="R170" s="219">
        <v>0.2461</v>
      </c>
      <c r="S170" s="220">
        <f>R170*K170</f>
        <v>7.6291</v>
      </c>
      <c r="T170" s="219">
        <v>0</v>
      </c>
      <c r="U170" s="220">
        <f>T170*K170</f>
        <v>0</v>
      </c>
      <c r="V170" s="79"/>
      <c r="W170" s="17"/>
      <c r="Z170" s="316"/>
    </row>
    <row r="171" spans="1:26" s="1" customFormat="1" ht="13.5">
      <c r="A171" s="304"/>
      <c r="B171" s="65"/>
      <c r="C171" s="110"/>
      <c r="D171" s="63"/>
      <c r="E171" s="84" t="s">
        <v>144</v>
      </c>
      <c r="F171" s="85" t="s">
        <v>148</v>
      </c>
      <c r="G171" s="86"/>
      <c r="H171" s="86"/>
      <c r="I171" s="86"/>
      <c r="J171" s="86"/>
      <c r="K171" s="87">
        <v>31</v>
      </c>
      <c r="L171" s="64"/>
      <c r="M171" s="88"/>
      <c r="N171" s="265"/>
      <c r="O171" s="265"/>
      <c r="P171" s="265"/>
      <c r="Q171" s="265"/>
      <c r="R171" s="73"/>
      <c r="S171" s="90"/>
      <c r="T171" s="73"/>
      <c r="U171" s="90"/>
      <c r="V171" s="67"/>
      <c r="W171" s="62"/>
      <c r="Z171" s="115"/>
    </row>
    <row r="172" spans="1:26" s="1" customFormat="1" ht="13.5">
      <c r="A172" s="303"/>
      <c r="B172" s="65"/>
      <c r="C172" s="122"/>
      <c r="D172" s="70"/>
      <c r="E172" s="68"/>
      <c r="F172" s="69"/>
      <c r="G172" s="70"/>
      <c r="H172" s="70"/>
      <c r="I172" s="70"/>
      <c r="J172" s="71"/>
      <c r="K172" s="72">
        <f>SUM(K171:K171)</f>
        <v>31</v>
      </c>
      <c r="L172" s="64"/>
      <c r="M172" s="88"/>
      <c r="N172" s="265"/>
      <c r="O172" s="265"/>
      <c r="P172" s="265"/>
      <c r="Q172" s="265"/>
      <c r="R172" s="73"/>
      <c r="S172" s="90"/>
      <c r="T172" s="73"/>
      <c r="U172" s="90"/>
      <c r="V172" s="79"/>
      <c r="W172" s="17"/>
      <c r="Z172" s="115"/>
    </row>
    <row r="173" spans="1:26" s="1" customFormat="1" ht="13.5">
      <c r="A173" s="279">
        <v>45</v>
      </c>
      <c r="B173" s="65"/>
      <c r="C173" s="104">
        <v>45</v>
      </c>
      <c r="D173" s="104" t="s">
        <v>85</v>
      </c>
      <c r="E173" s="105"/>
      <c r="F173" s="383" t="s">
        <v>145</v>
      </c>
      <c r="G173" s="384"/>
      <c r="H173" s="384"/>
      <c r="I173" s="384"/>
      <c r="J173" s="106" t="s">
        <v>78</v>
      </c>
      <c r="K173" s="107">
        <f>K175</f>
        <v>111</v>
      </c>
      <c r="L173" s="387"/>
      <c r="M173" s="388"/>
      <c r="N173" s="389">
        <f>ROUND(L173*K173,2)</f>
        <v>0</v>
      </c>
      <c r="O173" s="389"/>
      <c r="P173" s="389"/>
      <c r="Q173" s="389"/>
      <c r="R173" s="108">
        <v>0.0095</v>
      </c>
      <c r="S173" s="109">
        <f>R173*K173</f>
        <v>1.0545</v>
      </c>
      <c r="T173" s="108">
        <v>0</v>
      </c>
      <c r="U173" s="109">
        <f>T173*K173</f>
        <v>0</v>
      </c>
      <c r="V173" s="79"/>
      <c r="W173" s="17"/>
      <c r="Z173" s="311">
        <v>45</v>
      </c>
    </row>
    <row r="174" spans="1:26" s="1" customFormat="1" ht="13.5">
      <c r="A174" s="304"/>
      <c r="B174" s="65"/>
      <c r="C174" s="110"/>
      <c r="D174" s="63"/>
      <c r="E174" s="84" t="s">
        <v>144</v>
      </c>
      <c r="F174" s="85" t="s">
        <v>146</v>
      </c>
      <c r="G174" s="86"/>
      <c r="H174" s="86"/>
      <c r="I174" s="86"/>
      <c r="J174" s="86"/>
      <c r="K174" s="87">
        <f>ROUNDUP(31/0.28,0)</f>
        <v>111</v>
      </c>
      <c r="L174" s="64"/>
      <c r="M174" s="88"/>
      <c r="N174" s="265"/>
      <c r="O174" s="265"/>
      <c r="P174" s="265"/>
      <c r="Q174" s="265"/>
      <c r="R174" s="73"/>
      <c r="S174" s="90"/>
      <c r="T174" s="73"/>
      <c r="U174" s="90"/>
      <c r="V174" s="67"/>
      <c r="W174" s="62"/>
      <c r="Z174" s="115"/>
    </row>
    <row r="175" spans="1:26" s="1" customFormat="1" ht="13.5">
      <c r="A175" s="303"/>
      <c r="B175" s="65"/>
      <c r="C175" s="122"/>
      <c r="D175" s="70"/>
      <c r="E175" s="68"/>
      <c r="F175" s="69"/>
      <c r="G175" s="70"/>
      <c r="H175" s="70"/>
      <c r="I175" s="70"/>
      <c r="J175" s="71"/>
      <c r="K175" s="72">
        <f>K174</f>
        <v>111</v>
      </c>
      <c r="L175" s="64"/>
      <c r="M175" s="88"/>
      <c r="N175" s="265"/>
      <c r="O175" s="265"/>
      <c r="P175" s="265"/>
      <c r="Q175" s="265"/>
      <c r="R175" s="73"/>
      <c r="S175" s="90"/>
      <c r="T175" s="73"/>
      <c r="U175" s="90"/>
      <c r="V175" s="79"/>
      <c r="W175" s="17"/>
      <c r="Z175" s="115"/>
    </row>
    <row r="176" spans="1:26" s="1" customFormat="1" ht="13.5">
      <c r="A176" s="279">
        <v>46</v>
      </c>
      <c r="B176" s="65"/>
      <c r="C176" s="104">
        <v>46</v>
      </c>
      <c r="D176" s="104" t="s">
        <v>85</v>
      </c>
      <c r="E176" s="105"/>
      <c r="F176" s="383" t="s">
        <v>147</v>
      </c>
      <c r="G176" s="384"/>
      <c r="H176" s="384"/>
      <c r="I176" s="384"/>
      <c r="J176" s="106" t="s">
        <v>78</v>
      </c>
      <c r="K176" s="107">
        <f>K178</f>
        <v>1</v>
      </c>
      <c r="L176" s="387"/>
      <c r="M176" s="388"/>
      <c r="N176" s="389">
        <f>ROUND(L176*K176,2)</f>
        <v>0</v>
      </c>
      <c r="O176" s="389"/>
      <c r="P176" s="389"/>
      <c r="Q176" s="389"/>
      <c r="R176" s="108">
        <v>0.0255</v>
      </c>
      <c r="S176" s="109">
        <f>R176*K176</f>
        <v>0.0255</v>
      </c>
      <c r="T176" s="108">
        <v>0</v>
      </c>
      <c r="U176" s="109">
        <f>T176*K176</f>
        <v>0</v>
      </c>
      <c r="V176" s="79"/>
      <c r="W176" s="17"/>
      <c r="Z176" s="311">
        <v>5000</v>
      </c>
    </row>
    <row r="177" spans="1:26" s="1" customFormat="1" ht="13.5">
      <c r="A177" s="304"/>
      <c r="B177" s="65"/>
      <c r="C177" s="110"/>
      <c r="D177" s="63"/>
      <c r="E177" s="84" t="s">
        <v>144</v>
      </c>
      <c r="F177" s="85" t="s">
        <v>146</v>
      </c>
      <c r="G177" s="86"/>
      <c r="H177" s="86"/>
      <c r="I177" s="86"/>
      <c r="J177" s="86"/>
      <c r="K177" s="87">
        <v>1</v>
      </c>
      <c r="L177" s="64"/>
      <c r="M177" s="88"/>
      <c r="N177" s="265"/>
      <c r="O177" s="265"/>
      <c r="P177" s="265"/>
      <c r="Q177" s="265"/>
      <c r="R177" s="73"/>
      <c r="S177" s="90"/>
      <c r="T177" s="73"/>
      <c r="U177" s="90"/>
      <c r="V177" s="67"/>
      <c r="W177" s="62"/>
      <c r="Z177" s="115"/>
    </row>
    <row r="178" spans="1:26" s="1" customFormat="1" ht="13.5">
      <c r="A178" s="303"/>
      <c r="B178" s="65"/>
      <c r="C178" s="122"/>
      <c r="D178" s="70"/>
      <c r="E178" s="68"/>
      <c r="F178" s="69"/>
      <c r="G178" s="70"/>
      <c r="H178" s="70"/>
      <c r="I178" s="70"/>
      <c r="J178" s="71"/>
      <c r="K178" s="72">
        <f>K177</f>
        <v>1</v>
      </c>
      <c r="L178" s="64"/>
      <c r="M178" s="88"/>
      <c r="N178" s="265"/>
      <c r="O178" s="265"/>
      <c r="P178" s="265"/>
      <c r="Q178" s="265"/>
      <c r="R178" s="73"/>
      <c r="S178" s="90"/>
      <c r="T178" s="73"/>
      <c r="U178" s="90"/>
      <c r="V178" s="79"/>
      <c r="W178" s="17"/>
      <c r="Z178" s="115"/>
    </row>
    <row r="179" spans="1:26" s="1" customFormat="1" ht="13.5">
      <c r="A179" s="306">
        <v>47</v>
      </c>
      <c r="B179" s="65"/>
      <c r="C179" s="215">
        <v>47</v>
      </c>
      <c r="D179" s="215" t="s">
        <v>72</v>
      </c>
      <c r="E179" s="216" t="s">
        <v>119</v>
      </c>
      <c r="F179" s="367" t="s">
        <v>120</v>
      </c>
      <c r="G179" s="370"/>
      <c r="H179" s="370"/>
      <c r="I179" s="370"/>
      <c r="J179" s="217" t="s">
        <v>75</v>
      </c>
      <c r="K179" s="218">
        <f>K181</f>
        <v>1.5</v>
      </c>
      <c r="L179" s="368"/>
      <c r="M179" s="379"/>
      <c r="N179" s="369">
        <f>ROUND(L179*K179,2)</f>
        <v>0</v>
      </c>
      <c r="O179" s="369"/>
      <c r="P179" s="369"/>
      <c r="Q179" s="369"/>
      <c r="R179" s="219">
        <v>0</v>
      </c>
      <c r="S179" s="220">
        <f>R179*K179</f>
        <v>0</v>
      </c>
      <c r="T179" s="219">
        <v>0</v>
      </c>
      <c r="U179" s="220">
        <f>T179*K179</f>
        <v>0</v>
      </c>
      <c r="V179" s="79"/>
      <c r="Z179" s="316"/>
    </row>
    <row r="180" spans="1:26" s="1" customFormat="1" ht="13.5">
      <c r="A180" s="300"/>
      <c r="B180" s="65"/>
      <c r="C180" s="113"/>
      <c r="D180" s="113"/>
      <c r="E180" s="111" t="s">
        <v>117</v>
      </c>
      <c r="F180" s="112" t="s">
        <v>118</v>
      </c>
      <c r="G180" s="113"/>
      <c r="H180" s="113"/>
      <c r="I180" s="113"/>
      <c r="J180" s="113"/>
      <c r="K180" s="114">
        <v>1.5</v>
      </c>
      <c r="L180" s="115"/>
      <c r="M180" s="116"/>
      <c r="N180" s="117"/>
      <c r="O180" s="117"/>
      <c r="P180" s="117"/>
      <c r="Q180" s="117"/>
      <c r="R180" s="118"/>
      <c r="S180" s="119"/>
      <c r="T180" s="118"/>
      <c r="U180" s="119"/>
      <c r="V180" s="67"/>
      <c r="W180" s="62"/>
      <c r="Z180" s="115"/>
    </row>
    <row r="181" spans="1:26" s="1" customFormat="1" ht="13.5">
      <c r="A181" s="303"/>
      <c r="B181" s="65"/>
      <c r="C181" s="122"/>
      <c r="D181" s="122"/>
      <c r="E181" s="120"/>
      <c r="F181" s="121"/>
      <c r="G181" s="122"/>
      <c r="H181" s="122"/>
      <c r="I181" s="122"/>
      <c r="J181" s="123"/>
      <c r="K181" s="124">
        <f>SUM(K180:K180)</f>
        <v>1.5</v>
      </c>
      <c r="L181" s="115"/>
      <c r="M181" s="116"/>
      <c r="N181" s="117"/>
      <c r="O181" s="117"/>
      <c r="P181" s="117"/>
      <c r="Q181" s="117"/>
      <c r="R181" s="118"/>
      <c r="S181" s="119"/>
      <c r="T181" s="118"/>
      <c r="U181" s="119"/>
      <c r="V181" s="79"/>
      <c r="W181" s="17"/>
      <c r="Z181" s="115"/>
    </row>
    <row r="182" spans="1:26" s="1" customFormat="1" ht="26.25" customHeight="1">
      <c r="A182" s="278">
        <v>48</v>
      </c>
      <c r="B182" s="65"/>
      <c r="C182" s="215">
        <v>48</v>
      </c>
      <c r="D182" s="215" t="s">
        <v>72</v>
      </c>
      <c r="E182" s="216" t="s">
        <v>96</v>
      </c>
      <c r="F182" s="367" t="s">
        <v>97</v>
      </c>
      <c r="G182" s="370"/>
      <c r="H182" s="370"/>
      <c r="I182" s="370"/>
      <c r="J182" s="217" t="s">
        <v>76</v>
      </c>
      <c r="K182" s="218">
        <f>K185</f>
        <v>5.705</v>
      </c>
      <c r="L182" s="368"/>
      <c r="M182" s="379"/>
      <c r="N182" s="369">
        <f>ROUND(L182*K182,2)</f>
        <v>0</v>
      </c>
      <c r="O182" s="369"/>
      <c r="P182" s="369"/>
      <c r="Q182" s="369"/>
      <c r="R182" s="219">
        <v>2.25634</v>
      </c>
      <c r="S182" s="220">
        <f>R182*K182</f>
        <v>12.872419699999998</v>
      </c>
      <c r="T182" s="219">
        <v>0</v>
      </c>
      <c r="U182" s="220">
        <f>T182*K182</f>
        <v>0</v>
      </c>
      <c r="V182" s="79"/>
      <c r="Z182" s="316"/>
    </row>
    <row r="183" spans="1:26" s="1" customFormat="1" ht="13.5">
      <c r="A183" s="110"/>
      <c r="B183" s="65"/>
      <c r="C183" s="110"/>
      <c r="D183" s="63"/>
      <c r="E183" s="84" t="s">
        <v>139</v>
      </c>
      <c r="F183" s="85" t="s">
        <v>157</v>
      </c>
      <c r="G183" s="86"/>
      <c r="H183" s="86"/>
      <c r="I183" s="86"/>
      <c r="J183" s="86"/>
      <c r="K183" s="87">
        <f>5*0.07</f>
        <v>0.35000000000000003</v>
      </c>
      <c r="L183" s="64"/>
      <c r="M183" s="88"/>
      <c r="N183" s="265"/>
      <c r="O183" s="265"/>
      <c r="P183" s="265"/>
      <c r="Q183" s="265"/>
      <c r="R183" s="73"/>
      <c r="S183" s="90"/>
      <c r="T183" s="73"/>
      <c r="U183" s="90"/>
      <c r="V183" s="67"/>
      <c r="W183" s="62"/>
      <c r="Z183" s="115"/>
    </row>
    <row r="184" spans="1:26" s="1" customFormat="1" ht="13.5">
      <c r="A184" s="300"/>
      <c r="B184" s="65"/>
      <c r="C184" s="113"/>
      <c r="D184" s="113"/>
      <c r="E184" s="111" t="s">
        <v>114</v>
      </c>
      <c r="F184" s="112" t="s">
        <v>158</v>
      </c>
      <c r="G184" s="113"/>
      <c r="H184" s="113"/>
      <c r="I184" s="113"/>
      <c r="J184" s="113"/>
      <c r="K184" s="114">
        <f>(60+3.5+3+10)*0.07</f>
        <v>5.355</v>
      </c>
      <c r="L184" s="115"/>
      <c r="M184" s="116"/>
      <c r="N184" s="117"/>
      <c r="O184" s="117"/>
      <c r="P184" s="117"/>
      <c r="Q184" s="117"/>
      <c r="R184" s="118"/>
      <c r="S184" s="119"/>
      <c r="T184" s="118"/>
      <c r="U184" s="119"/>
      <c r="V184" s="67"/>
      <c r="W184" s="62"/>
      <c r="Z184" s="115"/>
    </row>
    <row r="185" spans="1:26" s="1" customFormat="1" ht="13.5">
      <c r="A185" s="301"/>
      <c r="B185" s="65"/>
      <c r="C185" s="121"/>
      <c r="D185" s="69"/>
      <c r="E185" s="68"/>
      <c r="F185" s="69"/>
      <c r="G185" s="70"/>
      <c r="H185" s="70"/>
      <c r="I185" s="70"/>
      <c r="J185" s="71"/>
      <c r="K185" s="72">
        <f>SUM(K183:K184)</f>
        <v>5.705</v>
      </c>
      <c r="L185" s="64"/>
      <c r="M185" s="88"/>
      <c r="N185" s="89"/>
      <c r="O185" s="89"/>
      <c r="P185" s="89"/>
      <c r="Q185" s="89"/>
      <c r="R185" s="73"/>
      <c r="S185" s="90"/>
      <c r="T185" s="73"/>
      <c r="U185" s="90"/>
      <c r="V185" s="67"/>
      <c r="W185" s="62"/>
      <c r="Z185" s="115"/>
    </row>
    <row r="186" spans="1:26" s="1" customFormat="1" ht="26.25" customHeight="1">
      <c r="A186" s="272">
        <v>49</v>
      </c>
      <c r="B186" s="65"/>
      <c r="C186" s="215">
        <v>49</v>
      </c>
      <c r="D186" s="215" t="s">
        <v>72</v>
      </c>
      <c r="E186" s="216" t="s">
        <v>127</v>
      </c>
      <c r="F186" s="367" t="s">
        <v>128</v>
      </c>
      <c r="G186" s="370"/>
      <c r="H186" s="370"/>
      <c r="I186" s="370"/>
      <c r="J186" s="217" t="s">
        <v>73</v>
      </c>
      <c r="K186" s="218">
        <f>K188</f>
        <v>40</v>
      </c>
      <c r="L186" s="368"/>
      <c r="M186" s="379"/>
      <c r="N186" s="369">
        <f>ROUND(L186*K186,2)</f>
        <v>0</v>
      </c>
      <c r="O186" s="369"/>
      <c r="P186" s="369"/>
      <c r="Q186" s="369"/>
      <c r="R186" s="219">
        <v>0</v>
      </c>
      <c r="S186" s="220">
        <f>R186*K186</f>
        <v>0</v>
      </c>
      <c r="T186" s="219">
        <v>0</v>
      </c>
      <c r="U186" s="220">
        <f>T186*K186</f>
        <v>0</v>
      </c>
      <c r="V186" s="79"/>
      <c r="Z186" s="316"/>
    </row>
    <row r="187" spans="1:26" s="1" customFormat="1" ht="13.5">
      <c r="A187" s="300"/>
      <c r="B187" s="65"/>
      <c r="C187" s="113"/>
      <c r="D187" s="113"/>
      <c r="E187" s="111" t="s">
        <v>123</v>
      </c>
      <c r="F187" s="112" t="s">
        <v>124</v>
      </c>
      <c r="G187" s="113"/>
      <c r="H187" s="113"/>
      <c r="I187" s="113"/>
      <c r="J187" s="113"/>
      <c r="K187" s="114">
        <v>40</v>
      </c>
      <c r="L187" s="115"/>
      <c r="M187" s="116"/>
      <c r="N187" s="117"/>
      <c r="O187" s="117"/>
      <c r="P187" s="117"/>
      <c r="Q187" s="117"/>
      <c r="R187" s="118"/>
      <c r="S187" s="119"/>
      <c r="T187" s="118"/>
      <c r="U187" s="119"/>
      <c r="V187" s="67"/>
      <c r="W187" s="62"/>
      <c r="Z187" s="115"/>
    </row>
    <row r="188" spans="1:26" s="1" customFormat="1" ht="13.5">
      <c r="A188" s="301"/>
      <c r="B188" s="65"/>
      <c r="C188" s="121"/>
      <c r="D188" s="69"/>
      <c r="E188" s="68"/>
      <c r="F188" s="69"/>
      <c r="G188" s="70"/>
      <c r="H188" s="70"/>
      <c r="I188" s="70"/>
      <c r="J188" s="71"/>
      <c r="K188" s="72">
        <f>SUM(K187:K187)</f>
        <v>40</v>
      </c>
      <c r="L188" s="64"/>
      <c r="M188" s="88"/>
      <c r="N188" s="265"/>
      <c r="O188" s="265"/>
      <c r="P188" s="265"/>
      <c r="Q188" s="265"/>
      <c r="R188" s="73"/>
      <c r="S188" s="90"/>
      <c r="T188" s="73"/>
      <c r="U188" s="90"/>
      <c r="V188" s="67"/>
      <c r="W188" s="62"/>
      <c r="Z188" s="115"/>
    </row>
    <row r="189" spans="1:26" s="77" customFormat="1" ht="15">
      <c r="A189" s="302"/>
      <c r="B189" s="82"/>
      <c r="C189" s="225"/>
      <c r="D189" s="223" t="s">
        <v>60</v>
      </c>
      <c r="E189" s="223"/>
      <c r="F189" s="223"/>
      <c r="G189" s="223"/>
      <c r="H189" s="223"/>
      <c r="I189" s="223"/>
      <c r="J189" s="223"/>
      <c r="K189" s="223"/>
      <c r="L189" s="223"/>
      <c r="M189" s="223"/>
      <c r="N189" s="392">
        <f>SUM(N190:Q194)</f>
        <v>0</v>
      </c>
      <c r="O189" s="386"/>
      <c r="P189" s="386"/>
      <c r="Q189" s="386"/>
      <c r="R189" s="225"/>
      <c r="S189" s="226">
        <f>SUM(S190:S194)</f>
        <v>0</v>
      </c>
      <c r="T189" s="225"/>
      <c r="U189" s="226">
        <f>SUM(U190:U194)</f>
        <v>0</v>
      </c>
      <c r="V189" s="83"/>
      <c r="Z189" s="223"/>
    </row>
    <row r="190" spans="1:26" s="1" customFormat="1" ht="26.25" customHeight="1">
      <c r="A190" s="268">
        <v>50</v>
      </c>
      <c r="B190" s="65"/>
      <c r="C190" s="203">
        <v>50</v>
      </c>
      <c r="D190" s="203" t="s">
        <v>72</v>
      </c>
      <c r="E190" s="204" t="s">
        <v>199</v>
      </c>
      <c r="F190" s="396" t="s">
        <v>200</v>
      </c>
      <c r="G190" s="397"/>
      <c r="H190" s="397"/>
      <c r="I190" s="397"/>
      <c r="J190" s="205" t="s">
        <v>77</v>
      </c>
      <c r="K190" s="206">
        <f>K192</f>
        <v>32.2075</v>
      </c>
      <c r="L190" s="373"/>
      <c r="M190" s="374"/>
      <c r="N190" s="382">
        <f>ROUND(L190*K190,2)</f>
        <v>0</v>
      </c>
      <c r="O190" s="382"/>
      <c r="P190" s="382"/>
      <c r="Q190" s="382"/>
      <c r="R190" s="207">
        <v>0</v>
      </c>
      <c r="S190" s="208">
        <f>R190*K190</f>
        <v>0</v>
      </c>
      <c r="T190" s="207">
        <v>0</v>
      </c>
      <c r="U190" s="208">
        <v>0</v>
      </c>
      <c r="V190" s="79"/>
      <c r="Z190" s="314"/>
    </row>
    <row r="191" spans="1:26" s="1" customFormat="1" ht="30.75" customHeight="1">
      <c r="A191" s="277">
        <v>51</v>
      </c>
      <c r="B191" s="65"/>
      <c r="C191" s="227">
        <v>51</v>
      </c>
      <c r="D191" s="227" t="s">
        <v>72</v>
      </c>
      <c r="E191" s="228" t="s">
        <v>201</v>
      </c>
      <c r="F191" s="393" t="s">
        <v>202</v>
      </c>
      <c r="G191" s="394"/>
      <c r="H191" s="394"/>
      <c r="I191" s="394"/>
      <c r="J191" s="229" t="s">
        <v>77</v>
      </c>
      <c r="K191" s="230">
        <f>K190*11</f>
        <v>354.2825</v>
      </c>
      <c r="L191" s="363"/>
      <c r="M191" s="364"/>
      <c r="N191" s="395">
        <f>ROUND(L191*K191,2)</f>
        <v>0</v>
      </c>
      <c r="O191" s="395"/>
      <c r="P191" s="395"/>
      <c r="Q191" s="395"/>
      <c r="R191" s="231">
        <v>0</v>
      </c>
      <c r="S191" s="232">
        <f>R191*K191</f>
        <v>0</v>
      </c>
      <c r="T191" s="231">
        <v>0</v>
      </c>
      <c r="U191" s="232">
        <v>0</v>
      </c>
      <c r="V191" s="79"/>
      <c r="Z191" s="318"/>
    </row>
    <row r="192" spans="1:26" s="1" customFormat="1" ht="13.5">
      <c r="A192" s="277">
        <v>52</v>
      </c>
      <c r="B192" s="65"/>
      <c r="C192" s="227">
        <v>52</v>
      </c>
      <c r="D192" s="227" t="s">
        <v>72</v>
      </c>
      <c r="E192" s="228" t="s">
        <v>197</v>
      </c>
      <c r="F192" s="393" t="s">
        <v>198</v>
      </c>
      <c r="G192" s="394"/>
      <c r="H192" s="394"/>
      <c r="I192" s="394"/>
      <c r="J192" s="229" t="s">
        <v>77</v>
      </c>
      <c r="K192" s="230">
        <f>K194+K193</f>
        <v>32.2075</v>
      </c>
      <c r="L192" s="363"/>
      <c r="M192" s="364"/>
      <c r="N192" s="395">
        <f>ROUND(L192*K192,2)</f>
        <v>0</v>
      </c>
      <c r="O192" s="395"/>
      <c r="P192" s="395"/>
      <c r="Q192" s="395"/>
      <c r="R192" s="231">
        <v>0</v>
      </c>
      <c r="S192" s="232">
        <f>R192*K192</f>
        <v>0</v>
      </c>
      <c r="T192" s="231">
        <v>0</v>
      </c>
      <c r="U192" s="232">
        <v>0</v>
      </c>
      <c r="V192" s="79"/>
      <c r="Z192" s="318"/>
    </row>
    <row r="193" spans="1:26" s="1" customFormat="1" ht="13.5">
      <c r="A193" s="277">
        <v>53</v>
      </c>
      <c r="B193" s="65"/>
      <c r="C193" s="227">
        <v>53</v>
      </c>
      <c r="D193" s="227" t="s">
        <v>72</v>
      </c>
      <c r="E193" s="228" t="s">
        <v>79</v>
      </c>
      <c r="F193" s="393" t="s">
        <v>80</v>
      </c>
      <c r="G193" s="394"/>
      <c r="H193" s="394"/>
      <c r="I193" s="394"/>
      <c r="J193" s="229" t="s">
        <v>77</v>
      </c>
      <c r="K193" s="230">
        <f>U66+U76</f>
        <v>2.9475</v>
      </c>
      <c r="L193" s="363"/>
      <c r="M193" s="364"/>
      <c r="N193" s="395">
        <f>ROUND(L193*K193,2)</f>
        <v>0</v>
      </c>
      <c r="O193" s="395"/>
      <c r="P193" s="395"/>
      <c r="Q193" s="395"/>
      <c r="R193" s="231">
        <v>0</v>
      </c>
      <c r="S193" s="232">
        <f>R193*K193</f>
        <v>0</v>
      </c>
      <c r="T193" s="231">
        <v>0</v>
      </c>
      <c r="U193" s="232">
        <v>0</v>
      </c>
      <c r="V193" s="79"/>
      <c r="Z193" s="318"/>
    </row>
    <row r="194" spans="1:26" s="1" customFormat="1" ht="13.5">
      <c r="A194" s="269">
        <v>55</v>
      </c>
      <c r="B194" s="65"/>
      <c r="C194" s="209">
        <v>55</v>
      </c>
      <c r="D194" s="209" t="s">
        <v>72</v>
      </c>
      <c r="E194" s="210" t="s">
        <v>81</v>
      </c>
      <c r="F194" s="380" t="s">
        <v>82</v>
      </c>
      <c r="G194" s="381"/>
      <c r="H194" s="381"/>
      <c r="I194" s="381"/>
      <c r="J194" s="211" t="s">
        <v>77</v>
      </c>
      <c r="K194" s="212">
        <f>U67+U71</f>
        <v>29.26</v>
      </c>
      <c r="L194" s="358"/>
      <c r="M194" s="359"/>
      <c r="N194" s="378">
        <f>ROUND(L194*K194,2)</f>
        <v>0</v>
      </c>
      <c r="O194" s="378"/>
      <c r="P194" s="378"/>
      <c r="Q194" s="378"/>
      <c r="R194" s="213">
        <v>0</v>
      </c>
      <c r="S194" s="214">
        <f>R194*K194</f>
        <v>0</v>
      </c>
      <c r="T194" s="213">
        <v>0</v>
      </c>
      <c r="U194" s="214">
        <v>0</v>
      </c>
      <c r="V194" s="79"/>
      <c r="Z194" s="315"/>
    </row>
    <row r="195" spans="1:26" s="94" customFormat="1" ht="15">
      <c r="A195" s="222"/>
      <c r="B195" s="99"/>
      <c r="C195" s="222"/>
      <c r="D195" s="223" t="s">
        <v>90</v>
      </c>
      <c r="E195" s="223"/>
      <c r="F195" s="223"/>
      <c r="G195" s="223"/>
      <c r="H195" s="223"/>
      <c r="I195" s="223"/>
      <c r="J195" s="223"/>
      <c r="K195" s="223"/>
      <c r="L195" s="223"/>
      <c r="M195" s="223"/>
      <c r="N195" s="376">
        <f>N196</f>
        <v>0</v>
      </c>
      <c r="O195" s="377"/>
      <c r="P195" s="377"/>
      <c r="Q195" s="377"/>
      <c r="R195" s="222"/>
      <c r="S195" s="224">
        <f>S196</f>
        <v>0</v>
      </c>
      <c r="T195" s="222"/>
      <c r="U195" s="233">
        <f>U196</f>
        <v>0</v>
      </c>
      <c r="V195" s="100"/>
      <c r="Z195" s="223"/>
    </row>
    <row r="196" spans="1:26" s="1" customFormat="1" ht="25.5" customHeight="1">
      <c r="A196" s="215">
        <v>56</v>
      </c>
      <c r="B196" s="65"/>
      <c r="C196" s="215">
        <v>56</v>
      </c>
      <c r="D196" s="215" t="s">
        <v>72</v>
      </c>
      <c r="E196" s="216" t="s">
        <v>91</v>
      </c>
      <c r="F196" s="367" t="s">
        <v>203</v>
      </c>
      <c r="G196" s="370"/>
      <c r="H196" s="370"/>
      <c r="I196" s="370"/>
      <c r="J196" s="217" t="s">
        <v>77</v>
      </c>
      <c r="K196" s="218">
        <f>S64</f>
        <v>98.1932527</v>
      </c>
      <c r="L196" s="368"/>
      <c r="M196" s="379"/>
      <c r="N196" s="369">
        <f>ROUND(L196*K196,2)</f>
        <v>0</v>
      </c>
      <c r="O196" s="369"/>
      <c r="P196" s="369"/>
      <c r="Q196" s="369"/>
      <c r="R196" s="219">
        <v>0</v>
      </c>
      <c r="S196" s="220">
        <v>0</v>
      </c>
      <c r="T196" s="219">
        <v>0</v>
      </c>
      <c r="U196" s="220">
        <v>0</v>
      </c>
      <c r="V196" s="79"/>
      <c r="Z196" s="316"/>
    </row>
    <row r="197" spans="1:26" s="94" customFormat="1" ht="15">
      <c r="A197" s="222"/>
      <c r="B197" s="99"/>
      <c r="C197" s="222"/>
      <c r="D197" s="223" t="s">
        <v>173</v>
      </c>
      <c r="E197" s="223"/>
      <c r="F197" s="223"/>
      <c r="G197" s="223"/>
      <c r="H197" s="223"/>
      <c r="I197" s="223"/>
      <c r="J197" s="223"/>
      <c r="K197" s="223"/>
      <c r="L197" s="223"/>
      <c r="M197" s="223"/>
      <c r="N197" s="376">
        <f>SUM(N198:Q204)</f>
        <v>0</v>
      </c>
      <c r="O197" s="377"/>
      <c r="P197" s="377"/>
      <c r="Q197" s="377"/>
      <c r="R197" s="222"/>
      <c r="S197" s="224">
        <f>SUM(S198:S204)</f>
        <v>0</v>
      </c>
      <c r="T197" s="222"/>
      <c r="U197" s="233">
        <f>SUM(U198:U204)</f>
        <v>0</v>
      </c>
      <c r="V197" s="100"/>
      <c r="Z197" s="223"/>
    </row>
    <row r="198" spans="1:26" s="1" customFormat="1" ht="13.5">
      <c r="A198" s="203">
        <v>57</v>
      </c>
      <c r="B198" s="65"/>
      <c r="C198" s="203">
        <v>57</v>
      </c>
      <c r="D198" s="234" t="s">
        <v>72</v>
      </c>
      <c r="E198" s="235"/>
      <c r="F198" s="371" t="s">
        <v>168</v>
      </c>
      <c r="G198" s="372"/>
      <c r="H198" s="372"/>
      <c r="I198" s="372"/>
      <c r="J198" s="236" t="s">
        <v>105</v>
      </c>
      <c r="K198" s="237">
        <v>1</v>
      </c>
      <c r="L198" s="373"/>
      <c r="M198" s="374"/>
      <c r="N198" s="375">
        <f aca="true" t="shared" si="0" ref="N198:N204">ROUND(L198*K198,2)</f>
        <v>0</v>
      </c>
      <c r="O198" s="375"/>
      <c r="P198" s="375"/>
      <c r="Q198" s="375"/>
      <c r="R198" s="238">
        <v>0</v>
      </c>
      <c r="S198" s="237">
        <f aca="true" t="shared" si="1" ref="S198:S204">R198*K198</f>
        <v>0</v>
      </c>
      <c r="T198" s="238">
        <v>0</v>
      </c>
      <c r="U198" s="237">
        <f aca="true" t="shared" si="2" ref="U198:U204">T198*K198</f>
        <v>0</v>
      </c>
      <c r="V198" s="79"/>
      <c r="Z198" s="314"/>
    </row>
    <row r="199" spans="1:26" s="1" customFormat="1" ht="13.5">
      <c r="A199" s="227">
        <v>58</v>
      </c>
      <c r="B199" s="65"/>
      <c r="C199" s="227">
        <v>58</v>
      </c>
      <c r="D199" s="294" t="s">
        <v>72</v>
      </c>
      <c r="E199" s="295"/>
      <c r="F199" s="361" t="s">
        <v>169</v>
      </c>
      <c r="G199" s="362"/>
      <c r="H199" s="362"/>
      <c r="I199" s="362"/>
      <c r="J199" s="296" t="s">
        <v>105</v>
      </c>
      <c r="K199" s="297">
        <v>1</v>
      </c>
      <c r="L199" s="363"/>
      <c r="M199" s="364"/>
      <c r="N199" s="365">
        <f t="shared" si="0"/>
        <v>0</v>
      </c>
      <c r="O199" s="365"/>
      <c r="P199" s="365"/>
      <c r="Q199" s="365"/>
      <c r="R199" s="298">
        <v>0</v>
      </c>
      <c r="S199" s="297">
        <f t="shared" si="1"/>
        <v>0</v>
      </c>
      <c r="T199" s="298">
        <v>0</v>
      </c>
      <c r="U199" s="297">
        <f t="shared" si="2"/>
        <v>0</v>
      </c>
      <c r="V199" s="79"/>
      <c r="Z199" s="318"/>
    </row>
    <row r="200" spans="1:26" s="1" customFormat="1" ht="13.5">
      <c r="A200" s="227">
        <v>59</v>
      </c>
      <c r="B200" s="65"/>
      <c r="C200" s="227">
        <v>59</v>
      </c>
      <c r="D200" s="294" t="s">
        <v>72</v>
      </c>
      <c r="E200" s="295"/>
      <c r="F200" s="361" t="s">
        <v>170</v>
      </c>
      <c r="G200" s="362"/>
      <c r="H200" s="362"/>
      <c r="I200" s="362"/>
      <c r="J200" s="296" t="s">
        <v>105</v>
      </c>
      <c r="K200" s="297">
        <v>1</v>
      </c>
      <c r="L200" s="363"/>
      <c r="M200" s="364"/>
      <c r="N200" s="365">
        <f t="shared" si="0"/>
        <v>0</v>
      </c>
      <c r="O200" s="365"/>
      <c r="P200" s="365"/>
      <c r="Q200" s="365"/>
      <c r="R200" s="298">
        <v>0</v>
      </c>
      <c r="S200" s="297">
        <f t="shared" si="1"/>
        <v>0</v>
      </c>
      <c r="T200" s="298">
        <v>0</v>
      </c>
      <c r="U200" s="297">
        <f t="shared" si="2"/>
        <v>0</v>
      </c>
      <c r="V200" s="79"/>
      <c r="Z200" s="318"/>
    </row>
    <row r="201" spans="1:26" s="1" customFormat="1" ht="13.5">
      <c r="A201" s="227">
        <v>60</v>
      </c>
      <c r="B201" s="65"/>
      <c r="C201" s="227">
        <v>60</v>
      </c>
      <c r="D201" s="294" t="s">
        <v>72</v>
      </c>
      <c r="E201" s="295"/>
      <c r="F201" s="361" t="s">
        <v>171</v>
      </c>
      <c r="G201" s="362"/>
      <c r="H201" s="362"/>
      <c r="I201" s="362"/>
      <c r="J201" s="296" t="s">
        <v>105</v>
      </c>
      <c r="K201" s="297">
        <v>1</v>
      </c>
      <c r="L201" s="363"/>
      <c r="M201" s="364"/>
      <c r="N201" s="365">
        <f t="shared" si="0"/>
        <v>0</v>
      </c>
      <c r="O201" s="365"/>
      <c r="P201" s="365"/>
      <c r="Q201" s="365"/>
      <c r="R201" s="298">
        <v>0</v>
      </c>
      <c r="S201" s="297">
        <f t="shared" si="1"/>
        <v>0</v>
      </c>
      <c r="T201" s="298">
        <v>0</v>
      </c>
      <c r="U201" s="297">
        <f t="shared" si="2"/>
        <v>0</v>
      </c>
      <c r="V201" s="79"/>
      <c r="Z201" s="318"/>
    </row>
    <row r="202" spans="1:26" s="1" customFormat="1" ht="13.5">
      <c r="A202" s="227">
        <v>61</v>
      </c>
      <c r="B202" s="65"/>
      <c r="C202" s="227">
        <v>61</v>
      </c>
      <c r="D202" s="294" t="s">
        <v>72</v>
      </c>
      <c r="E202" s="295"/>
      <c r="F202" s="361" t="s">
        <v>104</v>
      </c>
      <c r="G202" s="362"/>
      <c r="H202" s="362"/>
      <c r="I202" s="362"/>
      <c r="J202" s="296" t="s">
        <v>105</v>
      </c>
      <c r="K202" s="297">
        <v>1</v>
      </c>
      <c r="L202" s="363"/>
      <c r="M202" s="364"/>
      <c r="N202" s="365">
        <f t="shared" si="0"/>
        <v>0</v>
      </c>
      <c r="O202" s="365"/>
      <c r="P202" s="365"/>
      <c r="Q202" s="365"/>
      <c r="R202" s="298">
        <v>0</v>
      </c>
      <c r="S202" s="297">
        <f t="shared" si="1"/>
        <v>0</v>
      </c>
      <c r="T202" s="298">
        <v>0</v>
      </c>
      <c r="U202" s="297">
        <f t="shared" si="2"/>
        <v>0</v>
      </c>
      <c r="V202" s="79"/>
      <c r="Z202" s="318"/>
    </row>
    <row r="203" spans="1:26" s="1" customFormat="1" ht="13.5">
      <c r="A203" s="227">
        <v>62</v>
      </c>
      <c r="B203" s="65"/>
      <c r="C203" s="227">
        <v>62</v>
      </c>
      <c r="D203" s="294" t="s">
        <v>72</v>
      </c>
      <c r="E203" s="295"/>
      <c r="F203" s="361" t="s">
        <v>106</v>
      </c>
      <c r="G203" s="362"/>
      <c r="H203" s="362"/>
      <c r="I203" s="362"/>
      <c r="J203" s="296" t="s">
        <v>105</v>
      </c>
      <c r="K203" s="297">
        <v>1</v>
      </c>
      <c r="L203" s="363"/>
      <c r="M203" s="364"/>
      <c r="N203" s="365">
        <f t="shared" si="0"/>
        <v>0</v>
      </c>
      <c r="O203" s="365"/>
      <c r="P203" s="365"/>
      <c r="Q203" s="365"/>
      <c r="R203" s="298">
        <v>0</v>
      </c>
      <c r="S203" s="297">
        <f t="shared" si="1"/>
        <v>0</v>
      </c>
      <c r="T203" s="298">
        <v>0</v>
      </c>
      <c r="U203" s="297">
        <f t="shared" si="2"/>
        <v>0</v>
      </c>
      <c r="V203" s="79"/>
      <c r="Z203" s="318"/>
    </row>
    <row r="204" spans="1:26" s="1" customFormat="1" ht="13.5">
      <c r="A204" s="209">
        <v>63</v>
      </c>
      <c r="B204" s="65"/>
      <c r="C204" s="209">
        <v>63</v>
      </c>
      <c r="D204" s="239" t="s">
        <v>72</v>
      </c>
      <c r="E204" s="240"/>
      <c r="F204" s="356" t="s">
        <v>172</v>
      </c>
      <c r="G204" s="357"/>
      <c r="H204" s="357"/>
      <c r="I204" s="357"/>
      <c r="J204" s="241" t="s">
        <v>105</v>
      </c>
      <c r="K204" s="242">
        <v>1</v>
      </c>
      <c r="L204" s="358"/>
      <c r="M204" s="359"/>
      <c r="N204" s="360">
        <f t="shared" si="0"/>
        <v>0</v>
      </c>
      <c r="O204" s="360"/>
      <c r="P204" s="360"/>
      <c r="Q204" s="360"/>
      <c r="R204" s="243">
        <v>0</v>
      </c>
      <c r="S204" s="242">
        <f t="shared" si="1"/>
        <v>0</v>
      </c>
      <c r="T204" s="243">
        <v>0</v>
      </c>
      <c r="U204" s="242">
        <f t="shared" si="2"/>
        <v>0</v>
      </c>
      <c r="V204" s="79"/>
      <c r="Z204" s="315"/>
    </row>
    <row r="205" spans="2:22" s="128" customFormat="1" ht="7.5">
      <c r="B205" s="254"/>
      <c r="C205" s="255"/>
      <c r="D205" s="255"/>
      <c r="E205" s="256"/>
      <c r="F205" s="257"/>
      <c r="G205" s="258"/>
      <c r="H205" s="258"/>
      <c r="I205" s="258"/>
      <c r="J205" s="259"/>
      <c r="K205" s="260"/>
      <c r="L205" s="261"/>
      <c r="M205" s="258"/>
      <c r="N205" s="262"/>
      <c r="O205" s="262"/>
      <c r="P205" s="262"/>
      <c r="Q205" s="262"/>
      <c r="R205" s="263"/>
      <c r="S205" s="264"/>
      <c r="T205" s="263"/>
      <c r="U205" s="264"/>
      <c r="V205" s="131"/>
    </row>
    <row r="206" spans="2:22" s="1" customFormat="1" ht="13.5">
      <c r="B206" s="65"/>
      <c r="C206" s="253" t="s">
        <v>115</v>
      </c>
      <c r="D206" s="110"/>
      <c r="E206" s="248"/>
      <c r="F206" s="249"/>
      <c r="G206" s="245"/>
      <c r="H206" s="245"/>
      <c r="I206" s="245"/>
      <c r="J206" s="250"/>
      <c r="K206" s="251"/>
      <c r="L206" s="115"/>
      <c r="M206" s="245"/>
      <c r="N206" s="116"/>
      <c r="O206" s="116"/>
      <c r="P206" s="116"/>
      <c r="Q206" s="116"/>
      <c r="R206" s="118"/>
      <c r="S206" s="119"/>
      <c r="T206" s="118"/>
      <c r="U206" s="119"/>
      <c r="V206" s="79"/>
    </row>
    <row r="207" spans="2:22" s="1" customFormat="1" ht="13.5">
      <c r="B207" s="65"/>
      <c r="C207" s="252"/>
      <c r="D207" s="110"/>
      <c r="E207" s="248"/>
      <c r="F207" s="249"/>
      <c r="G207" s="245"/>
      <c r="H207" s="245"/>
      <c r="I207" s="245"/>
      <c r="J207" s="250"/>
      <c r="K207" s="251"/>
      <c r="L207" s="115"/>
      <c r="M207" s="245"/>
      <c r="N207" s="116"/>
      <c r="O207" s="116"/>
      <c r="P207" s="116"/>
      <c r="Q207" s="116"/>
      <c r="R207" s="118"/>
      <c r="S207" s="119"/>
      <c r="T207" s="118"/>
      <c r="U207" s="119"/>
      <c r="V207" s="79"/>
    </row>
    <row r="208" spans="2:22" s="1" customFormat="1" ht="6.95" customHeight="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3"/>
    </row>
  </sheetData>
  <mergeCells count="223">
    <mergeCell ref="F179:I179"/>
    <mergeCell ref="N123:Q123"/>
    <mergeCell ref="N155:Q155"/>
    <mergeCell ref="F130:I130"/>
    <mergeCell ref="F134:I134"/>
    <mergeCell ref="F133:I133"/>
    <mergeCell ref="L133:M133"/>
    <mergeCell ref="N133:Q133"/>
    <mergeCell ref="L179:M179"/>
    <mergeCell ref="N179:Q179"/>
    <mergeCell ref="F126:I126"/>
    <mergeCell ref="L126:M126"/>
    <mergeCell ref="N126:Q126"/>
    <mergeCell ref="F137:I137"/>
    <mergeCell ref="L137:M137"/>
    <mergeCell ref="N137:Q137"/>
    <mergeCell ref="L25:P25"/>
    <mergeCell ref="F31:P31"/>
    <mergeCell ref="M32:P32"/>
    <mergeCell ref="C29:U29"/>
    <mergeCell ref="M33:Q33"/>
    <mergeCell ref="M34:Q34"/>
    <mergeCell ref="R1:W1"/>
    <mergeCell ref="M22:P22"/>
    <mergeCell ref="H23:J23"/>
    <mergeCell ref="M23:P23"/>
    <mergeCell ref="M17:P17"/>
    <mergeCell ref="M18:P18"/>
    <mergeCell ref="M20:P20"/>
    <mergeCell ref="H22:J22"/>
    <mergeCell ref="C1:Q1"/>
    <mergeCell ref="F5:P5"/>
    <mergeCell ref="O9:P9"/>
    <mergeCell ref="O10:P10"/>
    <mergeCell ref="O11:P11"/>
    <mergeCell ref="O12:P12"/>
    <mergeCell ref="N7:P7"/>
    <mergeCell ref="C3:U4"/>
    <mergeCell ref="C35:G35"/>
    <mergeCell ref="N35:Q35"/>
    <mergeCell ref="N36:Q36"/>
    <mergeCell ref="N62:Q62"/>
    <mergeCell ref="N37:Q37"/>
    <mergeCell ref="N41:Q41"/>
    <mergeCell ref="N42:Q42"/>
    <mergeCell ref="N45:Q45"/>
    <mergeCell ref="M60:Q60"/>
    <mergeCell ref="F62:I62"/>
    <mergeCell ref="M57:P57"/>
    <mergeCell ref="M59:Q59"/>
    <mergeCell ref="C53:U53"/>
    <mergeCell ref="N39:Q39"/>
    <mergeCell ref="N38:Q38"/>
    <mergeCell ref="N44:Q44"/>
    <mergeCell ref="N43:Q43"/>
    <mergeCell ref="N47:Q47"/>
    <mergeCell ref="F55:P55"/>
    <mergeCell ref="F190:I190"/>
    <mergeCell ref="L190:M190"/>
    <mergeCell ref="N190:Q190"/>
    <mergeCell ref="F191:I191"/>
    <mergeCell ref="L191:M191"/>
    <mergeCell ref="N191:Q191"/>
    <mergeCell ref="L62:M62"/>
    <mergeCell ref="F76:I76"/>
    <mergeCell ref="L76:M76"/>
    <mergeCell ref="N76:Q76"/>
    <mergeCell ref="N64:Q64"/>
    <mergeCell ref="N65:Q65"/>
    <mergeCell ref="F66:I66"/>
    <mergeCell ref="L66:M66"/>
    <mergeCell ref="N66:Q66"/>
    <mergeCell ref="F67:I67"/>
    <mergeCell ref="F85:I85"/>
    <mergeCell ref="L85:M85"/>
    <mergeCell ref="N85:Q85"/>
    <mergeCell ref="F123:I123"/>
    <mergeCell ref="F118:I118"/>
    <mergeCell ref="L109:M109"/>
    <mergeCell ref="N109:Q109"/>
    <mergeCell ref="F112:I112"/>
    <mergeCell ref="L70:M70"/>
    <mergeCell ref="N70:Q70"/>
    <mergeCell ref="L79:M79"/>
    <mergeCell ref="F71:I71"/>
    <mergeCell ref="L71:M71"/>
    <mergeCell ref="N71:Q71"/>
    <mergeCell ref="F176:I176"/>
    <mergeCell ref="N176:Q176"/>
    <mergeCell ref="F91:I91"/>
    <mergeCell ref="L91:M91"/>
    <mergeCell ref="N91:Q91"/>
    <mergeCell ref="F92:I92"/>
    <mergeCell ref="L92:M92"/>
    <mergeCell ref="N92:Q92"/>
    <mergeCell ref="F109:I109"/>
    <mergeCell ref="F102:I102"/>
    <mergeCell ref="F82:I82"/>
    <mergeCell ref="F70:I70"/>
    <mergeCell ref="F103:I103"/>
    <mergeCell ref="F79:I79"/>
    <mergeCell ref="N79:Q79"/>
    <mergeCell ref="L88:M88"/>
    <mergeCell ref="N88:Q88"/>
    <mergeCell ref="F89:I89"/>
    <mergeCell ref="F90:I90"/>
    <mergeCell ref="L90:M90"/>
    <mergeCell ref="N90:Q90"/>
    <mergeCell ref="L82:M82"/>
    <mergeCell ref="N82:Q82"/>
    <mergeCell ref="F95:I95"/>
    <mergeCell ref="L95:M95"/>
    <mergeCell ref="N95:Q95"/>
    <mergeCell ref="L96:M96"/>
    <mergeCell ref="F88:I88"/>
    <mergeCell ref="L89:M89"/>
    <mergeCell ref="N89:Q89"/>
    <mergeCell ref="N195:Q195"/>
    <mergeCell ref="N117:Q117"/>
    <mergeCell ref="F194:I194"/>
    <mergeCell ref="L194:M194"/>
    <mergeCell ref="F167:I167"/>
    <mergeCell ref="F173:I173"/>
    <mergeCell ref="F170:I170"/>
    <mergeCell ref="F196:I196"/>
    <mergeCell ref="L196:M196"/>
    <mergeCell ref="N196:Q196"/>
    <mergeCell ref="F182:I182"/>
    <mergeCell ref="N167:Q167"/>
    <mergeCell ref="F161:I161"/>
    <mergeCell ref="L161:M161"/>
    <mergeCell ref="N189:Q189"/>
    <mergeCell ref="L170:M170"/>
    <mergeCell ref="N170:Q170"/>
    <mergeCell ref="N194:Q194"/>
    <mergeCell ref="F193:I193"/>
    <mergeCell ref="L193:M193"/>
    <mergeCell ref="N193:Q193"/>
    <mergeCell ref="F192:I192"/>
    <mergeCell ref="L192:M192"/>
    <mergeCell ref="N192:Q192"/>
    <mergeCell ref="L167:M167"/>
    <mergeCell ref="L103:M103"/>
    <mergeCell ref="L173:M173"/>
    <mergeCell ref="N173:Q173"/>
    <mergeCell ref="L176:M176"/>
    <mergeCell ref="L114:M114"/>
    <mergeCell ref="N114:Q114"/>
    <mergeCell ref="N161:Q161"/>
    <mergeCell ref="L164:M164"/>
    <mergeCell ref="N140:Q140"/>
    <mergeCell ref="L106:M106"/>
    <mergeCell ref="N106:Q106"/>
    <mergeCell ref="N118:Q118"/>
    <mergeCell ref="L112:M112"/>
    <mergeCell ref="N112:Q112"/>
    <mergeCell ref="N146:Q146"/>
    <mergeCell ref="L123:M123"/>
    <mergeCell ref="L118:M118"/>
    <mergeCell ref="N129:Q129"/>
    <mergeCell ref="L130:M130"/>
    <mergeCell ref="N130:Q130"/>
    <mergeCell ref="L134:M134"/>
    <mergeCell ref="N134:Q134"/>
    <mergeCell ref="N96:Q96"/>
    <mergeCell ref="F99:I99"/>
    <mergeCell ref="L99:M99"/>
    <mergeCell ref="N99:Q99"/>
    <mergeCell ref="N113:Q113"/>
    <mergeCell ref="F158:I158"/>
    <mergeCell ref="L158:M158"/>
    <mergeCell ref="N158:Q158"/>
    <mergeCell ref="F155:I155"/>
    <mergeCell ref="L155:M155"/>
    <mergeCell ref="L102:M102"/>
    <mergeCell ref="F198:I198"/>
    <mergeCell ref="L198:M198"/>
    <mergeCell ref="N198:Q198"/>
    <mergeCell ref="N197:Q197"/>
    <mergeCell ref="L67:M67"/>
    <mergeCell ref="N67:Q67"/>
    <mergeCell ref="F186:I186"/>
    <mergeCell ref="L186:M186"/>
    <mergeCell ref="N186:Q186"/>
    <mergeCell ref="F152:I152"/>
    <mergeCell ref="L152:M152"/>
    <mergeCell ref="N152:Q152"/>
    <mergeCell ref="L182:M182"/>
    <mergeCell ref="N182:Q182"/>
    <mergeCell ref="F96:I96"/>
    <mergeCell ref="F114:I114"/>
    <mergeCell ref="N102:Q102"/>
    <mergeCell ref="N103:Q103"/>
    <mergeCell ref="F106:I106"/>
    <mergeCell ref="F147:I147"/>
    <mergeCell ref="L147:M147"/>
    <mergeCell ref="N147:Q147"/>
    <mergeCell ref="F140:I140"/>
    <mergeCell ref="L140:M140"/>
    <mergeCell ref="F204:I204"/>
    <mergeCell ref="L204:M204"/>
    <mergeCell ref="N204:Q204"/>
    <mergeCell ref="F201:I201"/>
    <mergeCell ref="L201:M201"/>
    <mergeCell ref="N201:Q201"/>
    <mergeCell ref="L200:M200"/>
    <mergeCell ref="N200:Q200"/>
    <mergeCell ref="N40:Q40"/>
    <mergeCell ref="F203:I203"/>
    <mergeCell ref="L203:M203"/>
    <mergeCell ref="N203:Q203"/>
    <mergeCell ref="F143:I143"/>
    <mergeCell ref="L143:M143"/>
    <mergeCell ref="N143:Q143"/>
    <mergeCell ref="F202:I202"/>
    <mergeCell ref="L202:M202"/>
    <mergeCell ref="N202:Q202"/>
    <mergeCell ref="F199:I199"/>
    <mergeCell ref="L199:M199"/>
    <mergeCell ref="N199:Q199"/>
    <mergeCell ref="F200:I200"/>
    <mergeCell ref="F164:I164"/>
    <mergeCell ref="N164:Q164"/>
  </mergeCells>
  <printOptions horizontalCentered="1"/>
  <pageMargins left="0.1968503937007874" right="0.1968503937007874" top="0.3937007874015748" bottom="0.3937007874015748" header="0" footer="0.1968503937007874"/>
  <pageSetup errors="blank" horizontalDpi="600" verticalDpi="600" orientation="landscape" paperSize="9" scale="90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B1FC8D81-DD65-4CB0-937F-120772F2FD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2023-03-13T10:16:54Z</cp:lastPrinted>
  <dcterms:created xsi:type="dcterms:W3CDTF">2020-05-15T12:39:00Z</dcterms:created>
  <dcterms:modified xsi:type="dcterms:W3CDTF">2023-04-17T14:14:07Z</dcterms:modified>
  <cp:category/>
  <cp:version/>
  <cp:contentType/>
  <cp:contentStatus/>
</cp:coreProperties>
</file>