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erejne zakazky 2023\28 Oprava povrchu části chodníku ulice Příčná, Chrudim\"/>
    </mc:Choice>
  </mc:AlternateContent>
  <bookViews>
    <workbookView xWindow="0" yWindow="0" windowWidth="18870" windowHeight="7725"/>
  </bookViews>
  <sheets>
    <sheet name="Rekapitulace stavby" sheetId="1" r:id="rId1"/>
    <sheet name="SO.101 - Chodník" sheetId="2" r:id="rId2"/>
  </sheets>
  <definedNames>
    <definedName name="_xlnm.Print_Titles" localSheetId="1">'SO.101 - Chodník'!$66:$67</definedName>
    <definedName name="_xlnm.Print_Area" localSheetId="0">'Rekapitulace stavby'!$C$3:$AP$57,'Rekapitulace stavby'!$C$64:$AP$80</definedName>
    <definedName name="_xlnm.Print_Area" localSheetId="1">'SO.101 - Chodník'!$C$3:$U$50,'SO.101 - Chodník'!$C$56:$U$178</definedName>
  </definedNames>
  <calcPr calcId="162913"/>
</workbook>
</file>

<file path=xl/calcChain.xml><?xml version="1.0" encoding="utf-8"?>
<calcChain xmlns="http://schemas.openxmlformats.org/spreadsheetml/2006/main">
  <c r="U175" i="2" l="1"/>
  <c r="S175" i="2"/>
  <c r="N175" i="2"/>
  <c r="U174" i="2"/>
  <c r="S174" i="2"/>
  <c r="N174" i="2"/>
  <c r="U173" i="2"/>
  <c r="S173" i="2"/>
  <c r="N173" i="2"/>
  <c r="U172" i="2"/>
  <c r="S172" i="2"/>
  <c r="N172" i="2"/>
  <c r="U171" i="2"/>
  <c r="S171" i="2"/>
  <c r="N171" i="2"/>
  <c r="U170" i="2"/>
  <c r="S170" i="2"/>
  <c r="N170" i="2"/>
  <c r="U169" i="2"/>
  <c r="U168" i="2" s="1"/>
  <c r="S169" i="2"/>
  <c r="N169" i="2"/>
  <c r="N168" i="2" s="1"/>
  <c r="N46" i="2" s="1"/>
  <c r="S168" i="2"/>
  <c r="S166" i="2"/>
  <c r="K157" i="2"/>
  <c r="K158" i="2" s="1"/>
  <c r="K156" i="2" s="1"/>
  <c r="K155" i="2"/>
  <c r="N153" i="2"/>
  <c r="K153" i="2"/>
  <c r="U153" i="2" s="1"/>
  <c r="K151" i="2"/>
  <c r="K152" i="2" s="1"/>
  <c r="K150" i="2" s="1"/>
  <c r="K149" i="2"/>
  <c r="K146" i="2" s="1"/>
  <c r="K148" i="2"/>
  <c r="K147" i="2"/>
  <c r="K144" i="2"/>
  <c r="K143" i="2"/>
  <c r="K145" i="2" s="1"/>
  <c r="K142" i="2" s="1"/>
  <c r="K141" i="2"/>
  <c r="S139" i="2"/>
  <c r="N139" i="2"/>
  <c r="K139" i="2"/>
  <c r="U139" i="2" s="1"/>
  <c r="K137" i="2"/>
  <c r="K138" i="2" s="1"/>
  <c r="K136" i="2" s="1"/>
  <c r="K135" i="2"/>
  <c r="K132" i="2" s="1"/>
  <c r="K134" i="2"/>
  <c r="K130" i="2"/>
  <c r="K131" i="2" s="1"/>
  <c r="K129" i="2" s="1"/>
  <c r="K128" i="2"/>
  <c r="K126" i="2" s="1"/>
  <c r="K127" i="2"/>
  <c r="K124" i="2"/>
  <c r="Z123" i="2"/>
  <c r="U121" i="2"/>
  <c r="S121" i="2"/>
  <c r="K121" i="2"/>
  <c r="N121" i="2" s="1"/>
  <c r="U120" i="2"/>
  <c r="S120" i="2"/>
  <c r="K120" i="2"/>
  <c r="N120" i="2" s="1"/>
  <c r="U119" i="2"/>
  <c r="S119" i="2"/>
  <c r="K119" i="2"/>
  <c r="N119" i="2" s="1"/>
  <c r="U118" i="2"/>
  <c r="S118" i="2"/>
  <c r="K118" i="2"/>
  <c r="N118" i="2" s="1"/>
  <c r="K116" i="2"/>
  <c r="K117" i="2" s="1"/>
  <c r="K115" i="2" s="1"/>
  <c r="K113" i="2"/>
  <c r="K114" i="2" s="1"/>
  <c r="K112" i="2" s="1"/>
  <c r="K111" i="2"/>
  <c r="K108" i="2" s="1"/>
  <c r="Z110" i="2"/>
  <c r="K110" i="2"/>
  <c r="K106" i="2"/>
  <c r="K107" i="2" s="1"/>
  <c r="K105" i="2" s="1"/>
  <c r="K104" i="2"/>
  <c r="K101" i="2" s="1"/>
  <c r="Z103" i="2"/>
  <c r="K98" i="2"/>
  <c r="K99" i="2" s="1"/>
  <c r="K96" i="2" s="1"/>
  <c r="K95" i="2"/>
  <c r="K93" i="2"/>
  <c r="S93" i="2" s="1"/>
  <c r="K92" i="2"/>
  <c r="N90" i="2"/>
  <c r="K90" i="2"/>
  <c r="U90" i="2" s="1"/>
  <c r="K89" i="2"/>
  <c r="AA86" i="2"/>
  <c r="U86" i="2"/>
  <c r="S86" i="2"/>
  <c r="K86" i="2"/>
  <c r="K87" i="2" s="1"/>
  <c r="K85" i="2"/>
  <c r="K82" i="2" s="1"/>
  <c r="AA82" i="2"/>
  <c r="K81" i="2"/>
  <c r="AA78" i="2"/>
  <c r="U78" i="2"/>
  <c r="S78" i="2"/>
  <c r="K78" i="2"/>
  <c r="K79" i="2" s="1"/>
  <c r="K77" i="2"/>
  <c r="AA74" i="2"/>
  <c r="K74" i="2"/>
  <c r="U74" i="2" s="1"/>
  <c r="K73" i="2"/>
  <c r="AA70" i="2"/>
  <c r="U70" i="2"/>
  <c r="K163" i="2" s="1"/>
  <c r="S70" i="2"/>
  <c r="K70" i="2"/>
  <c r="K71" i="2" s="1"/>
  <c r="F61" i="2"/>
  <c r="S46" i="2"/>
  <c r="D46" i="2"/>
  <c r="S45" i="2"/>
  <c r="M34" i="2"/>
  <c r="F34" i="2"/>
  <c r="M18" i="2"/>
  <c r="O13" i="2"/>
  <c r="O12" i="2"/>
  <c r="O11" i="2"/>
  <c r="O10" i="2"/>
  <c r="N8" i="2"/>
  <c r="M61" i="2" s="1"/>
  <c r="F5" i="2"/>
  <c r="F31" i="2" s="1"/>
  <c r="AM71" i="1"/>
  <c r="AM68" i="1"/>
  <c r="L68" i="1"/>
  <c r="L66" i="1"/>
  <c r="AK18" i="1"/>
  <c r="U87" i="2" l="1"/>
  <c r="S87" i="2"/>
  <c r="N87" i="2"/>
  <c r="K102" i="2"/>
  <c r="U101" i="2"/>
  <c r="S101" i="2"/>
  <c r="N101" i="2"/>
  <c r="K109" i="2"/>
  <c r="U108" i="2"/>
  <c r="S108" i="2"/>
  <c r="N108" i="2"/>
  <c r="N150" i="2"/>
  <c r="U150" i="2"/>
  <c r="S150" i="2"/>
  <c r="S156" i="2"/>
  <c r="N156" i="2"/>
  <c r="U156" i="2"/>
  <c r="U71" i="2"/>
  <c r="S71" i="2"/>
  <c r="N71" i="2"/>
  <c r="U79" i="2"/>
  <c r="S79" i="2"/>
  <c r="N79" i="2"/>
  <c r="K164" i="2"/>
  <c r="S105" i="2"/>
  <c r="N105" i="2"/>
  <c r="U105" i="2"/>
  <c r="N112" i="2"/>
  <c r="U112" i="2"/>
  <c r="S112" i="2"/>
  <c r="U132" i="2"/>
  <c r="S132" i="2"/>
  <c r="N132" i="2"/>
  <c r="N96" i="2"/>
  <c r="U96" i="2"/>
  <c r="S96" i="2"/>
  <c r="U115" i="2"/>
  <c r="S115" i="2"/>
  <c r="N115" i="2"/>
  <c r="U126" i="2"/>
  <c r="S126" i="2"/>
  <c r="N126" i="2"/>
  <c r="S136" i="2"/>
  <c r="N136" i="2"/>
  <c r="U136" i="2"/>
  <c r="N163" i="2"/>
  <c r="U163" i="2"/>
  <c r="S163" i="2"/>
  <c r="U82" i="2"/>
  <c r="S82" i="2"/>
  <c r="K83" i="2"/>
  <c r="N82" i="2"/>
  <c r="S129" i="2"/>
  <c r="N129" i="2"/>
  <c r="U129" i="2"/>
  <c r="U142" i="2"/>
  <c r="S142" i="2"/>
  <c r="N142" i="2"/>
  <c r="U146" i="2"/>
  <c r="S146" i="2"/>
  <c r="N146" i="2"/>
  <c r="U93" i="2"/>
  <c r="F58" i="2"/>
  <c r="F6" i="2"/>
  <c r="N74" i="2"/>
  <c r="K75" i="2"/>
  <c r="S74" i="2"/>
  <c r="S90" i="2"/>
  <c r="N93" i="2"/>
  <c r="K122" i="2"/>
  <c r="S153" i="2"/>
  <c r="N70" i="2"/>
  <c r="N78" i="2"/>
  <c r="N86" i="2"/>
  <c r="N125" i="2" l="1"/>
  <c r="N43" i="2" s="1"/>
  <c r="N122" i="2"/>
  <c r="U122" i="2"/>
  <c r="S122" i="2"/>
  <c r="S83" i="2"/>
  <c r="N83" i="2"/>
  <c r="N69" i="2" s="1"/>
  <c r="N41" i="2" s="1"/>
  <c r="U83" i="2"/>
  <c r="U125" i="2"/>
  <c r="U43" i="2" s="1"/>
  <c r="N164" i="2"/>
  <c r="U164" i="2"/>
  <c r="S164" i="2"/>
  <c r="U109" i="2"/>
  <c r="S109" i="2"/>
  <c r="S100" i="2" s="1"/>
  <c r="S42" i="2" s="1"/>
  <c r="N109" i="2"/>
  <c r="U102" i="2"/>
  <c r="S102" i="2"/>
  <c r="N102" i="2"/>
  <c r="N100" i="2" s="1"/>
  <c r="N42" i="2" s="1"/>
  <c r="S75" i="2"/>
  <c r="S69" i="2" s="1"/>
  <c r="S41" i="2" s="1"/>
  <c r="N75" i="2"/>
  <c r="U75" i="2"/>
  <c r="K162" i="2"/>
  <c r="D76" i="1"/>
  <c r="F32" i="2"/>
  <c r="F59" i="2"/>
  <c r="S125" i="2"/>
  <c r="S43" i="2" s="1"/>
  <c r="U100" i="2"/>
  <c r="U42" i="2" s="1"/>
  <c r="K165" i="2"/>
  <c r="N162" i="2" l="1"/>
  <c r="K160" i="2"/>
  <c r="U162" i="2"/>
  <c r="S162" i="2"/>
  <c r="N165" i="2"/>
  <c r="U165" i="2"/>
  <c r="S165" i="2"/>
  <c r="U69" i="2"/>
  <c r="U41" i="2" s="1"/>
  <c r="N160" i="2" l="1"/>
  <c r="K161" i="2"/>
  <c r="U160" i="2"/>
  <c r="S160" i="2"/>
  <c r="N161" i="2" l="1"/>
  <c r="N159" i="2" s="1"/>
  <c r="N44" i="2" s="1"/>
  <c r="U161" i="2"/>
  <c r="U159" i="2" s="1"/>
  <c r="U44" i="2" s="1"/>
  <c r="S161" i="2"/>
  <c r="S159" i="2"/>
  <c r="S44" i="2" s="1"/>
  <c r="S40" i="2" s="1"/>
  <c r="S50" i="2" s="1"/>
  <c r="S68" i="2"/>
  <c r="K167" i="2" s="1"/>
  <c r="U167" i="2" l="1"/>
  <c r="N167" i="2"/>
  <c r="U46" i="2" l="1"/>
  <c r="U166" i="2"/>
  <c r="U45" i="2" s="1"/>
  <c r="U40" i="2" s="1"/>
  <c r="U50" i="2" s="1"/>
  <c r="U68" i="2"/>
  <c r="N166" i="2"/>
  <c r="N45" i="2" s="1"/>
  <c r="N40" i="2" s="1"/>
  <c r="N68" i="2"/>
  <c r="M17" i="2" l="1"/>
  <c r="M20" i="2" s="1"/>
  <c r="N50" i="2"/>
  <c r="Z40" i="2"/>
  <c r="X40" i="2"/>
  <c r="AI76" i="1" l="1"/>
  <c r="H22" i="2"/>
  <c r="M22" i="2" s="1"/>
  <c r="L25" i="2"/>
  <c r="AN76" i="1" l="1"/>
  <c r="AN75" i="1" s="1"/>
  <c r="AN80" i="1" s="1"/>
  <c r="AI75" i="1"/>
  <c r="AK17" i="1" l="1"/>
  <c r="AK20" i="1" s="1"/>
  <c r="AG80" i="1"/>
  <c r="W22" i="1" l="1"/>
  <c r="AK22" i="1" s="1"/>
  <c r="AK25" i="1" s="1"/>
</calcChain>
</file>

<file path=xl/sharedStrings.xml><?xml version="1.0" encoding="utf-8"?>
<sst xmlns="http://schemas.openxmlformats.org/spreadsheetml/2006/main" count="402" uniqueCount="192">
  <si>
    <t>0,01</t>
  </si>
  <si>
    <t>15</t>
  </si>
  <si>
    <t>SOUHRNNÝ LIST STAVBY</t>
  </si>
  <si>
    <t>0,001</t>
  </si>
  <si>
    <t>Stavba:</t>
  </si>
  <si>
    <t>Oprava povrchu části chodníku ulice Příčná, Chrudim</t>
  </si>
  <si>
    <t>0,1</t>
  </si>
  <si>
    <t>Místo:</t>
  </si>
  <si>
    <t xml:space="preserve"> </t>
  </si>
  <si>
    <t>Datum:</t>
  </si>
  <si>
    <t>10</t>
  </si>
  <si>
    <t>100</t>
  </si>
  <si>
    <t>Objednatel:</t>
  </si>
  <si>
    <t>IČ:</t>
  </si>
  <si>
    <t>DIČ:</t>
  </si>
  <si>
    <t/>
  </si>
  <si>
    <t>Zhotovitel:</t>
  </si>
  <si>
    <t>Projektant:</t>
  </si>
  <si>
    <t>False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</si>
  <si>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</si>
  <si>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</si>
  <si>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</si>
  <si>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</si>
  <si>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</si>
  <si>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</si>
  <si>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</si>
  <si>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</si>
  <si>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</si>
  <si>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</si>
  <si>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</si>
  <si>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</si>
  <si>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</si>
  <si>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</si>
  <si>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</si>
  <si>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</si>
  <si>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</si>
  <si>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</si>
  <si>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</si>
  <si>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</si>
  <si>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</si>
  <si>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</si>
  <si>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</si>
  <si>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</si>
  <si>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</si>
  <si>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</si>
  <si>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IMPORT</t>
  </si>
  <si>
    <t>{aaac299b-66fe-4a19-9f7b-0dcf5d91e625}</t>
  </si>
  <si>
    <t>{00000000-0000-0000-0000-000000000000}</t>
  </si>
  <si>
    <t>1</t>
  </si>
  <si>
    <t>###NOINSERT###</t>
  </si>
  <si>
    <t>2) Ostatní náklady ze souhrnného listu</t>
  </si>
  <si>
    <t>Celkové náklady za stavbu 1) + 2)</t>
  </si>
  <si>
    <t>KRYCÍ LIST ROZPOČTU</t>
  </si>
  <si>
    <t>Část:</t>
  </si>
  <si>
    <t>Náklady z rozpočtu</t>
  </si>
  <si>
    <t>Ostatní náklady</t>
  </si>
  <si>
    <t>REKAPITULACE ROZPOČTU</t>
  </si>
  <si>
    <t>Kód - Popis</t>
  </si>
  <si>
    <t>Cena celkem [CZK]</t>
  </si>
  <si>
    <t>Hmotnost
celkem [t]</t>
  </si>
  <si>
    <t>Suť 
celkem [t]</t>
  </si>
  <si>
    <t>1) Náklady z rozpočtu</t>
  </si>
  <si>
    <t xml:space="preserve">    1 - Zemní práce</t>
  </si>
  <si>
    <t xml:space="preserve">    5 - Komunikace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</si>
  <si>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</si>
  <si>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</si>
  <si>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</si>
  <si>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</si>
  <si>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</si>
  <si>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</si>
  <si>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</si>
  <si>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</si>
  <si>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</si>
  <si>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</si>
  <si>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</si>
  <si>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J. hmotnost
[t]</t>
  </si>
  <si>
    <t>J. suť [t]</t>
  </si>
  <si>
    <t>Materiál</t>
  </si>
  <si>
    <t>K</t>
  </si>
  <si>
    <t>113108405R00</t>
  </si>
  <si>
    <t>Odstranění asfaltové vrstvy pl.nad 50 m2, tl. 5 cm</t>
  </si>
  <si>
    <t>m2</t>
  </si>
  <si>
    <t>asfalt</t>
  </si>
  <si>
    <t>113107625R00</t>
  </si>
  <si>
    <t>Odstranění podkladu nad 50 m2,kam.drcené tl.25 cm</t>
  </si>
  <si>
    <t>ŠD</t>
  </si>
  <si>
    <t>chodník asfalt</t>
  </si>
  <si>
    <t>113109410R00</t>
  </si>
  <si>
    <t>Odstranění podkladu pl.nad 50 m2, beton, tl. 10 cm</t>
  </si>
  <si>
    <t>BETON</t>
  </si>
  <si>
    <t>113107620R00</t>
  </si>
  <si>
    <t>Odstranění podkladu nad 50 m2,kam.drcené tl.20 cm</t>
  </si>
  <si>
    <t>chodník beton</t>
  </si>
  <si>
    <t>113106121R00</t>
  </si>
  <si>
    <t>Rozebrání dlažeb z betonových dlaždic na sucho</t>
  </si>
  <si>
    <t>PLOŠNÁ DLAŽBA</t>
  </si>
  <si>
    <t>chodník plošná dlažba</t>
  </si>
  <si>
    <t>113106231R00</t>
  </si>
  <si>
    <t>Rozebrání dlažeb ze zámkové dlažby v kamenivu</t>
  </si>
  <si>
    <t>ZÁMKOVÁ DLAŽBA</t>
  </si>
  <si>
    <t>chodník zámková dlažba</t>
  </si>
  <si>
    <t>113108310R00</t>
  </si>
  <si>
    <t>Odstranění asfaltové vrstvy pl. do 50 m2, tl.10 cm</t>
  </si>
  <si>
    <t>MK asfalt</t>
  </si>
  <si>
    <t>113204111R00</t>
  </si>
  <si>
    <t>Vytrhání obrubníků zahradních</t>
  </si>
  <si>
    <t>m</t>
  </si>
  <si>
    <t>chodník</t>
  </si>
  <si>
    <t>113202111R00</t>
  </si>
  <si>
    <t>Vytrhání obrub obrubníků silničních</t>
  </si>
  <si>
    <t>MK</t>
  </si>
  <si>
    <t>181101111R00</t>
  </si>
  <si>
    <t>Úprava pláně v zářezech se zhutněním</t>
  </si>
  <si>
    <t>80</t>
  </si>
  <si>
    <t>309,25+28,5+11,75</t>
  </si>
  <si>
    <t xml:space="preserve">    5 - Komunikace pozemní</t>
  </si>
  <si>
    <t>564861111R00</t>
  </si>
  <si>
    <t>Podklad ze štěrkodrti po zhutnění tloušťky 20 cm</t>
  </si>
  <si>
    <t>596215021R00</t>
  </si>
  <si>
    <t>Kladení zámkové dlažby tl. 6 cm do drtě tl. 4 cm</t>
  </si>
  <si>
    <t>309,25</t>
  </si>
  <si>
    <t>M</t>
  </si>
  <si>
    <t>CHODNÍK</t>
  </si>
  <si>
    <t>dlažba zámková PARKETA přírodní 20x10x6 cm</t>
  </si>
  <si>
    <t>596215041R00</t>
  </si>
  <si>
    <t>Kladení zámkové dlažby tl. 8 cm do drtě tl. 5 cm</t>
  </si>
  <si>
    <t>28,5+11,75</t>
  </si>
  <si>
    <t>SJEZD</t>
  </si>
  <si>
    <t>dlažba zámková PARKETA antracit 20x10x8 cm</t>
  </si>
  <si>
    <t>28,5*1,05</t>
  </si>
  <si>
    <t>BEZBARIÉROVOST</t>
  </si>
  <si>
    <t>dlažba zámková PARKETA červená 20x10x8 cm</t>
  </si>
  <si>
    <t>11,75*1,05</t>
  </si>
  <si>
    <t>573111112R00</t>
  </si>
  <si>
    <t>Postřik živičný infiltr.+ posyp,z asfaltu 1 kg/m2</t>
  </si>
  <si>
    <t>577141112R00</t>
  </si>
  <si>
    <t>Beton asfalt. ACO 11+,nebo ACO 16+,do 3 m, tl.5 cm</t>
  </si>
  <si>
    <t>573211111R00</t>
  </si>
  <si>
    <t>Postřik živičný spojovací z asfaltu 0,5-0,7 kg/m2</t>
  </si>
  <si>
    <t>916661111R00</t>
  </si>
  <si>
    <t>Osazení park. obrubníků do lože z C 12/15 s opěrou</t>
  </si>
  <si>
    <t>3,0+1,3+1,2+1,6+1,3+1,1</t>
  </si>
  <si>
    <t>obrubník betonový parkový/chodníkový 100x80x25 cm</t>
  </si>
  <si>
    <t>kus</t>
  </si>
  <si>
    <t>(3,0+1,3+1,2+1,6+1,3+1,1)*1,05</t>
  </si>
  <si>
    <t>917862111R00</t>
  </si>
  <si>
    <t>Osazení stojat. obrub. bet.s opěry,lože z C12/15</t>
  </si>
  <si>
    <t>170,5</t>
  </si>
  <si>
    <t>3,5+3,2+3,7+3,7</t>
  </si>
  <si>
    <t>obrubník betonový silniční 100x150x250 cm</t>
  </si>
  <si>
    <t>(170,5-(10+3,5+3,2+3,7+3,0+3,7))*1,05</t>
  </si>
  <si>
    <t>obrubník betonový silniční přechodový P/L 100x150x(150-250) cm</t>
  </si>
  <si>
    <t>obrubník betonový silniční nájezdový 100x150x150 cm</t>
  </si>
  <si>
    <t>(3,5+3,2+3,7+3+3,7)*1,05</t>
  </si>
  <si>
    <t>(3,5+3,2+3,7+3,7)*1,05</t>
  </si>
  <si>
    <t>918101111R00</t>
  </si>
  <si>
    <t>Lože pod obrubníky nebo obruby dlažeb z C 12/15</t>
  </si>
  <si>
    <t>m3</t>
  </si>
  <si>
    <t>chodníkový</t>
  </si>
  <si>
    <t>(3,0+1,3+1,2+1,6+1,3+1,1)*0,1</t>
  </si>
  <si>
    <t>silniční</t>
  </si>
  <si>
    <t>(170,5+3,5+3,2+3,7+3,7)*0,05</t>
  </si>
  <si>
    <t>919735122R00</t>
  </si>
  <si>
    <t>Řezání stávajícího betonového krytu tl. 5 - 10 cm</t>
  </si>
  <si>
    <t>(3,0+1,3+1,2+1,6+1,3+1,1)+(3,5+3,2+3,65+3,69)</t>
  </si>
  <si>
    <t>919726213R00</t>
  </si>
  <si>
    <t>Těsnění spár asfaltového krytu zálivkou za tepla</t>
  </si>
  <si>
    <t>919735112R00</t>
  </si>
  <si>
    <t>Řezání stávajícího živičného krytu tl. 5 - 10 cm</t>
  </si>
  <si>
    <t>171,5*2</t>
  </si>
  <si>
    <t>979083513R00</t>
  </si>
  <si>
    <t>Vodorovné přemístění suti do 1 km</t>
  </si>
  <si>
    <t>t</t>
  </si>
  <si>
    <t>979083519R00</t>
  </si>
  <si>
    <t>Příplatek za dalších 1000 m</t>
  </si>
  <si>
    <t>979087212R00</t>
  </si>
  <si>
    <t>Nakládání suti na dopravní prostředky</t>
  </si>
  <si>
    <t>Poplatek za uložení suti - asfalt</t>
  </si>
  <si>
    <t>Poplatek za uložení suti - beton</t>
  </si>
  <si>
    <t>Poplatek za uložení suti - štěrk</t>
  </si>
  <si>
    <t>998223011R00</t>
  </si>
  <si>
    <t>Přesun hmot, pozemní komunikace, kryt dlážděný</t>
  </si>
  <si>
    <t xml:space="preserve">    VRN - Vedlejší rozpočtové náklady</t>
  </si>
  <si>
    <t>Zařízení staveniště</t>
  </si>
  <si>
    <t>kpl</t>
  </si>
  <si>
    <t>Geodetické práce - vytyčení inženýrských sítí</t>
  </si>
  <si>
    <t>Geodetické práce - vytyčení stavby</t>
  </si>
  <si>
    <t>Geodetické práce - skutečné zaměření</t>
  </si>
  <si>
    <t xml:space="preserve">DIO - dopravně inženýrské </t>
  </si>
  <si>
    <t>BOZP - lávky, přejezdy, páska a oplocení</t>
  </si>
  <si>
    <t>Hutnící zkouška</t>
  </si>
  <si>
    <t>POZNÁNKA: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</si>
</sst>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8" formatCode="#,##0.00%"/>
    <numFmt numFmtId="169" formatCode="dd\.mm\.yyyy"/>
    <numFmt numFmtId="170" formatCode="#,##0.000"/>
    <numFmt numFmtId="171" formatCode="#,##0&quot; Kč/m2&quot;"/>
    <numFmt numFmtId="172" formatCode="#,##0.00000"/>
    <numFmt numFmtId="173" formatCode="#,##0&quot; mm&quot;"/>
  </numFmts>
  <fonts count="33" x14ac:knownFonts="1">
    <font>
      <sz val="8"/>
      <color theme="1"/>
      <name val="Calibri"/>
      <scheme val="minor"/>
    </font>
    <font>
      <sz val="10"/>
      <name val="Trebuchet MS"/>
    </font>
    <font>
      <sz val="10"/>
      <color indexed="48"/>
      <name val="Trebuchet MS"/>
    </font>
    <font>
      <sz val="5"/>
      <name val="Trebuchet MS"/>
    </font>
    <font>
      <b/>
      <sz val="16"/>
      <name val="Trebuchet MS"/>
    </font>
    <font>
      <sz val="5"/>
      <color indexed="55"/>
      <name val="Trebuchet MS"/>
    </font>
    <font>
      <b/>
      <sz val="12"/>
      <name val="Trebuchet MS"/>
    </font>
    <font>
      <sz val="9"/>
      <color indexed="55"/>
      <name val="Trebuchet MS"/>
    </font>
    <font>
      <sz val="9"/>
      <name val="Trebuchet MS"/>
    </font>
    <font>
      <sz val="10"/>
      <color indexed="63"/>
      <name val="Trebuchet MS"/>
    </font>
    <font>
      <b/>
      <sz val="10"/>
      <name val="Trebuchet MS"/>
    </font>
    <font>
      <sz val="8"/>
      <color indexed="55"/>
      <name val="Trebuchet MS"/>
    </font>
    <font>
      <b/>
      <sz val="8"/>
      <color indexed="55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9"/>
      <name val="Trebuchet MS"/>
    </font>
    <font>
      <b/>
      <sz val="12"/>
      <color indexed="16"/>
      <name val="Trebuchet MS"/>
    </font>
    <font>
      <sz val="11"/>
      <name val="Trebuchet MS"/>
    </font>
    <font>
      <b/>
      <sz val="11"/>
      <color indexed="56"/>
      <name val="Trebuchet MS"/>
    </font>
    <font>
      <sz val="8"/>
      <color indexed="48"/>
      <name val="Trebuchet MS"/>
    </font>
    <font>
      <b/>
      <sz val="12"/>
      <color indexed="4"/>
      <name val="Trebuchet MS"/>
    </font>
    <font>
      <sz val="10"/>
      <color indexed="56"/>
      <name val="Trebuchet MS"/>
    </font>
    <font>
      <b/>
      <sz val="5"/>
      <name val="Trebuchet MS"/>
    </font>
    <font>
      <sz val="8"/>
      <color indexed="16"/>
      <name val="Trebuchet MS"/>
    </font>
    <font>
      <b/>
      <sz val="8"/>
      <color indexed="4"/>
      <name val="Trebuchet MS"/>
    </font>
    <font>
      <b/>
      <sz val="8"/>
      <color indexed="56"/>
      <name val="Trebuchet MS"/>
    </font>
    <font>
      <b/>
      <sz val="10"/>
      <color indexed="56"/>
      <name val="Trebuchet MS"/>
    </font>
    <font>
      <b/>
      <sz val="8"/>
      <name val="Trebuchet MS"/>
    </font>
    <font>
      <sz val="8"/>
      <color indexed="4"/>
      <name val="Trebuchet MS"/>
    </font>
    <font>
      <b/>
      <i/>
      <sz val="8"/>
      <color indexed="4"/>
      <name val="Trebuchet MS"/>
    </font>
    <font>
      <b/>
      <i/>
      <sz val="7"/>
      <color indexed="4"/>
      <name val="Trebuchet MS"/>
    </font>
    <font>
      <b/>
      <sz val="5"/>
      <color indexed="56"/>
      <name val="Trebuchet MS"/>
    </font>
    <font>
      <b/>
      <u/>
      <sz val="8"/>
      <name val="Trebuchet MS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29"/>
        <bgColor indexed="29"/>
      </patternFill>
    </fill>
    <fill>
      <patternFill patternType="solid">
        <fgColor indexed="51"/>
        <bgColor indexed="51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/>
    </xf>
    <xf numFmtId="0" fontId="3" fillId="0" borderId="4" xfId="0" applyFont="1" applyBorder="1"/>
    <xf numFmtId="0" fontId="5" fillId="0" borderId="0" xfId="0" applyFont="1" applyAlignment="1">
      <alignment horizontal="left" vertical="top"/>
    </xf>
    <xf numFmtId="0" fontId="3" fillId="0" borderId="5" xfId="0" applyFont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6" xfId="0" applyBorder="1"/>
    <xf numFmtId="0" fontId="9" fillId="0" borderId="0" xfId="0" applyFont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8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4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" fontId="0" fillId="0" borderId="0" xfId="0" applyNumberFormat="1"/>
    <xf numFmtId="4" fontId="3" fillId="0" borderId="2" xfId="0" applyNumberFormat="1" applyFont="1" applyBorder="1"/>
    <xf numFmtId="4" fontId="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3" fontId="3" fillId="0" borderId="12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2" borderId="22" xfId="0" applyFont="1" applyFill="1" applyBorder="1" applyAlignment="1">
      <alignment horizontal="left" vertical="center"/>
    </xf>
    <xf numFmtId="0" fontId="0" fillId="3" borderId="23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6" fillId="2" borderId="23" xfId="0" applyFont="1" applyFill="1" applyBorder="1" applyAlignment="1">
      <alignment horizontal="right" vertical="center"/>
    </xf>
    <xf numFmtId="3" fontId="6" fillId="2" borderId="23" xfId="0" applyNumberFormat="1" applyFont="1" applyFill="1" applyBorder="1" applyAlignment="1">
      <alignment horizontal="center" vertical="center"/>
    </xf>
    <xf numFmtId="3" fontId="0" fillId="2" borderId="23" xfId="0" applyNumberFormat="1" applyFill="1" applyBorder="1" applyAlignment="1">
      <alignment vertical="center"/>
    </xf>
    <xf numFmtId="4" fontId="0" fillId="2" borderId="23" xfId="0" applyNumberForma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0" fillId="4" borderId="26" xfId="0" applyFill="1" applyBorder="1" applyAlignment="1">
      <alignment vertical="center"/>
    </xf>
    <xf numFmtId="4" fontId="0" fillId="4" borderId="26" xfId="0" applyNumberForma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70" fontId="16" fillId="0" borderId="0" xfId="0" applyNumberFormat="1" applyFont="1" applyAlignment="1">
      <alignment vertical="center"/>
    </xf>
    <xf numFmtId="170" fontId="0" fillId="0" borderId="0" xfId="0" applyNumberFormat="1" applyAlignment="1">
      <alignment vertical="center"/>
    </xf>
    <xf numFmtId="3" fontId="0" fillId="0" borderId="5" xfId="0" applyNumberForma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8" xfId="0" applyFont="1" applyBorder="1" applyAlignment="1">
      <alignment horizontal="left" vertical="center"/>
    </xf>
    <xf numFmtId="4" fontId="21" fillId="0" borderId="28" xfId="0" applyNumberFormat="1" applyFont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170" fontId="21" fillId="0" borderId="28" xfId="0" applyNumberFormat="1" applyFont="1" applyBorder="1" applyAlignment="1">
      <alignment vertical="center"/>
    </xf>
    <xf numFmtId="3" fontId="21" fillId="0" borderId="5" xfId="0" applyNumberFormat="1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3" xfId="0" applyFont="1" applyBorder="1" applyAlignment="1">
      <alignment horizontal="left" vertical="center"/>
    </xf>
    <xf numFmtId="4" fontId="21" fillId="0" borderId="23" xfId="0" applyNumberFormat="1" applyFont="1" applyBorder="1" applyAlignment="1">
      <alignment vertical="center"/>
    </xf>
    <xf numFmtId="3" fontId="21" fillId="0" borderId="23" xfId="0" applyNumberFormat="1" applyFont="1" applyBorder="1" applyAlignment="1">
      <alignment vertical="center"/>
    </xf>
    <xf numFmtId="170" fontId="21" fillId="0" borderId="23" xfId="0" applyNumberFormat="1" applyFont="1" applyBorder="1" applyAlignment="1">
      <alignment vertical="center"/>
    </xf>
    <xf numFmtId="170" fontId="3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16" fillId="3" borderId="25" xfId="0" applyFont="1" applyFill="1" applyBorder="1" applyAlignment="1">
      <alignment horizontal="left" vertical="center"/>
    </xf>
    <xf numFmtId="0" fontId="0" fillId="3" borderId="26" xfId="0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3" fontId="0" fillId="3" borderId="26" xfId="0" applyNumberFormat="1" applyFill="1" applyBorder="1" applyAlignment="1">
      <alignment vertical="center"/>
    </xf>
    <xf numFmtId="170" fontId="16" fillId="3" borderId="26" xfId="0" applyNumberFormat="1" applyFont="1" applyFill="1" applyBorder="1" applyAlignment="1">
      <alignment vertical="center"/>
    </xf>
    <xf numFmtId="170" fontId="16" fillId="3" borderId="27" xfId="0" applyNumberFormat="1" applyFont="1" applyFill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4" fontId="8" fillId="4" borderId="2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170" fontId="23" fillId="0" borderId="0" xfId="0" applyNumberFormat="1" applyFont="1"/>
    <xf numFmtId="4" fontId="24" fillId="0" borderId="29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4" xfId="0" applyFont="1" applyBorder="1"/>
    <xf numFmtId="0" fontId="26" fillId="0" borderId="0" xfId="0" applyFont="1" applyAlignment="1">
      <alignment horizontal="left"/>
    </xf>
    <xf numFmtId="4" fontId="26" fillId="0" borderId="0" xfId="0" applyNumberFormat="1" applyFont="1" applyAlignment="1">
      <alignment horizontal="left"/>
    </xf>
    <xf numFmtId="170" fontId="25" fillId="0" borderId="0" xfId="0" applyNumberFormat="1" applyFont="1"/>
    <xf numFmtId="170" fontId="25" fillId="0" borderId="20" xfId="0" applyNumberFormat="1" applyFont="1" applyBorder="1"/>
    <xf numFmtId="0" fontId="25" fillId="0" borderId="5" xfId="0" applyFont="1" applyBorder="1"/>
    <xf numFmtId="0" fontId="0" fillId="0" borderId="30" xfId="0" applyBorder="1" applyAlignment="1">
      <alignment horizontal="center" vertical="center"/>
    </xf>
    <xf numFmtId="49" fontId="0" fillId="0" borderId="30" xfId="0" applyNumberForma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172" fontId="0" fillId="0" borderId="30" xfId="0" applyNumberFormat="1" applyBorder="1" applyAlignment="1">
      <alignment vertical="center"/>
    </xf>
    <xf numFmtId="170" fontId="0" fillId="0" borderId="30" xfId="0" applyNumberFormat="1" applyBorder="1" applyAlignment="1">
      <alignment vertical="center"/>
    </xf>
    <xf numFmtId="170" fontId="0" fillId="5" borderId="30" xfId="0" applyNumberFormat="1" applyFill="1" applyBorder="1" applyAlignment="1">
      <alignment horizontal="center" vertical="center"/>
    </xf>
    <xf numFmtId="173" fontId="0" fillId="0" borderId="30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172" fontId="0" fillId="0" borderId="31" xfId="0" applyNumberFormat="1" applyBorder="1" applyAlignment="1">
      <alignment vertical="center"/>
    </xf>
    <xf numFmtId="170" fontId="0" fillId="0" borderId="31" xfId="0" applyNumberFormat="1" applyBorder="1" applyAlignment="1">
      <alignment vertical="center"/>
    </xf>
    <xf numFmtId="170" fontId="0" fillId="3" borderId="31" xfId="0" applyNumberFormat="1" applyFill="1" applyBorder="1" applyAlignment="1">
      <alignment horizontal="center" vertical="center"/>
    </xf>
    <xf numFmtId="173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4" fontId="28" fillId="0" borderId="0" xfId="0" applyNumberFormat="1" applyFont="1" applyAlignment="1">
      <alignment horizontal="right" vertical="center"/>
    </xf>
    <xf numFmtId="172" fontId="0" fillId="0" borderId="0" xfId="0" applyNumberFormat="1" applyAlignment="1">
      <alignment vertical="center"/>
    </xf>
    <xf numFmtId="172" fontId="11" fillId="0" borderId="5" xfId="0" applyNumberFormat="1" applyFont="1" applyBorder="1" applyAlignment="1">
      <alignment vertical="center"/>
    </xf>
    <xf numFmtId="172" fontId="11" fillId="0" borderId="0" xfId="0" applyNumberFormat="1" applyFont="1" applyAlignment="1">
      <alignment vertical="center"/>
    </xf>
    <xf numFmtId="170" fontId="11" fillId="0" borderId="0" xfId="0" applyNumberFormat="1" applyFont="1" applyAlignment="1">
      <alignment vertical="center"/>
    </xf>
    <xf numFmtId="49" fontId="0" fillId="0" borderId="33" xfId="0" applyNumberForma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4" fontId="24" fillId="0" borderId="33" xfId="0" applyNumberFormat="1" applyFont="1" applyBorder="1" applyAlignment="1">
      <alignment vertical="center"/>
    </xf>
    <xf numFmtId="170" fontId="0" fillId="6" borderId="30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29" xfId="0" applyNumberFormat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4" fontId="0" fillId="0" borderId="29" xfId="0" applyNumberFormat="1" applyBorder="1" applyAlignment="1">
      <alignment vertical="center"/>
    </xf>
    <xf numFmtId="172" fontId="0" fillId="0" borderId="29" xfId="0" applyNumberFormat="1" applyBorder="1" applyAlignment="1">
      <alignment vertical="center"/>
    </xf>
    <xf numFmtId="170" fontId="0" fillId="0" borderId="29" xfId="0" applyNumberFormat="1" applyBorder="1" applyAlignment="1">
      <alignment vertical="center"/>
    </xf>
    <xf numFmtId="170" fontId="0" fillId="6" borderId="29" xfId="0" applyNumberForma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6" fillId="0" borderId="32" xfId="0" applyFont="1" applyBorder="1" applyAlignment="1">
      <alignment horizontal="left"/>
    </xf>
    <xf numFmtId="4" fontId="0" fillId="0" borderId="30" xfId="0" applyNumberFormat="1" applyBorder="1" applyAlignment="1">
      <alignment horizontal="right" vertical="center"/>
    </xf>
    <xf numFmtId="4" fontId="0" fillId="0" borderId="31" xfId="0" applyNumberFormat="1" applyBorder="1" applyAlignment="1">
      <alignment horizontal="right" vertical="center"/>
    </xf>
    <xf numFmtId="173" fontId="0" fillId="0" borderId="32" xfId="0" applyNumberFormat="1" applyBorder="1" applyAlignment="1">
      <alignment vertical="center"/>
    </xf>
    <xf numFmtId="4" fontId="28" fillId="0" borderId="0" xfId="0" applyNumberFormat="1" applyFont="1" applyAlignment="1">
      <alignment vertical="center"/>
    </xf>
    <xf numFmtId="173" fontId="27" fillId="4" borderId="29" xfId="0" applyNumberFormat="1" applyFont="1" applyFill="1" applyBorder="1" applyAlignment="1">
      <alignment vertical="center"/>
    </xf>
    <xf numFmtId="4" fontId="24" fillId="0" borderId="33" xfId="0" applyNumberFormat="1" applyFont="1" applyBorder="1" applyAlignment="1">
      <alignment horizontal="right" vertical="center"/>
    </xf>
    <xf numFmtId="0" fontId="29" fillId="0" borderId="29" xfId="0" applyFont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4" fontId="29" fillId="0" borderId="29" xfId="0" applyNumberFormat="1" applyFont="1" applyBorder="1" applyAlignment="1">
      <alignment vertical="center"/>
    </xf>
    <xf numFmtId="4" fontId="29" fillId="4" borderId="29" xfId="0" applyNumberFormat="1" applyFont="1" applyFill="1" applyBorder="1" applyAlignment="1">
      <alignment vertical="center"/>
    </xf>
    <xf numFmtId="172" fontId="29" fillId="0" borderId="29" xfId="0" applyNumberFormat="1" applyFont="1" applyBorder="1" applyAlignment="1">
      <alignment vertical="center"/>
    </xf>
    <xf numFmtId="170" fontId="29" fillId="0" borderId="29" xfId="0" applyNumberFormat="1" applyFont="1" applyBorder="1" applyAlignment="1">
      <alignment vertical="center"/>
    </xf>
    <xf numFmtId="49" fontId="30" fillId="0" borderId="29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49" fontId="0" fillId="0" borderId="32" xfId="0" applyNumberForma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172" fontId="0" fillId="0" borderId="32" xfId="0" applyNumberFormat="1" applyBorder="1" applyAlignment="1">
      <alignment vertical="center"/>
    </xf>
    <xf numFmtId="170" fontId="0" fillId="0" borderId="32" xfId="0" applyNumberFormat="1" applyBorder="1" applyAlignment="1">
      <alignment vertical="center"/>
    </xf>
    <xf numFmtId="0" fontId="0" fillId="0" borderId="32" xfId="0" applyBorder="1"/>
    <xf numFmtId="49" fontId="29" fillId="0" borderId="29" xfId="0" applyNumberFormat="1" applyFont="1" applyBorder="1" applyAlignment="1">
      <alignment horizontal="left" vertical="center" wrapText="1"/>
    </xf>
    <xf numFmtId="4" fontId="29" fillId="4" borderId="32" xfId="0" applyNumberFormat="1" applyFont="1" applyFill="1" applyBorder="1" applyAlignment="1">
      <alignment vertical="center"/>
    </xf>
    <xf numFmtId="2" fontId="28" fillId="0" borderId="0" xfId="0" applyNumberFormat="1" applyFont="1" applyAlignment="1">
      <alignment vertical="center"/>
    </xf>
    <xf numFmtId="4" fontId="29" fillId="4" borderId="30" xfId="0" applyNumberFormat="1" applyFont="1" applyFill="1" applyBorder="1" applyAlignment="1">
      <alignment vertical="center"/>
    </xf>
    <xf numFmtId="170" fontId="0" fillId="6" borderId="32" xfId="0" applyNumberFormat="1" applyFill="1" applyBorder="1" applyAlignment="1">
      <alignment horizontal="center" vertical="center"/>
    </xf>
    <xf numFmtId="4" fontId="29" fillId="4" borderId="31" xfId="0" applyNumberFormat="1" applyFont="1" applyFill="1" applyBorder="1" applyAlignment="1">
      <alignment vertical="center"/>
    </xf>
    <xf numFmtId="0" fontId="26" fillId="0" borderId="30" xfId="0" applyFont="1" applyBorder="1" applyAlignment="1">
      <alignment horizontal="left"/>
    </xf>
    <xf numFmtId="170" fontId="25" fillId="0" borderId="2" xfId="0" applyNumberFormat="1" applyFont="1" applyBorder="1"/>
    <xf numFmtId="0" fontId="25" fillId="0" borderId="32" xfId="0" applyFont="1" applyBorder="1"/>
    <xf numFmtId="0" fontId="31" fillId="0" borderId="0" xfId="0" applyFont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0" fontId="3" fillId="0" borderId="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0" fillId="0" borderId="0" xfId="0" applyNumberFormat="1"/>
    <xf numFmtId="3" fontId="10" fillId="0" borderId="7" xfId="0" applyNumberFormat="1" applyFont="1" applyBorder="1" applyAlignment="1">
      <alignment vertical="center"/>
    </xf>
    <xf numFmtId="3" fontId="0" fillId="0" borderId="7" xfId="0" applyNumberFormat="1" applyBorder="1" applyAlignment="1">
      <alignment vertical="center"/>
    </xf>
    <xf numFmtId="168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3" fontId="0" fillId="2" borderId="10" xfId="0" applyNumberFormat="1" applyFill="1" applyBorder="1" applyAlignment="1">
      <alignment vertical="center"/>
    </xf>
    <xf numFmtId="3" fontId="6" fillId="2" borderId="9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3" fontId="6" fillId="2" borderId="23" xfId="0" applyNumberFormat="1" applyFont="1" applyFill="1" applyBorder="1" applyAlignment="1">
      <alignment vertical="center"/>
    </xf>
    <xf numFmtId="3" fontId="0" fillId="2" borderId="23" xfId="0" applyNumberFormat="1" applyFill="1" applyBorder="1" applyAlignment="1">
      <alignment vertical="center"/>
    </xf>
    <xf numFmtId="3" fontId="0" fillId="2" borderId="24" xfId="0" applyNumberFormat="1" applyFill="1" applyBorder="1" applyAlignment="1">
      <alignment vertical="center"/>
    </xf>
    <xf numFmtId="169" fontId="8" fillId="0" borderId="0" xfId="0" applyNumberFormat="1" applyFont="1" applyAlignment="1">
      <alignment horizontal="left" vertical="center"/>
    </xf>
    <xf numFmtId="0" fontId="8" fillId="4" borderId="25" xfId="0" applyFont="1" applyFill="1" applyBorder="1" applyAlignment="1">
      <alignment horizontal="center" vertical="center"/>
    </xf>
    <xf numFmtId="0" fontId="0" fillId="4" borderId="26" xfId="0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vertical="center" wrapText="1"/>
    </xf>
    <xf numFmtId="171" fontId="20" fillId="0" borderId="0" xfId="0" applyNumberFormat="1" applyFont="1" applyAlignment="1">
      <alignment horizontal="center" vertical="center"/>
    </xf>
    <xf numFmtId="3" fontId="21" fillId="0" borderId="28" xfId="0" applyNumberFormat="1" applyFont="1" applyBorder="1" applyAlignment="1">
      <alignment vertical="center"/>
    </xf>
    <xf numFmtId="3" fontId="21" fillId="0" borderId="23" xfId="0" applyNumberFormat="1" applyFont="1" applyBorder="1" applyAlignment="1">
      <alignment vertical="center"/>
    </xf>
    <xf numFmtId="3" fontId="16" fillId="3" borderId="26" xfId="0" applyNumberFormat="1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3" fontId="16" fillId="0" borderId="0" xfId="0" applyNumberFormat="1" applyFont="1"/>
    <xf numFmtId="3" fontId="6" fillId="0" borderId="0" xfId="0" applyNumberFormat="1" applyFont="1" applyAlignment="1">
      <alignment vertical="center"/>
    </xf>
    <xf numFmtId="3" fontId="26" fillId="0" borderId="0" xfId="0" applyNumberFormat="1" applyFont="1"/>
    <xf numFmtId="3" fontId="26" fillId="0" borderId="0" xfId="0" applyNumberFormat="1" applyFont="1" applyAlignment="1">
      <alignment vertical="center"/>
    </xf>
    <xf numFmtId="173" fontId="27" fillId="4" borderId="30" xfId="0" applyNumberFormat="1" applyFont="1" applyFill="1" applyBorder="1" applyAlignment="1">
      <alignment horizontal="center" vertical="center" textRotation="90"/>
    </xf>
    <xf numFmtId="173" fontId="27" fillId="4" borderId="31" xfId="0" applyNumberFormat="1" applyFont="1" applyFill="1" applyBorder="1" applyAlignment="1">
      <alignment horizontal="center" vertical="center" textRotation="90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4" fontId="0" fillId="3" borderId="30" xfId="0" applyNumberForma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3" fontId="0" fillId="0" borderId="30" xfId="0" applyNumberFormat="1" applyBorder="1" applyAlignment="1">
      <alignment vertical="center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4" fontId="0" fillId="3" borderId="31" xfId="0" applyNumberForma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3" fontId="0" fillId="0" borderId="31" xfId="0" applyNumberFormat="1" applyBorder="1" applyAlignment="1">
      <alignment vertical="center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4" fontId="0" fillId="3" borderId="29" xfId="0" applyNumberForma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3" fontId="0" fillId="0" borderId="29" xfId="0" applyNumberFormat="1" applyBorder="1" applyAlignment="1">
      <alignment vertical="center"/>
    </xf>
    <xf numFmtId="3" fontId="26" fillId="0" borderId="20" xfId="0" applyNumberFormat="1" applyFont="1" applyBorder="1"/>
    <xf numFmtId="3" fontId="26" fillId="0" borderId="20" xfId="0" applyNumberFormat="1" applyFont="1" applyBorder="1" applyAlignment="1">
      <alignment vertical="center"/>
    </xf>
    <xf numFmtId="3" fontId="29" fillId="0" borderId="29" xfId="0" applyNumberFormat="1" applyFont="1" applyBorder="1" applyAlignment="1">
      <alignment vertical="center"/>
    </xf>
    <xf numFmtId="0" fontId="29" fillId="0" borderId="29" xfId="0" applyFont="1" applyBorder="1" applyAlignment="1">
      <alignment horizontal="left" vertical="center" wrapText="1"/>
    </xf>
    <xf numFmtId="0" fontId="29" fillId="0" borderId="29" xfId="0" applyFont="1" applyBorder="1" applyAlignment="1">
      <alignment vertical="center"/>
    </xf>
    <xf numFmtId="4" fontId="29" fillId="4" borderId="29" xfId="0" applyNumberFormat="1" applyFont="1" applyFill="1" applyBorder="1" applyAlignment="1">
      <alignment vertical="center"/>
    </xf>
    <xf numFmtId="0" fontId="29" fillId="4" borderId="29" xfId="0" applyFont="1" applyFill="1" applyBorder="1" applyAlignment="1">
      <alignment vertical="center"/>
    </xf>
    <xf numFmtId="4" fontId="0" fillId="3" borderId="32" xfId="0" applyNumberFormat="1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3" fontId="0" fillId="0" borderId="32" xfId="0" applyNumberFormat="1" applyBorder="1" applyAlignment="1">
      <alignment horizontal="right" vertical="center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3" fontId="0" fillId="0" borderId="31" xfId="0" applyNumberFormat="1" applyBorder="1" applyAlignment="1">
      <alignment horizontal="right" vertical="center"/>
    </xf>
    <xf numFmtId="4" fontId="29" fillId="3" borderId="25" xfId="0" applyNumberFormat="1" applyFont="1" applyFill="1" applyBorder="1" applyAlignment="1">
      <alignment vertical="center"/>
    </xf>
    <xf numFmtId="4" fontId="29" fillId="3" borderId="27" xfId="0" applyNumberFormat="1" applyFont="1" applyFill="1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4" fontId="0" fillId="3" borderId="25" xfId="0" applyNumberFormat="1" applyFill="1" applyBorder="1" applyAlignment="1">
      <alignment vertical="center"/>
    </xf>
    <xf numFmtId="4" fontId="0" fillId="3" borderId="27" xfId="0" applyNumberFormat="1" applyFill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3" fontId="29" fillId="0" borderId="25" xfId="0" applyNumberFormat="1" applyFont="1" applyBorder="1" applyAlignment="1">
      <alignment vertical="center"/>
    </xf>
    <xf numFmtId="3" fontId="29" fillId="0" borderId="26" xfId="0" applyNumberFormat="1" applyFont="1" applyBorder="1" applyAlignment="1">
      <alignment vertical="center"/>
    </xf>
    <xf numFmtId="3" fontId="29" fillId="0" borderId="27" xfId="0" applyNumberFormat="1" applyFon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26" fillId="0" borderId="12" xfId="0" applyNumberFormat="1" applyFont="1" applyBorder="1"/>
    <xf numFmtId="3" fontId="26" fillId="0" borderId="12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81"/>
  <sheetViews>
    <sheetView showGridLines="0" tabSelected="1" workbookViewId="0">
      <selection activeCell="P100" sqref="P100"/>
    </sheetView>
  </sheetViews>
  <sheetFormatPr defaultColWidth="9.33203125" defaultRowHeight="13.5" customHeight="1" x14ac:dyDescent="0.2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6" customWidth="1"/>
    <col min="45" max="56" width="9.33203125" customWidth="1"/>
    <col min="57" max="75" width="0" hidden="1"/>
    <col min="76" max="257" width="9.33203125" customWidth="1"/>
  </cols>
  <sheetData>
    <row r="1" spans="2:58" s="1" customFormat="1" ht="15" customHeight="1" x14ac:dyDescent="0.3"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BE1" s="2"/>
      <c r="BF1" s="2"/>
    </row>
    <row r="2" spans="2:58" s="3" customFormat="1" ht="7.5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BE2" s="7" t="s">
        <v>0</v>
      </c>
      <c r="BF2" s="7" t="s">
        <v>1</v>
      </c>
    </row>
    <row r="3" spans="2:58" ht="21" customHeight="1" x14ac:dyDescent="0.2">
      <c r="B3" s="8"/>
      <c r="C3" s="235" t="s">
        <v>2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9"/>
      <c r="BE3" s="10" t="s">
        <v>3</v>
      </c>
    </row>
    <row r="4" spans="2:58" s="3" customFormat="1" ht="7.5" customHeight="1" x14ac:dyDescent="0.15">
      <c r="B4" s="11"/>
      <c r="D4" s="12"/>
      <c r="K4" s="237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Q4" s="13"/>
      <c r="BE4" s="7"/>
    </row>
    <row r="5" spans="2:58" ht="18" customHeight="1" x14ac:dyDescent="0.2">
      <c r="B5" s="8"/>
      <c r="D5" s="14" t="s">
        <v>4</v>
      </c>
      <c r="K5" s="239" t="s">
        <v>5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Q5" s="9"/>
      <c r="BE5" s="10" t="s">
        <v>6</v>
      </c>
    </row>
    <row r="6" spans="2:58" ht="15" customHeight="1" x14ac:dyDescent="0.2">
      <c r="B6" s="8"/>
      <c r="D6" s="15" t="s">
        <v>7</v>
      </c>
      <c r="K6" s="16" t="s">
        <v>8</v>
      </c>
      <c r="AK6" s="15" t="s">
        <v>9</v>
      </c>
      <c r="AN6" s="17">
        <v>44590</v>
      </c>
      <c r="AQ6" s="9"/>
      <c r="BE6" s="10" t="s">
        <v>10</v>
      </c>
    </row>
    <row r="7" spans="2:58" s="3" customFormat="1" ht="7.5" customHeight="1" x14ac:dyDescent="0.15">
      <c r="B7" s="11"/>
      <c r="AQ7" s="13"/>
      <c r="BE7" s="7" t="s">
        <v>11</v>
      </c>
    </row>
    <row r="8" spans="2:58" ht="15" customHeight="1" x14ac:dyDescent="0.2">
      <c r="B8" s="8"/>
      <c r="D8" s="15" t="s">
        <v>12</v>
      </c>
      <c r="AE8" s="15" t="s">
        <v>13</v>
      </c>
      <c r="AK8" s="15" t="s">
        <v>14</v>
      </c>
      <c r="AN8" s="16" t="s">
        <v>15</v>
      </c>
      <c r="AQ8" s="9"/>
      <c r="BE8" s="10" t="s">
        <v>6</v>
      </c>
    </row>
    <row r="9" spans="2:58" ht="15" customHeight="1" x14ac:dyDescent="0.2">
      <c r="B9" s="8"/>
      <c r="D9" s="15" t="s">
        <v>16</v>
      </c>
      <c r="AE9" s="15" t="s">
        <v>13</v>
      </c>
      <c r="AK9" s="15" t="s">
        <v>14</v>
      </c>
      <c r="AN9" s="16" t="s">
        <v>15</v>
      </c>
      <c r="AQ9" s="9"/>
      <c r="BE9" s="10" t="s">
        <v>6</v>
      </c>
    </row>
    <row r="10" spans="2:58" ht="15" customHeight="1" x14ac:dyDescent="0.2">
      <c r="B10" s="8"/>
      <c r="D10" s="15" t="s">
        <v>17</v>
      </c>
      <c r="AE10" s="15" t="s">
        <v>13</v>
      </c>
      <c r="AK10" s="15" t="s">
        <v>14</v>
      </c>
      <c r="AN10" s="16" t="s">
        <v>15</v>
      </c>
      <c r="AQ10" s="9"/>
      <c r="BE10" s="10" t="s">
        <v>18</v>
      </c>
    </row>
    <row r="11" spans="2:58" ht="15" customHeight="1" x14ac:dyDescent="0.2">
      <c r="B11" s="8"/>
      <c r="D11" s="15" t="s">
        <v>19</v>
      </c>
      <c r="AE11" s="15" t="s">
        <v>13</v>
      </c>
      <c r="AK11" s="15" t="s">
        <v>14</v>
      </c>
      <c r="AN11" s="16" t="s">
        <v>15</v>
      </c>
      <c r="AQ11" s="9"/>
      <c r="BE11" s="10" t="s">
        <v>0</v>
      </c>
    </row>
    <row r="12" spans="2:58" s="3" customFormat="1" ht="7.5" customHeight="1" x14ac:dyDescent="0.15">
      <c r="B12" s="11"/>
      <c r="E12" s="7" t="s">
        <v>8</v>
      </c>
      <c r="AK12" s="18"/>
      <c r="AN12" s="7" t="s">
        <v>15</v>
      </c>
      <c r="AQ12" s="13"/>
    </row>
    <row r="13" spans="2:58" ht="15" customHeight="1" x14ac:dyDescent="0.2">
      <c r="B13" s="8"/>
      <c r="D13" s="15" t="s">
        <v>20</v>
      </c>
      <c r="AQ13" s="9"/>
    </row>
    <row r="14" spans="2:58" s="3" customFormat="1" ht="7.5" customHeight="1" x14ac:dyDescent="0.15">
      <c r="B14" s="11"/>
      <c r="E14" s="240" t="s">
        <v>15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Q14" s="13"/>
    </row>
    <row r="15" spans="2:58" ht="13.5" customHeight="1" x14ac:dyDescent="0.2">
      <c r="B15" s="8"/>
      <c r="AQ15" s="9"/>
    </row>
    <row r="16" spans="2:58" ht="13.5" customHeight="1" x14ac:dyDescent="0.2">
      <c r="B16" s="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Q16" s="9"/>
    </row>
    <row r="17" spans="2:43" ht="15" customHeight="1" x14ac:dyDescent="0.2">
      <c r="B17" s="8"/>
      <c r="D17" s="20" t="s">
        <v>21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41">
        <f>ROUND(AI75,2)</f>
        <v>0</v>
      </c>
      <c r="AL17" s="242"/>
      <c r="AM17" s="242"/>
      <c r="AN17" s="242"/>
      <c r="AO17" s="242"/>
      <c r="AQ17" s="9"/>
    </row>
    <row r="18" spans="2:43" ht="15" customHeight="1" x14ac:dyDescent="0.2">
      <c r="B18" s="8"/>
      <c r="D18" s="20" t="s">
        <v>22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41">
        <f>ROUND(AI78,2)</f>
        <v>0</v>
      </c>
      <c r="AL18" s="242"/>
      <c r="AM18" s="242"/>
      <c r="AN18" s="242"/>
      <c r="AO18" s="242"/>
      <c r="AQ18" s="9"/>
    </row>
    <row r="19" spans="2:43" s="22" customFormat="1" ht="13.5" customHeight="1" x14ac:dyDescent="0.2">
      <c r="B19" s="23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Q19" s="25"/>
    </row>
    <row r="20" spans="2:43" s="22" customFormat="1" ht="15" customHeight="1" x14ac:dyDescent="0.2">
      <c r="B20" s="23"/>
      <c r="D20" s="26" t="s">
        <v>23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43">
        <f>ROUND(AK17+AK18,2)</f>
        <v>0</v>
      </c>
      <c r="AL20" s="244"/>
      <c r="AM20" s="244"/>
      <c r="AN20" s="244"/>
      <c r="AO20" s="244"/>
      <c r="AQ20" s="25"/>
    </row>
    <row r="21" spans="2:43" s="22" customFormat="1" ht="13.5" customHeight="1" x14ac:dyDescent="0.2">
      <c r="B21" s="23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Q21" s="25"/>
    </row>
    <row r="22" spans="2:43" s="29" customFormat="1" ht="13.5" customHeight="1" x14ac:dyDescent="0.2">
      <c r="B22" s="30"/>
      <c r="D22" s="31" t="s">
        <v>24</v>
      </c>
      <c r="F22" s="31" t="s">
        <v>25</v>
      </c>
      <c r="L22" s="245">
        <v>0.21</v>
      </c>
      <c r="M22" s="246"/>
      <c r="N22" s="246"/>
      <c r="O22" s="246"/>
      <c r="T22" s="33" t="s">
        <v>26</v>
      </c>
      <c r="W22" s="247">
        <f>AK20</f>
        <v>0</v>
      </c>
      <c r="X22" s="248"/>
      <c r="Y22" s="248"/>
      <c r="Z22" s="248"/>
      <c r="AA22" s="248"/>
      <c r="AB22" s="248"/>
      <c r="AC22" s="248"/>
      <c r="AD22" s="248"/>
      <c r="AE22" s="248"/>
      <c r="AF22" s="34"/>
      <c r="AG22" s="34"/>
      <c r="AH22" s="34"/>
      <c r="AI22" s="34"/>
      <c r="AJ22" s="34"/>
      <c r="AK22" s="247">
        <f>W22*L22</f>
        <v>0</v>
      </c>
      <c r="AL22" s="248"/>
      <c r="AM22" s="248"/>
      <c r="AN22" s="248"/>
      <c r="AO22" s="248"/>
      <c r="AQ22" s="35"/>
    </row>
    <row r="23" spans="2:43" s="29" customFormat="1" ht="13.5" customHeight="1" x14ac:dyDescent="0.2">
      <c r="B23" s="30"/>
      <c r="F23" s="31" t="s">
        <v>27</v>
      </c>
      <c r="L23" s="245">
        <v>0.15</v>
      </c>
      <c r="M23" s="246"/>
      <c r="N23" s="246"/>
      <c r="O23" s="246"/>
      <c r="T23" s="33" t="s">
        <v>26</v>
      </c>
      <c r="W23" s="247"/>
      <c r="X23" s="248"/>
      <c r="Y23" s="248"/>
      <c r="Z23" s="248"/>
      <c r="AA23" s="248"/>
      <c r="AB23" s="248"/>
      <c r="AC23" s="248"/>
      <c r="AD23" s="248"/>
      <c r="AE23" s="248"/>
      <c r="AF23" s="34"/>
      <c r="AG23" s="34"/>
      <c r="AH23" s="34"/>
      <c r="AI23" s="34"/>
      <c r="AJ23" s="34"/>
      <c r="AK23" s="247"/>
      <c r="AL23" s="248"/>
      <c r="AM23" s="248"/>
      <c r="AN23" s="248"/>
      <c r="AO23" s="248"/>
      <c r="AQ23" s="35"/>
    </row>
    <row r="24" spans="2:43" s="22" customFormat="1" ht="13.5" customHeight="1" x14ac:dyDescent="0.2">
      <c r="B24" s="23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Q24" s="25"/>
    </row>
    <row r="25" spans="2:43" s="22" customFormat="1" ht="18" customHeight="1" x14ac:dyDescent="0.2">
      <c r="B25" s="23"/>
      <c r="D25" s="36" t="s">
        <v>28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 t="s">
        <v>29</v>
      </c>
      <c r="U25" s="37"/>
      <c r="V25" s="37"/>
      <c r="W25" s="39"/>
      <c r="X25" s="252" t="s">
        <v>30</v>
      </c>
      <c r="Y25" s="250"/>
      <c r="Z25" s="250"/>
      <c r="AA25" s="250"/>
      <c r="AB25" s="250"/>
      <c r="AC25" s="39"/>
      <c r="AD25" s="39"/>
      <c r="AE25" s="39"/>
      <c r="AF25" s="39"/>
      <c r="AG25" s="39"/>
      <c r="AH25" s="39"/>
      <c r="AI25" s="39"/>
      <c r="AJ25" s="39"/>
      <c r="AK25" s="249">
        <f>SUM(AK20:AK23)</f>
        <v>0</v>
      </c>
      <c r="AL25" s="250"/>
      <c r="AM25" s="250"/>
      <c r="AN25" s="250"/>
      <c r="AO25" s="251"/>
      <c r="AQ25" s="25"/>
    </row>
    <row r="26" spans="2:43" s="22" customFormat="1" ht="13.5" customHeight="1" x14ac:dyDescent="0.2">
      <c r="B26" s="23"/>
      <c r="AQ26" s="25"/>
    </row>
    <row r="27" spans="2:43" ht="13.5" customHeight="1" x14ac:dyDescent="0.2">
      <c r="B27" s="8"/>
      <c r="AQ27" s="9"/>
    </row>
    <row r="28" spans="2:43" ht="13.5" customHeight="1" x14ac:dyDescent="0.2">
      <c r="B28" s="8"/>
      <c r="AQ28" s="9"/>
    </row>
    <row r="29" spans="2:43" ht="13.5" customHeight="1" x14ac:dyDescent="0.2">
      <c r="B29" s="8"/>
      <c r="AQ29" s="9"/>
    </row>
    <row r="30" spans="2:43" ht="13.5" customHeight="1" x14ac:dyDescent="0.2">
      <c r="B30" s="8"/>
      <c r="AQ30" s="9"/>
    </row>
    <row r="31" spans="2:43" ht="13.5" customHeight="1" x14ac:dyDescent="0.2">
      <c r="B31" s="8"/>
      <c r="AQ31" s="9"/>
    </row>
    <row r="32" spans="2:43" ht="13.5" customHeight="1" x14ac:dyDescent="0.2">
      <c r="B32" s="8"/>
      <c r="AQ32" s="9"/>
    </row>
    <row r="33" spans="2:43" ht="13.5" customHeight="1" x14ac:dyDescent="0.2">
      <c r="B33" s="8"/>
      <c r="AQ33" s="9"/>
    </row>
    <row r="34" spans="2:43" ht="13.5" customHeight="1" x14ac:dyDescent="0.2">
      <c r="B34" s="8"/>
      <c r="AQ34" s="9"/>
    </row>
    <row r="35" spans="2:43" ht="13.5" customHeight="1" x14ac:dyDescent="0.2">
      <c r="B35" s="8"/>
      <c r="AQ35" s="9"/>
    </row>
    <row r="36" spans="2:43" ht="13.5" customHeight="1" x14ac:dyDescent="0.2">
      <c r="B36" s="8"/>
      <c r="AQ36" s="9"/>
    </row>
    <row r="37" spans="2:43" s="22" customFormat="1" ht="15" customHeight="1" x14ac:dyDescent="0.2">
      <c r="B37" s="23"/>
      <c r="D37" s="40" t="s">
        <v>31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C37" s="40" t="s">
        <v>32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2"/>
      <c r="AQ37" s="25"/>
    </row>
    <row r="38" spans="2:43" ht="13.5" customHeight="1" x14ac:dyDescent="0.2">
      <c r="B38" s="8"/>
      <c r="D38" s="43"/>
      <c r="Z38" s="44"/>
      <c r="AC38" s="43"/>
      <c r="AO38" s="44"/>
      <c r="AQ38" s="9"/>
    </row>
    <row r="39" spans="2:43" ht="13.5" customHeight="1" x14ac:dyDescent="0.2">
      <c r="B39" s="8"/>
      <c r="D39" s="43"/>
      <c r="Z39" s="44"/>
      <c r="AC39" s="43"/>
      <c r="AO39" s="44"/>
      <c r="AQ39" s="9"/>
    </row>
    <row r="40" spans="2:43" ht="13.5" customHeight="1" x14ac:dyDescent="0.2">
      <c r="B40" s="8"/>
      <c r="D40" s="43"/>
      <c r="Z40" s="44"/>
      <c r="AC40" s="43"/>
      <c r="AO40" s="44"/>
      <c r="AQ40" s="9"/>
    </row>
    <row r="41" spans="2:43" ht="13.5" customHeight="1" x14ac:dyDescent="0.2">
      <c r="B41" s="8"/>
      <c r="D41" s="43"/>
      <c r="Z41" s="44"/>
      <c r="AC41" s="43"/>
      <c r="AO41" s="44"/>
      <c r="AQ41" s="9"/>
    </row>
    <row r="42" spans="2:43" ht="13.5" customHeight="1" x14ac:dyDescent="0.2">
      <c r="B42" s="8"/>
      <c r="D42" s="43"/>
      <c r="Z42" s="44"/>
      <c r="AC42" s="43"/>
      <c r="AO42" s="44"/>
      <c r="AQ42" s="9"/>
    </row>
    <row r="43" spans="2:43" ht="13.5" customHeight="1" x14ac:dyDescent="0.2">
      <c r="B43" s="8"/>
      <c r="D43" s="43"/>
      <c r="Z43" s="44"/>
      <c r="AC43" s="43"/>
      <c r="AO43" s="44"/>
      <c r="AQ43" s="9"/>
    </row>
    <row r="44" spans="2:43" ht="13.5" customHeight="1" x14ac:dyDescent="0.2">
      <c r="B44" s="8"/>
      <c r="D44" s="43"/>
      <c r="Z44" s="44"/>
      <c r="AC44" s="43"/>
      <c r="AO44" s="44"/>
      <c r="AQ44" s="9"/>
    </row>
    <row r="45" spans="2:43" ht="13.5" customHeight="1" x14ac:dyDescent="0.2">
      <c r="B45" s="8"/>
      <c r="D45" s="43"/>
      <c r="Z45" s="44"/>
      <c r="AC45" s="43"/>
      <c r="AO45" s="44"/>
      <c r="AQ45" s="9"/>
    </row>
    <row r="46" spans="2:43" s="22" customFormat="1" ht="15" customHeight="1" x14ac:dyDescent="0.2">
      <c r="B46" s="23"/>
      <c r="D46" s="45" t="s">
        <v>33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7" t="s">
        <v>34</v>
      </c>
      <c r="S46" s="46"/>
      <c r="T46" s="46"/>
      <c r="U46" s="46"/>
      <c r="V46" s="46"/>
      <c r="W46" s="46"/>
      <c r="X46" s="46"/>
      <c r="Y46" s="46"/>
      <c r="Z46" s="48"/>
      <c r="AC46" s="45" t="s">
        <v>33</v>
      </c>
      <c r="AD46" s="46"/>
      <c r="AE46" s="46"/>
      <c r="AF46" s="46"/>
      <c r="AG46" s="46"/>
      <c r="AH46" s="46"/>
      <c r="AI46" s="46"/>
      <c r="AJ46" s="46"/>
      <c r="AK46" s="46"/>
      <c r="AL46" s="46"/>
      <c r="AM46" s="47" t="s">
        <v>34</v>
      </c>
      <c r="AN46" s="46"/>
      <c r="AO46" s="48"/>
      <c r="AQ46" s="25"/>
    </row>
    <row r="47" spans="2:43" ht="13.5" customHeight="1" x14ac:dyDescent="0.2">
      <c r="B47" s="8"/>
      <c r="AQ47" s="9"/>
    </row>
    <row r="48" spans="2:43" s="22" customFormat="1" ht="15" customHeight="1" x14ac:dyDescent="0.2">
      <c r="B48" s="23"/>
      <c r="D48" s="40" t="s">
        <v>35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C48" s="40" t="s">
        <v>36</v>
      </c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2"/>
      <c r="AQ48" s="25"/>
    </row>
    <row r="49" spans="2:43" ht="13.5" customHeight="1" x14ac:dyDescent="0.2">
      <c r="B49" s="8"/>
      <c r="D49" s="43"/>
      <c r="Z49" s="44"/>
      <c r="AC49" s="43"/>
      <c r="AO49" s="44"/>
      <c r="AQ49" s="9"/>
    </row>
    <row r="50" spans="2:43" ht="13.5" customHeight="1" x14ac:dyDescent="0.2">
      <c r="B50" s="8"/>
      <c r="D50" s="43"/>
      <c r="Z50" s="44"/>
      <c r="AC50" s="43"/>
      <c r="AO50" s="44"/>
      <c r="AQ50" s="9"/>
    </row>
    <row r="51" spans="2:43" ht="13.5" customHeight="1" x14ac:dyDescent="0.2">
      <c r="B51" s="8"/>
      <c r="D51" s="43"/>
      <c r="Z51" s="44"/>
      <c r="AC51" s="43"/>
      <c r="AO51" s="44"/>
      <c r="AQ51" s="9"/>
    </row>
    <row r="52" spans="2:43" ht="13.5" customHeight="1" x14ac:dyDescent="0.2">
      <c r="B52" s="8"/>
      <c r="D52" s="43"/>
      <c r="Z52" s="44"/>
      <c r="AC52" s="43"/>
      <c r="AO52" s="44"/>
      <c r="AQ52" s="9"/>
    </row>
    <row r="53" spans="2:43" ht="13.5" customHeight="1" x14ac:dyDescent="0.2">
      <c r="B53" s="8"/>
      <c r="D53" s="43"/>
      <c r="Z53" s="44"/>
      <c r="AC53" s="43"/>
      <c r="AO53" s="44"/>
      <c r="AQ53" s="9"/>
    </row>
    <row r="54" spans="2:43" ht="13.5" customHeight="1" x14ac:dyDescent="0.2">
      <c r="B54" s="8"/>
      <c r="D54" s="43"/>
      <c r="Z54" s="44"/>
      <c r="AC54" s="43"/>
      <c r="AO54" s="44"/>
      <c r="AQ54" s="9"/>
    </row>
    <row r="55" spans="2:43" ht="13.5" customHeight="1" x14ac:dyDescent="0.2">
      <c r="B55" s="8"/>
      <c r="D55" s="43"/>
      <c r="Z55" s="44"/>
      <c r="AC55" s="43"/>
      <c r="AO55" s="44"/>
      <c r="AQ55" s="9"/>
    </row>
    <row r="56" spans="2:43" ht="13.5" customHeight="1" x14ac:dyDescent="0.2">
      <c r="B56" s="8"/>
      <c r="D56" s="43"/>
      <c r="Z56" s="44"/>
      <c r="AC56" s="43"/>
      <c r="AO56" s="44"/>
      <c r="AQ56" s="9"/>
    </row>
    <row r="57" spans="2:43" s="22" customFormat="1" ht="15" customHeight="1" x14ac:dyDescent="0.2">
      <c r="B57" s="23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7" t="s">
        <v>34</v>
      </c>
      <c r="S57" s="46"/>
      <c r="T57" s="46"/>
      <c r="U57" s="46"/>
      <c r="V57" s="46"/>
      <c r="W57" s="46"/>
      <c r="X57" s="46"/>
      <c r="Y57" s="46"/>
      <c r="Z57" s="48"/>
      <c r="AC57" s="45" t="s">
        <v>33</v>
      </c>
      <c r="AD57" s="46"/>
      <c r="AE57" s="46"/>
      <c r="AF57" s="46"/>
      <c r="AG57" s="46"/>
      <c r="AH57" s="46"/>
      <c r="AI57" s="46"/>
      <c r="AJ57" s="46"/>
      <c r="AK57" s="46"/>
      <c r="AL57" s="46"/>
      <c r="AM57" s="47" t="s">
        <v>34</v>
      </c>
      <c r="AN57" s="46"/>
      <c r="AO57" s="48"/>
      <c r="AQ57" s="25"/>
    </row>
    <row r="58" spans="2:43" s="22" customFormat="1" ht="13.5" customHeight="1" x14ac:dyDescent="0.2">
      <c r="B58" s="23"/>
      <c r="AQ58" s="25"/>
    </row>
    <row r="59" spans="2:43" s="22" customFormat="1" ht="13.5" customHeight="1" x14ac:dyDescent="0.2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1"/>
    </row>
    <row r="63" spans="2:43" s="52" customFormat="1" ht="7.5" customHeight="1" x14ac:dyDescent="0.2"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5"/>
    </row>
    <row r="64" spans="2:43" s="22" customFormat="1" ht="21" customHeight="1" x14ac:dyDescent="0.2">
      <c r="B64" s="23"/>
      <c r="C64" s="235" t="s">
        <v>37</v>
      </c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"/>
    </row>
    <row r="65" spans="2:62" s="52" customFormat="1" ht="7.5" customHeight="1" x14ac:dyDescent="0.2">
      <c r="B65" s="56"/>
      <c r="C65" s="18"/>
      <c r="AQ65" s="57"/>
    </row>
    <row r="66" spans="2:62" s="58" customFormat="1" ht="18" customHeight="1" x14ac:dyDescent="0.2">
      <c r="B66" s="59"/>
      <c r="C66" s="60" t="s">
        <v>4</v>
      </c>
      <c r="L66" s="254" t="str">
        <f>K5</f>
        <v>Oprava povrchu části chodníku ulice Příčná, Chrudim</v>
      </c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Q66" s="61"/>
    </row>
    <row r="67" spans="2:62" s="52" customFormat="1" ht="7.5" customHeight="1" x14ac:dyDescent="0.2">
      <c r="B67" s="56"/>
      <c r="AQ67" s="57"/>
    </row>
    <row r="68" spans="2:62" s="22" customFormat="1" ht="15" customHeight="1" x14ac:dyDescent="0.2">
      <c r="B68" s="23"/>
      <c r="C68" s="15" t="s">
        <v>7</v>
      </c>
      <c r="L68" s="62" t="str">
        <f>IF(K6="","",K6)</f>
        <v xml:space="preserve"> </v>
      </c>
      <c r="AI68" s="15" t="s">
        <v>9</v>
      </c>
      <c r="AM68" s="256">
        <f>IF(AN6="","",AN6)</f>
        <v>44590</v>
      </c>
      <c r="AN68" s="256"/>
      <c r="AQ68" s="25"/>
    </row>
    <row r="69" spans="2:62" s="22" customFormat="1" ht="13.5" customHeight="1" x14ac:dyDescent="0.2">
      <c r="B69" s="23"/>
      <c r="AQ69" s="25"/>
    </row>
    <row r="70" spans="2:62" s="22" customFormat="1" ht="15" customHeight="1" x14ac:dyDescent="0.2">
      <c r="B70" s="23"/>
      <c r="C70" s="15" t="s">
        <v>12</v>
      </c>
      <c r="L70" s="63"/>
      <c r="AI70" s="15" t="s">
        <v>17</v>
      </c>
      <c r="AM70" s="257"/>
      <c r="AN70" s="253"/>
      <c r="AO70" s="253"/>
      <c r="AP70" s="253"/>
      <c r="AQ70" s="25"/>
    </row>
    <row r="71" spans="2:62" s="22" customFormat="1" ht="15" customHeight="1" x14ac:dyDescent="0.2">
      <c r="B71" s="23"/>
      <c r="C71" s="15" t="s">
        <v>16</v>
      </c>
      <c r="L71" s="63"/>
      <c r="AI71" s="15" t="s">
        <v>19</v>
      </c>
      <c r="AM71" s="257" t="str">
        <f>IF(E12="","",E12)</f>
        <v xml:space="preserve"> </v>
      </c>
      <c r="AN71" s="253"/>
      <c r="AO71" s="253"/>
      <c r="AP71" s="253"/>
      <c r="AQ71" s="25"/>
    </row>
    <row r="72" spans="2:62" s="22" customFormat="1" ht="13.5" customHeight="1" x14ac:dyDescent="0.2">
      <c r="B72" s="23"/>
      <c r="AQ72" s="25"/>
    </row>
    <row r="73" spans="2:62" s="22" customFormat="1" ht="15" customHeight="1" x14ac:dyDescent="0.2">
      <c r="B73" s="23"/>
      <c r="C73" s="259" t="s">
        <v>38</v>
      </c>
      <c r="D73" s="260"/>
      <c r="E73" s="260"/>
      <c r="F73" s="260"/>
      <c r="G73" s="260"/>
      <c r="H73" s="37"/>
      <c r="I73" s="258" t="s">
        <v>39</v>
      </c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37"/>
      <c r="AH73" s="37"/>
      <c r="AI73" s="258" t="s">
        <v>40</v>
      </c>
      <c r="AJ73" s="258"/>
      <c r="AK73" s="258"/>
      <c r="AL73" s="258"/>
      <c r="AM73" s="258"/>
      <c r="AN73" s="258" t="s">
        <v>41</v>
      </c>
      <c r="AO73" s="260"/>
      <c r="AP73" s="261"/>
      <c r="AQ73" s="25"/>
    </row>
    <row r="74" spans="2:62" s="22" customFormat="1" ht="13.5" customHeight="1" x14ac:dyDescent="0.2">
      <c r="B74" s="23"/>
      <c r="AQ74" s="25"/>
    </row>
    <row r="75" spans="2:62" s="58" customFormat="1" ht="18" customHeight="1" x14ac:dyDescent="0.2">
      <c r="B75" s="59"/>
      <c r="C75" s="64" t="s">
        <v>42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H75" s="66"/>
      <c r="AI75" s="262">
        <f>SUM(AI76:AM77)</f>
        <v>0</v>
      </c>
      <c r="AJ75" s="262"/>
      <c r="AK75" s="262"/>
      <c r="AL75" s="262"/>
      <c r="AM75" s="262"/>
      <c r="AN75" s="263">
        <f>SUM(AN76:AP77)</f>
        <v>0</v>
      </c>
      <c r="AO75" s="263"/>
      <c r="AP75" s="263"/>
      <c r="AQ75" s="61"/>
      <c r="BE75" s="60" t="s">
        <v>43</v>
      </c>
      <c r="BF75" s="60" t="s">
        <v>44</v>
      </c>
      <c r="BH75" s="60" t="s">
        <v>45</v>
      </c>
      <c r="BI75" s="60" t="s">
        <v>46</v>
      </c>
      <c r="BJ75" s="60" t="s">
        <v>47</v>
      </c>
    </row>
    <row r="76" spans="2:62" s="67" customFormat="1" ht="16.5" customHeight="1" x14ac:dyDescent="0.2">
      <c r="B76" s="68"/>
      <c r="C76" s="69"/>
      <c r="D76" s="69" t="str">
        <f>'SO.101 - Chodník'!F6</f>
        <v>Oprava povrchu části chodníku ulice Příčná, Chrudim</v>
      </c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265">
        <f>'SO.101 - Chodník'!M20</f>
        <v>0</v>
      </c>
      <c r="AJ76" s="265"/>
      <c r="AK76" s="265"/>
      <c r="AL76" s="265"/>
      <c r="AM76" s="265"/>
      <c r="AN76" s="264">
        <f>AI76*1.21</f>
        <v>0</v>
      </c>
      <c r="AO76" s="264"/>
      <c r="AP76" s="264"/>
      <c r="AQ76" s="71"/>
      <c r="BF76" s="72" t="s">
        <v>48</v>
      </c>
      <c r="BG76" s="72" t="s">
        <v>49</v>
      </c>
      <c r="BH76" s="72" t="s">
        <v>45</v>
      </c>
      <c r="BI76" s="72" t="s">
        <v>46</v>
      </c>
      <c r="BJ76" s="72" t="s">
        <v>47</v>
      </c>
    </row>
    <row r="77" spans="2:62" ht="16.5" customHeight="1" x14ac:dyDescent="0.2">
      <c r="B77" s="8"/>
      <c r="D77" s="266"/>
      <c r="E77" s="266"/>
      <c r="F77" s="266"/>
      <c r="G77" s="266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5"/>
      <c r="AJ77" s="265"/>
      <c r="AK77" s="265"/>
      <c r="AL77" s="265"/>
      <c r="AM77" s="265"/>
      <c r="AN77" s="264"/>
      <c r="AO77" s="264"/>
      <c r="AP77" s="264"/>
      <c r="AQ77" s="9"/>
    </row>
    <row r="78" spans="2:62" s="22" customFormat="1" ht="18" customHeight="1" x14ac:dyDescent="0.2">
      <c r="B78" s="23"/>
      <c r="C78" s="64" t="s">
        <v>50</v>
      </c>
      <c r="AH78" s="24"/>
      <c r="AI78" s="262">
        <v>0</v>
      </c>
      <c r="AJ78" s="262"/>
      <c r="AK78" s="262"/>
      <c r="AL78" s="262"/>
      <c r="AM78" s="262"/>
      <c r="AN78" s="263">
        <v>0</v>
      </c>
      <c r="AO78" s="268"/>
      <c r="AP78" s="268"/>
      <c r="AQ78" s="25"/>
    </row>
    <row r="79" spans="2:62" s="22" customFormat="1" ht="13.5" customHeight="1" x14ac:dyDescent="0.2">
      <c r="B79" s="23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</row>
    <row r="80" spans="2:62" s="22" customFormat="1" ht="18" customHeight="1" x14ac:dyDescent="0.2">
      <c r="B80" s="23"/>
      <c r="C80" s="73" t="s">
        <v>51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269">
        <f>ROUND(AI75+AI78,2)</f>
        <v>0</v>
      </c>
      <c r="AH80" s="269"/>
      <c r="AI80" s="269"/>
      <c r="AJ80" s="269"/>
      <c r="AK80" s="269"/>
      <c r="AL80" s="269"/>
      <c r="AM80" s="269"/>
      <c r="AN80" s="269">
        <f>AN75+AN78</f>
        <v>0</v>
      </c>
      <c r="AO80" s="269"/>
      <c r="AP80" s="269"/>
      <c r="AQ80" s="25"/>
    </row>
    <row r="81" spans="2:43" s="22" customFormat="1" ht="13.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1"/>
    </row>
  </sheetData>
  <mergeCells count="37">
    <mergeCell ref="AN78:AP78"/>
    <mergeCell ref="AI78:AM78"/>
    <mergeCell ref="AG80:AM80"/>
    <mergeCell ref="AN80:AP80"/>
    <mergeCell ref="AN76:AP76"/>
    <mergeCell ref="AI76:AM76"/>
    <mergeCell ref="D77:G77"/>
    <mergeCell ref="H77:AH77"/>
    <mergeCell ref="AN77:AP77"/>
    <mergeCell ref="AI77:AM77"/>
    <mergeCell ref="AI73:AM73"/>
    <mergeCell ref="C73:G73"/>
    <mergeCell ref="I73:AF73"/>
    <mergeCell ref="AN73:AP73"/>
    <mergeCell ref="AI75:AM75"/>
    <mergeCell ref="AN75:AP75"/>
    <mergeCell ref="C64:AP64"/>
    <mergeCell ref="L66:AO66"/>
    <mergeCell ref="AM68:AN68"/>
    <mergeCell ref="AM70:AP70"/>
    <mergeCell ref="AM71:AP71"/>
    <mergeCell ref="W23:AE23"/>
    <mergeCell ref="AK23:AO23"/>
    <mergeCell ref="L23:O23"/>
    <mergeCell ref="AK25:AO25"/>
    <mergeCell ref="X25:AB25"/>
    <mergeCell ref="AK17:AO17"/>
    <mergeCell ref="AK18:AO18"/>
    <mergeCell ref="AK20:AO20"/>
    <mergeCell ref="L22:O22"/>
    <mergeCell ref="W22:AE22"/>
    <mergeCell ref="AK22:AO22"/>
    <mergeCell ref="C1:AP1"/>
    <mergeCell ref="C3:AP3"/>
    <mergeCell ref="K4:AO4"/>
    <mergeCell ref="K5:AO5"/>
    <mergeCell ref="E14:AN14"/>
  </mergeCells>
  <printOptions gridLinesSet="0"/>
  <pageMargins left="0.19684999999999997" right="0.19684999999999997" top="0.78740199999999982" bottom="0.3937009999999999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9"/>
  <sheetViews>
    <sheetView showGridLines="0" workbookViewId="0">
      <selection activeCell="AC36" sqref="AC36"/>
    </sheetView>
  </sheetViews>
  <sheetFormatPr defaultColWidth="9.33203125" defaultRowHeight="13.5" customHeight="1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2.5" customWidth="1"/>
    <col min="6" max="7" width="11.1640625" customWidth="1"/>
    <col min="8" max="8" width="12.5" customWidth="1"/>
    <col min="9" max="9" width="12.83203125" customWidth="1"/>
    <col min="10" max="10" width="5.1640625" customWidth="1"/>
    <col min="11" max="11" width="9" style="75" customWidth="1"/>
    <col min="12" max="13" width="4.5" customWidth="1"/>
    <col min="14" max="17" width="3" customWidth="1"/>
    <col min="18" max="18" width="11" customWidth="1"/>
    <col min="19" max="19" width="9.83203125" bestFit="1" customWidth="1"/>
    <col min="20" max="20" width="8" bestFit="1" customWidth="1"/>
    <col min="21" max="21" width="10.1640625" customWidth="1"/>
    <col min="22" max="22" width="1.5" customWidth="1"/>
    <col min="23" max="23" width="2.1640625" customWidth="1"/>
    <col min="24" max="24" width="13.5" bestFit="1" customWidth="1"/>
    <col min="25" max="25" width="2.1640625" customWidth="1"/>
    <col min="26" max="26" width="6.5" bestFit="1" customWidth="1"/>
    <col min="27" max="27" width="3.5" bestFit="1" customWidth="1"/>
    <col min="28" max="28" width="2.1640625" customWidth="1"/>
    <col min="29" max="257" width="9.33203125" customWidth="1"/>
  </cols>
  <sheetData>
    <row r="1" spans="2:26" ht="13.5" customHeight="1" x14ac:dyDescent="0.2">
      <c r="C1" s="270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2:26" s="3" customFormat="1" ht="7.5" customHeight="1" x14ac:dyDescent="0.15">
      <c r="B2" s="4"/>
      <c r="C2" s="5"/>
      <c r="D2" s="5"/>
      <c r="E2" s="5"/>
      <c r="F2" s="5"/>
      <c r="G2" s="5"/>
      <c r="H2" s="5"/>
      <c r="I2" s="5"/>
      <c r="J2" s="5"/>
      <c r="K2" s="76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spans="2:26" ht="21" customHeight="1" x14ac:dyDescent="0.2">
      <c r="B3" s="8"/>
      <c r="C3" s="235" t="s">
        <v>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9"/>
    </row>
    <row r="4" spans="2:26" s="3" customFormat="1" ht="7.5" customHeight="1" x14ac:dyDescent="0.15">
      <c r="B4" s="11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13"/>
    </row>
    <row r="5" spans="2:26" s="22" customFormat="1" ht="18" customHeight="1" x14ac:dyDescent="0.2">
      <c r="B5" s="23"/>
      <c r="C5" s="14" t="s">
        <v>4</v>
      </c>
      <c r="F5" s="239" t="str">
        <f>'Rekapitulace stavby'!K5</f>
        <v>Oprava povrchu části chodníku ulice Příčná, Chrudim</v>
      </c>
      <c r="G5" s="253"/>
      <c r="H5" s="253"/>
      <c r="I5" s="253"/>
      <c r="J5" s="253"/>
      <c r="K5" s="253"/>
      <c r="L5" s="253"/>
      <c r="M5" s="253"/>
      <c r="N5" s="253"/>
      <c r="O5" s="253"/>
      <c r="P5" s="253"/>
      <c r="V5" s="25"/>
    </row>
    <row r="6" spans="2:26" s="22" customFormat="1" ht="18" customHeight="1" x14ac:dyDescent="0.2">
      <c r="B6" s="23"/>
      <c r="C6" s="14" t="s">
        <v>53</v>
      </c>
      <c r="F6" s="239" t="str">
        <f>F5</f>
        <v>Oprava povrchu části chodníku ulice Příčná, Chrudim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V6" s="25"/>
    </row>
    <row r="7" spans="2:26" s="52" customFormat="1" ht="7.5" customHeight="1" x14ac:dyDescent="0.2">
      <c r="B7" s="56"/>
      <c r="C7" s="18"/>
      <c r="F7" s="7"/>
      <c r="K7" s="77"/>
      <c r="M7" s="18"/>
      <c r="O7" s="7"/>
      <c r="V7" s="57"/>
    </row>
    <row r="8" spans="2:26" s="22" customFormat="1" ht="15" customHeight="1" x14ac:dyDescent="0.2">
      <c r="B8" s="23"/>
      <c r="C8" s="15" t="s">
        <v>7</v>
      </c>
      <c r="F8" s="16" t="s">
        <v>8</v>
      </c>
      <c r="K8" s="78"/>
      <c r="M8" s="15" t="s">
        <v>9</v>
      </c>
      <c r="N8" s="256">
        <f>'Rekapitulace stavby'!AN6</f>
        <v>44590</v>
      </c>
      <c r="O8" s="256"/>
      <c r="P8" s="256"/>
      <c r="V8" s="25"/>
    </row>
    <row r="9" spans="2:26" s="52" customFormat="1" ht="7.5" customHeight="1" x14ac:dyDescent="0.2">
      <c r="B9" s="56"/>
      <c r="K9" s="77"/>
      <c r="V9" s="57"/>
    </row>
    <row r="10" spans="2:26" s="22" customFormat="1" ht="15" customHeight="1" x14ac:dyDescent="0.2">
      <c r="B10" s="23"/>
      <c r="C10" s="15" t="s">
        <v>12</v>
      </c>
      <c r="K10" s="79" t="s">
        <v>13</v>
      </c>
      <c r="M10" s="80" t="s">
        <v>14</v>
      </c>
      <c r="O10" s="271" t="str">
        <f>IF('Rekapitulace stavby'!AN8="","",'Rekapitulace stavby'!AN8)</f>
        <v/>
      </c>
      <c r="P10" s="253"/>
      <c r="V10" s="25"/>
    </row>
    <row r="11" spans="2:26" s="22" customFormat="1" ht="15" customHeight="1" x14ac:dyDescent="0.2">
      <c r="B11" s="23"/>
      <c r="C11" s="15" t="s">
        <v>16</v>
      </c>
      <c r="K11" s="79" t="s">
        <v>13</v>
      </c>
      <c r="M11" s="80" t="s">
        <v>14</v>
      </c>
      <c r="O11" s="271" t="str">
        <f>IF('Rekapitulace stavby'!AN9="","",'Rekapitulace stavby'!AN9)</f>
        <v/>
      </c>
      <c r="P11" s="253"/>
      <c r="V11" s="25"/>
    </row>
    <row r="12" spans="2:26" s="22" customFormat="1" ht="15" customHeight="1" x14ac:dyDescent="0.2">
      <c r="B12" s="23"/>
      <c r="C12" s="15" t="s">
        <v>17</v>
      </c>
      <c r="K12" s="79" t="s">
        <v>13</v>
      </c>
      <c r="M12" s="80" t="s">
        <v>14</v>
      </c>
      <c r="O12" s="271" t="str">
        <f>IF('Rekapitulace stavby'!AN10="","",'Rekapitulace stavby'!AN10)</f>
        <v/>
      </c>
      <c r="P12" s="253"/>
      <c r="V12" s="25"/>
    </row>
    <row r="13" spans="2:26" s="22" customFormat="1" ht="15" customHeight="1" x14ac:dyDescent="0.2">
      <c r="B13" s="23"/>
      <c r="C13" s="15" t="s">
        <v>19</v>
      </c>
      <c r="K13" s="79" t="s">
        <v>13</v>
      </c>
      <c r="M13" s="80" t="s">
        <v>14</v>
      </c>
      <c r="O13" s="271" t="str">
        <f>IF('Rekapitulace stavby'!AN11="","",'Rekapitulace stavby'!AN11)</f>
        <v/>
      </c>
      <c r="P13" s="253"/>
      <c r="V13" s="25"/>
    </row>
    <row r="14" spans="2:26" s="52" customFormat="1" ht="7.5" customHeight="1" x14ac:dyDescent="0.2">
      <c r="B14" s="56"/>
      <c r="K14" s="77"/>
      <c r="V14" s="57"/>
    </row>
    <row r="15" spans="2:26" s="22" customFormat="1" ht="15" customHeight="1" x14ac:dyDescent="0.2">
      <c r="B15" s="23"/>
      <c r="C15" s="15" t="s">
        <v>20</v>
      </c>
      <c r="K15" s="78"/>
      <c r="V15" s="25"/>
    </row>
    <row r="16" spans="2:26" s="52" customFormat="1" ht="7.5" customHeight="1" x14ac:dyDescent="0.2">
      <c r="B16" s="56"/>
      <c r="C16" s="81"/>
      <c r="D16" s="81"/>
      <c r="E16" s="81"/>
      <c r="F16" s="81"/>
      <c r="G16" s="81"/>
      <c r="H16" s="81"/>
      <c r="I16" s="81"/>
      <c r="J16" s="81"/>
      <c r="K16" s="82"/>
      <c r="L16" s="81"/>
      <c r="M16" s="81"/>
      <c r="N16" s="81"/>
      <c r="O16" s="81"/>
      <c r="P16" s="81"/>
      <c r="V16" s="57"/>
    </row>
    <row r="17" spans="2:22" s="22" customFormat="1" ht="15" customHeight="1" x14ac:dyDescent="0.2">
      <c r="B17" s="23"/>
      <c r="C17" s="2" t="s">
        <v>54</v>
      </c>
      <c r="K17" s="78"/>
      <c r="M17" s="241">
        <f>N40</f>
        <v>0</v>
      </c>
      <c r="N17" s="268"/>
      <c r="O17" s="268"/>
      <c r="P17" s="268"/>
      <c r="V17" s="25"/>
    </row>
    <row r="18" spans="2:22" s="22" customFormat="1" ht="15" customHeight="1" x14ac:dyDescent="0.2">
      <c r="B18" s="23"/>
      <c r="C18" s="20" t="s">
        <v>55</v>
      </c>
      <c r="K18" s="78"/>
      <c r="M18" s="241">
        <f>N48</f>
        <v>0</v>
      </c>
      <c r="N18" s="268"/>
      <c r="O18" s="268"/>
      <c r="P18" s="268"/>
      <c r="V18" s="25"/>
    </row>
    <row r="19" spans="2:22" s="52" customFormat="1" ht="7.5" customHeight="1" x14ac:dyDescent="0.2">
      <c r="B19" s="56"/>
      <c r="K19" s="77"/>
      <c r="M19" s="83"/>
      <c r="N19" s="83"/>
      <c r="O19" s="83"/>
      <c r="P19" s="83"/>
      <c r="V19" s="57"/>
    </row>
    <row r="20" spans="2:22" s="22" customFormat="1" ht="15" customHeight="1" x14ac:dyDescent="0.2">
      <c r="B20" s="23"/>
      <c r="C20" s="84" t="s">
        <v>23</v>
      </c>
      <c r="K20" s="78"/>
      <c r="M20" s="272">
        <f>ROUND(M17+M18,2)</f>
        <v>0</v>
      </c>
      <c r="N20" s="268"/>
      <c r="O20" s="268"/>
      <c r="P20" s="268"/>
      <c r="V20" s="25"/>
    </row>
    <row r="21" spans="2:22" s="52" customFormat="1" ht="7.5" customHeight="1" x14ac:dyDescent="0.2">
      <c r="B21" s="56"/>
      <c r="C21" s="81"/>
      <c r="D21" s="81"/>
      <c r="E21" s="81"/>
      <c r="F21" s="81"/>
      <c r="G21" s="81"/>
      <c r="H21" s="81"/>
      <c r="I21" s="81"/>
      <c r="J21" s="81"/>
      <c r="K21" s="82"/>
      <c r="L21" s="81"/>
      <c r="M21" s="85"/>
      <c r="N21" s="85"/>
      <c r="O21" s="85"/>
      <c r="P21" s="85"/>
      <c r="V21" s="57"/>
    </row>
    <row r="22" spans="2:22" s="22" customFormat="1" ht="13.5" customHeight="1" x14ac:dyDescent="0.2">
      <c r="B22" s="23"/>
      <c r="C22" s="31" t="s">
        <v>24</v>
      </c>
      <c r="E22" s="31" t="s">
        <v>25</v>
      </c>
      <c r="F22" s="32">
        <v>0.21</v>
      </c>
      <c r="G22" s="86" t="s">
        <v>26</v>
      </c>
      <c r="H22" s="248">
        <f>M20</f>
        <v>0</v>
      </c>
      <c r="I22" s="268"/>
      <c r="J22" s="268"/>
      <c r="K22" s="78"/>
      <c r="L22" s="24"/>
      <c r="M22" s="248">
        <f>H22*F22</f>
        <v>0</v>
      </c>
      <c r="N22" s="268"/>
      <c r="O22" s="268"/>
      <c r="P22" s="268"/>
      <c r="V22" s="25"/>
    </row>
    <row r="23" spans="2:22" s="22" customFormat="1" ht="13.5" customHeight="1" x14ac:dyDescent="0.2">
      <c r="B23" s="23"/>
      <c r="E23" s="31" t="s">
        <v>27</v>
      </c>
      <c r="F23" s="32">
        <v>0.15</v>
      </c>
      <c r="G23" s="86" t="s">
        <v>26</v>
      </c>
      <c r="H23" s="248"/>
      <c r="I23" s="268"/>
      <c r="J23" s="268"/>
      <c r="K23" s="78"/>
      <c r="L23" s="24"/>
      <c r="M23" s="248"/>
      <c r="N23" s="268"/>
      <c r="O23" s="268"/>
      <c r="P23" s="268"/>
      <c r="V23" s="25"/>
    </row>
    <row r="24" spans="2:22" s="52" customFormat="1" ht="7.5" customHeight="1" x14ac:dyDescent="0.2">
      <c r="B24" s="56"/>
      <c r="H24" s="83"/>
      <c r="I24" s="83"/>
      <c r="J24" s="83"/>
      <c r="K24" s="77"/>
      <c r="L24" s="83"/>
      <c r="M24" s="83"/>
      <c r="N24" s="83"/>
      <c r="O24" s="83"/>
      <c r="P24" s="83"/>
      <c r="V24" s="57"/>
    </row>
    <row r="25" spans="2:22" s="22" customFormat="1" ht="18" customHeight="1" x14ac:dyDescent="0.2">
      <c r="B25" s="23"/>
      <c r="C25" s="87" t="s">
        <v>28</v>
      </c>
      <c r="D25" s="88"/>
      <c r="E25" s="89"/>
      <c r="F25" s="89"/>
      <c r="G25" s="90" t="s">
        <v>29</v>
      </c>
      <c r="H25" s="91" t="s">
        <v>30</v>
      </c>
      <c r="I25" s="92"/>
      <c r="J25" s="92"/>
      <c r="K25" s="93"/>
      <c r="L25" s="273">
        <f>SUM(M20:M23)</f>
        <v>0</v>
      </c>
      <c r="M25" s="274"/>
      <c r="N25" s="274"/>
      <c r="O25" s="274"/>
      <c r="P25" s="275"/>
      <c r="V25" s="25"/>
    </row>
    <row r="26" spans="2:22" s="52" customFormat="1" ht="7.5" customHeight="1" x14ac:dyDescent="0.2">
      <c r="B26" s="94"/>
      <c r="K26" s="77"/>
      <c r="V26" s="95"/>
    </row>
    <row r="28" spans="2:22" s="52" customFormat="1" ht="7.5" customHeight="1" x14ac:dyDescent="0.2">
      <c r="B28" s="53"/>
      <c r="K28" s="77"/>
      <c r="V28" s="55"/>
    </row>
    <row r="29" spans="2:22" s="22" customFormat="1" ht="21" customHeight="1" x14ac:dyDescent="0.2">
      <c r="B29" s="23"/>
      <c r="C29" s="235" t="s">
        <v>56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5"/>
    </row>
    <row r="30" spans="2:22" s="52" customFormat="1" ht="7.5" customHeight="1" x14ac:dyDescent="0.2">
      <c r="B30" s="56"/>
      <c r="K30" s="77"/>
      <c r="V30" s="57"/>
    </row>
    <row r="31" spans="2:22" s="22" customFormat="1" ht="18" customHeight="1" x14ac:dyDescent="0.2">
      <c r="B31" s="23"/>
      <c r="C31" s="60" t="s">
        <v>4</v>
      </c>
      <c r="F31" s="254" t="str">
        <f t="shared" ref="F31:F34" si="0">F5</f>
        <v>Oprava povrchu části chodníku ulice Příčná, Chrudim</v>
      </c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V31" s="25"/>
    </row>
    <row r="32" spans="2:22" s="22" customFormat="1" ht="18" customHeight="1" x14ac:dyDescent="0.2">
      <c r="B32" s="23"/>
      <c r="C32" s="14" t="s">
        <v>53</v>
      </c>
      <c r="F32" s="239" t="str">
        <f t="shared" si="0"/>
        <v>Oprava povrchu části chodníku ulice Příčná, Chrudim</v>
      </c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V32" s="25"/>
    </row>
    <row r="33" spans="2:29" s="52" customFormat="1" ht="7.5" customHeight="1" x14ac:dyDescent="0.2">
      <c r="B33" s="56"/>
      <c r="K33" s="77"/>
      <c r="V33" s="57"/>
    </row>
    <row r="34" spans="2:29" s="22" customFormat="1" ht="15" customHeight="1" x14ac:dyDescent="0.2">
      <c r="B34" s="23"/>
      <c r="C34" s="15" t="s">
        <v>7</v>
      </c>
      <c r="F34" s="16" t="str">
        <f t="shared" si="0"/>
        <v xml:space="preserve"> </v>
      </c>
      <c r="K34" s="96" t="s">
        <v>9</v>
      </c>
      <c r="M34" s="276">
        <f>IF(N8="","",N8)</f>
        <v>44590</v>
      </c>
      <c r="N34" s="253"/>
      <c r="O34" s="253"/>
      <c r="P34" s="253"/>
      <c r="V34" s="25"/>
    </row>
    <row r="35" spans="2:29" s="22" customFormat="1" ht="15" customHeight="1" x14ac:dyDescent="0.2">
      <c r="B35" s="23"/>
      <c r="C35" s="15" t="s">
        <v>12</v>
      </c>
      <c r="F35" s="16"/>
      <c r="K35" s="96" t="s">
        <v>17</v>
      </c>
      <c r="M35" s="271"/>
      <c r="N35" s="253"/>
      <c r="O35" s="253"/>
      <c r="P35" s="253"/>
      <c r="Q35" s="253"/>
      <c r="V35" s="25"/>
    </row>
    <row r="36" spans="2:29" s="22" customFormat="1" ht="15" customHeight="1" x14ac:dyDescent="0.2">
      <c r="B36" s="23"/>
      <c r="C36" s="15" t="s">
        <v>16</v>
      </c>
      <c r="F36" s="16"/>
      <c r="K36" s="96" t="s">
        <v>19</v>
      </c>
      <c r="M36" s="271"/>
      <c r="N36" s="253"/>
      <c r="O36" s="253"/>
      <c r="P36" s="253"/>
      <c r="Q36" s="253"/>
      <c r="V36" s="25"/>
    </row>
    <row r="37" spans="2:29" s="52" customFormat="1" ht="7.5" customHeight="1" x14ac:dyDescent="0.2">
      <c r="B37" s="56"/>
      <c r="K37" s="77"/>
      <c r="V37" s="57"/>
    </row>
    <row r="38" spans="2:29" s="22" customFormat="1" ht="30" customHeight="1" x14ac:dyDescent="0.2">
      <c r="B38" s="23"/>
      <c r="C38" s="277" t="s">
        <v>57</v>
      </c>
      <c r="D38" s="278"/>
      <c r="E38" s="278"/>
      <c r="F38" s="278"/>
      <c r="G38" s="278"/>
      <c r="H38" s="97"/>
      <c r="I38" s="97"/>
      <c r="J38" s="97"/>
      <c r="K38" s="98"/>
      <c r="L38" s="97"/>
      <c r="M38" s="97"/>
      <c r="N38" s="279" t="s">
        <v>58</v>
      </c>
      <c r="O38" s="280"/>
      <c r="P38" s="280"/>
      <c r="Q38" s="280"/>
      <c r="R38" s="97"/>
      <c r="S38" s="99" t="s">
        <v>59</v>
      </c>
      <c r="T38" s="97"/>
      <c r="U38" s="100" t="s">
        <v>60</v>
      </c>
      <c r="V38" s="25"/>
    </row>
    <row r="39" spans="2:29" s="52" customFormat="1" ht="7.5" customHeight="1" x14ac:dyDescent="0.2">
      <c r="B39" s="56"/>
      <c r="K39" s="77"/>
      <c r="V39" s="57"/>
    </row>
    <row r="40" spans="2:29" s="22" customFormat="1" ht="18" customHeight="1" x14ac:dyDescent="0.2">
      <c r="B40" s="23"/>
      <c r="C40" s="64" t="s">
        <v>61</v>
      </c>
      <c r="K40" s="78"/>
      <c r="L40" s="24"/>
      <c r="M40" s="24"/>
      <c r="N40" s="263">
        <f>SUM(N41:Q46)</f>
        <v>0</v>
      </c>
      <c r="O40" s="268"/>
      <c r="P40" s="268"/>
      <c r="Q40" s="268"/>
      <c r="S40" s="101">
        <f>SUM(S41:S45)</f>
        <v>358.46571619999997</v>
      </c>
      <c r="T40" s="102"/>
      <c r="U40" s="101">
        <f>SUM(U41:U45)</f>
        <v>340.18045000000006</v>
      </c>
      <c r="V40" s="103"/>
      <c r="X40" s="104">
        <f>N40-N68</f>
        <v>0</v>
      </c>
      <c r="Z40" s="281">
        <f>N40/K96</f>
        <v>0</v>
      </c>
      <c r="AA40" s="281"/>
      <c r="AB40" s="281"/>
      <c r="AC40" s="281"/>
    </row>
    <row r="41" spans="2:29" s="105" customFormat="1" ht="15" customHeight="1" x14ac:dyDescent="0.2">
      <c r="B41" s="106"/>
      <c r="C41" s="107"/>
      <c r="D41" s="108" t="s">
        <v>62</v>
      </c>
      <c r="E41" s="107"/>
      <c r="F41" s="107"/>
      <c r="G41" s="107"/>
      <c r="H41" s="107"/>
      <c r="I41" s="107"/>
      <c r="J41" s="107"/>
      <c r="K41" s="109"/>
      <c r="L41" s="110"/>
      <c r="M41" s="110"/>
      <c r="N41" s="282">
        <f>N69</f>
        <v>0</v>
      </c>
      <c r="O41" s="282"/>
      <c r="P41" s="282"/>
      <c r="Q41" s="282"/>
      <c r="R41" s="107"/>
      <c r="S41" s="111">
        <f>S69</f>
        <v>0</v>
      </c>
      <c r="T41" s="111"/>
      <c r="U41" s="111">
        <f>U69</f>
        <v>340.18045000000006</v>
      </c>
      <c r="V41" s="112"/>
    </row>
    <row r="42" spans="2:29" s="105" customFormat="1" ht="15" customHeight="1" x14ac:dyDescent="0.2">
      <c r="B42" s="106"/>
      <c r="C42" s="113"/>
      <c r="D42" s="114" t="s">
        <v>63</v>
      </c>
      <c r="E42" s="113"/>
      <c r="F42" s="113"/>
      <c r="G42" s="113"/>
      <c r="H42" s="113"/>
      <c r="I42" s="113"/>
      <c r="J42" s="113"/>
      <c r="K42" s="115"/>
      <c r="L42" s="116"/>
      <c r="M42" s="116"/>
      <c r="N42" s="283">
        <f>N100</f>
        <v>0</v>
      </c>
      <c r="O42" s="283"/>
      <c r="P42" s="283"/>
      <c r="Q42" s="283"/>
      <c r="R42" s="113"/>
      <c r="S42" s="117">
        <f>S100</f>
        <v>284.55147499999998</v>
      </c>
      <c r="T42" s="117"/>
      <c r="U42" s="117">
        <f>U100</f>
        <v>0</v>
      </c>
      <c r="V42" s="112"/>
    </row>
    <row r="43" spans="2:29" s="105" customFormat="1" ht="15" customHeight="1" x14ac:dyDescent="0.2">
      <c r="B43" s="106"/>
      <c r="C43" s="113"/>
      <c r="D43" s="114" t="s">
        <v>64</v>
      </c>
      <c r="E43" s="113"/>
      <c r="F43" s="113"/>
      <c r="G43" s="113"/>
      <c r="H43" s="113"/>
      <c r="I43" s="113"/>
      <c r="J43" s="113"/>
      <c r="K43" s="115"/>
      <c r="L43" s="116"/>
      <c r="M43" s="116"/>
      <c r="N43" s="283">
        <f>N125</f>
        <v>0</v>
      </c>
      <c r="O43" s="283"/>
      <c r="P43" s="283"/>
      <c r="Q43" s="283"/>
      <c r="R43" s="113"/>
      <c r="S43" s="117">
        <f>S125</f>
        <v>73.914241199999992</v>
      </c>
      <c r="T43" s="117"/>
      <c r="U43" s="117">
        <f>U125</f>
        <v>0</v>
      </c>
      <c r="V43" s="112"/>
    </row>
    <row r="44" spans="2:29" s="105" customFormat="1" ht="15" customHeight="1" x14ac:dyDescent="0.2">
      <c r="B44" s="106"/>
      <c r="C44" s="113"/>
      <c r="D44" s="114" t="s">
        <v>65</v>
      </c>
      <c r="E44" s="113"/>
      <c r="F44" s="113"/>
      <c r="G44" s="113"/>
      <c r="H44" s="113"/>
      <c r="I44" s="113"/>
      <c r="J44" s="113"/>
      <c r="K44" s="115"/>
      <c r="L44" s="116"/>
      <c r="M44" s="116"/>
      <c r="N44" s="283">
        <f>N159</f>
        <v>0</v>
      </c>
      <c r="O44" s="283"/>
      <c r="P44" s="283"/>
      <c r="Q44" s="283"/>
      <c r="R44" s="113"/>
      <c r="S44" s="117">
        <f>S159</f>
        <v>0</v>
      </c>
      <c r="T44" s="117"/>
      <c r="U44" s="117">
        <f>U159</f>
        <v>0</v>
      </c>
      <c r="V44" s="112"/>
    </row>
    <row r="45" spans="2:29" s="105" customFormat="1" ht="15" customHeight="1" x14ac:dyDescent="0.2">
      <c r="B45" s="106"/>
      <c r="C45" s="113"/>
      <c r="D45" s="114" t="s">
        <v>66</v>
      </c>
      <c r="E45" s="113"/>
      <c r="F45" s="113"/>
      <c r="G45" s="113"/>
      <c r="H45" s="113"/>
      <c r="I45" s="113"/>
      <c r="J45" s="113"/>
      <c r="K45" s="115"/>
      <c r="L45" s="116"/>
      <c r="M45" s="116"/>
      <c r="N45" s="283">
        <f>N166</f>
        <v>0</v>
      </c>
      <c r="O45" s="283"/>
      <c r="P45" s="283"/>
      <c r="Q45" s="283"/>
      <c r="R45" s="113"/>
      <c r="S45" s="117">
        <f t="shared" ref="S45:S46" si="1">S166</f>
        <v>0</v>
      </c>
      <c r="T45" s="117"/>
      <c r="U45" s="117">
        <f t="shared" ref="U45:U46" si="2">U166</f>
        <v>0</v>
      </c>
      <c r="V45" s="112"/>
    </row>
    <row r="46" spans="2:29" s="105" customFormat="1" ht="15" customHeight="1" x14ac:dyDescent="0.2">
      <c r="B46" s="106"/>
      <c r="C46" s="113"/>
      <c r="D46" s="114" t="str">
        <f>D168</f>
        <v xml:space="preserve">    VRN - Vedlejší rozpočtové náklady</v>
      </c>
      <c r="E46" s="113"/>
      <c r="F46" s="113"/>
      <c r="G46" s="113"/>
      <c r="H46" s="113"/>
      <c r="I46" s="113"/>
      <c r="J46" s="113"/>
      <c r="K46" s="115"/>
      <c r="L46" s="116"/>
      <c r="M46" s="116"/>
      <c r="N46" s="283">
        <f>N168</f>
        <v>0</v>
      </c>
      <c r="O46" s="283"/>
      <c r="P46" s="283"/>
      <c r="Q46" s="283"/>
      <c r="R46" s="113"/>
      <c r="S46" s="117">
        <f t="shared" si="1"/>
        <v>0</v>
      </c>
      <c r="T46" s="117"/>
      <c r="U46" s="117">
        <f t="shared" si="2"/>
        <v>0</v>
      </c>
      <c r="V46" s="112"/>
    </row>
    <row r="47" spans="2:29" s="52" customFormat="1" ht="7.5" customHeight="1" x14ac:dyDescent="0.2">
      <c r="B47" s="56"/>
      <c r="K47" s="77"/>
      <c r="L47" s="83"/>
      <c r="M47" s="83"/>
      <c r="N47" s="83"/>
      <c r="O47" s="83"/>
      <c r="P47" s="83"/>
      <c r="Q47" s="83"/>
      <c r="S47" s="118"/>
      <c r="T47" s="118"/>
      <c r="U47" s="118"/>
      <c r="V47" s="119"/>
    </row>
    <row r="48" spans="2:29" s="22" customFormat="1" ht="18" customHeight="1" x14ac:dyDescent="0.2">
      <c r="B48" s="23"/>
      <c r="C48" s="64" t="s">
        <v>67</v>
      </c>
      <c r="K48" s="78"/>
      <c r="L48" s="24"/>
      <c r="M48" s="24"/>
      <c r="N48" s="263">
        <v>0</v>
      </c>
      <c r="O48" s="268"/>
      <c r="P48" s="268"/>
      <c r="Q48" s="268"/>
      <c r="S48" s="101">
        <v>0</v>
      </c>
      <c r="T48" s="102"/>
      <c r="U48" s="101">
        <v>0</v>
      </c>
      <c r="V48" s="103"/>
    </row>
    <row r="49" spans="2:22" s="52" customFormat="1" ht="7.5" customHeight="1" x14ac:dyDescent="0.2">
      <c r="B49" s="56"/>
      <c r="K49" s="77"/>
      <c r="L49" s="83"/>
      <c r="M49" s="83"/>
      <c r="N49" s="83"/>
      <c r="O49" s="83"/>
      <c r="P49" s="83"/>
      <c r="Q49" s="83"/>
      <c r="S49" s="118"/>
      <c r="T49" s="118"/>
      <c r="U49" s="118"/>
      <c r="V49" s="119"/>
    </row>
    <row r="50" spans="2:22" s="22" customFormat="1" ht="18" customHeight="1" x14ac:dyDescent="0.2">
      <c r="B50" s="23"/>
      <c r="C50" s="120" t="s">
        <v>51</v>
      </c>
      <c r="D50" s="121"/>
      <c r="E50" s="121"/>
      <c r="F50" s="121"/>
      <c r="G50" s="121"/>
      <c r="H50" s="121"/>
      <c r="I50" s="121"/>
      <c r="J50" s="121"/>
      <c r="K50" s="122"/>
      <c r="L50" s="121"/>
      <c r="M50" s="123"/>
      <c r="N50" s="284">
        <f>ROUND(SUM(N40+N48),2)</f>
        <v>0</v>
      </c>
      <c r="O50" s="284"/>
      <c r="P50" s="284"/>
      <c r="Q50" s="284"/>
      <c r="R50" s="121"/>
      <c r="S50" s="124">
        <f>ROUND(SUM(S40+S48),2)</f>
        <v>358.47</v>
      </c>
      <c r="T50" s="124"/>
      <c r="U50" s="125">
        <f>ROUND(SUM(U40+U48),2)</f>
        <v>340.18</v>
      </c>
      <c r="V50" s="126"/>
    </row>
    <row r="51" spans="2:22" s="52" customFormat="1" ht="7.5" customHeight="1" x14ac:dyDescent="0.2">
      <c r="B51" s="94"/>
      <c r="C51" s="127"/>
      <c r="D51" s="127"/>
      <c r="E51" s="127"/>
      <c r="F51" s="127"/>
      <c r="G51" s="127"/>
      <c r="H51" s="127"/>
      <c r="I51" s="127"/>
      <c r="J51" s="127"/>
      <c r="K51" s="128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95"/>
    </row>
    <row r="55" spans="2:22" s="52" customFormat="1" ht="7.5" customHeight="1" x14ac:dyDescent="0.2">
      <c r="B55" s="53"/>
      <c r="C55" s="54"/>
      <c r="D55" s="54"/>
      <c r="E55" s="54"/>
      <c r="F55" s="54"/>
      <c r="G55" s="54"/>
      <c r="H55" s="54"/>
      <c r="I55" s="54"/>
      <c r="J55" s="54"/>
      <c r="K55" s="129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5"/>
    </row>
    <row r="56" spans="2:22" s="22" customFormat="1" ht="21" customHeight="1" x14ac:dyDescent="0.2">
      <c r="B56" s="23"/>
      <c r="C56" s="235" t="s">
        <v>68</v>
      </c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5"/>
    </row>
    <row r="57" spans="2:22" s="52" customFormat="1" ht="7.5" customHeight="1" x14ac:dyDescent="0.2">
      <c r="B57" s="56"/>
      <c r="K57" s="77"/>
      <c r="V57" s="57"/>
    </row>
    <row r="58" spans="2:22" s="22" customFormat="1" ht="18" customHeight="1" x14ac:dyDescent="0.2">
      <c r="B58" s="23"/>
      <c r="C58" s="60" t="s">
        <v>4</v>
      </c>
      <c r="F58" s="254" t="str">
        <f t="shared" ref="F58:F61" si="3">F5</f>
        <v>Oprava povrchu části chodníku ulice Příčná, Chrudim</v>
      </c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V58" s="25"/>
    </row>
    <row r="59" spans="2:22" s="22" customFormat="1" ht="18" customHeight="1" x14ac:dyDescent="0.2">
      <c r="B59" s="23"/>
      <c r="C59" s="14" t="s">
        <v>53</v>
      </c>
      <c r="F59" s="239" t="str">
        <f t="shared" si="3"/>
        <v>Oprava povrchu části chodníku ulice Příčná, Chrudim</v>
      </c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V59" s="25"/>
    </row>
    <row r="60" spans="2:22" s="52" customFormat="1" ht="7.5" customHeight="1" x14ac:dyDescent="0.2">
      <c r="B60" s="56"/>
      <c r="K60" s="77"/>
      <c r="V60" s="57"/>
    </row>
    <row r="61" spans="2:22" s="22" customFormat="1" ht="15" customHeight="1" x14ac:dyDescent="0.2">
      <c r="B61" s="23"/>
      <c r="C61" s="15" t="s">
        <v>7</v>
      </c>
      <c r="F61" s="16" t="str">
        <f t="shared" si="3"/>
        <v xml:space="preserve"> </v>
      </c>
      <c r="K61" s="96" t="s">
        <v>9</v>
      </c>
      <c r="M61" s="276">
        <f>IF(N8="","",N8)</f>
        <v>44590</v>
      </c>
      <c r="N61" s="253"/>
      <c r="O61" s="253"/>
      <c r="P61" s="253"/>
      <c r="V61" s="25"/>
    </row>
    <row r="62" spans="2:22" s="52" customFormat="1" ht="7.5" customHeight="1" x14ac:dyDescent="0.2">
      <c r="B62" s="56"/>
      <c r="K62" s="77"/>
      <c r="V62" s="57"/>
    </row>
    <row r="63" spans="2:22" s="22" customFormat="1" ht="15" customHeight="1" x14ac:dyDescent="0.2">
      <c r="B63" s="23"/>
      <c r="C63" s="15" t="s">
        <v>12</v>
      </c>
      <c r="F63" s="16"/>
      <c r="K63" s="96" t="s">
        <v>17</v>
      </c>
      <c r="M63" s="271"/>
      <c r="N63" s="253"/>
      <c r="O63" s="253"/>
      <c r="P63" s="253"/>
      <c r="Q63" s="253"/>
      <c r="V63" s="25"/>
    </row>
    <row r="64" spans="2:22" s="22" customFormat="1" ht="15" customHeight="1" x14ac:dyDescent="0.2">
      <c r="B64" s="23"/>
      <c r="C64" s="15" t="s">
        <v>16</v>
      </c>
      <c r="F64" s="16"/>
      <c r="K64" s="96" t="s">
        <v>19</v>
      </c>
      <c r="M64" s="271"/>
      <c r="N64" s="253"/>
      <c r="O64" s="253"/>
      <c r="P64" s="253"/>
      <c r="Q64" s="253"/>
      <c r="V64" s="25"/>
    </row>
    <row r="65" spans="2:32" s="52" customFormat="1" ht="7.5" customHeight="1" x14ac:dyDescent="0.2">
      <c r="B65" s="56"/>
      <c r="K65" s="77"/>
      <c r="V65" s="57"/>
    </row>
    <row r="66" spans="2:32" s="130" customFormat="1" ht="29.25" customHeight="1" x14ac:dyDescent="0.2">
      <c r="B66" s="131"/>
      <c r="C66" s="132" t="s">
        <v>69</v>
      </c>
      <c r="D66" s="132" t="s">
        <v>70</v>
      </c>
      <c r="E66" s="132" t="s">
        <v>38</v>
      </c>
      <c r="F66" s="285" t="s">
        <v>71</v>
      </c>
      <c r="G66" s="286"/>
      <c r="H66" s="286"/>
      <c r="I66" s="286"/>
      <c r="J66" s="132" t="s">
        <v>72</v>
      </c>
      <c r="K66" s="133" t="s">
        <v>73</v>
      </c>
      <c r="L66" s="285" t="s">
        <v>74</v>
      </c>
      <c r="M66" s="286"/>
      <c r="N66" s="285" t="s">
        <v>58</v>
      </c>
      <c r="O66" s="286"/>
      <c r="P66" s="286"/>
      <c r="Q66" s="286"/>
      <c r="R66" s="132" t="s">
        <v>75</v>
      </c>
      <c r="S66" s="132" t="s">
        <v>59</v>
      </c>
      <c r="T66" s="132" t="s">
        <v>76</v>
      </c>
      <c r="U66" s="132" t="s">
        <v>60</v>
      </c>
      <c r="V66" s="134"/>
      <c r="AC66" s="135" t="s">
        <v>77</v>
      </c>
    </row>
    <row r="67" spans="2:32" s="136" customFormat="1" ht="7.5" customHeight="1" x14ac:dyDescent="0.2">
      <c r="B67" s="137"/>
      <c r="K67" s="138"/>
      <c r="V67" s="139"/>
      <c r="AC67" s="140"/>
    </row>
    <row r="68" spans="2:32" s="22" customFormat="1" ht="18" customHeight="1" x14ac:dyDescent="0.35">
      <c r="B68" s="23"/>
      <c r="C68" s="64" t="s">
        <v>54</v>
      </c>
      <c r="K68" s="78"/>
      <c r="N68" s="287">
        <f>SUM(N70:Q99,N101:Q124,N126:Q158,N160:Q165,N167,N169:Q175)</f>
        <v>0</v>
      </c>
      <c r="O68" s="288"/>
      <c r="P68" s="288"/>
      <c r="Q68" s="288"/>
      <c r="S68" s="141">
        <f>SUM(S70:S99,S101:S124,S126:S158,S160:S165,S167,S169:S175)</f>
        <v>358.46571619999997</v>
      </c>
      <c r="U68" s="141">
        <f>SUM(U70:U99,U101:U124,U126:U158,U160:U165,U167,U169:U175)</f>
        <v>340.18045000000006</v>
      </c>
      <c r="V68" s="25"/>
      <c r="AC68" s="142">
        <v>1.1000000000000001</v>
      </c>
      <c r="AF68" s="24"/>
    </row>
    <row r="69" spans="2:32" s="143" customFormat="1" ht="15" customHeight="1" x14ac:dyDescent="0.3">
      <c r="B69" s="144"/>
      <c r="D69" s="145" t="s">
        <v>62</v>
      </c>
      <c r="E69" s="145"/>
      <c r="F69" s="145"/>
      <c r="G69" s="145"/>
      <c r="H69" s="145"/>
      <c r="I69" s="145"/>
      <c r="J69" s="145"/>
      <c r="K69" s="146"/>
      <c r="L69" s="145"/>
      <c r="M69" s="145"/>
      <c r="N69" s="289">
        <f>SUM(N70:Q96)</f>
        <v>0</v>
      </c>
      <c r="O69" s="290"/>
      <c r="P69" s="290"/>
      <c r="Q69" s="290"/>
      <c r="S69" s="147">
        <f>SUM(S70:S96)</f>
        <v>0</v>
      </c>
      <c r="U69" s="148">
        <f>SUM(U70:U96)</f>
        <v>340.18045000000006</v>
      </c>
      <c r="V69" s="149"/>
    </row>
    <row r="70" spans="2:32" s="22" customFormat="1" ht="17.25" customHeight="1" x14ac:dyDescent="0.2">
      <c r="B70" s="23"/>
      <c r="C70" s="150">
        <v>1</v>
      </c>
      <c r="D70" s="150" t="s">
        <v>78</v>
      </c>
      <c r="E70" s="151" t="s">
        <v>79</v>
      </c>
      <c r="F70" s="293" t="s">
        <v>80</v>
      </c>
      <c r="G70" s="294"/>
      <c r="H70" s="294"/>
      <c r="I70" s="294"/>
      <c r="J70" s="152" t="s">
        <v>81</v>
      </c>
      <c r="K70" s="153">
        <f>K73</f>
        <v>6.65</v>
      </c>
      <c r="L70" s="295"/>
      <c r="M70" s="296"/>
      <c r="N70" s="297">
        <f t="shared" ref="N70:N96" si="4">ROUND(L70*K70,2)</f>
        <v>0</v>
      </c>
      <c r="O70" s="297"/>
      <c r="P70" s="297"/>
      <c r="Q70" s="297"/>
      <c r="R70" s="154">
        <v>0</v>
      </c>
      <c r="S70" s="155">
        <f t="shared" ref="S70:S96" si="5">R70*K70</f>
        <v>0</v>
      </c>
      <c r="T70" s="154">
        <v>0.11</v>
      </c>
      <c r="U70" s="155">
        <f t="shared" ref="U70:U96" si="6">T70*K70</f>
        <v>0.73150000000000004</v>
      </c>
      <c r="V70" s="25"/>
      <c r="X70" s="156" t="s">
        <v>82</v>
      </c>
      <c r="Z70" s="157">
        <v>50</v>
      </c>
      <c r="AA70" s="291">
        <f>SUM(Z70:Z71)</f>
        <v>300</v>
      </c>
      <c r="AC70" s="153"/>
    </row>
    <row r="71" spans="2:32" s="22" customFormat="1" ht="17.25" customHeight="1" x14ac:dyDescent="0.2">
      <c r="B71" s="23"/>
      <c r="C71" s="158">
        <v>2</v>
      </c>
      <c r="D71" s="158" t="s">
        <v>78</v>
      </c>
      <c r="E71" s="159" t="s">
        <v>83</v>
      </c>
      <c r="F71" s="298" t="s">
        <v>84</v>
      </c>
      <c r="G71" s="299"/>
      <c r="H71" s="299"/>
      <c r="I71" s="299"/>
      <c r="J71" s="160" t="s">
        <v>81</v>
      </c>
      <c r="K71" s="161">
        <f>K70</f>
        <v>6.65</v>
      </c>
      <c r="L71" s="300"/>
      <c r="M71" s="301"/>
      <c r="N71" s="302">
        <f t="shared" si="4"/>
        <v>0</v>
      </c>
      <c r="O71" s="302"/>
      <c r="P71" s="302"/>
      <c r="Q71" s="302"/>
      <c r="R71" s="162">
        <v>0</v>
      </c>
      <c r="S71" s="163">
        <f t="shared" si="5"/>
        <v>0</v>
      </c>
      <c r="T71" s="162">
        <v>0.55000000000000004</v>
      </c>
      <c r="U71" s="163">
        <f t="shared" si="6"/>
        <v>3.6575000000000006</v>
      </c>
      <c r="V71" s="25"/>
      <c r="X71" s="164" t="s">
        <v>85</v>
      </c>
      <c r="Z71" s="165">
        <v>250</v>
      </c>
      <c r="AA71" s="292"/>
      <c r="AC71" s="166"/>
    </row>
    <row r="72" spans="2:32" s="22" customFormat="1" ht="13.5" customHeight="1" x14ac:dyDescent="0.2">
      <c r="B72" s="23"/>
      <c r="C72" s="167"/>
      <c r="D72" s="167"/>
      <c r="E72" s="168" t="s">
        <v>86</v>
      </c>
      <c r="F72" s="169"/>
      <c r="G72" s="170"/>
      <c r="H72" s="170"/>
      <c r="I72" s="170"/>
      <c r="J72" s="170"/>
      <c r="K72" s="171">
        <v>6.65</v>
      </c>
      <c r="L72" s="78"/>
      <c r="M72" s="24"/>
      <c r="N72" s="34"/>
      <c r="O72" s="34"/>
      <c r="P72" s="34"/>
      <c r="Q72" s="34"/>
      <c r="R72" s="172"/>
      <c r="S72" s="102"/>
      <c r="T72" s="172"/>
      <c r="U72" s="102"/>
      <c r="V72" s="173"/>
      <c r="W72" s="174"/>
      <c r="X72" s="102"/>
      <c r="Y72" s="174"/>
      <c r="Z72" s="175"/>
      <c r="AC72" s="166"/>
    </row>
    <row r="73" spans="2:32" s="22" customFormat="1" ht="13.5" customHeight="1" x14ac:dyDescent="0.2">
      <c r="B73" s="23"/>
      <c r="C73" s="167"/>
      <c r="D73" s="167"/>
      <c r="E73" s="176"/>
      <c r="F73" s="177"/>
      <c r="G73" s="178"/>
      <c r="H73" s="178"/>
      <c r="I73" s="178"/>
      <c r="J73" s="179"/>
      <c r="K73" s="180">
        <f>SUM(K72)</f>
        <v>6.65</v>
      </c>
      <c r="L73" s="78"/>
      <c r="M73" s="24"/>
      <c r="N73" s="34"/>
      <c r="O73" s="34"/>
      <c r="P73" s="34"/>
      <c r="Q73" s="34"/>
      <c r="R73" s="172"/>
      <c r="S73" s="102"/>
      <c r="T73" s="172"/>
      <c r="U73" s="102"/>
      <c r="V73" s="173"/>
      <c r="W73" s="174"/>
      <c r="X73" s="102"/>
      <c r="Y73" s="174"/>
      <c r="Z73" s="175"/>
      <c r="AC73" s="166"/>
    </row>
    <row r="74" spans="2:32" s="22" customFormat="1" ht="17.25" customHeight="1" x14ac:dyDescent="0.2">
      <c r="B74" s="23"/>
      <c r="C74" s="150">
        <v>3</v>
      </c>
      <c r="D74" s="150" t="s">
        <v>78</v>
      </c>
      <c r="E74" s="151" t="s">
        <v>87</v>
      </c>
      <c r="F74" s="293" t="s">
        <v>88</v>
      </c>
      <c r="G74" s="294"/>
      <c r="H74" s="294"/>
      <c r="I74" s="294"/>
      <c r="J74" s="152" t="s">
        <v>81</v>
      </c>
      <c r="K74" s="153">
        <f>K77</f>
        <v>39.85</v>
      </c>
      <c r="L74" s="295"/>
      <c r="M74" s="296"/>
      <c r="N74" s="297">
        <f t="shared" si="4"/>
        <v>0</v>
      </c>
      <c r="O74" s="297"/>
      <c r="P74" s="297"/>
      <c r="Q74" s="297"/>
      <c r="R74" s="154">
        <v>0</v>
      </c>
      <c r="S74" s="155">
        <f t="shared" si="5"/>
        <v>0</v>
      </c>
      <c r="T74" s="154">
        <v>0.24</v>
      </c>
      <c r="U74" s="155">
        <f t="shared" si="6"/>
        <v>9.5640000000000001</v>
      </c>
      <c r="V74" s="25"/>
      <c r="X74" s="181" t="s">
        <v>89</v>
      </c>
      <c r="Z74" s="157">
        <v>100</v>
      </c>
      <c r="AA74" s="291">
        <f>SUM(Z74:Z75)</f>
        <v>300</v>
      </c>
      <c r="AC74" s="166"/>
    </row>
    <row r="75" spans="2:32" s="22" customFormat="1" ht="17.25" customHeight="1" x14ac:dyDescent="0.2">
      <c r="B75" s="23"/>
      <c r="C75" s="158">
        <v>4</v>
      </c>
      <c r="D75" s="158" t="s">
        <v>78</v>
      </c>
      <c r="E75" s="159" t="s">
        <v>90</v>
      </c>
      <c r="F75" s="298" t="s">
        <v>91</v>
      </c>
      <c r="G75" s="299"/>
      <c r="H75" s="299"/>
      <c r="I75" s="299"/>
      <c r="J75" s="160" t="s">
        <v>81</v>
      </c>
      <c r="K75" s="161">
        <f>K74</f>
        <v>39.85</v>
      </c>
      <c r="L75" s="300"/>
      <c r="M75" s="301"/>
      <c r="N75" s="302">
        <f t="shared" si="4"/>
        <v>0</v>
      </c>
      <c r="O75" s="302"/>
      <c r="P75" s="302"/>
      <c r="Q75" s="302"/>
      <c r="R75" s="162">
        <v>0</v>
      </c>
      <c r="S75" s="163">
        <f t="shared" si="5"/>
        <v>0</v>
      </c>
      <c r="T75" s="162">
        <v>0.44</v>
      </c>
      <c r="U75" s="163">
        <f t="shared" si="6"/>
        <v>17.534000000000002</v>
      </c>
      <c r="V75" s="25"/>
      <c r="X75" s="164" t="s">
        <v>85</v>
      </c>
      <c r="Z75" s="165">
        <v>200</v>
      </c>
      <c r="AA75" s="292"/>
      <c r="AC75" s="166"/>
    </row>
    <row r="76" spans="2:32" s="22" customFormat="1" ht="13.5" customHeight="1" x14ac:dyDescent="0.2">
      <c r="B76" s="23"/>
      <c r="C76" s="167"/>
      <c r="D76" s="167"/>
      <c r="E76" s="168" t="s">
        <v>92</v>
      </c>
      <c r="F76" s="169"/>
      <c r="G76" s="170"/>
      <c r="H76" s="170"/>
      <c r="I76" s="170"/>
      <c r="J76" s="170"/>
      <c r="K76" s="171">
        <v>39.85</v>
      </c>
      <c r="L76" s="78"/>
      <c r="M76" s="24"/>
      <c r="N76" s="34"/>
      <c r="O76" s="34"/>
      <c r="P76" s="34"/>
      <c r="Q76" s="34"/>
      <c r="R76" s="172"/>
      <c r="S76" s="102"/>
      <c r="T76" s="172"/>
      <c r="U76" s="102"/>
      <c r="V76" s="173"/>
      <c r="W76" s="174"/>
      <c r="X76" s="102"/>
      <c r="Y76" s="174"/>
      <c r="Z76" s="175"/>
      <c r="AC76" s="166"/>
    </row>
    <row r="77" spans="2:32" s="22" customFormat="1" ht="13.5" customHeight="1" x14ac:dyDescent="0.2">
      <c r="B77" s="23"/>
      <c r="C77" s="167"/>
      <c r="D77" s="167"/>
      <c r="E77" s="176"/>
      <c r="F77" s="177"/>
      <c r="G77" s="178"/>
      <c r="H77" s="178"/>
      <c r="I77" s="178"/>
      <c r="J77" s="179"/>
      <c r="K77" s="180">
        <f>SUM(K76)</f>
        <v>39.85</v>
      </c>
      <c r="L77" s="78"/>
      <c r="M77" s="24"/>
      <c r="N77" s="34"/>
      <c r="O77" s="34"/>
      <c r="P77" s="34"/>
      <c r="Q77" s="34"/>
      <c r="R77" s="172"/>
      <c r="S77" s="102"/>
      <c r="T77" s="172"/>
      <c r="U77" s="102"/>
      <c r="V77" s="173"/>
      <c r="W77" s="174"/>
      <c r="X77" s="102"/>
      <c r="Y77" s="174"/>
      <c r="Z77" s="175"/>
      <c r="AC77" s="166"/>
    </row>
    <row r="78" spans="2:32" s="22" customFormat="1" ht="17.25" customHeight="1" x14ac:dyDescent="0.2">
      <c r="B78" s="23"/>
      <c r="C78" s="150">
        <v>5</v>
      </c>
      <c r="D78" s="150" t="s">
        <v>78</v>
      </c>
      <c r="E78" s="151" t="s">
        <v>93</v>
      </c>
      <c r="F78" s="293" t="s">
        <v>94</v>
      </c>
      <c r="G78" s="294"/>
      <c r="H78" s="294"/>
      <c r="I78" s="294"/>
      <c r="J78" s="152" t="s">
        <v>81</v>
      </c>
      <c r="K78" s="153">
        <f>K81</f>
        <v>289.39999999999998</v>
      </c>
      <c r="L78" s="295"/>
      <c r="M78" s="296"/>
      <c r="N78" s="297">
        <f t="shared" si="4"/>
        <v>0</v>
      </c>
      <c r="O78" s="297"/>
      <c r="P78" s="297"/>
      <c r="Q78" s="297"/>
      <c r="R78" s="154">
        <v>0</v>
      </c>
      <c r="S78" s="155">
        <f t="shared" si="5"/>
        <v>0</v>
      </c>
      <c r="T78" s="154">
        <v>0.13800000000000001</v>
      </c>
      <c r="U78" s="155">
        <f t="shared" si="6"/>
        <v>39.937199999999997</v>
      </c>
      <c r="V78" s="25"/>
      <c r="X78" s="181" t="s">
        <v>95</v>
      </c>
      <c r="Z78" s="157">
        <v>50</v>
      </c>
      <c r="AA78" s="291">
        <f>SUM(Z78:Z79)</f>
        <v>300</v>
      </c>
      <c r="AC78" s="166"/>
    </row>
    <row r="79" spans="2:32" s="22" customFormat="1" ht="17.25" customHeight="1" x14ac:dyDescent="0.2">
      <c r="B79" s="23"/>
      <c r="C79" s="158">
        <v>6</v>
      </c>
      <c r="D79" s="158" t="s">
        <v>78</v>
      </c>
      <c r="E79" s="159" t="s">
        <v>83</v>
      </c>
      <c r="F79" s="298" t="s">
        <v>84</v>
      </c>
      <c r="G79" s="299"/>
      <c r="H79" s="299"/>
      <c r="I79" s="299"/>
      <c r="J79" s="160" t="s">
        <v>81</v>
      </c>
      <c r="K79" s="161">
        <f>K78</f>
        <v>289.39999999999998</v>
      </c>
      <c r="L79" s="300"/>
      <c r="M79" s="301"/>
      <c r="N79" s="302">
        <f t="shared" si="4"/>
        <v>0</v>
      </c>
      <c r="O79" s="302"/>
      <c r="P79" s="302"/>
      <c r="Q79" s="302"/>
      <c r="R79" s="162">
        <v>0</v>
      </c>
      <c r="S79" s="163">
        <f t="shared" si="5"/>
        <v>0</v>
      </c>
      <c r="T79" s="162">
        <v>0.55000000000000004</v>
      </c>
      <c r="U79" s="163">
        <f t="shared" si="6"/>
        <v>159.16999999999999</v>
      </c>
      <c r="V79" s="25"/>
      <c r="X79" s="164" t="s">
        <v>85</v>
      </c>
      <c r="Z79" s="165">
        <v>250</v>
      </c>
      <c r="AA79" s="292"/>
      <c r="AC79" s="166"/>
    </row>
    <row r="80" spans="2:32" s="22" customFormat="1" ht="13.5" customHeight="1" x14ac:dyDescent="0.2">
      <c r="B80" s="23"/>
      <c r="C80" s="167"/>
      <c r="D80" s="167"/>
      <c r="E80" s="168" t="s">
        <v>96</v>
      </c>
      <c r="F80" s="169"/>
      <c r="G80" s="170"/>
      <c r="H80" s="170"/>
      <c r="I80" s="170"/>
      <c r="J80" s="170"/>
      <c r="K80" s="171">
        <v>289.39999999999998</v>
      </c>
      <c r="L80" s="78"/>
      <c r="M80" s="24"/>
      <c r="N80" s="34"/>
      <c r="O80" s="34"/>
      <c r="P80" s="34"/>
      <c r="Q80" s="34"/>
      <c r="R80" s="172"/>
      <c r="S80" s="102"/>
      <c r="T80" s="172"/>
      <c r="U80" s="102"/>
      <c r="V80" s="173"/>
      <c r="W80" s="174"/>
      <c r="X80" s="102"/>
      <c r="Y80" s="174"/>
      <c r="Z80" s="175"/>
      <c r="AC80" s="166"/>
    </row>
    <row r="81" spans="2:29" s="22" customFormat="1" ht="13.5" customHeight="1" x14ac:dyDescent="0.2">
      <c r="B81" s="23"/>
      <c r="C81" s="167"/>
      <c r="D81" s="167"/>
      <c r="E81" s="176"/>
      <c r="F81" s="177"/>
      <c r="G81" s="178"/>
      <c r="H81" s="178"/>
      <c r="I81" s="178"/>
      <c r="J81" s="179"/>
      <c r="K81" s="180">
        <f>SUM(K80)</f>
        <v>289.39999999999998</v>
      </c>
      <c r="L81" s="78"/>
      <c r="M81" s="24"/>
      <c r="N81" s="34"/>
      <c r="O81" s="34"/>
      <c r="P81" s="34"/>
      <c r="Q81" s="34"/>
      <c r="R81" s="172"/>
      <c r="S81" s="102"/>
      <c r="T81" s="172"/>
      <c r="U81" s="102"/>
      <c r="V81" s="173"/>
      <c r="W81" s="174"/>
      <c r="X81" s="102"/>
      <c r="Y81" s="174"/>
      <c r="Z81" s="175"/>
      <c r="AC81" s="166"/>
    </row>
    <row r="82" spans="2:29" s="22" customFormat="1" ht="17.25" customHeight="1" x14ac:dyDescent="0.2">
      <c r="B82" s="23"/>
      <c r="C82" s="150">
        <v>7</v>
      </c>
      <c r="D82" s="150" t="s">
        <v>78</v>
      </c>
      <c r="E82" s="151" t="s">
        <v>97</v>
      </c>
      <c r="F82" s="293" t="s">
        <v>98</v>
      </c>
      <c r="G82" s="294"/>
      <c r="H82" s="294"/>
      <c r="I82" s="294"/>
      <c r="J82" s="152" t="s">
        <v>81</v>
      </c>
      <c r="K82" s="153">
        <f>K85</f>
        <v>13.55</v>
      </c>
      <c r="L82" s="295"/>
      <c r="M82" s="296"/>
      <c r="N82" s="297">
        <f t="shared" si="4"/>
        <v>0</v>
      </c>
      <c r="O82" s="297"/>
      <c r="P82" s="297"/>
      <c r="Q82" s="297"/>
      <c r="R82" s="154">
        <v>0</v>
      </c>
      <c r="S82" s="155">
        <f t="shared" si="5"/>
        <v>0</v>
      </c>
      <c r="T82" s="154">
        <v>0.22500000000000001</v>
      </c>
      <c r="U82" s="155">
        <f t="shared" si="6"/>
        <v>3.0487500000000001</v>
      </c>
      <c r="V82" s="25"/>
      <c r="X82" s="181" t="s">
        <v>99</v>
      </c>
      <c r="Z82" s="157">
        <v>50</v>
      </c>
      <c r="AA82" s="291">
        <f>SUM(Z82:Z83)</f>
        <v>300</v>
      </c>
      <c r="AC82" s="166"/>
    </row>
    <row r="83" spans="2:29" s="22" customFormat="1" ht="17.25" customHeight="1" x14ac:dyDescent="0.2">
      <c r="B83" s="23"/>
      <c r="C83" s="158">
        <v>8</v>
      </c>
      <c r="D83" s="158" t="s">
        <v>78</v>
      </c>
      <c r="E83" s="159" t="s">
        <v>83</v>
      </c>
      <c r="F83" s="298" t="s">
        <v>84</v>
      </c>
      <c r="G83" s="299"/>
      <c r="H83" s="299"/>
      <c r="I83" s="299"/>
      <c r="J83" s="160" t="s">
        <v>81</v>
      </c>
      <c r="K83" s="161">
        <f>K82</f>
        <v>13.55</v>
      </c>
      <c r="L83" s="300"/>
      <c r="M83" s="301"/>
      <c r="N83" s="302">
        <f t="shared" si="4"/>
        <v>0</v>
      </c>
      <c r="O83" s="302"/>
      <c r="P83" s="302"/>
      <c r="Q83" s="302"/>
      <c r="R83" s="162">
        <v>0</v>
      </c>
      <c r="S83" s="163">
        <f t="shared" si="5"/>
        <v>0</v>
      </c>
      <c r="T83" s="162">
        <v>0.55000000000000004</v>
      </c>
      <c r="U83" s="163">
        <f t="shared" si="6"/>
        <v>7.4525000000000006</v>
      </c>
      <c r="V83" s="25"/>
      <c r="X83" s="164" t="s">
        <v>85</v>
      </c>
      <c r="Z83" s="165">
        <v>250</v>
      </c>
      <c r="AA83" s="292"/>
      <c r="AC83" s="166"/>
    </row>
    <row r="84" spans="2:29" s="22" customFormat="1" ht="13.5" customHeight="1" x14ac:dyDescent="0.2">
      <c r="B84" s="23"/>
      <c r="C84" s="167"/>
      <c r="D84" s="167"/>
      <c r="E84" s="168" t="s">
        <v>100</v>
      </c>
      <c r="F84" s="169"/>
      <c r="G84" s="170"/>
      <c r="H84" s="170"/>
      <c r="I84" s="170"/>
      <c r="J84" s="170"/>
      <c r="K84" s="171">
        <v>13.55</v>
      </c>
      <c r="L84" s="78"/>
      <c r="M84" s="24"/>
      <c r="N84" s="34"/>
      <c r="O84" s="34"/>
      <c r="P84" s="34"/>
      <c r="Q84" s="34"/>
      <c r="R84" s="172"/>
      <c r="S84" s="102"/>
      <c r="T84" s="172"/>
      <c r="U84" s="102"/>
      <c r="V84" s="173"/>
      <c r="W84" s="174"/>
      <c r="X84" s="102"/>
      <c r="Y84" s="174"/>
      <c r="Z84" s="175"/>
      <c r="AC84" s="166"/>
    </row>
    <row r="85" spans="2:29" s="22" customFormat="1" ht="13.5" customHeight="1" x14ac:dyDescent="0.2">
      <c r="B85" s="23"/>
      <c r="C85" s="167"/>
      <c r="D85" s="167"/>
      <c r="E85" s="176"/>
      <c r="F85" s="177"/>
      <c r="G85" s="178"/>
      <c r="H85" s="178"/>
      <c r="I85" s="178"/>
      <c r="J85" s="179"/>
      <c r="K85" s="180">
        <f>SUM(K84)</f>
        <v>13.55</v>
      </c>
      <c r="L85" s="78"/>
      <c r="M85" s="24"/>
      <c r="N85" s="34"/>
      <c r="O85" s="34"/>
      <c r="P85" s="34"/>
      <c r="Q85" s="34"/>
      <c r="R85" s="172"/>
      <c r="S85" s="102"/>
      <c r="T85" s="172"/>
      <c r="U85" s="102"/>
      <c r="V85" s="173"/>
      <c r="W85" s="174"/>
      <c r="X85" s="102"/>
      <c r="Y85" s="174"/>
      <c r="Z85" s="175"/>
      <c r="AC85" s="166"/>
    </row>
    <row r="86" spans="2:29" s="22" customFormat="1" ht="17.25" customHeight="1" x14ac:dyDescent="0.2">
      <c r="B86" s="23"/>
      <c r="C86" s="150">
        <v>9</v>
      </c>
      <c r="D86" s="150" t="s">
        <v>78</v>
      </c>
      <c r="E86" s="151" t="s">
        <v>101</v>
      </c>
      <c r="F86" s="293" t="s">
        <v>102</v>
      </c>
      <c r="G86" s="294"/>
      <c r="H86" s="294"/>
      <c r="I86" s="294"/>
      <c r="J86" s="152" t="s">
        <v>81</v>
      </c>
      <c r="K86" s="153">
        <f>K89</f>
        <v>80</v>
      </c>
      <c r="L86" s="295"/>
      <c r="M86" s="296"/>
      <c r="N86" s="297">
        <f t="shared" si="4"/>
        <v>0</v>
      </c>
      <c r="O86" s="297"/>
      <c r="P86" s="297"/>
      <c r="Q86" s="297"/>
      <c r="R86" s="154">
        <v>0</v>
      </c>
      <c r="S86" s="155">
        <f t="shared" si="5"/>
        <v>0</v>
      </c>
      <c r="T86" s="154">
        <v>0.22</v>
      </c>
      <c r="U86" s="155">
        <f t="shared" si="6"/>
        <v>17.600000000000001</v>
      </c>
      <c r="V86" s="25"/>
      <c r="X86" s="156" t="s">
        <v>82</v>
      </c>
      <c r="Z86" s="157">
        <v>100</v>
      </c>
      <c r="AA86" s="291">
        <f>SUM(Z86:Z87)</f>
        <v>300</v>
      </c>
      <c r="AC86" s="166"/>
    </row>
    <row r="87" spans="2:29" s="22" customFormat="1" ht="17.25" customHeight="1" x14ac:dyDescent="0.2">
      <c r="B87" s="23"/>
      <c r="C87" s="158">
        <v>10</v>
      </c>
      <c r="D87" s="158" t="s">
        <v>78</v>
      </c>
      <c r="E87" s="159" t="s">
        <v>90</v>
      </c>
      <c r="F87" s="298" t="s">
        <v>91</v>
      </c>
      <c r="G87" s="299"/>
      <c r="H87" s="299"/>
      <c r="I87" s="299"/>
      <c r="J87" s="160" t="s">
        <v>81</v>
      </c>
      <c r="K87" s="161">
        <f>K86</f>
        <v>80</v>
      </c>
      <c r="L87" s="300"/>
      <c r="M87" s="301"/>
      <c r="N87" s="302">
        <f t="shared" si="4"/>
        <v>0</v>
      </c>
      <c r="O87" s="302"/>
      <c r="P87" s="302"/>
      <c r="Q87" s="302"/>
      <c r="R87" s="162">
        <v>0</v>
      </c>
      <c r="S87" s="163">
        <f t="shared" si="5"/>
        <v>0</v>
      </c>
      <c r="T87" s="162">
        <v>0.44</v>
      </c>
      <c r="U87" s="163">
        <f t="shared" si="6"/>
        <v>35.200000000000003</v>
      </c>
      <c r="V87" s="25"/>
      <c r="X87" s="164" t="s">
        <v>85</v>
      </c>
      <c r="Z87" s="165">
        <v>200</v>
      </c>
      <c r="AA87" s="292"/>
      <c r="AC87" s="166"/>
    </row>
    <row r="88" spans="2:29" s="22" customFormat="1" ht="13.5" customHeight="1" x14ac:dyDescent="0.2">
      <c r="B88" s="23"/>
      <c r="C88" s="167"/>
      <c r="D88" s="167"/>
      <c r="E88" s="168" t="s">
        <v>103</v>
      </c>
      <c r="F88" s="169"/>
      <c r="G88" s="170"/>
      <c r="H88" s="170"/>
      <c r="I88" s="170"/>
      <c r="J88" s="170"/>
      <c r="K88" s="171">
        <v>80</v>
      </c>
      <c r="L88" s="78"/>
      <c r="M88" s="24"/>
      <c r="N88" s="34"/>
      <c r="O88" s="34"/>
      <c r="P88" s="34"/>
      <c r="Q88" s="34"/>
      <c r="R88" s="172"/>
      <c r="S88" s="102"/>
      <c r="T88" s="172"/>
      <c r="U88" s="102"/>
      <c r="V88" s="173"/>
      <c r="W88" s="174"/>
      <c r="X88" s="102"/>
      <c r="Y88" s="174"/>
      <c r="Z88" s="175"/>
      <c r="AC88" s="166"/>
    </row>
    <row r="89" spans="2:29" s="22" customFormat="1" ht="13.5" customHeight="1" x14ac:dyDescent="0.2">
      <c r="B89" s="23"/>
      <c r="C89" s="167"/>
      <c r="D89" s="167"/>
      <c r="E89" s="176"/>
      <c r="F89" s="177"/>
      <c r="G89" s="178"/>
      <c r="H89" s="178"/>
      <c r="I89" s="178"/>
      <c r="J89" s="179"/>
      <c r="K89" s="180">
        <f>SUM(K88)</f>
        <v>80</v>
      </c>
      <c r="L89" s="78"/>
      <c r="M89" s="24"/>
      <c r="N89" s="34"/>
      <c r="O89" s="34"/>
      <c r="P89" s="34"/>
      <c r="Q89" s="34"/>
      <c r="R89" s="172"/>
      <c r="S89" s="102"/>
      <c r="T89" s="172"/>
      <c r="U89" s="102"/>
      <c r="V89" s="173"/>
      <c r="W89" s="174"/>
      <c r="X89" s="102"/>
      <c r="Y89" s="174"/>
      <c r="Z89" s="175"/>
      <c r="AC89" s="166"/>
    </row>
    <row r="90" spans="2:29" s="22" customFormat="1" ht="13.5" customHeight="1" x14ac:dyDescent="0.2">
      <c r="B90" s="23"/>
      <c r="C90" s="182">
        <v>11</v>
      </c>
      <c r="D90" s="182" t="s">
        <v>78</v>
      </c>
      <c r="E90" s="183" t="s">
        <v>104</v>
      </c>
      <c r="F90" s="303" t="s">
        <v>105</v>
      </c>
      <c r="G90" s="304"/>
      <c r="H90" s="304"/>
      <c r="I90" s="304"/>
      <c r="J90" s="184" t="s">
        <v>106</v>
      </c>
      <c r="K90" s="185">
        <f>K92</f>
        <v>2</v>
      </c>
      <c r="L90" s="305"/>
      <c r="M90" s="306"/>
      <c r="N90" s="307">
        <f t="shared" si="4"/>
        <v>0</v>
      </c>
      <c r="O90" s="307"/>
      <c r="P90" s="307"/>
      <c r="Q90" s="307"/>
      <c r="R90" s="186">
        <v>0</v>
      </c>
      <c r="S90" s="187">
        <f t="shared" si="5"/>
        <v>0</v>
      </c>
      <c r="T90" s="186">
        <v>0.125</v>
      </c>
      <c r="U90" s="187">
        <f t="shared" si="6"/>
        <v>0.25</v>
      </c>
      <c r="V90" s="25"/>
      <c r="X90" s="188" t="s">
        <v>89</v>
      </c>
      <c r="AC90" s="166"/>
    </row>
    <row r="91" spans="2:29" s="22" customFormat="1" ht="13.5" customHeight="1" x14ac:dyDescent="0.2">
      <c r="B91" s="23"/>
      <c r="C91" s="167"/>
      <c r="D91" s="167"/>
      <c r="E91" s="168" t="s">
        <v>107</v>
      </c>
      <c r="F91" s="169"/>
      <c r="G91" s="170"/>
      <c r="H91" s="170"/>
      <c r="I91" s="170"/>
      <c r="J91" s="170"/>
      <c r="K91" s="171">
        <v>2</v>
      </c>
      <c r="L91" s="78"/>
      <c r="M91" s="24"/>
      <c r="N91" s="34"/>
      <c r="O91" s="34"/>
      <c r="P91" s="34"/>
      <c r="Q91" s="34"/>
      <c r="R91" s="172"/>
      <c r="S91" s="102"/>
      <c r="T91" s="172"/>
      <c r="U91" s="102"/>
      <c r="V91" s="173"/>
      <c r="W91" s="174"/>
      <c r="X91" s="174"/>
      <c r="Y91" s="174"/>
      <c r="Z91" s="175"/>
      <c r="AC91" s="166"/>
    </row>
    <row r="92" spans="2:29" s="22" customFormat="1" ht="13.5" customHeight="1" x14ac:dyDescent="0.2">
      <c r="B92" s="23"/>
      <c r="C92" s="167"/>
      <c r="D92" s="167"/>
      <c r="E92" s="176"/>
      <c r="F92" s="177"/>
      <c r="G92" s="178"/>
      <c r="H92" s="178"/>
      <c r="I92" s="178"/>
      <c r="J92" s="179"/>
      <c r="K92" s="180">
        <f>SUM(K91)</f>
        <v>2</v>
      </c>
      <c r="L92" s="78"/>
      <c r="M92" s="24"/>
      <c r="N92" s="34"/>
      <c r="O92" s="34"/>
      <c r="P92" s="34"/>
      <c r="Q92" s="34"/>
      <c r="R92" s="172"/>
      <c r="S92" s="102"/>
      <c r="T92" s="172"/>
      <c r="U92" s="102"/>
      <c r="V92" s="173"/>
      <c r="W92" s="174"/>
      <c r="X92" s="174"/>
      <c r="Y92" s="174"/>
      <c r="Z92" s="175"/>
      <c r="AC92" s="166"/>
    </row>
    <row r="93" spans="2:29" s="22" customFormat="1" ht="13.5" customHeight="1" x14ac:dyDescent="0.2">
      <c r="B93" s="23"/>
      <c r="C93" s="182">
        <v>12</v>
      </c>
      <c r="D93" s="182" t="s">
        <v>78</v>
      </c>
      <c r="E93" s="183" t="s">
        <v>108</v>
      </c>
      <c r="F93" s="303" t="s">
        <v>109</v>
      </c>
      <c r="G93" s="304"/>
      <c r="H93" s="304"/>
      <c r="I93" s="304"/>
      <c r="J93" s="184" t="s">
        <v>106</v>
      </c>
      <c r="K93" s="185">
        <f>K95</f>
        <v>170.5</v>
      </c>
      <c r="L93" s="305"/>
      <c r="M93" s="306"/>
      <c r="N93" s="307">
        <f t="shared" si="4"/>
        <v>0</v>
      </c>
      <c r="O93" s="307"/>
      <c r="P93" s="307"/>
      <c r="Q93" s="307"/>
      <c r="R93" s="186">
        <v>0</v>
      </c>
      <c r="S93" s="187">
        <f t="shared" si="5"/>
        <v>0</v>
      </c>
      <c r="T93" s="186">
        <v>0.27</v>
      </c>
      <c r="U93" s="187">
        <f t="shared" si="6"/>
        <v>46.035000000000004</v>
      </c>
      <c r="V93" s="25"/>
      <c r="X93" s="188" t="s">
        <v>89</v>
      </c>
      <c r="AC93" s="166"/>
    </row>
    <row r="94" spans="2:29" s="22" customFormat="1" ht="13.5" customHeight="1" x14ac:dyDescent="0.2">
      <c r="B94" s="23"/>
      <c r="C94" s="167"/>
      <c r="D94" s="167"/>
      <c r="E94" s="168" t="s">
        <v>110</v>
      </c>
      <c r="F94" s="169"/>
      <c r="G94" s="170"/>
      <c r="H94" s="170"/>
      <c r="I94" s="170"/>
      <c r="J94" s="170"/>
      <c r="K94" s="171">
        <v>170.5</v>
      </c>
      <c r="L94" s="78"/>
      <c r="M94" s="24"/>
      <c r="N94" s="34"/>
      <c r="O94" s="34"/>
      <c r="P94" s="34"/>
      <c r="Q94" s="34"/>
      <c r="R94" s="172"/>
      <c r="S94" s="102"/>
      <c r="T94" s="172"/>
      <c r="U94" s="102"/>
      <c r="V94" s="173"/>
      <c r="W94" s="174"/>
      <c r="X94" s="174"/>
      <c r="Y94" s="174"/>
      <c r="Z94" s="175"/>
      <c r="AC94" s="166"/>
    </row>
    <row r="95" spans="2:29" s="22" customFormat="1" ht="13.5" customHeight="1" x14ac:dyDescent="0.2">
      <c r="B95" s="23"/>
      <c r="C95" s="167"/>
      <c r="D95" s="167"/>
      <c r="E95" s="176"/>
      <c r="F95" s="177"/>
      <c r="G95" s="178"/>
      <c r="H95" s="178"/>
      <c r="I95" s="178"/>
      <c r="J95" s="179"/>
      <c r="K95" s="180">
        <f>SUM(K94)</f>
        <v>170.5</v>
      </c>
      <c r="L95" s="78"/>
      <c r="M95" s="24"/>
      <c r="N95" s="34"/>
      <c r="O95" s="34"/>
      <c r="P95" s="34"/>
      <c r="Q95" s="34"/>
      <c r="R95" s="172"/>
      <c r="S95" s="102"/>
      <c r="T95" s="172"/>
      <c r="U95" s="102"/>
      <c r="V95" s="173"/>
      <c r="W95" s="174"/>
      <c r="X95" s="174"/>
      <c r="Y95" s="174"/>
      <c r="Z95" s="175"/>
      <c r="AC95" s="166"/>
    </row>
    <row r="96" spans="2:29" s="22" customFormat="1" ht="13.5" customHeight="1" x14ac:dyDescent="0.2">
      <c r="B96" s="23"/>
      <c r="C96" s="182">
        <v>13</v>
      </c>
      <c r="D96" s="182" t="s">
        <v>78</v>
      </c>
      <c r="E96" s="183" t="s">
        <v>111</v>
      </c>
      <c r="F96" s="303" t="s">
        <v>112</v>
      </c>
      <c r="G96" s="304"/>
      <c r="H96" s="304"/>
      <c r="I96" s="304"/>
      <c r="J96" s="184" t="s">
        <v>81</v>
      </c>
      <c r="K96" s="185">
        <f>K99</f>
        <v>429.5</v>
      </c>
      <c r="L96" s="305"/>
      <c r="M96" s="306"/>
      <c r="N96" s="307">
        <f t="shared" si="4"/>
        <v>0</v>
      </c>
      <c r="O96" s="307"/>
      <c r="P96" s="307"/>
      <c r="Q96" s="307"/>
      <c r="R96" s="186">
        <v>0</v>
      </c>
      <c r="S96" s="187">
        <f t="shared" si="5"/>
        <v>0</v>
      </c>
      <c r="T96" s="186">
        <v>0</v>
      </c>
      <c r="U96" s="187">
        <f t="shared" si="6"/>
        <v>0</v>
      </c>
      <c r="V96" s="25"/>
      <c r="AC96" s="166"/>
    </row>
    <row r="97" spans="2:29" s="22" customFormat="1" ht="13.5" customHeight="1" x14ac:dyDescent="0.2">
      <c r="B97" s="23"/>
      <c r="C97" s="167"/>
      <c r="D97" s="167"/>
      <c r="E97" s="168" t="s">
        <v>110</v>
      </c>
      <c r="F97" s="169" t="s">
        <v>113</v>
      </c>
      <c r="G97" s="170"/>
      <c r="H97" s="170"/>
      <c r="I97" s="170"/>
      <c r="J97" s="170"/>
      <c r="K97" s="171">
        <v>80</v>
      </c>
      <c r="L97" s="78"/>
      <c r="M97" s="24"/>
      <c r="N97" s="34"/>
      <c r="O97" s="34"/>
      <c r="P97" s="34"/>
      <c r="Q97" s="34"/>
      <c r="R97" s="172"/>
      <c r="S97" s="102"/>
      <c r="T97" s="172"/>
      <c r="U97" s="102"/>
      <c r="V97" s="173"/>
      <c r="W97" s="174"/>
      <c r="X97" s="174"/>
      <c r="Y97" s="174"/>
      <c r="Z97" s="175"/>
      <c r="AC97" s="166"/>
    </row>
    <row r="98" spans="2:29" s="22" customFormat="1" ht="13.5" customHeight="1" x14ac:dyDescent="0.2">
      <c r="B98" s="23"/>
      <c r="C98" s="167"/>
      <c r="D98" s="167"/>
      <c r="E98" s="168" t="s">
        <v>107</v>
      </c>
      <c r="F98" s="169" t="s">
        <v>114</v>
      </c>
      <c r="G98" s="170"/>
      <c r="H98" s="170"/>
      <c r="I98" s="170"/>
      <c r="J98" s="170"/>
      <c r="K98" s="171">
        <f>309.25+28.5+11.75</f>
        <v>349.5</v>
      </c>
      <c r="L98" s="78"/>
      <c r="M98" s="24"/>
      <c r="N98" s="34"/>
      <c r="O98" s="34"/>
      <c r="P98" s="34"/>
      <c r="Q98" s="34"/>
      <c r="R98" s="172"/>
      <c r="S98" s="102"/>
      <c r="T98" s="172"/>
      <c r="U98" s="102"/>
      <c r="V98" s="173"/>
      <c r="W98" s="174"/>
      <c r="X98" s="174"/>
      <c r="Y98" s="174"/>
      <c r="Z98" s="175"/>
      <c r="AC98" s="166"/>
    </row>
    <row r="99" spans="2:29" s="22" customFormat="1" ht="13.5" customHeight="1" x14ac:dyDescent="0.2">
      <c r="B99" s="23"/>
      <c r="C99" s="167"/>
      <c r="D99" s="167"/>
      <c r="E99" s="176"/>
      <c r="F99" s="177"/>
      <c r="G99" s="178"/>
      <c r="H99" s="178"/>
      <c r="I99" s="178"/>
      <c r="J99" s="179"/>
      <c r="K99" s="180">
        <f>SUM(K97:K98)</f>
        <v>429.5</v>
      </c>
      <c r="L99" s="78"/>
      <c r="M99" s="24"/>
      <c r="N99" s="34"/>
      <c r="O99" s="34"/>
      <c r="P99" s="34"/>
      <c r="Q99" s="34"/>
      <c r="R99" s="172"/>
      <c r="S99" s="102"/>
      <c r="T99" s="172"/>
      <c r="U99" s="102"/>
      <c r="V99" s="25"/>
      <c r="AC99" s="166"/>
    </row>
    <row r="100" spans="2:29" s="189" customFormat="1" ht="15" customHeight="1" x14ac:dyDescent="0.3">
      <c r="B100" s="190"/>
      <c r="C100" s="143"/>
      <c r="D100" s="145" t="s">
        <v>115</v>
      </c>
      <c r="E100" s="145"/>
      <c r="F100" s="145"/>
      <c r="G100" s="145"/>
      <c r="H100" s="145"/>
      <c r="I100" s="145"/>
      <c r="J100" s="145"/>
      <c r="K100" s="146"/>
      <c r="L100" s="145"/>
      <c r="M100" s="145"/>
      <c r="N100" s="308">
        <f>SUM(N101:Q124)</f>
        <v>0</v>
      </c>
      <c r="O100" s="309"/>
      <c r="P100" s="309"/>
      <c r="Q100" s="309"/>
      <c r="R100" s="143"/>
      <c r="S100" s="147">
        <f>SUM(S101:S124)</f>
        <v>284.55147499999998</v>
      </c>
      <c r="T100" s="143"/>
      <c r="U100" s="148">
        <f>SUM(U101:U124)</f>
        <v>0</v>
      </c>
      <c r="V100" s="191"/>
      <c r="AC100" s="192"/>
    </row>
    <row r="101" spans="2:29" s="22" customFormat="1" ht="13.5" customHeight="1" x14ac:dyDescent="0.2">
      <c r="B101" s="23"/>
      <c r="C101" s="150">
        <v>14</v>
      </c>
      <c r="D101" s="150" t="s">
        <v>78</v>
      </c>
      <c r="E101" s="151" t="s">
        <v>116</v>
      </c>
      <c r="F101" s="293" t="s">
        <v>117</v>
      </c>
      <c r="G101" s="294"/>
      <c r="H101" s="294"/>
      <c r="I101" s="294"/>
      <c r="J101" s="152" t="s">
        <v>81</v>
      </c>
      <c r="K101" s="193">
        <f>K104</f>
        <v>309.25</v>
      </c>
      <c r="L101" s="295"/>
      <c r="M101" s="296"/>
      <c r="N101" s="297">
        <f t="shared" ref="N101:N122" si="7">ROUND(L101*K101,2)</f>
        <v>0</v>
      </c>
      <c r="O101" s="297"/>
      <c r="P101" s="297"/>
      <c r="Q101" s="297"/>
      <c r="R101" s="154">
        <v>0.441</v>
      </c>
      <c r="S101" s="155">
        <f t="shared" ref="S101:S122" si="8">R101*K101</f>
        <v>136.37925000000001</v>
      </c>
      <c r="T101" s="154">
        <v>0</v>
      </c>
      <c r="U101" s="155">
        <f t="shared" ref="U101:U122" si="9">T101*K101</f>
        <v>0</v>
      </c>
      <c r="V101" s="25"/>
      <c r="Z101" s="157">
        <v>200</v>
      </c>
      <c r="AC101" s="166"/>
    </row>
    <row r="102" spans="2:29" s="22" customFormat="1" ht="13.5" customHeight="1" x14ac:dyDescent="0.2">
      <c r="B102" s="23"/>
      <c r="C102" s="158">
        <v>15</v>
      </c>
      <c r="D102" s="158" t="s">
        <v>78</v>
      </c>
      <c r="E102" s="159" t="s">
        <v>118</v>
      </c>
      <c r="F102" s="298" t="s">
        <v>119</v>
      </c>
      <c r="G102" s="299"/>
      <c r="H102" s="299"/>
      <c r="I102" s="299"/>
      <c r="J102" s="160" t="s">
        <v>81</v>
      </c>
      <c r="K102" s="194">
        <f>K101</f>
        <v>309.25</v>
      </c>
      <c r="L102" s="300"/>
      <c r="M102" s="301"/>
      <c r="N102" s="302">
        <f t="shared" si="7"/>
        <v>0</v>
      </c>
      <c r="O102" s="302"/>
      <c r="P102" s="302"/>
      <c r="Q102" s="302"/>
      <c r="R102" s="162">
        <v>7.3899999999999993E-2</v>
      </c>
      <c r="S102" s="163">
        <f t="shared" si="8"/>
        <v>22.853574999999999</v>
      </c>
      <c r="T102" s="162">
        <v>0</v>
      </c>
      <c r="U102" s="163">
        <f t="shared" si="9"/>
        <v>0</v>
      </c>
      <c r="V102" s="25"/>
      <c r="Z102" s="195">
        <v>100</v>
      </c>
      <c r="AC102" s="166"/>
    </row>
    <row r="103" spans="2:29" s="22" customFormat="1" ht="13.5" customHeight="1" x14ac:dyDescent="0.2">
      <c r="B103" s="23"/>
      <c r="C103" s="167"/>
      <c r="D103" s="167"/>
      <c r="E103" s="168" t="s">
        <v>107</v>
      </c>
      <c r="F103" s="169" t="s">
        <v>120</v>
      </c>
      <c r="G103" s="170"/>
      <c r="H103" s="170"/>
      <c r="I103" s="170"/>
      <c r="J103" s="170"/>
      <c r="K103" s="196">
        <v>309.25</v>
      </c>
      <c r="L103" s="78"/>
      <c r="M103" s="24"/>
      <c r="N103" s="34"/>
      <c r="O103" s="34"/>
      <c r="P103" s="34"/>
      <c r="Q103" s="34"/>
      <c r="R103" s="172"/>
      <c r="S103" s="102"/>
      <c r="T103" s="172"/>
      <c r="U103" s="102"/>
      <c r="V103" s="173"/>
      <c r="W103" s="174"/>
      <c r="X103" s="174"/>
      <c r="Y103" s="174"/>
      <c r="Z103" s="197">
        <f>SUM(Z101:Z102)</f>
        <v>300</v>
      </c>
      <c r="AC103" s="166"/>
    </row>
    <row r="104" spans="2:29" s="22" customFormat="1" ht="13.5" customHeight="1" x14ac:dyDescent="0.2">
      <c r="B104" s="23"/>
      <c r="C104" s="167"/>
      <c r="D104" s="167"/>
      <c r="E104" s="176"/>
      <c r="F104" s="177"/>
      <c r="G104" s="178"/>
      <c r="H104" s="178"/>
      <c r="I104" s="178"/>
      <c r="J104" s="179"/>
      <c r="K104" s="198">
        <f>SUM(K103)</f>
        <v>309.25</v>
      </c>
      <c r="L104" s="78"/>
      <c r="M104" s="24"/>
      <c r="N104" s="34"/>
      <c r="O104" s="34"/>
      <c r="P104" s="34"/>
      <c r="Q104" s="34"/>
      <c r="R104" s="172"/>
      <c r="S104" s="102"/>
      <c r="T104" s="172"/>
      <c r="U104" s="102"/>
      <c r="V104" s="25"/>
      <c r="AC104" s="161"/>
    </row>
    <row r="105" spans="2:29" s="22" customFormat="1" ht="13.5" customHeight="1" x14ac:dyDescent="0.2">
      <c r="B105" s="23"/>
      <c r="C105" s="199">
        <v>16</v>
      </c>
      <c r="D105" s="199" t="s">
        <v>121</v>
      </c>
      <c r="E105" s="200" t="s">
        <v>122</v>
      </c>
      <c r="F105" s="311" t="s">
        <v>123</v>
      </c>
      <c r="G105" s="312"/>
      <c r="H105" s="312"/>
      <c r="I105" s="312"/>
      <c r="J105" s="201" t="s">
        <v>81</v>
      </c>
      <c r="K105" s="202">
        <f>K107</f>
        <v>317</v>
      </c>
      <c r="L105" s="313"/>
      <c r="M105" s="314"/>
      <c r="N105" s="310">
        <f t="shared" si="7"/>
        <v>0</v>
      </c>
      <c r="O105" s="310"/>
      <c r="P105" s="310"/>
      <c r="Q105" s="310"/>
      <c r="R105" s="204">
        <v>0.126</v>
      </c>
      <c r="S105" s="205">
        <f t="shared" si="8"/>
        <v>39.942</v>
      </c>
      <c r="T105" s="204">
        <v>0</v>
      </c>
      <c r="U105" s="205">
        <f t="shared" si="9"/>
        <v>0</v>
      </c>
      <c r="V105" s="25"/>
      <c r="AC105" s="203"/>
    </row>
    <row r="106" spans="2:29" s="22" customFormat="1" ht="13.5" customHeight="1" x14ac:dyDescent="0.2">
      <c r="B106" s="23"/>
      <c r="C106" s="167"/>
      <c r="D106" s="167"/>
      <c r="E106" s="168" t="s">
        <v>107</v>
      </c>
      <c r="F106" s="169" t="s">
        <v>120</v>
      </c>
      <c r="G106" s="170"/>
      <c r="H106" s="170"/>
      <c r="I106" s="170"/>
      <c r="J106" s="170"/>
      <c r="K106" s="171">
        <f>ROUNDUP(309.25*1.02499999999999,0)</f>
        <v>317</v>
      </c>
      <c r="L106" s="78"/>
      <c r="M106" s="24"/>
      <c r="N106" s="34"/>
      <c r="O106" s="34"/>
      <c r="P106" s="34"/>
      <c r="Q106" s="34"/>
      <c r="R106" s="172"/>
      <c r="S106" s="102"/>
      <c r="T106" s="172"/>
      <c r="U106" s="102"/>
      <c r="V106" s="173"/>
      <c r="W106" s="174"/>
      <c r="X106" s="174"/>
      <c r="Y106" s="174"/>
      <c r="Z106" s="175"/>
      <c r="AC106" s="166"/>
    </row>
    <row r="107" spans="2:29" s="22" customFormat="1" ht="13.5" customHeight="1" x14ac:dyDescent="0.2">
      <c r="B107" s="23"/>
      <c r="C107" s="167"/>
      <c r="D107" s="167"/>
      <c r="E107" s="176"/>
      <c r="F107" s="177"/>
      <c r="G107" s="178"/>
      <c r="H107" s="178"/>
      <c r="I107" s="178"/>
      <c r="J107" s="179"/>
      <c r="K107" s="180">
        <f>SUM(K106)</f>
        <v>317</v>
      </c>
      <c r="L107" s="78"/>
      <c r="M107" s="24"/>
      <c r="N107" s="34"/>
      <c r="O107" s="34"/>
      <c r="P107" s="34"/>
      <c r="Q107" s="34"/>
      <c r="R107" s="172"/>
      <c r="S107" s="102"/>
      <c r="T107" s="172"/>
      <c r="U107" s="102"/>
      <c r="V107" s="173"/>
      <c r="W107" s="174"/>
      <c r="X107" s="174"/>
      <c r="Y107" s="174"/>
      <c r="Z107" s="175"/>
      <c r="AC107" s="166"/>
    </row>
    <row r="108" spans="2:29" s="22" customFormat="1" ht="13.5" customHeight="1" x14ac:dyDescent="0.2">
      <c r="B108" s="23"/>
      <c r="C108" s="150">
        <v>17</v>
      </c>
      <c r="D108" s="150" t="s">
        <v>78</v>
      </c>
      <c r="E108" s="151" t="s">
        <v>116</v>
      </c>
      <c r="F108" s="293" t="s">
        <v>117</v>
      </c>
      <c r="G108" s="294"/>
      <c r="H108" s="294"/>
      <c r="I108" s="294"/>
      <c r="J108" s="152" t="s">
        <v>81</v>
      </c>
      <c r="K108" s="193">
        <f>K111</f>
        <v>40.25</v>
      </c>
      <c r="L108" s="295"/>
      <c r="M108" s="296"/>
      <c r="N108" s="297">
        <f t="shared" si="7"/>
        <v>0</v>
      </c>
      <c r="O108" s="297"/>
      <c r="P108" s="297"/>
      <c r="Q108" s="297"/>
      <c r="R108" s="154">
        <v>0.441</v>
      </c>
      <c r="S108" s="155">
        <f t="shared" si="8"/>
        <v>17.750250000000001</v>
      </c>
      <c r="T108" s="154">
        <v>0</v>
      </c>
      <c r="U108" s="155">
        <f t="shared" si="9"/>
        <v>0</v>
      </c>
      <c r="V108" s="25"/>
      <c r="Z108" s="157">
        <v>200</v>
      </c>
      <c r="AC108" s="166"/>
    </row>
    <row r="109" spans="2:29" s="22" customFormat="1" ht="13.5" customHeight="1" x14ac:dyDescent="0.2">
      <c r="B109" s="23"/>
      <c r="C109" s="158">
        <v>18</v>
      </c>
      <c r="D109" s="158" t="s">
        <v>78</v>
      </c>
      <c r="E109" s="159" t="s">
        <v>124</v>
      </c>
      <c r="F109" s="298" t="s">
        <v>125</v>
      </c>
      <c r="G109" s="299"/>
      <c r="H109" s="299"/>
      <c r="I109" s="299"/>
      <c r="J109" s="160" t="s">
        <v>81</v>
      </c>
      <c r="K109" s="194">
        <f>K108</f>
        <v>40.25</v>
      </c>
      <c r="L109" s="300"/>
      <c r="M109" s="301"/>
      <c r="N109" s="302">
        <f t="shared" si="7"/>
        <v>0</v>
      </c>
      <c r="O109" s="302"/>
      <c r="P109" s="302"/>
      <c r="Q109" s="302"/>
      <c r="R109" s="162">
        <v>9.2799999999999994E-2</v>
      </c>
      <c r="S109" s="163">
        <f t="shared" si="8"/>
        <v>3.7351999999999999</v>
      </c>
      <c r="T109" s="162">
        <v>0</v>
      </c>
      <c r="U109" s="163">
        <f t="shared" si="9"/>
        <v>0</v>
      </c>
      <c r="V109" s="25"/>
      <c r="Z109" s="195">
        <v>100</v>
      </c>
      <c r="AC109" s="166"/>
    </row>
    <row r="110" spans="2:29" s="22" customFormat="1" ht="13.5" customHeight="1" x14ac:dyDescent="0.2">
      <c r="B110" s="23"/>
      <c r="C110" s="167"/>
      <c r="D110" s="167"/>
      <c r="E110" s="168" t="s">
        <v>107</v>
      </c>
      <c r="F110" s="169" t="s">
        <v>126</v>
      </c>
      <c r="G110" s="170"/>
      <c r="H110" s="170"/>
      <c r="I110" s="170"/>
      <c r="J110" s="170"/>
      <c r="K110" s="196">
        <f>28.5+11.75</f>
        <v>40.25</v>
      </c>
      <c r="L110" s="78"/>
      <c r="M110" s="24"/>
      <c r="N110" s="34"/>
      <c r="O110" s="34"/>
      <c r="P110" s="34"/>
      <c r="Q110" s="34"/>
      <c r="R110" s="172"/>
      <c r="S110" s="102"/>
      <c r="T110" s="172"/>
      <c r="U110" s="102"/>
      <c r="V110" s="173"/>
      <c r="W110" s="174"/>
      <c r="X110" s="174"/>
      <c r="Y110" s="174"/>
      <c r="Z110" s="197">
        <f>SUM(Z108:Z109)</f>
        <v>300</v>
      </c>
      <c r="AC110" s="166"/>
    </row>
    <row r="111" spans="2:29" s="22" customFormat="1" ht="13.5" customHeight="1" x14ac:dyDescent="0.2">
      <c r="B111" s="23"/>
      <c r="C111" s="167"/>
      <c r="D111" s="167"/>
      <c r="E111" s="176"/>
      <c r="F111" s="177"/>
      <c r="G111" s="178"/>
      <c r="H111" s="178"/>
      <c r="I111" s="178"/>
      <c r="J111" s="179"/>
      <c r="K111" s="198">
        <f>SUM(K110)</f>
        <v>40.25</v>
      </c>
      <c r="L111" s="78"/>
      <c r="M111" s="24"/>
      <c r="N111" s="34"/>
      <c r="O111" s="34"/>
      <c r="P111" s="34"/>
      <c r="Q111" s="34"/>
      <c r="R111" s="172"/>
      <c r="S111" s="102"/>
      <c r="T111" s="172"/>
      <c r="U111" s="102"/>
      <c r="V111" s="25"/>
      <c r="AC111" s="161"/>
    </row>
    <row r="112" spans="2:29" s="22" customFormat="1" ht="13.5" customHeight="1" x14ac:dyDescent="0.2">
      <c r="B112" s="23"/>
      <c r="C112" s="199">
        <v>19</v>
      </c>
      <c r="D112" s="199" t="s">
        <v>121</v>
      </c>
      <c r="E112" s="200" t="s">
        <v>127</v>
      </c>
      <c r="F112" s="311" t="s">
        <v>128</v>
      </c>
      <c r="G112" s="312"/>
      <c r="H112" s="312"/>
      <c r="I112" s="312"/>
      <c r="J112" s="201" t="s">
        <v>81</v>
      </c>
      <c r="K112" s="202">
        <f>K114</f>
        <v>30</v>
      </c>
      <c r="L112" s="313"/>
      <c r="M112" s="314"/>
      <c r="N112" s="310">
        <f t="shared" si="7"/>
        <v>0</v>
      </c>
      <c r="O112" s="310"/>
      <c r="P112" s="310"/>
      <c r="Q112" s="310"/>
      <c r="R112" s="204">
        <v>0.17</v>
      </c>
      <c r="S112" s="205">
        <f t="shared" si="8"/>
        <v>5.1000000000000005</v>
      </c>
      <c r="T112" s="204">
        <v>0</v>
      </c>
      <c r="U112" s="205">
        <f t="shared" si="9"/>
        <v>0</v>
      </c>
      <c r="V112" s="25"/>
      <c r="AC112" s="203"/>
    </row>
    <row r="113" spans="1:29" s="22" customFormat="1" ht="13.5" customHeight="1" x14ac:dyDescent="0.2">
      <c r="B113" s="23"/>
      <c r="C113" s="167"/>
      <c r="D113" s="167"/>
      <c r="E113" s="168" t="s">
        <v>107</v>
      </c>
      <c r="F113" s="169" t="s">
        <v>129</v>
      </c>
      <c r="G113" s="170"/>
      <c r="H113" s="170"/>
      <c r="I113" s="170"/>
      <c r="J113" s="170"/>
      <c r="K113" s="171">
        <f>ROUNDUP(28.5*1.05,0)</f>
        <v>30</v>
      </c>
      <c r="L113" s="78"/>
      <c r="M113" s="24"/>
      <c r="N113" s="34"/>
      <c r="O113" s="34"/>
      <c r="P113" s="34"/>
      <c r="Q113" s="34"/>
      <c r="R113" s="172"/>
      <c r="S113" s="102"/>
      <c r="T113" s="172"/>
      <c r="U113" s="102"/>
      <c r="V113" s="173"/>
      <c r="W113" s="174"/>
      <c r="X113" s="174"/>
      <c r="Y113" s="174"/>
      <c r="Z113" s="175"/>
      <c r="AC113" s="166"/>
    </row>
    <row r="114" spans="1:29" s="22" customFormat="1" ht="13.5" customHeight="1" x14ac:dyDescent="0.2">
      <c r="B114" s="23"/>
      <c r="C114" s="167"/>
      <c r="D114" s="167"/>
      <c r="E114" s="176"/>
      <c r="F114" s="177"/>
      <c r="G114" s="178"/>
      <c r="H114" s="178"/>
      <c r="I114" s="178"/>
      <c r="J114" s="179"/>
      <c r="K114" s="180">
        <f>SUM(K113)</f>
        <v>30</v>
      </c>
      <c r="L114" s="78"/>
      <c r="M114" s="24"/>
      <c r="N114" s="34"/>
      <c r="O114" s="34"/>
      <c r="P114" s="34"/>
      <c r="Q114" s="34"/>
      <c r="R114" s="172"/>
      <c r="S114" s="102"/>
      <c r="T114" s="172"/>
      <c r="U114" s="102"/>
      <c r="V114" s="173"/>
      <c r="W114" s="174"/>
      <c r="X114" s="174"/>
      <c r="Y114" s="174"/>
      <c r="Z114" s="175"/>
      <c r="AC114" s="161"/>
    </row>
    <row r="115" spans="1:29" s="22" customFormat="1" ht="13.5" customHeight="1" x14ac:dyDescent="0.2">
      <c r="B115" s="23"/>
      <c r="C115" s="199">
        <v>20</v>
      </c>
      <c r="D115" s="199" t="s">
        <v>121</v>
      </c>
      <c r="E115" s="206" t="s">
        <v>130</v>
      </c>
      <c r="F115" s="311" t="s">
        <v>131</v>
      </c>
      <c r="G115" s="312"/>
      <c r="H115" s="312"/>
      <c r="I115" s="312"/>
      <c r="J115" s="201" t="s">
        <v>81</v>
      </c>
      <c r="K115" s="202">
        <f>K117</f>
        <v>13</v>
      </c>
      <c r="L115" s="313"/>
      <c r="M115" s="314"/>
      <c r="N115" s="310">
        <f t="shared" si="7"/>
        <v>0</v>
      </c>
      <c r="O115" s="310"/>
      <c r="P115" s="310"/>
      <c r="Q115" s="310"/>
      <c r="R115" s="204">
        <v>0.17199999999999999</v>
      </c>
      <c r="S115" s="205">
        <f t="shared" si="8"/>
        <v>2.2359999999999998</v>
      </c>
      <c r="T115" s="204">
        <v>0</v>
      </c>
      <c r="U115" s="205">
        <f t="shared" si="9"/>
        <v>0</v>
      </c>
      <c r="V115" s="25"/>
      <c r="AC115" s="203"/>
    </row>
    <row r="116" spans="1:29" s="22" customFormat="1" ht="13.5" customHeight="1" x14ac:dyDescent="0.2">
      <c r="B116" s="23"/>
      <c r="C116" s="167"/>
      <c r="D116" s="167"/>
      <c r="E116" s="168" t="s">
        <v>107</v>
      </c>
      <c r="F116" s="169" t="s">
        <v>132</v>
      </c>
      <c r="G116" s="170"/>
      <c r="H116" s="170"/>
      <c r="I116" s="170"/>
      <c r="J116" s="170"/>
      <c r="K116" s="171">
        <f>ROUNDUP(11.75*1.05,0)</f>
        <v>13</v>
      </c>
      <c r="L116" s="78"/>
      <c r="M116" s="24"/>
      <c r="N116" s="34"/>
      <c r="O116" s="34"/>
      <c r="P116" s="34"/>
      <c r="Q116" s="34"/>
      <c r="R116" s="172"/>
      <c r="S116" s="102"/>
      <c r="T116" s="172"/>
      <c r="U116" s="102"/>
      <c r="V116" s="173"/>
      <c r="W116" s="174"/>
      <c r="X116" s="174"/>
      <c r="Y116" s="174"/>
      <c r="Z116" s="175"/>
      <c r="AC116" s="166"/>
    </row>
    <row r="117" spans="1:29" s="22" customFormat="1" ht="13.5" customHeight="1" x14ac:dyDescent="0.2">
      <c r="B117" s="23"/>
      <c r="C117" s="167"/>
      <c r="D117" s="167"/>
      <c r="E117" s="176"/>
      <c r="F117" s="177"/>
      <c r="G117" s="178"/>
      <c r="H117" s="178"/>
      <c r="I117" s="178"/>
      <c r="J117" s="179"/>
      <c r="K117" s="180">
        <f>SUM(K116)</f>
        <v>13</v>
      </c>
      <c r="L117" s="78"/>
      <c r="M117" s="24"/>
      <c r="N117" s="34"/>
      <c r="O117" s="34"/>
      <c r="P117" s="34"/>
      <c r="Q117" s="34"/>
      <c r="R117" s="172"/>
      <c r="S117" s="102"/>
      <c r="T117" s="172"/>
      <c r="U117" s="102"/>
      <c r="V117" s="173"/>
      <c r="W117" s="174"/>
      <c r="X117" s="174"/>
      <c r="Y117" s="174"/>
      <c r="Z117" s="175"/>
      <c r="AC117" s="166"/>
    </row>
    <row r="118" spans="1:29" s="22" customFormat="1" ht="13.5" customHeight="1" x14ac:dyDescent="0.2">
      <c r="B118" s="23"/>
      <c r="C118" s="150">
        <v>21</v>
      </c>
      <c r="D118" s="150" t="s">
        <v>78</v>
      </c>
      <c r="E118" s="151" t="s">
        <v>116</v>
      </c>
      <c r="F118" s="293" t="s">
        <v>117</v>
      </c>
      <c r="G118" s="294"/>
      <c r="H118" s="294"/>
      <c r="I118" s="294"/>
      <c r="J118" s="152" t="s">
        <v>81</v>
      </c>
      <c r="K118" s="193">
        <f>K121</f>
        <v>80</v>
      </c>
      <c r="L118" s="295"/>
      <c r="M118" s="296"/>
      <c r="N118" s="297">
        <f t="shared" si="7"/>
        <v>0</v>
      </c>
      <c r="O118" s="297"/>
      <c r="P118" s="297"/>
      <c r="Q118" s="297"/>
      <c r="R118" s="154">
        <v>0.441</v>
      </c>
      <c r="S118" s="155">
        <f t="shared" si="8"/>
        <v>35.28</v>
      </c>
      <c r="T118" s="154">
        <v>0</v>
      </c>
      <c r="U118" s="155">
        <f t="shared" si="9"/>
        <v>0</v>
      </c>
      <c r="V118" s="25"/>
      <c r="Z118" s="157">
        <v>200</v>
      </c>
      <c r="AC118" s="166"/>
    </row>
    <row r="119" spans="1:29" ht="13.5" customHeight="1" x14ac:dyDescent="0.2">
      <c r="A119" s="22"/>
      <c r="B119" s="23"/>
      <c r="C119" s="207">
        <v>22</v>
      </c>
      <c r="D119" s="207" t="s">
        <v>78</v>
      </c>
      <c r="E119" s="208" t="s">
        <v>133</v>
      </c>
      <c r="F119" s="318" t="s">
        <v>134</v>
      </c>
      <c r="G119" s="318"/>
      <c r="H119" s="318"/>
      <c r="I119" s="318"/>
      <c r="J119" s="209" t="s">
        <v>81</v>
      </c>
      <c r="K119" s="166">
        <f>K124</f>
        <v>80</v>
      </c>
      <c r="L119" s="315"/>
      <c r="M119" s="316"/>
      <c r="N119" s="317">
        <f t="shared" si="7"/>
        <v>0</v>
      </c>
      <c r="O119" s="317"/>
      <c r="P119" s="317"/>
      <c r="Q119" s="317"/>
      <c r="R119" s="210">
        <v>6.0099999999999997E-3</v>
      </c>
      <c r="S119" s="211">
        <f t="shared" si="8"/>
        <v>0.48080000000000001</v>
      </c>
      <c r="T119" s="210">
        <v>0</v>
      </c>
      <c r="U119" s="211">
        <f t="shared" si="9"/>
        <v>0</v>
      </c>
      <c r="V119" s="9"/>
      <c r="Z119" s="195"/>
      <c r="AC119" s="212"/>
    </row>
    <row r="120" spans="1:29" ht="13.5" customHeight="1" x14ac:dyDescent="0.2">
      <c r="A120" s="22"/>
      <c r="B120" s="23"/>
      <c r="C120" s="207">
        <v>23</v>
      </c>
      <c r="D120" s="207" t="s">
        <v>78</v>
      </c>
      <c r="E120" s="208" t="s">
        <v>135</v>
      </c>
      <c r="F120" s="318" t="s">
        <v>136</v>
      </c>
      <c r="G120" s="319"/>
      <c r="H120" s="319"/>
      <c r="I120" s="319"/>
      <c r="J120" s="209" t="s">
        <v>81</v>
      </c>
      <c r="K120" s="166">
        <f>K124</f>
        <v>80</v>
      </c>
      <c r="L120" s="315"/>
      <c r="M120" s="316"/>
      <c r="N120" s="317">
        <f t="shared" si="7"/>
        <v>0</v>
      </c>
      <c r="O120" s="317"/>
      <c r="P120" s="317"/>
      <c r="Q120" s="317"/>
      <c r="R120" s="210">
        <v>0.12966</v>
      </c>
      <c r="S120" s="211">
        <f t="shared" si="8"/>
        <v>10.3728</v>
      </c>
      <c r="T120" s="210">
        <v>0</v>
      </c>
      <c r="U120" s="211">
        <f t="shared" si="9"/>
        <v>0</v>
      </c>
      <c r="V120" s="9"/>
      <c r="Z120" s="195">
        <v>50</v>
      </c>
      <c r="AC120" s="212"/>
    </row>
    <row r="121" spans="1:29" ht="13.5" customHeight="1" x14ac:dyDescent="0.2">
      <c r="A121" s="22"/>
      <c r="B121" s="23"/>
      <c r="C121" s="207">
        <v>24</v>
      </c>
      <c r="D121" s="207" t="s">
        <v>78</v>
      </c>
      <c r="E121" s="208" t="s">
        <v>137</v>
      </c>
      <c r="F121" s="318" t="s">
        <v>138</v>
      </c>
      <c r="G121" s="318"/>
      <c r="H121" s="318"/>
      <c r="I121" s="318"/>
      <c r="J121" s="209" t="s">
        <v>81</v>
      </c>
      <c r="K121" s="166">
        <f>K123</f>
        <v>80</v>
      </c>
      <c r="L121" s="315"/>
      <c r="M121" s="316"/>
      <c r="N121" s="317">
        <f t="shared" si="7"/>
        <v>0</v>
      </c>
      <c r="O121" s="317"/>
      <c r="P121" s="317"/>
      <c r="Q121" s="317"/>
      <c r="R121" s="210">
        <v>6.0999999999999997E-4</v>
      </c>
      <c r="S121" s="211">
        <f t="shared" si="8"/>
        <v>4.8799999999999996E-2</v>
      </c>
      <c r="T121" s="210">
        <v>0</v>
      </c>
      <c r="U121" s="211">
        <f t="shared" si="9"/>
        <v>0</v>
      </c>
      <c r="V121" s="9"/>
      <c r="Z121" s="195"/>
      <c r="AC121" s="212"/>
    </row>
    <row r="122" spans="1:29" ht="13.5" customHeight="1" x14ac:dyDescent="0.2">
      <c r="A122" s="22"/>
      <c r="B122" s="23"/>
      <c r="C122" s="158">
        <v>25</v>
      </c>
      <c r="D122" s="158" t="s">
        <v>78</v>
      </c>
      <c r="E122" s="159" t="s">
        <v>135</v>
      </c>
      <c r="F122" s="298" t="s">
        <v>136</v>
      </c>
      <c r="G122" s="299"/>
      <c r="H122" s="299"/>
      <c r="I122" s="299"/>
      <c r="J122" s="160" t="s">
        <v>81</v>
      </c>
      <c r="K122" s="161">
        <f>K121</f>
        <v>80</v>
      </c>
      <c r="L122" s="300"/>
      <c r="M122" s="301"/>
      <c r="N122" s="320">
        <f t="shared" si="7"/>
        <v>0</v>
      </c>
      <c r="O122" s="320"/>
      <c r="P122" s="320"/>
      <c r="Q122" s="320"/>
      <c r="R122" s="162">
        <v>0.12966</v>
      </c>
      <c r="S122" s="163">
        <f t="shared" si="8"/>
        <v>10.3728</v>
      </c>
      <c r="T122" s="162">
        <v>0</v>
      </c>
      <c r="U122" s="163">
        <f t="shared" si="9"/>
        <v>0</v>
      </c>
      <c r="V122" s="9"/>
      <c r="Z122" s="165">
        <v>50</v>
      </c>
      <c r="AC122" s="212"/>
    </row>
    <row r="123" spans="1:29" ht="13.5" customHeight="1" x14ac:dyDescent="0.2">
      <c r="A123" s="22"/>
      <c r="B123" s="23"/>
      <c r="C123" s="167"/>
      <c r="D123" s="167"/>
      <c r="E123" s="168" t="s">
        <v>110</v>
      </c>
      <c r="F123" s="169"/>
      <c r="G123" s="170"/>
      <c r="H123" s="170"/>
      <c r="I123" s="170"/>
      <c r="J123" s="170"/>
      <c r="K123" s="171">
        <v>80</v>
      </c>
      <c r="L123" s="78"/>
      <c r="M123" s="24"/>
      <c r="N123" s="34"/>
      <c r="O123" s="34"/>
      <c r="P123" s="34"/>
      <c r="Q123" s="34"/>
      <c r="R123" s="172"/>
      <c r="S123" s="102"/>
      <c r="T123" s="172"/>
      <c r="U123" s="102"/>
      <c r="V123" s="9"/>
      <c r="Z123" s="197">
        <f>SUM(Z118:Z122)</f>
        <v>300</v>
      </c>
      <c r="AC123" s="212"/>
    </row>
    <row r="124" spans="1:29" ht="13.5" customHeight="1" x14ac:dyDescent="0.2">
      <c r="A124" s="22"/>
      <c r="B124" s="23"/>
      <c r="C124" s="167"/>
      <c r="D124" s="167"/>
      <c r="E124" s="176"/>
      <c r="F124" s="177"/>
      <c r="G124" s="178"/>
      <c r="H124" s="178"/>
      <c r="I124" s="178"/>
      <c r="J124" s="179"/>
      <c r="K124" s="180">
        <f>SUM(K123)</f>
        <v>80</v>
      </c>
      <c r="L124" s="78"/>
      <c r="M124" s="24"/>
      <c r="N124" s="34"/>
      <c r="O124" s="34"/>
      <c r="P124" s="34"/>
      <c r="Q124" s="34"/>
      <c r="R124" s="172"/>
      <c r="S124" s="102"/>
      <c r="T124" s="172"/>
      <c r="U124" s="102"/>
      <c r="V124" s="9"/>
      <c r="AC124" s="212"/>
    </row>
    <row r="125" spans="1:29" s="143" customFormat="1" ht="15" customHeight="1" x14ac:dyDescent="0.3">
      <c r="B125" s="144"/>
      <c r="D125" s="145" t="s">
        <v>64</v>
      </c>
      <c r="E125" s="145"/>
      <c r="F125" s="145"/>
      <c r="G125" s="145"/>
      <c r="H125" s="145"/>
      <c r="I125" s="145"/>
      <c r="J125" s="145"/>
      <c r="K125" s="146"/>
      <c r="L125" s="145"/>
      <c r="M125" s="145"/>
      <c r="N125" s="289">
        <f>SUM(N126:Q158)</f>
        <v>0</v>
      </c>
      <c r="O125" s="290"/>
      <c r="P125" s="290"/>
      <c r="Q125" s="290"/>
      <c r="S125" s="147">
        <f>SUM(S126:S158)</f>
        <v>73.914241199999992</v>
      </c>
      <c r="U125" s="147">
        <f>SUM(U126:U158)</f>
        <v>0</v>
      </c>
      <c r="V125" s="149"/>
      <c r="AC125" s="192"/>
    </row>
    <row r="126" spans="1:29" s="22" customFormat="1" ht="13.5" customHeight="1" x14ac:dyDescent="0.2">
      <c r="B126" s="23"/>
      <c r="C126" s="182">
        <v>26</v>
      </c>
      <c r="D126" s="182" t="s">
        <v>78</v>
      </c>
      <c r="E126" s="183" t="s">
        <v>139</v>
      </c>
      <c r="F126" s="303" t="s">
        <v>140</v>
      </c>
      <c r="G126" s="304"/>
      <c r="H126" s="304"/>
      <c r="I126" s="304"/>
      <c r="J126" s="184" t="s">
        <v>106</v>
      </c>
      <c r="K126" s="185">
        <f>K128</f>
        <v>9.5</v>
      </c>
      <c r="L126" s="305"/>
      <c r="M126" s="306"/>
      <c r="N126" s="307">
        <f>ROUND(L126*K126,2)</f>
        <v>0</v>
      </c>
      <c r="O126" s="307"/>
      <c r="P126" s="307"/>
      <c r="Q126" s="307"/>
      <c r="R126" s="186">
        <v>0.1525</v>
      </c>
      <c r="S126" s="187">
        <f>R126*K126</f>
        <v>1.44875</v>
      </c>
      <c r="T126" s="186">
        <v>0</v>
      </c>
      <c r="U126" s="187">
        <f>T126*K126</f>
        <v>0</v>
      </c>
      <c r="V126" s="25"/>
      <c r="AC126" s="166"/>
    </row>
    <row r="127" spans="1:29" s="22" customFormat="1" ht="13.5" customHeight="1" x14ac:dyDescent="0.2">
      <c r="B127" s="23"/>
      <c r="C127" s="167"/>
      <c r="D127" s="167"/>
      <c r="E127" s="168" t="s">
        <v>107</v>
      </c>
      <c r="F127" s="169" t="s">
        <v>141</v>
      </c>
      <c r="G127" s="170"/>
      <c r="H127" s="170"/>
      <c r="I127" s="170"/>
      <c r="J127" s="170"/>
      <c r="K127" s="171">
        <f>3+1.3+1.2+1.6+1.3+1.1</f>
        <v>9.5</v>
      </c>
      <c r="L127" s="78"/>
      <c r="M127" s="24"/>
      <c r="N127" s="34"/>
      <c r="O127" s="34"/>
      <c r="P127" s="34"/>
      <c r="Q127" s="34"/>
      <c r="R127" s="172"/>
      <c r="S127" s="102"/>
      <c r="T127" s="172"/>
      <c r="U127" s="102"/>
      <c r="V127" s="173"/>
      <c r="W127" s="174"/>
      <c r="X127" s="174"/>
      <c r="Y127" s="174"/>
      <c r="Z127" s="175"/>
      <c r="AC127" s="166"/>
    </row>
    <row r="128" spans="1:29" s="22" customFormat="1" ht="13.5" customHeight="1" x14ac:dyDescent="0.2">
      <c r="B128" s="23"/>
      <c r="C128" s="167"/>
      <c r="D128" s="167"/>
      <c r="E128" s="176"/>
      <c r="F128" s="177"/>
      <c r="G128" s="178"/>
      <c r="H128" s="178"/>
      <c r="I128" s="178"/>
      <c r="J128" s="179"/>
      <c r="K128" s="180">
        <f>SUM(K127)</f>
        <v>9.5</v>
      </c>
      <c r="L128" s="78"/>
      <c r="M128" s="24"/>
      <c r="N128" s="34"/>
      <c r="O128" s="34"/>
      <c r="P128" s="34"/>
      <c r="Q128" s="34"/>
      <c r="R128" s="172"/>
      <c r="S128" s="102"/>
      <c r="T128" s="172"/>
      <c r="U128" s="102"/>
      <c r="V128" s="25"/>
      <c r="AC128" s="161"/>
    </row>
    <row r="129" spans="2:29" s="22" customFormat="1" ht="13.5" customHeight="1" x14ac:dyDescent="0.2">
      <c r="B129" s="23"/>
      <c r="C129" s="199">
        <v>27</v>
      </c>
      <c r="D129" s="199" t="s">
        <v>121</v>
      </c>
      <c r="E129" s="213"/>
      <c r="F129" s="311" t="s">
        <v>142</v>
      </c>
      <c r="G129" s="312"/>
      <c r="H129" s="312"/>
      <c r="I129" s="312"/>
      <c r="J129" s="201" t="s">
        <v>143</v>
      </c>
      <c r="K129" s="202">
        <f>K131</f>
        <v>10</v>
      </c>
      <c r="L129" s="321"/>
      <c r="M129" s="322"/>
      <c r="N129" s="310">
        <f>ROUND(L129*K129,2)</f>
        <v>0</v>
      </c>
      <c r="O129" s="310"/>
      <c r="P129" s="310"/>
      <c r="Q129" s="310"/>
      <c r="R129" s="204">
        <v>4.2999999999999997E-2</v>
      </c>
      <c r="S129" s="205">
        <f>R129*K129</f>
        <v>0.42999999999999994</v>
      </c>
      <c r="T129" s="204">
        <v>0</v>
      </c>
      <c r="U129" s="205">
        <f>T129*K129</f>
        <v>0</v>
      </c>
      <c r="V129" s="25"/>
      <c r="AC129" s="203"/>
    </row>
    <row r="130" spans="2:29" s="22" customFormat="1" ht="13.5" customHeight="1" x14ac:dyDescent="0.2">
      <c r="B130" s="23"/>
      <c r="C130" s="167"/>
      <c r="D130" s="167"/>
      <c r="E130" s="168" t="s">
        <v>107</v>
      </c>
      <c r="F130" s="169" t="s">
        <v>144</v>
      </c>
      <c r="G130" s="170"/>
      <c r="H130" s="170"/>
      <c r="I130" s="170"/>
      <c r="J130" s="170"/>
      <c r="K130" s="196">
        <f>ROUNDUP(((3+1.3+1.2+1.6+1.3+1.1))*1.05,0)</f>
        <v>10</v>
      </c>
      <c r="L130" s="78"/>
      <c r="M130" s="24"/>
      <c r="N130" s="34"/>
      <c r="O130" s="34"/>
      <c r="P130" s="34"/>
      <c r="Q130" s="34"/>
      <c r="R130" s="172"/>
      <c r="S130" s="102"/>
      <c r="T130" s="172"/>
      <c r="U130" s="102"/>
      <c r="V130" s="173"/>
      <c r="W130" s="174"/>
      <c r="X130" s="174"/>
      <c r="Y130" s="174"/>
      <c r="Z130" s="175"/>
      <c r="AC130" s="166"/>
    </row>
    <row r="131" spans="2:29" s="22" customFormat="1" ht="13.5" customHeight="1" x14ac:dyDescent="0.2">
      <c r="B131" s="23"/>
      <c r="C131" s="167"/>
      <c r="D131" s="167"/>
      <c r="E131" s="176"/>
      <c r="F131" s="177"/>
      <c r="G131" s="178"/>
      <c r="H131" s="178"/>
      <c r="I131" s="178"/>
      <c r="J131" s="179"/>
      <c r="K131" s="180">
        <f>SUM(K130)</f>
        <v>10</v>
      </c>
      <c r="L131" s="78"/>
      <c r="M131" s="24"/>
      <c r="N131" s="34"/>
      <c r="O131" s="34"/>
      <c r="P131" s="34"/>
      <c r="Q131" s="34"/>
      <c r="R131" s="172"/>
      <c r="S131" s="102"/>
      <c r="T131" s="172"/>
      <c r="U131" s="102"/>
      <c r="V131" s="25"/>
      <c r="AC131" s="166"/>
    </row>
    <row r="132" spans="2:29" s="22" customFormat="1" ht="13.5" customHeight="1" x14ac:dyDescent="0.2">
      <c r="B132" s="23"/>
      <c r="C132" s="182">
        <v>28</v>
      </c>
      <c r="D132" s="182" t="s">
        <v>78</v>
      </c>
      <c r="E132" s="183" t="s">
        <v>145</v>
      </c>
      <c r="F132" s="323" t="s">
        <v>146</v>
      </c>
      <c r="G132" s="324"/>
      <c r="H132" s="324"/>
      <c r="I132" s="325"/>
      <c r="J132" s="184" t="s">
        <v>106</v>
      </c>
      <c r="K132" s="185">
        <f>K135</f>
        <v>184.6</v>
      </c>
      <c r="L132" s="326"/>
      <c r="M132" s="327"/>
      <c r="N132" s="328">
        <f>ROUND(L132*K132,2)</f>
        <v>0</v>
      </c>
      <c r="O132" s="329"/>
      <c r="P132" s="329"/>
      <c r="Q132" s="330"/>
      <c r="R132" s="186">
        <v>0.188</v>
      </c>
      <c r="S132" s="187">
        <f>R132*K132</f>
        <v>34.704799999999999</v>
      </c>
      <c r="T132" s="186">
        <v>0</v>
      </c>
      <c r="U132" s="187">
        <f>T132*K132</f>
        <v>0</v>
      </c>
      <c r="V132" s="25"/>
      <c r="AC132" s="166"/>
    </row>
    <row r="133" spans="2:29" s="22" customFormat="1" ht="13.5" customHeight="1" x14ac:dyDescent="0.2">
      <c r="B133" s="23"/>
      <c r="C133" s="167"/>
      <c r="D133" s="167"/>
      <c r="E133" s="168" t="s">
        <v>110</v>
      </c>
      <c r="F133" s="169" t="s">
        <v>147</v>
      </c>
      <c r="G133" s="170"/>
      <c r="H133" s="170"/>
      <c r="I133" s="170"/>
      <c r="J133" s="170"/>
      <c r="K133" s="171">
        <v>170.5</v>
      </c>
      <c r="L133" s="78"/>
      <c r="M133" s="24"/>
      <c r="N133" s="34"/>
      <c r="O133" s="34"/>
      <c r="P133" s="34"/>
      <c r="Q133" s="34"/>
      <c r="R133" s="172"/>
      <c r="S133" s="102"/>
      <c r="T133" s="172"/>
      <c r="U133" s="102"/>
      <c r="V133" s="173"/>
      <c r="W133" s="174"/>
      <c r="X133" s="174"/>
      <c r="Y133" s="174"/>
      <c r="Z133" s="175"/>
      <c r="AC133" s="166"/>
    </row>
    <row r="134" spans="2:29" s="22" customFormat="1" ht="13.5" customHeight="1" x14ac:dyDescent="0.2">
      <c r="B134" s="23"/>
      <c r="C134" s="167"/>
      <c r="D134" s="167"/>
      <c r="E134" s="168" t="s">
        <v>107</v>
      </c>
      <c r="F134" s="169" t="s">
        <v>148</v>
      </c>
      <c r="G134" s="170"/>
      <c r="H134" s="170"/>
      <c r="I134" s="170"/>
      <c r="J134" s="170"/>
      <c r="K134" s="171">
        <f>3.5+3.2+3.7+3.7</f>
        <v>14.100000000000001</v>
      </c>
      <c r="L134" s="78"/>
      <c r="M134" s="24"/>
      <c r="N134" s="34"/>
      <c r="O134" s="34"/>
      <c r="P134" s="34"/>
      <c r="Q134" s="34"/>
      <c r="R134" s="172"/>
      <c r="S134" s="102"/>
      <c r="T134" s="172"/>
      <c r="U134" s="102"/>
      <c r="V134" s="173"/>
      <c r="W134" s="174"/>
      <c r="X134" s="174"/>
      <c r="Y134" s="174"/>
      <c r="Z134" s="175"/>
      <c r="AC134" s="166"/>
    </row>
    <row r="135" spans="2:29" s="22" customFormat="1" ht="13.5" customHeight="1" x14ac:dyDescent="0.2">
      <c r="B135" s="23"/>
      <c r="C135" s="167"/>
      <c r="D135" s="167"/>
      <c r="E135" s="176"/>
      <c r="F135" s="177"/>
      <c r="G135" s="178"/>
      <c r="H135" s="178"/>
      <c r="I135" s="178"/>
      <c r="J135" s="179"/>
      <c r="K135" s="180">
        <f>SUM(K133:K134)</f>
        <v>184.6</v>
      </c>
      <c r="L135" s="78"/>
      <c r="M135" s="24"/>
      <c r="N135" s="34"/>
      <c r="O135" s="34"/>
      <c r="P135" s="34"/>
      <c r="Q135" s="34"/>
      <c r="R135" s="172"/>
      <c r="S135" s="102"/>
      <c r="T135" s="172"/>
      <c r="U135" s="102"/>
      <c r="V135" s="25"/>
      <c r="AC135" s="166"/>
    </row>
    <row r="136" spans="2:29" s="22" customFormat="1" ht="13.5" customHeight="1" x14ac:dyDescent="0.2">
      <c r="B136" s="23"/>
      <c r="C136" s="199">
        <v>29</v>
      </c>
      <c r="D136" s="199" t="s">
        <v>121</v>
      </c>
      <c r="E136" s="213"/>
      <c r="F136" s="331" t="s">
        <v>149</v>
      </c>
      <c r="G136" s="332"/>
      <c r="H136" s="332"/>
      <c r="I136" s="333"/>
      <c r="J136" s="201" t="s">
        <v>143</v>
      </c>
      <c r="K136" s="202">
        <f>K138</f>
        <v>151</v>
      </c>
      <c r="L136" s="321"/>
      <c r="M136" s="322"/>
      <c r="N136" s="334">
        <f>ROUND(L136*K136,2)</f>
        <v>0</v>
      </c>
      <c r="O136" s="335"/>
      <c r="P136" s="335"/>
      <c r="Q136" s="336"/>
      <c r="R136" s="204">
        <v>0.08</v>
      </c>
      <c r="S136" s="205">
        <f>R136*K136</f>
        <v>12.08</v>
      </c>
      <c r="T136" s="204">
        <v>0</v>
      </c>
      <c r="U136" s="205">
        <f>T136*K136</f>
        <v>0</v>
      </c>
      <c r="V136" s="25"/>
      <c r="AC136" s="214"/>
    </row>
    <row r="137" spans="2:29" s="22" customFormat="1" ht="13.5" customHeight="1" x14ac:dyDescent="0.2">
      <c r="B137" s="23"/>
      <c r="C137" s="167"/>
      <c r="D137" s="167"/>
      <c r="E137" s="168" t="s">
        <v>110</v>
      </c>
      <c r="F137" s="169" t="s">
        <v>150</v>
      </c>
      <c r="G137" s="170"/>
      <c r="H137" s="170"/>
      <c r="I137" s="170"/>
      <c r="J137" s="170"/>
      <c r="K137" s="215">
        <f>ROUNDUP((170.5-(10+3.5+3.2+3.7+3+3.7))*1.05,0)</f>
        <v>151</v>
      </c>
      <c r="L137" s="78"/>
      <c r="M137" s="24"/>
      <c r="N137" s="34"/>
      <c r="O137" s="34"/>
      <c r="P137" s="34"/>
      <c r="Q137" s="34"/>
      <c r="R137" s="172"/>
      <c r="S137" s="102"/>
      <c r="T137" s="172"/>
      <c r="U137" s="102"/>
      <c r="V137" s="173"/>
      <c r="W137" s="174"/>
      <c r="X137" s="174"/>
      <c r="Y137" s="174"/>
      <c r="Z137" s="175"/>
      <c r="AC137" s="166"/>
    </row>
    <row r="138" spans="2:29" s="22" customFormat="1" ht="13.5" customHeight="1" x14ac:dyDescent="0.2">
      <c r="B138" s="23"/>
      <c r="C138" s="167"/>
      <c r="D138" s="167"/>
      <c r="E138" s="176"/>
      <c r="F138" s="177"/>
      <c r="G138" s="178"/>
      <c r="H138" s="178"/>
      <c r="I138" s="178"/>
      <c r="J138" s="179"/>
      <c r="K138" s="180">
        <f>SUM(K137)</f>
        <v>151</v>
      </c>
      <c r="L138" s="78"/>
      <c r="M138" s="24"/>
      <c r="N138" s="34"/>
      <c r="O138" s="34"/>
      <c r="P138" s="34"/>
      <c r="Q138" s="34"/>
      <c r="R138" s="172"/>
      <c r="S138" s="102"/>
      <c r="T138" s="172"/>
      <c r="U138" s="102"/>
      <c r="V138" s="25"/>
      <c r="AC138" s="166"/>
    </row>
    <row r="139" spans="2:29" s="22" customFormat="1" ht="13.5" customHeight="1" x14ac:dyDescent="0.2">
      <c r="B139" s="23"/>
      <c r="C139" s="199">
        <v>30</v>
      </c>
      <c r="D139" s="199" t="s">
        <v>121</v>
      </c>
      <c r="E139" s="213"/>
      <c r="F139" s="331" t="s">
        <v>151</v>
      </c>
      <c r="G139" s="332"/>
      <c r="H139" s="332"/>
      <c r="I139" s="333"/>
      <c r="J139" s="201" t="s">
        <v>143</v>
      </c>
      <c r="K139" s="202">
        <f>K141</f>
        <v>10</v>
      </c>
      <c r="L139" s="321"/>
      <c r="M139" s="322"/>
      <c r="N139" s="334">
        <f>ROUND(L139*K139,2)</f>
        <v>0</v>
      </c>
      <c r="O139" s="335"/>
      <c r="P139" s="335"/>
      <c r="Q139" s="336"/>
      <c r="R139" s="204">
        <v>6.8000000000000005E-2</v>
      </c>
      <c r="S139" s="205">
        <f>R139*K139</f>
        <v>0.68</v>
      </c>
      <c r="T139" s="204">
        <v>0</v>
      </c>
      <c r="U139" s="205">
        <f>T139*K139</f>
        <v>0</v>
      </c>
      <c r="V139" s="25"/>
      <c r="AC139" s="214"/>
    </row>
    <row r="140" spans="2:29" s="22" customFormat="1" ht="13.5" customHeight="1" x14ac:dyDescent="0.2">
      <c r="B140" s="23"/>
      <c r="C140" s="167"/>
      <c r="D140" s="167"/>
      <c r="E140" s="168" t="s">
        <v>110</v>
      </c>
      <c r="F140" s="169"/>
      <c r="G140" s="170"/>
      <c r="H140" s="170"/>
      <c r="I140" s="170"/>
      <c r="J140" s="170"/>
      <c r="K140" s="215">
        <v>10</v>
      </c>
      <c r="L140" s="78"/>
      <c r="M140" s="24"/>
      <c r="N140" s="34"/>
      <c r="O140" s="34"/>
      <c r="P140" s="34"/>
      <c r="Q140" s="34"/>
      <c r="R140" s="172"/>
      <c r="S140" s="102"/>
      <c r="T140" s="172"/>
      <c r="U140" s="102"/>
      <c r="V140" s="173"/>
      <c r="W140" s="174"/>
      <c r="X140" s="174"/>
      <c r="Y140" s="174"/>
      <c r="Z140" s="175"/>
      <c r="AC140" s="166"/>
    </row>
    <row r="141" spans="2:29" s="22" customFormat="1" ht="13.5" customHeight="1" x14ac:dyDescent="0.2">
      <c r="B141" s="23"/>
      <c r="C141" s="167"/>
      <c r="D141" s="167"/>
      <c r="E141" s="176"/>
      <c r="F141" s="177"/>
      <c r="G141" s="178"/>
      <c r="H141" s="178"/>
      <c r="I141" s="178"/>
      <c r="J141" s="179"/>
      <c r="K141" s="180">
        <f>SUM(K140)</f>
        <v>10</v>
      </c>
      <c r="L141" s="78"/>
      <c r="M141" s="24"/>
      <c r="N141" s="34"/>
      <c r="O141" s="34"/>
      <c r="P141" s="34"/>
      <c r="Q141" s="34"/>
      <c r="R141" s="172"/>
      <c r="S141" s="102"/>
      <c r="T141" s="172"/>
      <c r="U141" s="102"/>
      <c r="V141" s="25"/>
      <c r="AC141" s="166"/>
    </row>
    <row r="142" spans="2:29" s="22" customFormat="1" ht="13.5" customHeight="1" x14ac:dyDescent="0.2">
      <c r="B142" s="23"/>
      <c r="C142" s="199">
        <v>31</v>
      </c>
      <c r="D142" s="199" t="s">
        <v>121</v>
      </c>
      <c r="E142" s="213"/>
      <c r="F142" s="331" t="s">
        <v>152</v>
      </c>
      <c r="G142" s="332"/>
      <c r="H142" s="332"/>
      <c r="I142" s="333"/>
      <c r="J142" s="201" t="s">
        <v>143</v>
      </c>
      <c r="K142" s="202">
        <f>K145</f>
        <v>33</v>
      </c>
      <c r="L142" s="321"/>
      <c r="M142" s="322"/>
      <c r="N142" s="334">
        <f>ROUND(L142*K142,2)</f>
        <v>0</v>
      </c>
      <c r="O142" s="335"/>
      <c r="P142" s="335"/>
      <c r="Q142" s="336"/>
      <c r="R142" s="204">
        <v>4.8000000000000001E-2</v>
      </c>
      <c r="S142" s="205">
        <f>R142*K142</f>
        <v>1.5840000000000001</v>
      </c>
      <c r="T142" s="204">
        <v>0</v>
      </c>
      <c r="U142" s="205">
        <f>T142*K142</f>
        <v>0</v>
      </c>
      <c r="V142" s="25"/>
      <c r="AC142" s="214"/>
    </row>
    <row r="143" spans="2:29" s="22" customFormat="1" ht="13.5" customHeight="1" x14ac:dyDescent="0.2">
      <c r="B143" s="23"/>
      <c r="C143" s="167"/>
      <c r="D143" s="167"/>
      <c r="E143" s="168" t="s">
        <v>110</v>
      </c>
      <c r="F143" s="169" t="s">
        <v>153</v>
      </c>
      <c r="G143" s="170"/>
      <c r="H143" s="170"/>
      <c r="I143" s="170"/>
      <c r="J143" s="170"/>
      <c r="K143" s="215">
        <f>ROUNDUP((3.5+3.2+3.7+3+3.7)*1.05,0)</f>
        <v>18</v>
      </c>
      <c r="L143" s="78"/>
      <c r="M143" s="24"/>
      <c r="N143" s="34"/>
      <c r="O143" s="34"/>
      <c r="P143" s="34"/>
      <c r="Q143" s="34"/>
      <c r="R143" s="172"/>
      <c r="S143" s="102"/>
      <c r="T143" s="172"/>
      <c r="U143" s="102"/>
      <c r="V143" s="173"/>
      <c r="W143" s="174"/>
      <c r="X143" s="174"/>
      <c r="Y143" s="174"/>
      <c r="Z143" s="175"/>
      <c r="AC143" s="166"/>
    </row>
    <row r="144" spans="2:29" s="22" customFormat="1" ht="13.5" customHeight="1" x14ac:dyDescent="0.2">
      <c r="B144" s="23"/>
      <c r="C144" s="167"/>
      <c r="D144" s="167"/>
      <c r="E144" s="168" t="s">
        <v>107</v>
      </c>
      <c r="F144" s="169" t="s">
        <v>154</v>
      </c>
      <c r="G144" s="170"/>
      <c r="H144" s="170"/>
      <c r="I144" s="170"/>
      <c r="J144" s="170"/>
      <c r="K144" s="215">
        <f>ROUNDUP((3.5+3.2+3.7+3.7)*1.05,0)</f>
        <v>15</v>
      </c>
      <c r="L144" s="78"/>
      <c r="M144" s="24"/>
      <c r="N144" s="34"/>
      <c r="O144" s="34"/>
      <c r="P144" s="34"/>
      <c r="Q144" s="34"/>
      <c r="R144" s="172"/>
      <c r="S144" s="102"/>
      <c r="T144" s="172"/>
      <c r="U144" s="102"/>
      <c r="V144" s="173"/>
      <c r="W144" s="174"/>
      <c r="X144" s="174"/>
      <c r="Y144" s="174"/>
      <c r="Z144" s="175"/>
      <c r="AC144" s="166"/>
    </row>
    <row r="145" spans="2:29" s="22" customFormat="1" ht="13.5" customHeight="1" x14ac:dyDescent="0.2">
      <c r="B145" s="23"/>
      <c r="C145" s="167"/>
      <c r="D145" s="167"/>
      <c r="E145" s="176"/>
      <c r="F145" s="177"/>
      <c r="G145" s="178"/>
      <c r="H145" s="178"/>
      <c r="I145" s="178"/>
      <c r="J145" s="179"/>
      <c r="K145" s="180">
        <f>SUM(K143:K144)</f>
        <v>33</v>
      </c>
      <c r="L145" s="78"/>
      <c r="M145" s="24"/>
      <c r="N145" s="34"/>
      <c r="O145" s="34"/>
      <c r="P145" s="34"/>
      <c r="Q145" s="34"/>
      <c r="R145" s="172"/>
      <c r="S145" s="102"/>
      <c r="T145" s="172"/>
      <c r="U145" s="102"/>
      <c r="V145" s="25"/>
      <c r="AC145" s="166"/>
    </row>
    <row r="146" spans="2:29" s="22" customFormat="1" ht="13.5" customHeight="1" x14ac:dyDescent="0.2">
      <c r="B146" s="23"/>
      <c r="C146" s="182">
        <v>32</v>
      </c>
      <c r="D146" s="182" t="s">
        <v>78</v>
      </c>
      <c r="E146" s="183" t="s">
        <v>155</v>
      </c>
      <c r="F146" s="303" t="s">
        <v>156</v>
      </c>
      <c r="G146" s="304"/>
      <c r="H146" s="304"/>
      <c r="I146" s="304"/>
      <c r="J146" s="184" t="s">
        <v>157</v>
      </c>
      <c r="K146" s="185">
        <f>K149</f>
        <v>10.179999999999998</v>
      </c>
      <c r="L146" s="305"/>
      <c r="M146" s="306"/>
      <c r="N146" s="307">
        <f>ROUND(L146*K146,2)</f>
        <v>0</v>
      </c>
      <c r="O146" s="307"/>
      <c r="P146" s="307"/>
      <c r="Q146" s="307"/>
      <c r="R146" s="186">
        <v>2.2563399999999998</v>
      </c>
      <c r="S146" s="187">
        <f>R146*K146</f>
        <v>22.969541199999995</v>
      </c>
      <c r="T146" s="186">
        <v>0</v>
      </c>
      <c r="U146" s="187">
        <f>T146*K146</f>
        <v>0</v>
      </c>
      <c r="V146" s="25"/>
      <c r="AC146" s="166"/>
    </row>
    <row r="147" spans="2:29" s="22" customFormat="1" ht="13.5" customHeight="1" x14ac:dyDescent="0.2">
      <c r="B147" s="23"/>
      <c r="C147" s="167"/>
      <c r="D147" s="167"/>
      <c r="E147" s="168" t="s">
        <v>158</v>
      </c>
      <c r="F147" s="169" t="s">
        <v>159</v>
      </c>
      <c r="G147" s="170"/>
      <c r="H147" s="170"/>
      <c r="I147" s="170"/>
      <c r="J147" s="170"/>
      <c r="K147" s="215">
        <f>(3+1.3+1.2+1.6+1.3+1.1)*0.1</f>
        <v>0.95000000000000007</v>
      </c>
      <c r="L147" s="78"/>
      <c r="M147" s="24"/>
      <c r="N147" s="34"/>
      <c r="O147" s="34"/>
      <c r="P147" s="34"/>
      <c r="Q147" s="34"/>
      <c r="R147" s="172"/>
      <c r="S147" s="102"/>
      <c r="T147" s="172"/>
      <c r="U147" s="102"/>
      <c r="V147" s="173"/>
      <c r="W147" s="174"/>
      <c r="X147" s="174"/>
      <c r="Y147" s="174"/>
      <c r="Z147" s="175"/>
      <c r="AC147" s="166"/>
    </row>
    <row r="148" spans="2:29" s="22" customFormat="1" ht="13.5" customHeight="1" x14ac:dyDescent="0.2">
      <c r="B148" s="23"/>
      <c r="C148" s="167"/>
      <c r="D148" s="167"/>
      <c r="E148" s="168" t="s">
        <v>160</v>
      </c>
      <c r="F148" s="169" t="s">
        <v>161</v>
      </c>
      <c r="G148" s="170"/>
      <c r="H148" s="170"/>
      <c r="I148" s="170"/>
      <c r="J148" s="170"/>
      <c r="K148" s="215">
        <f>(170.5+3.5+3.2+3.7+3.7)*0.05</f>
        <v>9.2299999999999986</v>
      </c>
      <c r="L148" s="78"/>
      <c r="M148" s="24"/>
      <c r="N148" s="34"/>
      <c r="O148" s="34"/>
      <c r="P148" s="34"/>
      <c r="Q148" s="34"/>
      <c r="R148" s="172"/>
      <c r="S148" s="102"/>
      <c r="T148" s="172"/>
      <c r="U148" s="102"/>
      <c r="V148" s="173"/>
      <c r="W148" s="174"/>
      <c r="X148" s="174"/>
      <c r="Y148" s="174"/>
      <c r="Z148" s="175"/>
      <c r="AC148" s="166"/>
    </row>
    <row r="149" spans="2:29" s="22" customFormat="1" ht="13.5" customHeight="1" x14ac:dyDescent="0.2">
      <c r="B149" s="23"/>
      <c r="C149" s="167"/>
      <c r="D149" s="167"/>
      <c r="E149" s="176"/>
      <c r="F149" s="177"/>
      <c r="G149" s="178"/>
      <c r="H149" s="178"/>
      <c r="I149" s="178"/>
      <c r="J149" s="179"/>
      <c r="K149" s="180">
        <f>SUM(K147:K148)</f>
        <v>10.179999999999998</v>
      </c>
      <c r="L149" s="78"/>
      <c r="M149" s="24"/>
      <c r="N149" s="34"/>
      <c r="O149" s="34"/>
      <c r="P149" s="34"/>
      <c r="Q149" s="34"/>
      <c r="R149" s="172"/>
      <c r="S149" s="102"/>
      <c r="T149" s="172"/>
      <c r="U149" s="102"/>
      <c r="V149" s="173"/>
      <c r="W149" s="174"/>
      <c r="X149" s="174"/>
      <c r="Y149" s="174"/>
      <c r="Z149" s="175"/>
      <c r="AC149" s="166"/>
    </row>
    <row r="150" spans="2:29" s="22" customFormat="1" ht="13.5" customHeight="1" x14ac:dyDescent="0.2">
      <c r="B150" s="23"/>
      <c r="C150" s="182">
        <v>33</v>
      </c>
      <c r="D150" s="182" t="s">
        <v>78</v>
      </c>
      <c r="E150" s="183" t="s">
        <v>162</v>
      </c>
      <c r="F150" s="323" t="s">
        <v>163</v>
      </c>
      <c r="G150" s="324"/>
      <c r="H150" s="324"/>
      <c r="I150" s="325"/>
      <c r="J150" s="184" t="s">
        <v>106</v>
      </c>
      <c r="K150" s="185">
        <f>K152</f>
        <v>23.539999999999981</v>
      </c>
      <c r="L150" s="326"/>
      <c r="M150" s="327"/>
      <c r="N150" s="328">
        <f>ROUND(L150*K150,2)</f>
        <v>0</v>
      </c>
      <c r="O150" s="329"/>
      <c r="P150" s="329"/>
      <c r="Q150" s="330"/>
      <c r="R150" s="186">
        <v>0</v>
      </c>
      <c r="S150" s="187">
        <f>R150*K150</f>
        <v>0</v>
      </c>
      <c r="T150" s="186">
        <v>0</v>
      </c>
      <c r="U150" s="187">
        <f>T150*K150</f>
        <v>0</v>
      </c>
      <c r="V150" s="173"/>
      <c r="W150" s="174"/>
      <c r="X150" s="174"/>
      <c r="Y150" s="174"/>
      <c r="Z150" s="175"/>
      <c r="AC150" s="166"/>
    </row>
    <row r="151" spans="2:29" s="22" customFormat="1" ht="13.5" customHeight="1" x14ac:dyDescent="0.2">
      <c r="B151" s="23"/>
      <c r="C151" s="167"/>
      <c r="D151" s="167"/>
      <c r="E151" s="168" t="s">
        <v>107</v>
      </c>
      <c r="F151" s="169" t="s">
        <v>164</v>
      </c>
      <c r="G151" s="170"/>
      <c r="H151" s="170"/>
      <c r="I151" s="170"/>
      <c r="J151" s="170"/>
      <c r="K151" s="171">
        <f>(3+1.3+1.2+1.6+1.3+1.1)+(3.5+3.2+3.64999999999999+3.68999999999999)</f>
        <v>23.539999999999981</v>
      </c>
      <c r="L151" s="78"/>
      <c r="M151" s="24"/>
      <c r="N151" s="34"/>
      <c r="O151" s="34"/>
      <c r="P151" s="34"/>
      <c r="Q151" s="34"/>
      <c r="R151" s="172"/>
      <c r="S151" s="102"/>
      <c r="T151" s="172"/>
      <c r="U151" s="102"/>
      <c r="V151" s="173"/>
      <c r="W151" s="174"/>
      <c r="X151" s="174"/>
      <c r="Y151" s="174"/>
      <c r="Z151" s="175"/>
      <c r="AC151" s="166"/>
    </row>
    <row r="152" spans="2:29" s="22" customFormat="1" ht="13.5" customHeight="1" x14ac:dyDescent="0.2">
      <c r="B152" s="23"/>
      <c r="C152" s="167"/>
      <c r="D152" s="167"/>
      <c r="E152" s="176"/>
      <c r="F152" s="177"/>
      <c r="G152" s="178"/>
      <c r="H152" s="178"/>
      <c r="I152" s="178"/>
      <c r="J152" s="179"/>
      <c r="K152" s="180">
        <f>SUM(K151)</f>
        <v>23.539999999999981</v>
      </c>
      <c r="L152" s="78"/>
      <c r="M152" s="24"/>
      <c r="N152" s="34"/>
      <c r="O152" s="34"/>
      <c r="P152" s="34"/>
      <c r="Q152" s="34"/>
      <c r="R152" s="172"/>
      <c r="S152" s="102"/>
      <c r="T152" s="172"/>
      <c r="U152" s="102"/>
      <c r="V152" s="173"/>
      <c r="W152" s="174"/>
      <c r="X152" s="174"/>
      <c r="Y152" s="174"/>
      <c r="Z152" s="175"/>
      <c r="AC152" s="166"/>
    </row>
    <row r="153" spans="2:29" s="22" customFormat="1" ht="13.5" customHeight="1" x14ac:dyDescent="0.2">
      <c r="B153" s="23"/>
      <c r="C153" s="182">
        <v>34</v>
      </c>
      <c r="D153" s="182" t="s">
        <v>78</v>
      </c>
      <c r="E153" s="183" t="s">
        <v>165</v>
      </c>
      <c r="F153" s="323" t="s">
        <v>166</v>
      </c>
      <c r="G153" s="324"/>
      <c r="H153" s="324"/>
      <c r="I153" s="325"/>
      <c r="J153" s="184" t="s">
        <v>106</v>
      </c>
      <c r="K153" s="185">
        <f>K155</f>
        <v>171.5</v>
      </c>
      <c r="L153" s="326"/>
      <c r="M153" s="327"/>
      <c r="N153" s="328">
        <f>ROUND(L153*K153,2)</f>
        <v>0</v>
      </c>
      <c r="O153" s="329"/>
      <c r="P153" s="329"/>
      <c r="Q153" s="330"/>
      <c r="R153" s="186">
        <v>1E-4</v>
      </c>
      <c r="S153" s="187">
        <f>R153*K153</f>
        <v>1.7150000000000002E-2</v>
      </c>
      <c r="T153" s="186">
        <v>0</v>
      </c>
      <c r="U153" s="187">
        <f>T153*K153</f>
        <v>0</v>
      </c>
      <c r="V153" s="25"/>
      <c r="AC153" s="166"/>
    </row>
    <row r="154" spans="2:29" s="22" customFormat="1" ht="13.5" customHeight="1" x14ac:dyDescent="0.2">
      <c r="B154" s="23"/>
      <c r="C154" s="167"/>
      <c r="D154" s="167"/>
      <c r="E154" s="168" t="s">
        <v>110</v>
      </c>
      <c r="F154" s="169"/>
      <c r="G154" s="170"/>
      <c r="H154" s="170"/>
      <c r="I154" s="170"/>
      <c r="J154" s="170"/>
      <c r="K154" s="171">
        <v>171.5</v>
      </c>
      <c r="L154" s="78"/>
      <c r="M154" s="24"/>
      <c r="N154" s="34"/>
      <c r="O154" s="34"/>
      <c r="P154" s="34"/>
      <c r="Q154" s="34"/>
      <c r="R154" s="172"/>
      <c r="S154" s="102"/>
      <c r="T154" s="172"/>
      <c r="U154" s="102"/>
      <c r="V154" s="173"/>
      <c r="W154" s="174"/>
      <c r="X154" s="174"/>
      <c r="Y154" s="174"/>
      <c r="Z154" s="175"/>
      <c r="AC154" s="166"/>
    </row>
    <row r="155" spans="2:29" s="22" customFormat="1" ht="13.5" customHeight="1" x14ac:dyDescent="0.2">
      <c r="B155" s="23"/>
      <c r="C155" s="167"/>
      <c r="D155" s="167"/>
      <c r="E155" s="176"/>
      <c r="F155" s="177"/>
      <c r="G155" s="178"/>
      <c r="H155" s="178"/>
      <c r="I155" s="178"/>
      <c r="J155" s="179"/>
      <c r="K155" s="180">
        <f>SUM(K154)</f>
        <v>171.5</v>
      </c>
      <c r="L155" s="78"/>
      <c r="M155" s="24"/>
      <c r="N155" s="34"/>
      <c r="O155" s="34"/>
      <c r="P155" s="34"/>
      <c r="Q155" s="34"/>
      <c r="R155" s="172"/>
      <c r="S155" s="102"/>
      <c r="T155" s="172"/>
      <c r="U155" s="102"/>
      <c r="V155" s="173"/>
      <c r="W155" s="174"/>
      <c r="X155" s="174"/>
      <c r="Y155" s="174"/>
      <c r="Z155" s="175"/>
      <c r="AC155" s="166"/>
    </row>
    <row r="156" spans="2:29" s="22" customFormat="1" ht="13.5" customHeight="1" x14ac:dyDescent="0.2">
      <c r="B156" s="23"/>
      <c r="C156" s="182">
        <v>35</v>
      </c>
      <c r="D156" s="182" t="s">
        <v>78</v>
      </c>
      <c r="E156" s="183" t="s">
        <v>167</v>
      </c>
      <c r="F156" s="323" t="s">
        <v>168</v>
      </c>
      <c r="G156" s="324"/>
      <c r="H156" s="324"/>
      <c r="I156" s="325"/>
      <c r="J156" s="184" t="s">
        <v>106</v>
      </c>
      <c r="K156" s="185">
        <f>K158</f>
        <v>343</v>
      </c>
      <c r="L156" s="326"/>
      <c r="M156" s="327"/>
      <c r="N156" s="328">
        <f>ROUND(L156*K156,2)</f>
        <v>0</v>
      </c>
      <c r="O156" s="329"/>
      <c r="P156" s="329"/>
      <c r="Q156" s="330"/>
      <c r="R156" s="186">
        <v>0</v>
      </c>
      <c r="S156" s="187">
        <f>R156*K156</f>
        <v>0</v>
      </c>
      <c r="T156" s="186">
        <v>0</v>
      </c>
      <c r="U156" s="187">
        <f>T156*K156</f>
        <v>0</v>
      </c>
      <c r="V156" s="25"/>
      <c r="AC156" s="166"/>
    </row>
    <row r="157" spans="2:29" s="22" customFormat="1" ht="13.5" customHeight="1" x14ac:dyDescent="0.2">
      <c r="B157" s="23"/>
      <c r="C157" s="167"/>
      <c r="D157" s="167"/>
      <c r="E157" s="168" t="s">
        <v>110</v>
      </c>
      <c r="F157" s="169" t="s">
        <v>169</v>
      </c>
      <c r="G157" s="170"/>
      <c r="H157" s="170"/>
      <c r="I157" s="170"/>
      <c r="J157" s="170"/>
      <c r="K157" s="171">
        <f>171.5*2</f>
        <v>343</v>
      </c>
      <c r="L157" s="78"/>
      <c r="M157" s="24"/>
      <c r="N157" s="34"/>
      <c r="O157" s="34"/>
      <c r="P157" s="34"/>
      <c r="Q157" s="34"/>
      <c r="R157" s="172"/>
      <c r="S157" s="102"/>
      <c r="T157" s="172"/>
      <c r="U157" s="102"/>
      <c r="V157" s="173"/>
      <c r="W157" s="174"/>
      <c r="X157" s="174"/>
      <c r="Y157" s="174"/>
      <c r="Z157" s="175"/>
      <c r="AC157" s="166"/>
    </row>
    <row r="158" spans="2:29" s="22" customFormat="1" ht="13.5" customHeight="1" x14ac:dyDescent="0.2">
      <c r="B158" s="23"/>
      <c r="C158" s="167"/>
      <c r="D158" s="167"/>
      <c r="E158" s="176"/>
      <c r="F158" s="177"/>
      <c r="G158" s="178"/>
      <c r="H158" s="178"/>
      <c r="I158" s="178"/>
      <c r="J158" s="179"/>
      <c r="K158" s="180">
        <f>SUM(K157)</f>
        <v>343</v>
      </c>
      <c r="L158" s="78"/>
      <c r="M158" s="24"/>
      <c r="N158" s="34"/>
      <c r="O158" s="34"/>
      <c r="P158" s="34"/>
      <c r="Q158" s="34"/>
      <c r="R158" s="172"/>
      <c r="S158" s="102"/>
      <c r="T158" s="172"/>
      <c r="U158" s="102"/>
      <c r="V158" s="173"/>
      <c r="W158" s="174"/>
      <c r="X158" s="174"/>
      <c r="Y158" s="174"/>
      <c r="Z158" s="175"/>
      <c r="AC158" s="166"/>
    </row>
    <row r="159" spans="2:29" s="143" customFormat="1" ht="15" customHeight="1" x14ac:dyDescent="0.3">
      <c r="B159" s="144"/>
      <c r="D159" s="145" t="s">
        <v>65</v>
      </c>
      <c r="E159" s="145"/>
      <c r="F159" s="145"/>
      <c r="G159" s="145"/>
      <c r="H159" s="145"/>
      <c r="I159" s="145"/>
      <c r="J159" s="145"/>
      <c r="K159" s="146"/>
      <c r="L159" s="145"/>
      <c r="M159" s="145"/>
      <c r="N159" s="289">
        <f>SUM(N160:Q165)</f>
        <v>0</v>
      </c>
      <c r="O159" s="290"/>
      <c r="P159" s="290"/>
      <c r="Q159" s="290"/>
      <c r="S159" s="147">
        <f>SUM(S160:S165)</f>
        <v>0</v>
      </c>
      <c r="U159" s="147">
        <f>SUM(U160:U165)</f>
        <v>0</v>
      </c>
      <c r="V159" s="149"/>
      <c r="AC159" s="192"/>
    </row>
    <row r="160" spans="2:29" s="22" customFormat="1" ht="13.5" customHeight="1" x14ac:dyDescent="0.2">
      <c r="B160" s="23"/>
      <c r="C160" s="150">
        <v>36</v>
      </c>
      <c r="D160" s="150"/>
      <c r="E160" s="151" t="s">
        <v>170</v>
      </c>
      <c r="F160" s="293" t="s">
        <v>171</v>
      </c>
      <c r="G160" s="294"/>
      <c r="H160" s="294"/>
      <c r="I160" s="294"/>
      <c r="J160" s="152" t="s">
        <v>172</v>
      </c>
      <c r="K160" s="153">
        <f>K162</f>
        <v>340.18045000000001</v>
      </c>
      <c r="L160" s="295"/>
      <c r="M160" s="295"/>
      <c r="N160" s="297">
        <f t="shared" ref="N160:N165" si="10">ROUND(L160*K160,2)</f>
        <v>0</v>
      </c>
      <c r="O160" s="297"/>
      <c r="P160" s="297"/>
      <c r="Q160" s="297"/>
      <c r="R160" s="154">
        <v>0</v>
      </c>
      <c r="S160" s="155">
        <f t="shared" ref="S160:S165" si="11">R160*K160</f>
        <v>0</v>
      </c>
      <c r="T160" s="154">
        <v>0</v>
      </c>
      <c r="U160" s="155">
        <f t="shared" ref="U160:U165" si="12">T160*K160</f>
        <v>0</v>
      </c>
      <c r="V160" s="25"/>
      <c r="AC160" s="166"/>
    </row>
    <row r="161" spans="1:29" s="22" customFormat="1" ht="13.5" customHeight="1" x14ac:dyDescent="0.2">
      <c r="B161" s="23"/>
      <c r="C161" s="207">
        <v>37</v>
      </c>
      <c r="D161" s="207"/>
      <c r="E161" s="208" t="s">
        <v>173</v>
      </c>
      <c r="F161" s="318" t="s">
        <v>174</v>
      </c>
      <c r="G161" s="319"/>
      <c r="H161" s="319"/>
      <c r="I161" s="319"/>
      <c r="J161" s="209" t="s">
        <v>172</v>
      </c>
      <c r="K161" s="166">
        <f>K160*11</f>
        <v>3741.98495</v>
      </c>
      <c r="L161" s="315"/>
      <c r="M161" s="315"/>
      <c r="N161" s="337">
        <f t="shared" si="10"/>
        <v>0</v>
      </c>
      <c r="O161" s="337"/>
      <c r="P161" s="337"/>
      <c r="Q161" s="337"/>
      <c r="R161" s="210">
        <v>0</v>
      </c>
      <c r="S161" s="211">
        <f t="shared" si="11"/>
        <v>0</v>
      </c>
      <c r="T161" s="210">
        <v>0</v>
      </c>
      <c r="U161" s="211">
        <f t="shared" si="12"/>
        <v>0</v>
      </c>
      <c r="V161" s="25"/>
      <c r="AC161" s="166"/>
    </row>
    <row r="162" spans="1:29" s="22" customFormat="1" ht="13.5" customHeight="1" x14ac:dyDescent="0.2">
      <c r="B162" s="23"/>
      <c r="C162" s="207">
        <v>38</v>
      </c>
      <c r="D162" s="207"/>
      <c r="E162" s="208" t="s">
        <v>175</v>
      </c>
      <c r="F162" s="318" t="s">
        <v>176</v>
      </c>
      <c r="G162" s="319"/>
      <c r="H162" s="319"/>
      <c r="I162" s="319"/>
      <c r="J162" s="209" t="s">
        <v>172</v>
      </c>
      <c r="K162" s="166">
        <f>SUM(K163:K165)</f>
        <v>340.18045000000001</v>
      </c>
      <c r="L162" s="315"/>
      <c r="M162" s="315"/>
      <c r="N162" s="337">
        <f t="shared" si="10"/>
        <v>0</v>
      </c>
      <c r="O162" s="337"/>
      <c r="P162" s="337"/>
      <c r="Q162" s="337"/>
      <c r="R162" s="210">
        <v>0</v>
      </c>
      <c r="S162" s="211">
        <f t="shared" si="11"/>
        <v>0</v>
      </c>
      <c r="T162" s="210">
        <v>0</v>
      </c>
      <c r="U162" s="211">
        <f t="shared" si="12"/>
        <v>0</v>
      </c>
      <c r="V162" s="25"/>
      <c r="Z162" s="172"/>
      <c r="AC162" s="161"/>
    </row>
    <row r="163" spans="1:29" s="22" customFormat="1" ht="13.5" customHeight="1" x14ac:dyDescent="0.2">
      <c r="B163" s="23"/>
      <c r="C163" s="207">
        <v>39</v>
      </c>
      <c r="D163" s="207"/>
      <c r="E163" s="208"/>
      <c r="F163" s="318" t="s">
        <v>177</v>
      </c>
      <c r="G163" s="319"/>
      <c r="H163" s="319"/>
      <c r="I163" s="319"/>
      <c r="J163" s="209" t="s">
        <v>172</v>
      </c>
      <c r="K163" s="166">
        <f>U70+U86</f>
        <v>18.331500000000002</v>
      </c>
      <c r="L163" s="315"/>
      <c r="M163" s="315"/>
      <c r="N163" s="337">
        <f t="shared" si="10"/>
        <v>0</v>
      </c>
      <c r="O163" s="337"/>
      <c r="P163" s="337"/>
      <c r="Q163" s="337"/>
      <c r="R163" s="210">
        <v>0</v>
      </c>
      <c r="S163" s="211">
        <f t="shared" si="11"/>
        <v>0</v>
      </c>
      <c r="T163" s="210">
        <v>0</v>
      </c>
      <c r="U163" s="211">
        <f t="shared" si="12"/>
        <v>0</v>
      </c>
      <c r="V163" s="25"/>
      <c r="X163" s="156" t="s">
        <v>82</v>
      </c>
      <c r="Z163" s="172"/>
      <c r="AC163" s="216"/>
    </row>
    <row r="164" spans="1:29" s="22" customFormat="1" ht="13.5" customHeight="1" x14ac:dyDescent="0.2">
      <c r="B164" s="23"/>
      <c r="C164" s="207">
        <v>40</v>
      </c>
      <c r="D164" s="207"/>
      <c r="E164" s="208"/>
      <c r="F164" s="318" t="s">
        <v>178</v>
      </c>
      <c r="G164" s="319"/>
      <c r="H164" s="319"/>
      <c r="I164" s="319"/>
      <c r="J164" s="209" t="s">
        <v>172</v>
      </c>
      <c r="K164" s="166">
        <f>U90+U74+U93+U78+U82</f>
        <v>98.834950000000006</v>
      </c>
      <c r="L164" s="315"/>
      <c r="M164" s="315"/>
      <c r="N164" s="337">
        <f t="shared" si="10"/>
        <v>0</v>
      </c>
      <c r="O164" s="337"/>
      <c r="P164" s="337"/>
      <c r="Q164" s="337"/>
      <c r="R164" s="210">
        <v>0</v>
      </c>
      <c r="S164" s="211">
        <f t="shared" si="11"/>
        <v>0</v>
      </c>
      <c r="T164" s="210">
        <v>0</v>
      </c>
      <c r="U164" s="211">
        <f t="shared" si="12"/>
        <v>0</v>
      </c>
      <c r="V164" s="25"/>
      <c r="X164" s="217" t="s">
        <v>89</v>
      </c>
      <c r="AC164" s="214"/>
    </row>
    <row r="165" spans="1:29" s="22" customFormat="1" ht="13.5" customHeight="1" x14ac:dyDescent="0.2">
      <c r="B165" s="23"/>
      <c r="C165" s="158">
        <v>41</v>
      </c>
      <c r="D165" s="158"/>
      <c r="E165" s="159"/>
      <c r="F165" s="298" t="s">
        <v>179</v>
      </c>
      <c r="G165" s="299"/>
      <c r="H165" s="299"/>
      <c r="I165" s="299"/>
      <c r="J165" s="160" t="s">
        <v>172</v>
      </c>
      <c r="K165" s="161">
        <f>U87+U83+U79+U75+U71</f>
        <v>223.01399999999998</v>
      </c>
      <c r="L165" s="300"/>
      <c r="M165" s="300"/>
      <c r="N165" s="302">
        <f t="shared" si="10"/>
        <v>0</v>
      </c>
      <c r="O165" s="302"/>
      <c r="P165" s="302"/>
      <c r="Q165" s="302"/>
      <c r="R165" s="162">
        <v>0</v>
      </c>
      <c r="S165" s="163">
        <f t="shared" si="11"/>
        <v>0</v>
      </c>
      <c r="T165" s="162">
        <v>0</v>
      </c>
      <c r="U165" s="163">
        <f t="shared" si="12"/>
        <v>0</v>
      </c>
      <c r="V165" s="25"/>
      <c r="X165" s="164" t="s">
        <v>85</v>
      </c>
      <c r="AC165" s="218"/>
    </row>
    <row r="166" spans="1:29" s="143" customFormat="1" ht="15" customHeight="1" x14ac:dyDescent="0.3">
      <c r="B166" s="144"/>
      <c r="D166" s="145" t="s">
        <v>66</v>
      </c>
      <c r="E166" s="145"/>
      <c r="F166" s="145"/>
      <c r="G166" s="145"/>
      <c r="H166" s="145"/>
      <c r="I166" s="145"/>
      <c r="J166" s="145"/>
      <c r="K166" s="146"/>
      <c r="L166" s="145"/>
      <c r="M166" s="145"/>
      <c r="N166" s="289">
        <f>N167</f>
        <v>0</v>
      </c>
      <c r="O166" s="290"/>
      <c r="P166" s="290"/>
      <c r="Q166" s="290"/>
      <c r="S166" s="147">
        <f>S167</f>
        <v>0</v>
      </c>
      <c r="U166" s="147">
        <f>U167</f>
        <v>0</v>
      </c>
      <c r="V166" s="149"/>
      <c r="AC166" s="219"/>
    </row>
    <row r="167" spans="1:29" s="22" customFormat="1" ht="13.5" customHeight="1" x14ac:dyDescent="0.2">
      <c r="B167" s="23"/>
      <c r="C167" s="182">
        <v>42</v>
      </c>
      <c r="D167" s="182" t="s">
        <v>78</v>
      </c>
      <c r="E167" s="183" t="s">
        <v>180</v>
      </c>
      <c r="F167" s="303" t="s">
        <v>181</v>
      </c>
      <c r="G167" s="304"/>
      <c r="H167" s="304"/>
      <c r="I167" s="304"/>
      <c r="J167" s="184" t="s">
        <v>172</v>
      </c>
      <c r="K167" s="185">
        <f>S68</f>
        <v>358.46571619999997</v>
      </c>
      <c r="L167" s="305"/>
      <c r="M167" s="306"/>
      <c r="N167" s="307">
        <f>ROUND(L167*K167,2)</f>
        <v>0</v>
      </c>
      <c r="O167" s="307"/>
      <c r="P167" s="307"/>
      <c r="Q167" s="307"/>
      <c r="R167" s="186">
        <v>0</v>
      </c>
      <c r="S167" s="187">
        <v>0</v>
      </c>
      <c r="T167" s="186">
        <v>0</v>
      </c>
      <c r="U167" s="187">
        <f>T167*K167</f>
        <v>0</v>
      </c>
      <c r="V167" s="25"/>
      <c r="AC167" s="166"/>
    </row>
    <row r="168" spans="1:29" s="143" customFormat="1" ht="15" customHeight="1" x14ac:dyDescent="0.3">
      <c r="B168" s="144"/>
      <c r="D168" s="145" t="s">
        <v>182</v>
      </c>
      <c r="E168" s="145"/>
      <c r="F168" s="145"/>
      <c r="G168" s="145"/>
      <c r="H168" s="145"/>
      <c r="I168" s="145"/>
      <c r="J168" s="145"/>
      <c r="K168" s="146"/>
      <c r="L168" s="145"/>
      <c r="M168" s="145"/>
      <c r="N168" s="338">
        <f>SUM(N169:Q175)</f>
        <v>0</v>
      </c>
      <c r="O168" s="339"/>
      <c r="P168" s="339"/>
      <c r="Q168" s="339"/>
      <c r="S168" s="147">
        <f>SUM(S169:S175)</f>
        <v>0</v>
      </c>
      <c r="U168" s="220">
        <f>SUM(U169:U175)</f>
        <v>0</v>
      </c>
      <c r="V168" s="149"/>
      <c r="Z168" s="145"/>
      <c r="AC168" s="221"/>
    </row>
    <row r="169" spans="1:29" s="22" customFormat="1" ht="15" customHeight="1" x14ac:dyDescent="0.3">
      <c r="A169" s="143"/>
      <c r="B169" s="23"/>
      <c r="C169" s="150">
        <v>43</v>
      </c>
      <c r="D169" s="150" t="s">
        <v>78</v>
      </c>
      <c r="E169" s="151"/>
      <c r="F169" s="293" t="s">
        <v>183</v>
      </c>
      <c r="G169" s="294"/>
      <c r="H169" s="294"/>
      <c r="I169" s="294"/>
      <c r="J169" s="152" t="s">
        <v>184</v>
      </c>
      <c r="K169" s="153">
        <v>1</v>
      </c>
      <c r="L169" s="295"/>
      <c r="M169" s="296"/>
      <c r="N169" s="297">
        <f t="shared" ref="N169:N175" si="13">ROUND(L169*K169,2)</f>
        <v>0</v>
      </c>
      <c r="O169" s="297"/>
      <c r="P169" s="297"/>
      <c r="Q169" s="297"/>
      <c r="R169" s="154">
        <v>0</v>
      </c>
      <c r="S169" s="155">
        <f t="shared" ref="S169:S175" si="14">R169*K169</f>
        <v>0</v>
      </c>
      <c r="T169" s="154">
        <v>0</v>
      </c>
      <c r="U169" s="155">
        <f t="shared" ref="U169:U175" si="15">T169*K169</f>
        <v>0</v>
      </c>
      <c r="V169" s="25"/>
      <c r="Z169" s="145"/>
      <c r="AC169" s="210"/>
    </row>
    <row r="170" spans="1:29" s="22" customFormat="1" ht="15" customHeight="1" x14ac:dyDescent="0.3">
      <c r="A170" s="143"/>
      <c r="B170" s="23"/>
      <c r="C170" s="207">
        <v>44</v>
      </c>
      <c r="D170" s="207" t="s">
        <v>78</v>
      </c>
      <c r="E170" s="208"/>
      <c r="F170" s="318" t="s">
        <v>185</v>
      </c>
      <c r="G170" s="319"/>
      <c r="H170" s="319"/>
      <c r="I170" s="319"/>
      <c r="J170" s="209" t="s">
        <v>184</v>
      </c>
      <c r="K170" s="166">
        <v>1</v>
      </c>
      <c r="L170" s="315"/>
      <c r="M170" s="316"/>
      <c r="N170" s="337">
        <f t="shared" si="13"/>
        <v>0</v>
      </c>
      <c r="O170" s="337"/>
      <c r="P170" s="337"/>
      <c r="Q170" s="337"/>
      <c r="R170" s="210">
        <v>0</v>
      </c>
      <c r="S170" s="211">
        <f t="shared" si="14"/>
        <v>0</v>
      </c>
      <c r="T170" s="210">
        <v>0</v>
      </c>
      <c r="U170" s="211">
        <f t="shared" si="15"/>
        <v>0</v>
      </c>
      <c r="V170" s="25"/>
      <c r="Z170" s="145"/>
      <c r="AC170" s="210"/>
    </row>
    <row r="171" spans="1:29" s="22" customFormat="1" ht="15" customHeight="1" x14ac:dyDescent="0.3">
      <c r="A171" s="143"/>
      <c r="B171" s="23"/>
      <c r="C171" s="207">
        <v>45</v>
      </c>
      <c r="D171" s="207" t="s">
        <v>78</v>
      </c>
      <c r="E171" s="208"/>
      <c r="F171" s="318" t="s">
        <v>186</v>
      </c>
      <c r="G171" s="319"/>
      <c r="H171" s="319"/>
      <c r="I171" s="319"/>
      <c r="J171" s="209" t="s">
        <v>184</v>
      </c>
      <c r="K171" s="166">
        <v>1</v>
      </c>
      <c r="L171" s="315"/>
      <c r="M171" s="316"/>
      <c r="N171" s="337">
        <f t="shared" si="13"/>
        <v>0</v>
      </c>
      <c r="O171" s="337"/>
      <c r="P171" s="337"/>
      <c r="Q171" s="337"/>
      <c r="R171" s="210">
        <v>0</v>
      </c>
      <c r="S171" s="211">
        <f t="shared" si="14"/>
        <v>0</v>
      </c>
      <c r="T171" s="210">
        <v>0</v>
      </c>
      <c r="U171" s="211">
        <f t="shared" si="15"/>
        <v>0</v>
      </c>
      <c r="V171" s="25"/>
      <c r="Z171" s="145"/>
      <c r="AC171" s="210"/>
    </row>
    <row r="172" spans="1:29" s="22" customFormat="1" ht="15" customHeight="1" x14ac:dyDescent="0.3">
      <c r="A172" s="143"/>
      <c r="B172" s="23"/>
      <c r="C172" s="207">
        <v>46</v>
      </c>
      <c r="D172" s="207" t="s">
        <v>78</v>
      </c>
      <c r="E172" s="208"/>
      <c r="F172" s="318" t="s">
        <v>187</v>
      </c>
      <c r="G172" s="319"/>
      <c r="H172" s="319"/>
      <c r="I172" s="319"/>
      <c r="J172" s="209" t="s">
        <v>184</v>
      </c>
      <c r="K172" s="166">
        <v>1</v>
      </c>
      <c r="L172" s="315"/>
      <c r="M172" s="316"/>
      <c r="N172" s="337">
        <f t="shared" si="13"/>
        <v>0</v>
      </c>
      <c r="O172" s="337"/>
      <c r="P172" s="337"/>
      <c r="Q172" s="337"/>
      <c r="R172" s="210">
        <v>0</v>
      </c>
      <c r="S172" s="211">
        <f t="shared" si="14"/>
        <v>0</v>
      </c>
      <c r="T172" s="210">
        <v>0</v>
      </c>
      <c r="U172" s="211">
        <f t="shared" si="15"/>
        <v>0</v>
      </c>
      <c r="V172" s="25"/>
      <c r="Z172" s="145"/>
      <c r="AC172" s="210"/>
    </row>
    <row r="173" spans="1:29" s="22" customFormat="1" ht="15" customHeight="1" x14ac:dyDescent="0.3">
      <c r="A173" s="143"/>
      <c r="B173" s="23"/>
      <c r="C173" s="207">
        <v>47</v>
      </c>
      <c r="D173" s="207" t="s">
        <v>78</v>
      </c>
      <c r="E173" s="208"/>
      <c r="F173" s="318" t="s">
        <v>188</v>
      </c>
      <c r="G173" s="319"/>
      <c r="H173" s="319"/>
      <c r="I173" s="319"/>
      <c r="J173" s="209" t="s">
        <v>184</v>
      </c>
      <c r="K173" s="166">
        <v>1</v>
      </c>
      <c r="L173" s="315"/>
      <c r="M173" s="316"/>
      <c r="N173" s="337">
        <f t="shared" si="13"/>
        <v>0</v>
      </c>
      <c r="O173" s="337"/>
      <c r="P173" s="337"/>
      <c r="Q173" s="337"/>
      <c r="R173" s="210">
        <v>0</v>
      </c>
      <c r="S173" s="211">
        <f t="shared" si="14"/>
        <v>0</v>
      </c>
      <c r="T173" s="210">
        <v>0</v>
      </c>
      <c r="U173" s="211">
        <f t="shared" si="15"/>
        <v>0</v>
      </c>
      <c r="V173" s="25"/>
      <c r="Z173" s="145"/>
      <c r="AC173" s="210"/>
    </row>
    <row r="174" spans="1:29" s="22" customFormat="1" ht="15" customHeight="1" x14ac:dyDescent="0.3">
      <c r="A174" s="143"/>
      <c r="B174" s="23"/>
      <c r="C174" s="207">
        <v>48</v>
      </c>
      <c r="D174" s="207" t="s">
        <v>78</v>
      </c>
      <c r="E174" s="208"/>
      <c r="F174" s="318" t="s">
        <v>189</v>
      </c>
      <c r="G174" s="319"/>
      <c r="H174" s="319"/>
      <c r="I174" s="319"/>
      <c r="J174" s="209" t="s">
        <v>184</v>
      </c>
      <c r="K174" s="166">
        <v>1</v>
      </c>
      <c r="L174" s="315"/>
      <c r="M174" s="316"/>
      <c r="N174" s="337">
        <f t="shared" si="13"/>
        <v>0</v>
      </c>
      <c r="O174" s="337"/>
      <c r="P174" s="337"/>
      <c r="Q174" s="337"/>
      <c r="R174" s="210">
        <v>0</v>
      </c>
      <c r="S174" s="211">
        <f t="shared" si="14"/>
        <v>0</v>
      </c>
      <c r="T174" s="210">
        <v>0</v>
      </c>
      <c r="U174" s="211">
        <f t="shared" si="15"/>
        <v>0</v>
      </c>
      <c r="V174" s="25"/>
      <c r="Z174" s="145"/>
      <c r="AC174" s="210"/>
    </row>
    <row r="175" spans="1:29" s="22" customFormat="1" ht="15" customHeight="1" x14ac:dyDescent="0.3">
      <c r="A175" s="143"/>
      <c r="B175" s="23"/>
      <c r="C175" s="158">
        <v>49</v>
      </c>
      <c r="D175" s="158" t="s">
        <v>78</v>
      </c>
      <c r="E175" s="159"/>
      <c r="F175" s="298" t="s">
        <v>190</v>
      </c>
      <c r="G175" s="299"/>
      <c r="H175" s="299"/>
      <c r="I175" s="299"/>
      <c r="J175" s="160" t="s">
        <v>184</v>
      </c>
      <c r="K175" s="161">
        <v>1</v>
      </c>
      <c r="L175" s="300"/>
      <c r="M175" s="301"/>
      <c r="N175" s="302">
        <f t="shared" si="13"/>
        <v>0</v>
      </c>
      <c r="O175" s="302"/>
      <c r="P175" s="302"/>
      <c r="Q175" s="302"/>
      <c r="R175" s="162">
        <v>0</v>
      </c>
      <c r="S175" s="163">
        <f t="shared" si="14"/>
        <v>0</v>
      </c>
      <c r="T175" s="162">
        <v>0</v>
      </c>
      <c r="U175" s="163">
        <f t="shared" si="15"/>
        <v>0</v>
      </c>
      <c r="V175" s="25"/>
      <c r="Z175" s="145"/>
      <c r="AC175" s="162"/>
    </row>
    <row r="176" spans="1:29" s="52" customFormat="1" ht="15" customHeight="1" x14ac:dyDescent="0.3">
      <c r="A176" s="222"/>
      <c r="B176" s="56"/>
      <c r="C176" s="223"/>
      <c r="D176" s="223"/>
      <c r="E176" s="224"/>
      <c r="F176" s="225"/>
      <c r="G176" s="54"/>
      <c r="H176" s="54"/>
      <c r="I176" s="54"/>
      <c r="J176" s="226"/>
      <c r="K176" s="129"/>
      <c r="L176" s="129"/>
      <c r="M176" s="54"/>
      <c r="N176" s="227"/>
      <c r="O176" s="227"/>
      <c r="P176" s="227"/>
      <c r="Q176" s="227"/>
      <c r="R176" s="228"/>
      <c r="S176" s="229"/>
      <c r="T176" s="228"/>
      <c r="U176" s="229"/>
      <c r="V176" s="57"/>
      <c r="Z176" s="145"/>
    </row>
    <row r="177" spans="1:26" s="22" customFormat="1" ht="15" customHeight="1" x14ac:dyDescent="0.3">
      <c r="A177" s="143"/>
      <c r="B177" s="23"/>
      <c r="C177" s="230" t="s">
        <v>191</v>
      </c>
      <c r="D177" s="167"/>
      <c r="E177" s="231"/>
      <c r="F177" s="232"/>
      <c r="J177" s="130"/>
      <c r="K177" s="78"/>
      <c r="L177" s="78"/>
      <c r="N177" s="24"/>
      <c r="O177" s="24"/>
      <c r="P177" s="24"/>
      <c r="Q177" s="24"/>
      <c r="R177" s="172"/>
      <c r="S177" s="102"/>
      <c r="T177" s="172"/>
      <c r="U177" s="102"/>
      <c r="V177" s="25"/>
      <c r="Z177" s="145"/>
    </row>
    <row r="178" spans="1:26" s="22" customFormat="1" ht="15" customHeight="1" x14ac:dyDescent="0.3">
      <c r="A178" s="143"/>
      <c r="B178" s="23"/>
      <c r="C178" s="10"/>
      <c r="D178" s="167"/>
      <c r="E178" s="231"/>
      <c r="F178" s="232"/>
      <c r="J178" s="130"/>
      <c r="K178" s="78"/>
      <c r="L178" s="78"/>
      <c r="N178" s="24"/>
      <c r="O178" s="24"/>
      <c r="P178" s="24"/>
      <c r="Q178" s="24"/>
      <c r="R178" s="172"/>
      <c r="S178" s="102"/>
      <c r="T178" s="172"/>
      <c r="U178" s="102"/>
      <c r="V178" s="25"/>
      <c r="Z178" s="145"/>
    </row>
    <row r="179" spans="1:26" s="52" customFormat="1" ht="6.95" customHeight="1" x14ac:dyDescent="0.3">
      <c r="A179" s="222"/>
      <c r="B179" s="94"/>
      <c r="C179" s="127"/>
      <c r="D179" s="127"/>
      <c r="E179" s="127"/>
      <c r="F179" s="127"/>
      <c r="G179" s="127"/>
      <c r="H179" s="127"/>
      <c r="I179" s="127"/>
      <c r="J179" s="127"/>
      <c r="K179" s="128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95"/>
      <c r="Z179" s="145"/>
    </row>
  </sheetData>
  <mergeCells count="204"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N171:Q171"/>
    <mergeCell ref="F171:I171"/>
    <mergeCell ref="L171:M171"/>
    <mergeCell ref="F172:I172"/>
    <mergeCell ref="L172:M172"/>
    <mergeCell ref="N172:Q172"/>
    <mergeCell ref="L165:M165"/>
    <mergeCell ref="N165:Q165"/>
    <mergeCell ref="F165:I165"/>
    <mergeCell ref="N166:Q166"/>
    <mergeCell ref="F167:I167"/>
    <mergeCell ref="L167:M167"/>
    <mergeCell ref="N167:Q167"/>
    <mergeCell ref="N168:Q168"/>
    <mergeCell ref="L169:M169"/>
    <mergeCell ref="N169:Q169"/>
    <mergeCell ref="F169:I169"/>
    <mergeCell ref="F162:I162"/>
    <mergeCell ref="L162:M162"/>
    <mergeCell ref="N162:Q162"/>
    <mergeCell ref="F163:I163"/>
    <mergeCell ref="L163:M163"/>
    <mergeCell ref="N163:Q163"/>
    <mergeCell ref="N164:Q164"/>
    <mergeCell ref="F164:I164"/>
    <mergeCell ref="L164:M164"/>
    <mergeCell ref="L156:M156"/>
    <mergeCell ref="N156:Q156"/>
    <mergeCell ref="F156:I156"/>
    <mergeCell ref="N159:Q159"/>
    <mergeCell ref="N160:Q160"/>
    <mergeCell ref="L160:M160"/>
    <mergeCell ref="F160:I160"/>
    <mergeCell ref="L161:M161"/>
    <mergeCell ref="N161:Q161"/>
    <mergeCell ref="F161:I161"/>
    <mergeCell ref="F146:I146"/>
    <mergeCell ref="L146:M146"/>
    <mergeCell ref="N146:Q146"/>
    <mergeCell ref="L150:M150"/>
    <mergeCell ref="N150:Q150"/>
    <mergeCell ref="F150:I150"/>
    <mergeCell ref="F153:I153"/>
    <mergeCell ref="L153:M153"/>
    <mergeCell ref="N153:Q153"/>
    <mergeCell ref="F136:I136"/>
    <mergeCell ref="L136:M136"/>
    <mergeCell ref="N136:Q136"/>
    <mergeCell ref="F139:I139"/>
    <mergeCell ref="L139:M139"/>
    <mergeCell ref="N139:Q139"/>
    <mergeCell ref="L142:M142"/>
    <mergeCell ref="N142:Q142"/>
    <mergeCell ref="F142:I142"/>
    <mergeCell ref="N125:Q125"/>
    <mergeCell ref="F126:I126"/>
    <mergeCell ref="L126:M126"/>
    <mergeCell ref="N126:Q126"/>
    <mergeCell ref="F129:I129"/>
    <mergeCell ref="L129:M129"/>
    <mergeCell ref="N129:Q129"/>
    <mergeCell ref="F132:I132"/>
    <mergeCell ref="L132:M132"/>
    <mergeCell ref="N132:Q132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L115:M115"/>
    <mergeCell ref="N115:Q115"/>
    <mergeCell ref="F115:I115"/>
    <mergeCell ref="F118:I118"/>
    <mergeCell ref="L118:M118"/>
    <mergeCell ref="N118:Q118"/>
    <mergeCell ref="L119:M119"/>
    <mergeCell ref="N119:Q119"/>
    <mergeCell ref="F119:I119"/>
    <mergeCell ref="N108:Q108"/>
    <mergeCell ref="F108:I108"/>
    <mergeCell ref="L108:M108"/>
    <mergeCell ref="N109:Q109"/>
    <mergeCell ref="F109:I109"/>
    <mergeCell ref="L109:M109"/>
    <mergeCell ref="F112:I112"/>
    <mergeCell ref="L112:M112"/>
    <mergeCell ref="N112:Q112"/>
    <mergeCell ref="N100:Q100"/>
    <mergeCell ref="F101:I101"/>
    <mergeCell ref="L101:M101"/>
    <mergeCell ref="N101:Q101"/>
    <mergeCell ref="L102:M102"/>
    <mergeCell ref="F102:I102"/>
    <mergeCell ref="N102:Q102"/>
    <mergeCell ref="N105:Q105"/>
    <mergeCell ref="F105:I105"/>
    <mergeCell ref="L105:M105"/>
    <mergeCell ref="F90:I90"/>
    <mergeCell ref="L90:M90"/>
    <mergeCell ref="N90:Q90"/>
    <mergeCell ref="L93:M93"/>
    <mergeCell ref="N93:Q93"/>
    <mergeCell ref="F93:I93"/>
    <mergeCell ref="F96:I96"/>
    <mergeCell ref="N96:Q96"/>
    <mergeCell ref="L96:M96"/>
    <mergeCell ref="F82:I82"/>
    <mergeCell ref="N82:Q82"/>
    <mergeCell ref="L82:M82"/>
    <mergeCell ref="AA82:AA83"/>
    <mergeCell ref="N83:Q83"/>
    <mergeCell ref="F83:I83"/>
    <mergeCell ref="L83:M83"/>
    <mergeCell ref="F86:I86"/>
    <mergeCell ref="L86:M86"/>
    <mergeCell ref="N86:Q86"/>
    <mergeCell ref="AA86:AA87"/>
    <mergeCell ref="F87:I87"/>
    <mergeCell ref="L87:M87"/>
    <mergeCell ref="N87:Q87"/>
    <mergeCell ref="L74:M74"/>
    <mergeCell ref="N74:Q74"/>
    <mergeCell ref="F74:I74"/>
    <mergeCell ref="AA74:AA75"/>
    <mergeCell ref="F75:I75"/>
    <mergeCell ref="L75:M75"/>
    <mergeCell ref="N75:Q75"/>
    <mergeCell ref="F78:I78"/>
    <mergeCell ref="L78:M78"/>
    <mergeCell ref="N78:Q78"/>
    <mergeCell ref="AA78:AA79"/>
    <mergeCell ref="N79:Q79"/>
    <mergeCell ref="F79:I79"/>
    <mergeCell ref="L79:M79"/>
    <mergeCell ref="N68:Q68"/>
    <mergeCell ref="N69:Q69"/>
    <mergeCell ref="AA70:AA71"/>
    <mergeCell ref="F70:I70"/>
    <mergeCell ref="L70:M70"/>
    <mergeCell ref="N70:Q70"/>
    <mergeCell ref="F71:I71"/>
    <mergeCell ref="L71:M71"/>
    <mergeCell ref="N71:Q71"/>
    <mergeCell ref="C56:U56"/>
    <mergeCell ref="F58:P58"/>
    <mergeCell ref="F59:P59"/>
    <mergeCell ref="M61:P61"/>
    <mergeCell ref="M63:Q63"/>
    <mergeCell ref="M64:Q64"/>
    <mergeCell ref="N66:Q66"/>
    <mergeCell ref="L66:M66"/>
    <mergeCell ref="F66:I66"/>
    <mergeCell ref="Z40:AC40"/>
    <mergeCell ref="N41:Q41"/>
    <mergeCell ref="N42:Q42"/>
    <mergeCell ref="N43:Q43"/>
    <mergeCell ref="N44:Q44"/>
    <mergeCell ref="N45:Q45"/>
    <mergeCell ref="N46:Q46"/>
    <mergeCell ref="N48:Q48"/>
    <mergeCell ref="N50:Q50"/>
    <mergeCell ref="C29:U29"/>
    <mergeCell ref="F31:P31"/>
    <mergeCell ref="F32:P32"/>
    <mergeCell ref="M34:P34"/>
    <mergeCell ref="M35:Q35"/>
    <mergeCell ref="M36:Q36"/>
    <mergeCell ref="C38:G38"/>
    <mergeCell ref="N38:Q38"/>
    <mergeCell ref="N40:Q40"/>
    <mergeCell ref="O13:P13"/>
    <mergeCell ref="M17:P17"/>
    <mergeCell ref="M18:P18"/>
    <mergeCell ref="M20:P20"/>
    <mergeCell ref="M22:P22"/>
    <mergeCell ref="H22:J22"/>
    <mergeCell ref="H23:J23"/>
    <mergeCell ref="M23:P23"/>
    <mergeCell ref="L25:P25"/>
    <mergeCell ref="R1:Z1"/>
    <mergeCell ref="C1:Q1"/>
    <mergeCell ref="C3:U4"/>
    <mergeCell ref="F5:P5"/>
    <mergeCell ref="F6:P6"/>
    <mergeCell ref="N8:P8"/>
    <mergeCell ref="O10:P10"/>
    <mergeCell ref="O11:P11"/>
    <mergeCell ref="O12:P12"/>
  </mergeCells>
  <printOptions gridLinesSet="0"/>
  <pageMargins left="0.19684999999999997" right="0.19684999999999997" top="0.39370099999999991" bottom="0.3937009999999999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 stavby</vt:lpstr>
      <vt:lpstr>SO.101 - Chodník</vt:lpstr>
      <vt:lpstr>'SO.101 - Chodník'!Názvy_tisku</vt:lpstr>
      <vt:lpstr>'Rekapitulace stavby'!Oblast_tisku</vt:lpstr>
      <vt:lpstr>'SO.101 - Chodník'!Oblast_tisku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Šmoková Dana</dc:creator>
  <cp:lastModifiedBy>Šmoková Dana</cp:lastModifiedBy>
  <dcterms:created xsi:type="dcterms:W3CDTF">2023-08-28T12:12:32Z</dcterms:created>
  <dcterms:modified xsi:type="dcterms:W3CDTF">2023-08-28T12:12:32Z</dcterms:modified>
</cp:coreProperties>
</file>