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7725" activeTab="1"/>
  </bookViews>
  <sheets>
    <sheet name="Rekapitulace stavby" sheetId="1" r:id="rId1"/>
    <sheet name="SO 101 - Schodišťové stupně" sheetId="2" r:id="rId2"/>
    <sheet name="SO 001 - Vedlejší a ostat..." sheetId="3" r:id="rId3"/>
  </sheets>
  <definedNames>
    <definedName name="_xlnm._FilterDatabase" localSheetId="2" hidden="1">'SO 001 - Vedlejší a ostat...'!$C$119:$K$135</definedName>
    <definedName name="_xlnm._FilterDatabase" localSheetId="1" hidden="1">'SO 101 - Schodišťové stupně'!$C$131:$K$345</definedName>
    <definedName name="_xlnm.Print_Area" localSheetId="0">'Rekapitulace stavby'!$D$4:$AO$76,'Rekapitulace stavby'!$C$82:$AQ$97</definedName>
    <definedName name="_xlnm.Print_Area" localSheetId="2">'SO 001 - Vedlejší a ostat...'!$C$4:$J$76,'SO 001 - Vedlejší a ostat...'!$C$107:$K$135</definedName>
    <definedName name="_xlnm.Print_Area" localSheetId="1">'SO 101 - Schodišťové stupně'!$C$4:$J$76,'SO 101 - Schodišťové stupně'!$C$119:$K$345</definedName>
    <definedName name="_xlnm.Print_Titles" localSheetId="0">'Rekapitulace stavby'!$92:$92</definedName>
    <definedName name="_xlnm.Print_Titles" localSheetId="1">'SO 101 - Schodišťové stupně'!$131:$131</definedName>
    <definedName name="_xlnm.Print_Titles" localSheetId="2">'SO 001 - Vedlejší a ostat...'!$119:$119</definedName>
  </definedNames>
  <calcPr calcId="162913"/>
</workbook>
</file>

<file path=xl/sharedStrings.xml><?xml version="1.0" encoding="utf-8"?>
<sst xmlns="http://schemas.openxmlformats.org/spreadsheetml/2006/main" count="2901" uniqueCount="617">
  <si>
    <t>Export Komplet</t>
  </si>
  <si>
    <t/>
  </si>
  <si>
    <t>2.0</t>
  </si>
  <si>
    <t>ZAMOK</t>
  </si>
  <si>
    <t>False</t>
  </si>
  <si>
    <t>{43ac69b4-c991-449f-b75f-7a6e1295f795}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</si>
  <si>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</si>
  <si>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</si>
  <si>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</si>
  <si>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</si>
  <si>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</si>
  <si>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</si>
  <si>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</si>
  <si>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</si>
  <si>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2019035_A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</si>
  <si>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</si>
  <si>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</si>
  <si>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schodišťových stupňů na nábřeží Karla Čapka v Chrudimi</t>
  </si>
  <si>
    <t>KSO:</t>
  </si>
  <si>
    <t>CC-CZ:</t>
  </si>
  <si>
    <t>Místo:</t>
  </si>
  <si>
    <t>Chrudim</t>
  </si>
  <si>
    <t>Datum:</t>
  </si>
  <si>
    <t>11. 8. 2023</t>
  </si>
  <si>
    <t>Zadavatel:</t>
  </si>
  <si>
    <t>IČ:</t>
  </si>
  <si>
    <t>Město Chrudim, Resselovo nám.77, 53701 Chrudim</t>
  </si>
  <si>
    <t>DIČ:</t>
  </si>
  <si>
    <t>Uchazeč:</t>
  </si>
  <si>
    <t>Vyplň údaj</t>
  </si>
  <si>
    <t>Projektant:</t>
  </si>
  <si>
    <t>VDI Projekt s.r.o., K Botiči 1453/8, 101 00 Praha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</si>
  <si>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</si>
  <si>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</si>
  <si>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</si>
  <si>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</si>
  <si>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</si>
  <si>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</si>
  <si>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</si>
  <si>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</si>
  <si>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</si>
  <si>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</si>
  <si>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</si>
  <si>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</si>
  <si>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</si>
  <si>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</si>
  <si>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</si>
  <si>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</si>
  <si>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</si>
  <si>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</si>
  <si>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</si>
  <si>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</si>
  <si>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</si>
  <si>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</si>
  <si>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</si>
  <si>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</si>
  <si>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</si>
  <si>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</si>
  <si>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</si>
  <si>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</si>
  <si>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</si>
  <si>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</si>
  <si>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</si>
  <si>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</si>
  <si>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</si>
  <si>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</si>
  <si>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</si>
  <si>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</si>
  <si>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</si>
  <si>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</si>
  <si>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</si>
  <si>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</si>
  <si>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</si>
  <si>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</si>
  <si>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</si>
  <si>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</si>
  <si>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</si>
  <si>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</si>
  <si>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</si>
  <si>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</si>
  <si>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</si>
  <si>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</si>
  <si>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Schodišťové stupně</t>
  </si>
  <si>
    <t>ING</t>
  </si>
  <si>
    <t>1</t>
  </si>
  <si>
    <t>{09c882f0-c4e2-46b5-ad6e-077631ec0aaf}</t>
  </si>
  <si>
    <t>2</t>
  </si>
  <si>
    <t>SO 001</t>
  </si>
  <si>
    <t>Vedlejší a ostatní náklady</t>
  </si>
  <si>
    <t>VON</t>
  </si>
  <si>
    <t>{59e43945-81fc-4b45-a670-fb5d6326607a}</t>
  </si>
  <si>
    <t>KRYCÍ LIST SOUPISU PRACÍ</t>
  </si>
  <si>
    <t>Objekt:</t>
  </si>
  <si>
    <t>SO 101 - Schodišťové stupně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</si>
  <si>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</si>
  <si>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</si>
  <si>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</si>
  <si>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</si>
  <si>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</si>
  <si>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</si>
  <si>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</si>
  <si>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</si>
  <si>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</si>
  <si>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</si>
  <si>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</si>
  <si>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</si>
  <si>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</si>
  <si>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</si>
  <si>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</si>
  <si>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</si>
  <si>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</si>
  <si>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</si>
  <si>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</si>
  <si>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</si>
  <si>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</si>
  <si>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</si>
  <si>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</si>
  <si>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</si>
  <si>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</si>
  <si>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</si>
  <si>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</si>
  <si>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</si>
  <si>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</si>
  <si>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</si>
  <si>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</si>
  <si>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</si>
  <si>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</si>
  <si>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</si>
  <si>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</si>
  <si>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</si>
  <si>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</si>
  <si>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</si>
  <si>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</si>
  <si>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</si>
  <si>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</si>
  <si>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</si>
  <si>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02</t>
  </si>
  <si>
    <t>4</t>
  </si>
  <si>
    <t>-510360654</t>
  </si>
  <si>
    <t>113107122</t>
  </si>
  <si>
    <t>Odstranění podkladu z kameniva drceného tl 200 mm ručně</t>
  </si>
  <si>
    <t>-546241663</t>
  </si>
  <si>
    <t>3</t>
  </si>
  <si>
    <t>113107321</t>
  </si>
  <si>
    <t>Odstranění podkladu z kameniva drceného tl 100 mm strojně pl do 50 m2</t>
  </si>
  <si>
    <t>-1976646887</t>
  </si>
  <si>
    <t>VV</t>
  </si>
  <si>
    <t>"dle přílohy D.1.2.2. - chodník"1,1*15,5</t>
  </si>
  <si>
    <t>113107341</t>
  </si>
  <si>
    <t>Odstranění podkladu živičného tl 50 mm strojně pl do 50 m2</t>
  </si>
  <si>
    <t>-2043708729</t>
  </si>
  <si>
    <t>"dle přílohy D.1.2.2. napojení drenáže"1,1*15,5</t>
  </si>
  <si>
    <t>"dle přílohy D.1.2.3. podél opěrné stěny"0,5*11,3</t>
  </si>
  <si>
    <t>"kryt chodníku v celé šíři před a za schodištěm"38,7</t>
  </si>
  <si>
    <t>Součet</t>
  </si>
  <si>
    <t>5</t>
  </si>
  <si>
    <t>122251101</t>
  </si>
  <si>
    <t>Odkopávky a prokopávky nezapažené v hornině třídy těžitelnosti I skupiny 3 objem do 20 m3 strojně</t>
  </si>
  <si>
    <t>m3</t>
  </si>
  <si>
    <t>-1623123388</t>
  </si>
  <si>
    <t>"dle přílohy D.1.2.3."1,6*5,52</t>
  </si>
  <si>
    <t>6</t>
  </si>
  <si>
    <t>131251202</t>
  </si>
  <si>
    <t>Hloubení jam zapažených v hornině třídy těžitelnosti I skupiny 3 objem do 50 m3 strojně</t>
  </si>
  <si>
    <t>-1603213465</t>
  </si>
  <si>
    <t>"dle přílohy D.1.2.3."13,61*1,6+0,62*11,3</t>
  </si>
  <si>
    <t>7</t>
  </si>
  <si>
    <t>132212132</t>
  </si>
  <si>
    <t>Hloubení nezapažených rýh šířky do 800 mm v nesoudržných horninách třídy těžitelnosti I skupiny 3 ručně</t>
  </si>
  <si>
    <t>-1369034994</t>
  </si>
  <si>
    <t>"dle přílohy D.1.2.2. drenáž"11,5*0,14</t>
  </si>
  <si>
    <t>"dle přílohy D.1.2.2. napojení na kanalizaci"15,5*0,6*1</t>
  </si>
  <si>
    <t>8</t>
  </si>
  <si>
    <t>162751117</t>
  </si>
  <si>
    <t>Vodorovné přemístění přes 9 000 do 10000 m výkopku/sypaniny z horniny třídy těžitelnosti I skupiny 1 až 3</t>
  </si>
  <si>
    <t>1908242079</t>
  </si>
  <si>
    <t>"položka 113107122 odkopávky"8,832</t>
  </si>
  <si>
    <t>"položka 131201101 hloubení jam"28,782</t>
  </si>
  <si>
    <t>"položka 132201101 rýhy"10,91</t>
  </si>
  <si>
    <t>9</t>
  </si>
  <si>
    <t>162751119</t>
  </si>
  <si>
    <t>Příplatek k vodorovnému přemístění výkopku/sypaniny z horniny třídy těžitelnosti I skupiny 1 až 3 ZKD 1000 m přes 10000 m</t>
  </si>
  <si>
    <t>-1120568848</t>
  </si>
  <si>
    <t>"položka 113107122 odkopávky"8,832*10</t>
  </si>
  <si>
    <t>"položka 131201101 hloubení jam"28,782*10</t>
  </si>
  <si>
    <t>"položka 132201101 rýhy"10,91*10</t>
  </si>
  <si>
    <t>10</t>
  </si>
  <si>
    <t>171201221</t>
  </si>
  <si>
    <t>Poplatek za uložení na skládce (skládkovné) zeminy a kamení kód odpadu 17 05 04</t>
  </si>
  <si>
    <t>t</t>
  </si>
  <si>
    <t>2048041174</t>
  </si>
  <si>
    <t>"položka 113107122 odkopávky"8,832*1,83</t>
  </si>
  <si>
    <t>"položka 131201101 hloubení jam"28,,782*1,83</t>
  </si>
  <si>
    <t>"položka 132201101 rýhy"10,91*1,83</t>
  </si>
  <si>
    <t>11</t>
  </si>
  <si>
    <t>171251201</t>
  </si>
  <si>
    <t>Uložení sypaniny na skládky nebo meziskládky</t>
  </si>
  <si>
    <t>-1835414249</t>
  </si>
  <si>
    <t>12</t>
  </si>
  <si>
    <t>174101101</t>
  </si>
  <si>
    <t>Zásyp jam, šachet rýh nebo kolem objektů sypaninou se zhutněním</t>
  </si>
  <si>
    <t>-292728520</t>
  </si>
  <si>
    <t>"dle přílohy D.1.2.3. schodiště"1,47*(2*0,5+2*4,2+6,4)</t>
  </si>
  <si>
    <t>"dle přílohy D.1.2.3. pod chodník podél opěrné stěny"0,4*11,3</t>
  </si>
  <si>
    <t>"dle přílohy D.1.2.3. výkop pro napojení drenáže"0,36*15,5</t>
  </si>
  <si>
    <t>13</t>
  </si>
  <si>
    <t>M</t>
  </si>
  <si>
    <t>58344171</t>
  </si>
  <si>
    <t xml:space="preserve">štěrkodrť </t>
  </si>
  <si>
    <t>-962642607</t>
  </si>
  <si>
    <t>"dle přílohy D.1.2.3."33,326</t>
  </si>
  <si>
    <t>33,326*2 'Přepočtené koeficientem množství</t>
  </si>
  <si>
    <t>14</t>
  </si>
  <si>
    <t>181951112</t>
  </si>
  <si>
    <t>Úprava pláně v hornině třídy těžitelnosti I skupiny 1 až 3 se zhutněním strojně</t>
  </si>
  <si>
    <t>202911213</t>
  </si>
  <si>
    <t>"dle přílohy D.1.2.2."16</t>
  </si>
  <si>
    <t>Zakládání</t>
  </si>
  <si>
    <t>211561001.R</t>
  </si>
  <si>
    <t>Napojení drenáže na potrbí odvodu, D+M</t>
  </si>
  <si>
    <t>kus</t>
  </si>
  <si>
    <t>-100299140</t>
  </si>
  <si>
    <t>16</t>
  </si>
  <si>
    <t>211561111</t>
  </si>
  <si>
    <t>Výplň odvodňovacích žeber nebo trativodů kamenivem hrubým drceným frakce 8-16 mm</t>
  </si>
  <si>
    <t>1725060232</t>
  </si>
  <si>
    <t>"dle přílohy D.1.2.3."0,1*(8,6+12,6)</t>
  </si>
  <si>
    <t>17</t>
  </si>
  <si>
    <t>212752412</t>
  </si>
  <si>
    <t>Trativod z drenážních trubek korugovaných PE-HD SN 8 perforace 220° včetně lože otevřený výkop DN 150 pro liniové stavby</t>
  </si>
  <si>
    <t>m</t>
  </si>
  <si>
    <t>2129846523</t>
  </si>
  <si>
    <t>P</t>
  </si>
  <si>
    <t>Poznámka k položce:
D160</t>
  </si>
  <si>
    <t>"dle přílohy D.1.2.3."8,6+12,6</t>
  </si>
  <si>
    <t>18</t>
  </si>
  <si>
    <t>2733511.R</t>
  </si>
  <si>
    <t>Bednění prostupu základovou konstrukcí</t>
  </si>
  <si>
    <t>-2059203993</t>
  </si>
  <si>
    <t>19</t>
  </si>
  <si>
    <t>919724121</t>
  </si>
  <si>
    <t>Drenážní geosyntetikum geotextilie</t>
  </si>
  <si>
    <t>667003857</t>
  </si>
  <si>
    <t>"dle přílohy D.1.2.3."1,25*(8,6+12,6)</t>
  </si>
  <si>
    <t>20</t>
  </si>
  <si>
    <t>271532212</t>
  </si>
  <si>
    <t>Podsyp pod základové konstrukce se zhutněním z hrubého kameniva</t>
  </si>
  <si>
    <t>1596384336</t>
  </si>
  <si>
    <t>"základy schodiště"0,6*4*0,7*0,1</t>
  </si>
  <si>
    <t>"opěrná stěna"1,95*11,3*0,1</t>
  </si>
  <si>
    <t>"schodišťová ramena"2*3,5*1,5*0,1</t>
  </si>
  <si>
    <t>Svislé a kompletní konstrukce</t>
  </si>
  <si>
    <t>311322611</t>
  </si>
  <si>
    <t>Nosná zeď ze ŽB odolného proti agresivnímu prostředí tř. C 30/37 XC4 XF3</t>
  </si>
  <si>
    <t>-143516803</t>
  </si>
  <si>
    <t>"opěrná stěna"12,7</t>
  </si>
  <si>
    <t>22</t>
  </si>
  <si>
    <t>311351121</t>
  </si>
  <si>
    <t>Zřízení oboustranného bednění nosných zdí</t>
  </si>
  <si>
    <t>793657950</t>
  </si>
  <si>
    <t>"opěrná stěna"2*20,12+2*1,36</t>
  </si>
  <si>
    <t>23</t>
  </si>
  <si>
    <t>311351122</t>
  </si>
  <si>
    <t>Odstranění oboustranného bednění nosných zdí</t>
  </si>
  <si>
    <t>689829628</t>
  </si>
  <si>
    <t>24</t>
  </si>
  <si>
    <t>311362021</t>
  </si>
  <si>
    <t>Výztuž nosných zdí svařovanými sítěmi Kari</t>
  </si>
  <si>
    <t>240423412</t>
  </si>
  <si>
    <t>"opěrná stěna KARI 100/100/10"59,3*0,012*1,15</t>
  </si>
  <si>
    <t>"opěrná stěna KARI 100/100/8"63,4*0,0079*1,15</t>
  </si>
  <si>
    <t>25</t>
  </si>
  <si>
    <t>317221111.R</t>
  </si>
  <si>
    <t>Osazení kamenných římsových desek do flexibilního mrazuvzdorného lepidla</t>
  </si>
  <si>
    <t>126691844</t>
  </si>
  <si>
    <t>"dle přílohy D.1.2.3."11*0,45</t>
  </si>
  <si>
    <t>26</t>
  </si>
  <si>
    <t>5838117.R</t>
  </si>
  <si>
    <t>kamenná římsa 450x130</t>
  </si>
  <si>
    <t>1586196939</t>
  </si>
  <si>
    <t>4,95*1,05 'Přepočtené koeficientem množství</t>
  </si>
  <si>
    <t>27</t>
  </si>
  <si>
    <t>330321612</t>
  </si>
  <si>
    <t>Sloupy nebo pilíře z betonu odolného agresivnímu prostředí tř. C 30/37 XC4 XF3</t>
  </si>
  <si>
    <t>-1396185995</t>
  </si>
  <si>
    <t>"sloupky zábradlí"0,2</t>
  </si>
  <si>
    <t>28</t>
  </si>
  <si>
    <t>331351121</t>
  </si>
  <si>
    <t>Zřízení bednění čtyřúhelníkových sloupů v do 4 m průřezu do 0,16 m2</t>
  </si>
  <si>
    <t>-1596314410</t>
  </si>
  <si>
    <t>"sloupky zábradlí"2*0,3*4*1,3</t>
  </si>
  <si>
    <t>29</t>
  </si>
  <si>
    <t>331351122</t>
  </si>
  <si>
    <t>Odstranění bednění čtyřúhelníkových sloupů v do 4 m průřezu do 0,16 m2</t>
  </si>
  <si>
    <t>-492802552</t>
  </si>
  <si>
    <t>30</t>
  </si>
  <si>
    <t>331361321</t>
  </si>
  <si>
    <t>Výztuž sloupů hranatých betonářskou ocelí 11 373</t>
  </si>
  <si>
    <t>796684750</t>
  </si>
  <si>
    <t>"pr.12"11,2*0,001*1,1</t>
  </si>
  <si>
    <t>"pr.8"20*0,0005*1,1</t>
  </si>
  <si>
    <t>Vodorovné konstrukce</t>
  </si>
  <si>
    <t>31</t>
  </si>
  <si>
    <t>430321616</t>
  </si>
  <si>
    <t>Schodišťová konstrukce a rampa ze ŽB tř. C 30/37 XC4 XF3</t>
  </si>
  <si>
    <t>-668487209</t>
  </si>
  <si>
    <t>5,9</t>
  </si>
  <si>
    <t>32</t>
  </si>
  <si>
    <t>430361321</t>
  </si>
  <si>
    <t>Výztuž schodišťové konstrukce a rampy betonářskou ocelí 11 373</t>
  </si>
  <si>
    <t>797921431</t>
  </si>
  <si>
    <t>"KARI 100/100/10"75,6*0,012*1,2</t>
  </si>
  <si>
    <t>33</t>
  </si>
  <si>
    <t>431351121</t>
  </si>
  <si>
    <t>Zřízení bednění schodišť a ramp přímočarých v do 4 m</t>
  </si>
  <si>
    <t>-1171189747</t>
  </si>
  <si>
    <t>2*1,5*(0,87+0,71+2,17+1,88)</t>
  </si>
  <si>
    <t>"stupně"20*0,13*1,5</t>
  </si>
  <si>
    <t>34</t>
  </si>
  <si>
    <t>431351122</t>
  </si>
  <si>
    <t>Odstranění bednění schodišť a ramp přímočarých v do 4 m</t>
  </si>
  <si>
    <t>-349068904</t>
  </si>
  <si>
    <t>35</t>
  </si>
  <si>
    <t>434191421</t>
  </si>
  <si>
    <t>Osazení schodišťových stupňů kamenných broušených nebo leštěných na desku</t>
  </si>
  <si>
    <t>-976128456</t>
  </si>
  <si>
    <t>22*1,5</t>
  </si>
  <si>
    <t>36</t>
  </si>
  <si>
    <t>583880.R</t>
  </si>
  <si>
    <t>stupeň schodišťový žulový 400x130x1500</t>
  </si>
  <si>
    <t>845178906</t>
  </si>
  <si>
    <t>Poznámka k položce:
s protiskluzovou povrchovou úpravou splňující příslušnou legislativu</t>
  </si>
  <si>
    <t>Komunikace pozemní</t>
  </si>
  <si>
    <t>37</t>
  </si>
  <si>
    <t>564851111</t>
  </si>
  <si>
    <t>Podklad ze štěrkodrtě ŠD tl 150 mm</t>
  </si>
  <si>
    <t>133669623</t>
  </si>
  <si>
    <t>"dle přílohy D.1.2.3."4,7</t>
  </si>
  <si>
    <t>38</t>
  </si>
  <si>
    <t>573231108</t>
  </si>
  <si>
    <t>Postřik živičný spojovací ze silniční emulze v množství 0,50 kg/m2</t>
  </si>
  <si>
    <t>-121443292</t>
  </si>
  <si>
    <t>"dle přílohy D.1.2.2."15,5*1,1+0,5*11,3</t>
  </si>
  <si>
    <t>39</t>
  </si>
  <si>
    <t>577144111</t>
  </si>
  <si>
    <t>Asfaltový beton vrstva obrusná ACO 11 (ABS) tř. I tl 50 mm š do 3 m z nemodifikovaného asfaltu</t>
  </si>
  <si>
    <t>2012631979</t>
  </si>
  <si>
    <t>40</t>
  </si>
  <si>
    <t>591111111</t>
  </si>
  <si>
    <t>Kladení dlažby z kostek velkých z kamene do lože z kameniva těženého tl 50 mm</t>
  </si>
  <si>
    <t>430817977</t>
  </si>
  <si>
    <t>"dle přílohy D.1.2.2."4,7</t>
  </si>
  <si>
    <t>41</t>
  </si>
  <si>
    <t>5838116.R</t>
  </si>
  <si>
    <t>kamenná dlažba 400x600 tl. do 80 mm</t>
  </si>
  <si>
    <t>-1854999411</t>
  </si>
  <si>
    <t>4,7*1,05 'Přepočtené koeficientem množství</t>
  </si>
  <si>
    <t>Úpravy povrchů, podlahy a osazování výplní</t>
  </si>
  <si>
    <t>42</t>
  </si>
  <si>
    <t>624631222</t>
  </si>
  <si>
    <t>Tmelení silikonovým tmelem spár prefabrikovaných dílců š do 20 mm včetně penetrace</t>
  </si>
  <si>
    <t>830100757</t>
  </si>
  <si>
    <t>Trubní vedení</t>
  </si>
  <si>
    <t>43</t>
  </si>
  <si>
    <t>175111101</t>
  </si>
  <si>
    <t>Obsypání potrubí ručně uloženou do 3 m</t>
  </si>
  <si>
    <t>-2070270674</t>
  </si>
  <si>
    <t>"dle přílohy D.1.2.2. dopojení drenáže"0,18*15,5</t>
  </si>
  <si>
    <t>44</t>
  </si>
  <si>
    <t>58337302</t>
  </si>
  <si>
    <t>štěrkopísek</t>
  </si>
  <si>
    <t>-1067516553</t>
  </si>
  <si>
    <t>"dle přílohy D.1.2.2. dopojení drenáže"0,18*15,5*2</t>
  </si>
  <si>
    <t>45</t>
  </si>
  <si>
    <t>451572111</t>
  </si>
  <si>
    <t>Lože pod potrubí otevřený výkop z kameniva drobného těženého</t>
  </si>
  <si>
    <t>-1421189439</t>
  </si>
  <si>
    <t>"dle přílohy D.1.2.2. dopojení drenáže"0,06*15,5</t>
  </si>
  <si>
    <t>46</t>
  </si>
  <si>
    <t>871265001.R</t>
  </si>
  <si>
    <t>Napojení potrubí na betonovou stoku</t>
  </si>
  <si>
    <t>-557295706</t>
  </si>
  <si>
    <t>Ostatní konstrukce a práce, bourání</t>
  </si>
  <si>
    <t>47</t>
  </si>
  <si>
    <t>91699112.R</t>
  </si>
  <si>
    <t>Lože pod odvodňovací žlab z betonu XC4 XF3 C30/37</t>
  </si>
  <si>
    <t>-754758130</t>
  </si>
  <si>
    <t>48</t>
  </si>
  <si>
    <t>919112213</t>
  </si>
  <si>
    <t>Řezání spár pro vytvoření komůrky š 10 mm hl 25 mm pro těsnící zálivku v živičném krytu</t>
  </si>
  <si>
    <t>-1023099358</t>
  </si>
  <si>
    <t>"dle přílohy D.1.2.3."2*1,5+2*15,5+1,1+2*0,5+11,3</t>
  </si>
  <si>
    <t>49</t>
  </si>
  <si>
    <t>919122112</t>
  </si>
  <si>
    <t>Těsnění spár zálivkou za tepla pro komůrky š 10 mm hl 25 mm s těsnicím profilem</t>
  </si>
  <si>
    <t>236545284</t>
  </si>
  <si>
    <t>50</t>
  </si>
  <si>
    <t>919735111</t>
  </si>
  <si>
    <t>Řezání stávajícího živičného krytu hl do 50 mm</t>
  </si>
  <si>
    <t>1515892565</t>
  </si>
  <si>
    <t>"dle přílohy D.1.2.2."15,5*2+1,1+2*0,5+11,3</t>
  </si>
  <si>
    <t>51</t>
  </si>
  <si>
    <t>935932114</t>
  </si>
  <si>
    <t>Odvodňovací plastový žlab pro zatížení A15 vnitřní š 100 mm s roštem můstkovým z nerez oceli</t>
  </si>
  <si>
    <t>957155069</t>
  </si>
  <si>
    <t>52</t>
  </si>
  <si>
    <t>935932611</t>
  </si>
  <si>
    <t>Vpusť s kalovým košem pro plastový žlab vnitřní š 100 mm</t>
  </si>
  <si>
    <t>-360920574</t>
  </si>
  <si>
    <t>53</t>
  </si>
  <si>
    <t>935932.R</t>
  </si>
  <si>
    <t>Napojení drenáže na odvodňovací žlab</t>
  </si>
  <si>
    <t>2080200053</t>
  </si>
  <si>
    <t>54</t>
  </si>
  <si>
    <t>938909331</t>
  </si>
  <si>
    <t>Čištění vozovek metením ručně podkladu nebo krytu betonového nebo živičného</t>
  </si>
  <si>
    <t>-1498808504</t>
  </si>
  <si>
    <t>"dle přílohy D.1.2.2."15,5*(1,1-0,6)</t>
  </si>
  <si>
    <t>55</t>
  </si>
  <si>
    <t>953961113</t>
  </si>
  <si>
    <t>Kotvy chemickým tmelem M 12 hl 110 mm do betonu, ŽB nebo kamene s vyvrtáním otvoru</t>
  </si>
  <si>
    <t>1468652717</t>
  </si>
  <si>
    <t>56</t>
  </si>
  <si>
    <t>961055111</t>
  </si>
  <si>
    <t>Bourání základů ze ŽB</t>
  </si>
  <si>
    <t>-1728938938</t>
  </si>
  <si>
    <t>57</t>
  </si>
  <si>
    <t>962052211</t>
  </si>
  <si>
    <t>Bourání zdiva nadzákladového ze ŽB přes 1 m3</t>
  </si>
  <si>
    <t>1029629278</t>
  </si>
  <si>
    <t>58</t>
  </si>
  <si>
    <t>963023612</t>
  </si>
  <si>
    <t>Vybourání schodišťových stupňů ze zdi kamenné oboustranně</t>
  </si>
  <si>
    <t>1314001289</t>
  </si>
  <si>
    <t>1,7*16</t>
  </si>
  <si>
    <t>997</t>
  </si>
  <si>
    <t>Přesun sutě</t>
  </si>
  <si>
    <t>59</t>
  </si>
  <si>
    <t>997013861</t>
  </si>
  <si>
    <t>Poplatek za uložení stavebního odpadu na recyklační skládce (skládkovné) z prostého betonu kód odpadu 17 01 01</t>
  </si>
  <si>
    <t>1960742215</t>
  </si>
  <si>
    <t>"beton - zámková dlažba"1,508</t>
  </si>
  <si>
    <t>"beton - opěrná stěna vč. základů"4,56+4,8</t>
  </si>
  <si>
    <t>60</t>
  </si>
  <si>
    <t>997221571</t>
  </si>
  <si>
    <t>Vodorovná doprava vybouraných hmot do 1 km</t>
  </si>
  <si>
    <t>500510484</t>
  </si>
  <si>
    <t>"asfalt"6,017</t>
  </si>
  <si>
    <t>"kamenivo pod dlažbou"1,682</t>
  </si>
  <si>
    <t>"kamenivo pod chodníkem"2,889</t>
  </si>
  <si>
    <t>61</t>
  </si>
  <si>
    <t>997221579</t>
  </si>
  <si>
    <t>Příplatek ZKD 1 km u vodorovné dopravy vybouraných hmot</t>
  </si>
  <si>
    <t>-401084654</t>
  </si>
  <si>
    <t>"asfalt"6,017*19</t>
  </si>
  <si>
    <t>"beton - zámková dlažba"1,508*19</t>
  </si>
  <si>
    <t>"beton - opěrná stěna vč. základů"(4,56+4,8)*19</t>
  </si>
  <si>
    <t>"kamenivo pod dlažbou"1,682*19</t>
  </si>
  <si>
    <t>"kamenivo pod chodníkem"2,889*19</t>
  </si>
  <si>
    <t>62</t>
  </si>
  <si>
    <t>997221655</t>
  </si>
  <si>
    <t>-2072691065</t>
  </si>
  <si>
    <t>63</t>
  </si>
  <si>
    <t>997221875</t>
  </si>
  <si>
    <t>Poplatek za uložení na recyklační skládce (skládkovné) stavebního odpadu asfaltového bez obsahu dehtu zatříděného do Katalogu odpadů pod kódem 17 03 02</t>
  </si>
  <si>
    <t>129132919</t>
  </si>
  <si>
    <t>998</t>
  </si>
  <si>
    <t>Přesun hmot</t>
  </si>
  <si>
    <t>64</t>
  </si>
  <si>
    <t>998012021</t>
  </si>
  <si>
    <t>Přesun hmot pro budovy monolitické v do 6 m</t>
  </si>
  <si>
    <t>1295038819</t>
  </si>
  <si>
    <t>PSV</t>
  </si>
  <si>
    <t>Práce a dodávky PSV</t>
  </si>
  <si>
    <t>711</t>
  </si>
  <si>
    <t>Izolace proti vodě, vlhkosti a plynům</t>
  </si>
  <si>
    <t>65</t>
  </si>
  <si>
    <t>711112001</t>
  </si>
  <si>
    <t>Provedení izolace proti zemní vlhkosti za studena nátěrem penetračním</t>
  </si>
  <si>
    <t>1256392882</t>
  </si>
  <si>
    <t>66</t>
  </si>
  <si>
    <t>11163150</t>
  </si>
  <si>
    <t>lak asfaltový penetrační</t>
  </si>
  <si>
    <t>-1545928731</t>
  </si>
  <si>
    <t>Poznámka k položce:
Spotřeba 0,3-0,4kg/m2</t>
  </si>
  <si>
    <t>47,2*0,00035 'Přepočtené koeficientem množství</t>
  </si>
  <si>
    <t>67</t>
  </si>
  <si>
    <t>711112002</t>
  </si>
  <si>
    <t>Provedení izolace proti zemní vlhkosti za studena lakem asfaltovým</t>
  </si>
  <si>
    <t>1063983258</t>
  </si>
  <si>
    <t>47,2*2 'Přepočtené koeficientem množství</t>
  </si>
  <si>
    <t>68</t>
  </si>
  <si>
    <t>11163152</t>
  </si>
  <si>
    <t>lak asfaltový izolační</t>
  </si>
  <si>
    <t>411963593</t>
  </si>
  <si>
    <t>Poznámka k položce:
Spotřeba: 0,3-0,5 kg/m2</t>
  </si>
  <si>
    <t>94,4*0,00045 'Přepočtené koeficientem množství</t>
  </si>
  <si>
    <t>69</t>
  </si>
  <si>
    <t>711161215</t>
  </si>
  <si>
    <t>Izolace proti zemní vlhkosti nopovou fólií svislá</t>
  </si>
  <si>
    <t>2028502473</t>
  </si>
  <si>
    <t>24,5*1,2 'Přepočtené koeficientem množství</t>
  </si>
  <si>
    <t>70</t>
  </si>
  <si>
    <t>998711101</t>
  </si>
  <si>
    <t>Přesun hmot tonážní pro izolace proti vodě, vlhkosti a plynům v objektech výšky do 6 m</t>
  </si>
  <si>
    <t>-408800436</t>
  </si>
  <si>
    <t>767</t>
  </si>
  <si>
    <t>Konstrukce zámečnické</t>
  </si>
  <si>
    <t>71</t>
  </si>
  <si>
    <t>767161823</t>
  </si>
  <si>
    <t>Demontáž zábradlí schodišťového nerozebíratelného hmotnosti 1m zábradlí do 20 kg</t>
  </si>
  <si>
    <t>10382028</t>
  </si>
  <si>
    <t>72</t>
  </si>
  <si>
    <t>767220110</t>
  </si>
  <si>
    <t>Montáž zábradlí schodišťového hmotnosti do 15 kg z trubek</t>
  </si>
  <si>
    <t>-571096939</t>
  </si>
  <si>
    <t>73</t>
  </si>
  <si>
    <t>14011020</t>
  </si>
  <si>
    <t>trubka ocelová bezešvá hladká jakost 11 353 44,5x3,2mm</t>
  </si>
  <si>
    <t>-1947379870</t>
  </si>
  <si>
    <t xml:space="preserve">Poznámka k položce:
vč. protikorozní úpravy a vrchní barvy dle požadavků investora </t>
  </si>
  <si>
    <t>44,1*1,1 'Přepočtené koeficientem množství</t>
  </si>
  <si>
    <t>74</t>
  </si>
  <si>
    <t>14550118</t>
  </si>
  <si>
    <t>profil ocelový obdélníkový svařovaný 30x25</t>
  </si>
  <si>
    <t>-592825478</t>
  </si>
  <si>
    <t xml:space="preserve">Poznámka k položce:
Hmotnost: 1,57kg/m
vč. protikorozní úpravy a vrchní barvy dle požadavků investora </t>
  </si>
  <si>
    <t>4,7*0,0023*1,1</t>
  </si>
  <si>
    <t>75</t>
  </si>
  <si>
    <t>998767101</t>
  </si>
  <si>
    <t>Přesun hmot tonážní pro zámečnické konstrukce v objektech v do 6 m</t>
  </si>
  <si>
    <t>-1696815975</t>
  </si>
  <si>
    <t>782</t>
  </si>
  <si>
    <t>Dokončovací práce - obklady z kamene</t>
  </si>
  <si>
    <t>76</t>
  </si>
  <si>
    <t>782132213</t>
  </si>
  <si>
    <t>Montáž obkladu stěn z desek z tvrdého kamene do lepidla</t>
  </si>
  <si>
    <t>-20864788</t>
  </si>
  <si>
    <t>77</t>
  </si>
  <si>
    <t>583821.R</t>
  </si>
  <si>
    <t>deska obkladová kamenná tl.100mm</t>
  </si>
  <si>
    <t>216671605</t>
  </si>
  <si>
    <t>9,9*1,05 'Přepočtené koeficientem množství</t>
  </si>
  <si>
    <t>78</t>
  </si>
  <si>
    <t>998782101</t>
  </si>
  <si>
    <t>Přesun hmot tonážní pro obklady kamenné v objektech v do 6 m</t>
  </si>
  <si>
    <t>-1299937908</t>
  </si>
  <si>
    <t>783</t>
  </si>
  <si>
    <t>Dokončovací práce - nátěry</t>
  </si>
  <si>
    <t>79</t>
  </si>
  <si>
    <t>783301313</t>
  </si>
  <si>
    <t>Odmaštění zámečnických konstrukcí ředidlovým odmašťovačem</t>
  </si>
  <si>
    <t>124427281</t>
  </si>
  <si>
    <t>0,14*44,1+0,11*4,7</t>
  </si>
  <si>
    <t>80</t>
  </si>
  <si>
    <t>783314101</t>
  </si>
  <si>
    <t>Základní jednonásobný syntetický nátěr zámečnických konstrukcí</t>
  </si>
  <si>
    <t>-1720986775</t>
  </si>
  <si>
    <t>81</t>
  </si>
  <si>
    <t>783317101</t>
  </si>
  <si>
    <t>Krycí jednonásobný syntetický standardní nátěr zámečnických konstrukcí</t>
  </si>
  <si>
    <t>-69396369</t>
  </si>
  <si>
    <t>6,691*2 'Přepočtené koeficientem množství</t>
  </si>
  <si>
    <t>82</t>
  </si>
  <si>
    <t>783823101</t>
  </si>
  <si>
    <t>Penetrační nátěr hladkých betonových povrchů</t>
  </si>
  <si>
    <t>1331410033</t>
  </si>
  <si>
    <t>"sloupky"2*0,3*4*1,3+2*0,3*0,3</t>
  </si>
  <si>
    <t>83</t>
  </si>
  <si>
    <t>783827101</t>
  </si>
  <si>
    <t>Krycí jednonásobný nátěr hladkých betonových povrchů</t>
  </si>
  <si>
    <t>-525378597</t>
  </si>
  <si>
    <t>SO 001 -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</si>
  <si>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</si>
  <si>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</si>
  <si>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</si>
  <si>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</si>
  <si>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</si>
  <si>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</si>
  <si>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</si>
  <si>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</si>
  <si>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</si>
  <si>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 - výškové a polohové vytýčení stavby vč.vytyčení inženýrských sítí</t>
  </si>
  <si>
    <t>Kč</t>
  </si>
  <si>
    <t>1024</t>
  </si>
  <si>
    <t>-598041879</t>
  </si>
  <si>
    <t>012303000</t>
  </si>
  <si>
    <t>Geodetické práce po výstavbě - zaměření skutečného provedení díla ke kolaudaci stavby</t>
  </si>
  <si>
    <t>89060773</t>
  </si>
  <si>
    <t>013254000.R</t>
  </si>
  <si>
    <t>Dokumentace skutečného provedení stavby - 4x tištěná, 1x na CD</t>
  </si>
  <si>
    <t>-226360962</t>
  </si>
  <si>
    <t>VRN3</t>
  </si>
  <si>
    <t>Zařízení staveniště</t>
  </si>
  <si>
    <t>030001000</t>
  </si>
  <si>
    <t>1801973336</t>
  </si>
  <si>
    <t>032903000</t>
  </si>
  <si>
    <t>Náklady na provoz a údržbu vybavení staveniště</t>
  </si>
  <si>
    <t>1070494563</t>
  </si>
  <si>
    <t>034203000</t>
  </si>
  <si>
    <t>Opatření na ochranu pozemků a zeleně sousedních se staveništěm</t>
  </si>
  <si>
    <t>944914665</t>
  </si>
  <si>
    <t>034403000</t>
  </si>
  <si>
    <t xml:space="preserve">Dopravní značení na staveništi - Dopravně inženýrské opatření v průběhu výstavby dle TP66 - osazení dočasného dopr.značení vč.opatření pro zajištění dopravy-zřízení a odstranění, manipulace, pronájmu vč.projektu a zajištění dopr. inženýrského rozhodnutí  </t>
  </si>
  <si>
    <t>-690665492</t>
  </si>
  <si>
    <t>034403001.R</t>
  </si>
  <si>
    <t xml:space="preserve">Pomocné práce zajištění nebo řízení regulaci a ochranu dopravy - úhrnná částka musí obsahovat veškeré nákl. na dočasné úpravy a regulaci dopr.(i pěší) na staveništi vč.vyznačení obchozí trasy  </t>
  </si>
  <si>
    <t>-416359256</t>
  </si>
  <si>
    <t>"pro zajištění dopravy a přístupu k nemovitostem (např.lávky, nájezdy) a zajištění staveniště dle BOZP (ochranná oplocení, zajištění výkopů a pod..)"1</t>
  </si>
  <si>
    <t>039103000</t>
  </si>
  <si>
    <t>Rozebrání, bourání a odvoz zařízení staveniště</t>
  </si>
  <si>
    <t>-1888199022</t>
  </si>
  <si>
    <t>VRN4</t>
  </si>
  <si>
    <t>Inženýrská činnost</t>
  </si>
  <si>
    <t>041903000</t>
  </si>
  <si>
    <t>Dozor jiné osoby - geotechnické posouzení  (2 návštěvy stavby)</t>
  </si>
  <si>
    <t>-549039875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</si>
</sst>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8"/>
      <color theme="10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rgb="FF505050"/>
      <name val="Arial CE"/>
      <family val="2"/>
    </font>
    <font>
      <sz val="7"/>
      <color indexed="55"/>
      <name val="Arial CE"/>
      <family val="2"/>
    </font>
    <font>
      <sz val="8"/>
      <color indexed="10"/>
      <name val="Arial CE"/>
      <family val="2"/>
    </font>
    <font>
      <sz val="8"/>
      <color indexed="2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i/>
      <sz val="7"/>
      <color indexed="5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/>
      <top style="hair"/>
      <bottom style="hair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20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20" applyFont="1" applyAlignment="1">
      <alignment horizontal="center" vertical="center"/>
      <protection/>
    </xf>
    <xf numFmtId="0" fontId="21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32" fillId="0" borderId="17" xfId="0" applyFont="1" applyBorder="1"/>
    <xf numFmtId="166" fontId="32" fillId="0" borderId="0" xfId="0" applyNumberFormat="1" applyFont="1"/>
    <xf numFmtId="166" fontId="32" fillId="0" borderId="12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18" fillId="2" borderId="1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33" fillId="0" borderId="0" xfId="0" applyNumberFormat="1" applyFont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18" fillId="2" borderId="18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8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hidden="1" customWidth="1"/>
    <col min="44" max="44" width="13.66015625" style="0" customWidth="1"/>
    <col min="45" max="47" width="25.83203125" style="0" hidden="1" customWidth="1"/>
    <col min="48" max="49" width="21.66015625" style="0" hidden="1" customWidth="1"/>
    <col min="50" max="51" width="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5" width="21.66015625" style="0" hidden="1" customWidth="1"/>
    <col min="56" max="56" width="19.16015625" style="0" hidden="1" customWidth="1"/>
    <col min="57" max="57" width="66.5" style="0" customWidth="1"/>
    <col min="71" max="91" width="9.33203125" style="0" hidden="1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2" t="s">
        <v>6</v>
      </c>
      <c r="BT2" s="2" t="s">
        <v>7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5" customHeight="1">
      <c r="B4" s="5"/>
      <c r="D4" s="6" t="s">
        <v>9</v>
      </c>
      <c r="AR4" s="5"/>
      <c r="AS4" s="7" t="s">
        <v>10</v>
      </c>
      <c r="BE4" s="8" t="s">
        <v>11</v>
      </c>
      <c r="BS4" s="2" t="s">
        <v>12</v>
      </c>
    </row>
    <row r="5" spans="2:71" ht="12" customHeight="1">
      <c r="B5" s="5"/>
      <c r="D5" s="9" t="s">
        <v>13</v>
      </c>
      <c r="K5" s="182" t="s">
        <v>14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5"/>
      <c r="BE5" s="179" t="s">
        <v>15</v>
      </c>
      <c r="BS5" s="2" t="s">
        <v>6</v>
      </c>
    </row>
    <row r="6" spans="2:71" ht="36.95" customHeight="1">
      <c r="B6" s="5"/>
      <c r="D6" s="11" t="s">
        <v>16</v>
      </c>
      <c r="K6" s="183" t="s">
        <v>17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5"/>
      <c r="BE6" s="180"/>
      <c r="BS6" s="2" t="s">
        <v>6</v>
      </c>
    </row>
    <row r="7" spans="2:71" ht="12" customHeight="1">
      <c r="B7" s="5"/>
      <c r="D7" s="12" t="s">
        <v>18</v>
      </c>
      <c r="K7" s="10" t="s">
        <v>1</v>
      </c>
      <c r="AK7" s="12" t="s">
        <v>19</v>
      </c>
      <c r="AN7" s="10" t="s">
        <v>1</v>
      </c>
      <c r="AR7" s="5"/>
      <c r="BE7" s="180"/>
      <c r="BS7" s="2" t="s">
        <v>6</v>
      </c>
    </row>
    <row r="8" spans="2:71" ht="12" customHeight="1">
      <c r="B8" s="5"/>
      <c r="D8" s="12" t="s">
        <v>20</v>
      </c>
      <c r="K8" s="10" t="s">
        <v>21</v>
      </c>
      <c r="AK8" s="12" t="s">
        <v>22</v>
      </c>
      <c r="AN8" s="13" t="s">
        <v>23</v>
      </c>
      <c r="AR8" s="5"/>
      <c r="BE8" s="180"/>
      <c r="BS8" s="2" t="s">
        <v>6</v>
      </c>
    </row>
    <row r="9" spans="2:71" ht="14.45" customHeight="1">
      <c r="B9" s="5"/>
      <c r="AR9" s="5"/>
      <c r="BE9" s="180"/>
      <c r="BS9" s="2" t="s">
        <v>6</v>
      </c>
    </row>
    <row r="10" spans="2:71" ht="12" customHeight="1">
      <c r="B10" s="5"/>
      <c r="D10" s="12" t="s">
        <v>24</v>
      </c>
      <c r="AK10" s="12" t="s">
        <v>25</v>
      </c>
      <c r="AN10" s="10" t="s">
        <v>1</v>
      </c>
      <c r="AR10" s="5"/>
      <c r="BE10" s="180"/>
      <c r="BS10" s="2" t="s">
        <v>6</v>
      </c>
    </row>
    <row r="11" spans="2:71" ht="18.4" customHeight="1">
      <c r="B11" s="5"/>
      <c r="E11" s="10" t="s">
        <v>26</v>
      </c>
      <c r="AK11" s="12" t="s">
        <v>27</v>
      </c>
      <c r="AN11" s="10" t="s">
        <v>1</v>
      </c>
      <c r="AR11" s="5"/>
      <c r="BE11" s="180"/>
      <c r="BS11" s="2" t="s">
        <v>6</v>
      </c>
    </row>
    <row r="12" spans="2:71" ht="6.95" customHeight="1">
      <c r="B12" s="5"/>
      <c r="AR12" s="5"/>
      <c r="BE12" s="180"/>
      <c r="BS12" s="2" t="s">
        <v>6</v>
      </c>
    </row>
    <row r="13" spans="2:71" ht="12" customHeight="1">
      <c r="B13" s="5"/>
      <c r="D13" s="12" t="s">
        <v>28</v>
      </c>
      <c r="AK13" s="12" t="s">
        <v>25</v>
      </c>
      <c r="AN13" s="14" t="s">
        <v>29</v>
      </c>
      <c r="AR13" s="5"/>
      <c r="BE13" s="180"/>
      <c r="BS13" s="2" t="s">
        <v>6</v>
      </c>
    </row>
    <row r="14" spans="2:71" ht="12.75">
      <c r="B14" s="5"/>
      <c r="E14" s="184" t="s">
        <v>29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2" t="s">
        <v>27</v>
      </c>
      <c r="AN14" s="14" t="s">
        <v>29</v>
      </c>
      <c r="AR14" s="5"/>
      <c r="BE14" s="180"/>
      <c r="BS14" s="2" t="s">
        <v>6</v>
      </c>
    </row>
    <row r="15" spans="2:71" ht="6.95" customHeight="1">
      <c r="B15" s="5"/>
      <c r="AR15" s="5"/>
      <c r="BE15" s="180"/>
      <c r="BS15" s="2" t="s">
        <v>4</v>
      </c>
    </row>
    <row r="16" spans="2:71" ht="12" customHeight="1">
      <c r="B16" s="5"/>
      <c r="D16" s="12" t="s">
        <v>30</v>
      </c>
      <c r="AK16" s="12" t="s">
        <v>25</v>
      </c>
      <c r="AN16" s="10" t="s">
        <v>1</v>
      </c>
      <c r="AR16" s="5"/>
      <c r="BE16" s="180"/>
      <c r="BS16" s="2" t="s">
        <v>4</v>
      </c>
    </row>
    <row r="17" spans="2:71" ht="18.4" customHeight="1">
      <c r="B17" s="5"/>
      <c r="E17" s="10" t="s">
        <v>31</v>
      </c>
      <c r="AK17" s="12" t="s">
        <v>27</v>
      </c>
      <c r="AN17" s="10" t="s">
        <v>1</v>
      </c>
      <c r="AR17" s="5"/>
      <c r="BE17" s="180"/>
      <c r="BS17" s="2" t="s">
        <v>32</v>
      </c>
    </row>
    <row r="18" spans="2:71" ht="6.95" customHeight="1">
      <c r="B18" s="5"/>
      <c r="AR18" s="5"/>
      <c r="BE18" s="180"/>
      <c r="BS18" s="2" t="s">
        <v>6</v>
      </c>
    </row>
    <row r="19" spans="2:71" ht="12" customHeight="1">
      <c r="B19" s="5"/>
      <c r="D19" s="12" t="s">
        <v>33</v>
      </c>
      <c r="AK19" s="12" t="s">
        <v>25</v>
      </c>
      <c r="AN19" s="10" t="s">
        <v>1</v>
      </c>
      <c r="AR19" s="5"/>
      <c r="BE19" s="180"/>
      <c r="BS19" s="2" t="s">
        <v>6</v>
      </c>
    </row>
    <row r="20" spans="2:71" ht="18.4" customHeight="1">
      <c r="B20" s="5"/>
      <c r="E20" s="10" t="s">
        <v>34</v>
      </c>
      <c r="AK20" s="12" t="s">
        <v>27</v>
      </c>
      <c r="AN20" s="10" t="s">
        <v>1</v>
      </c>
      <c r="AR20" s="5"/>
      <c r="BE20" s="180"/>
      <c r="BS20" s="2" t="s">
        <v>32</v>
      </c>
    </row>
    <row r="21" spans="2:57" ht="6.95" customHeight="1">
      <c r="B21" s="5"/>
      <c r="AR21" s="5"/>
      <c r="BE21" s="180"/>
    </row>
    <row r="22" spans="2:57" ht="12" customHeight="1">
      <c r="B22" s="5"/>
      <c r="D22" s="12" t="s">
        <v>35</v>
      </c>
      <c r="AR22" s="5"/>
      <c r="BE22" s="180"/>
    </row>
    <row r="23" spans="2:57" ht="16.5" customHeight="1">
      <c r="B23" s="5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5"/>
      <c r="BE23" s="180"/>
    </row>
    <row r="24" spans="2:57" ht="6.95" customHeight="1">
      <c r="B24" s="5"/>
      <c r="AR24" s="5"/>
      <c r="BE24" s="180"/>
    </row>
    <row r="25" spans="2:57" ht="6.95" customHeight="1">
      <c r="B25" s="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5"/>
      <c r="BE25" s="180"/>
    </row>
    <row r="26" spans="2:57" s="17" customFormat="1" ht="25.9" customHeight="1">
      <c r="B26" s="18"/>
      <c r="D26" s="19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87">
        <f>ROUND(AG94,2)</f>
        <v>0</v>
      </c>
      <c r="AL26" s="188"/>
      <c r="AM26" s="188"/>
      <c r="AN26" s="188"/>
      <c r="AO26" s="188"/>
      <c r="AR26" s="18"/>
      <c r="BE26" s="180"/>
    </row>
    <row r="27" spans="2:57" s="17" customFormat="1" ht="6.95" customHeight="1">
      <c r="B27" s="18"/>
      <c r="AR27" s="18"/>
      <c r="BE27" s="180"/>
    </row>
    <row r="28" spans="2:57" s="17" customFormat="1" ht="12.75">
      <c r="B28" s="18"/>
      <c r="L28" s="189" t="s">
        <v>37</v>
      </c>
      <c r="M28" s="189"/>
      <c r="N28" s="189"/>
      <c r="O28" s="189"/>
      <c r="P28" s="189"/>
      <c r="W28" s="189" t="s">
        <v>38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39</v>
      </c>
      <c r="AL28" s="189"/>
      <c r="AM28" s="189"/>
      <c r="AN28" s="189"/>
      <c r="AO28" s="189"/>
      <c r="AR28" s="18"/>
      <c r="BE28" s="180"/>
    </row>
    <row r="29" spans="2:57" s="22" customFormat="1" ht="14.45" customHeight="1">
      <c r="B29" s="23"/>
      <c r="D29" s="12" t="s">
        <v>40</v>
      </c>
      <c r="F29" s="12" t="s">
        <v>41</v>
      </c>
      <c r="L29" s="192">
        <v>0.21</v>
      </c>
      <c r="M29" s="191"/>
      <c r="N29" s="191"/>
      <c r="O29" s="191"/>
      <c r="P29" s="191"/>
      <c r="W29" s="190">
        <f>ROUND(AZ94,2)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ROUND(AV94,2)</f>
        <v>0</v>
      </c>
      <c r="AL29" s="191"/>
      <c r="AM29" s="191"/>
      <c r="AN29" s="191"/>
      <c r="AO29" s="191"/>
      <c r="AR29" s="23"/>
      <c r="BE29" s="181"/>
    </row>
    <row r="30" spans="2:57" s="22" customFormat="1" ht="14.45" customHeight="1">
      <c r="B30" s="23"/>
      <c r="F30" s="12" t="s">
        <v>42</v>
      </c>
      <c r="L30" s="192">
        <v>0.15</v>
      </c>
      <c r="M30" s="191"/>
      <c r="N30" s="191"/>
      <c r="O30" s="191"/>
      <c r="P30" s="191"/>
      <c r="W30" s="190">
        <f>ROUND(BA94,2)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ROUND(AW94,2)</f>
        <v>0</v>
      </c>
      <c r="AL30" s="191"/>
      <c r="AM30" s="191"/>
      <c r="AN30" s="191"/>
      <c r="AO30" s="191"/>
      <c r="AR30" s="23"/>
      <c r="BE30" s="181"/>
    </row>
    <row r="31" spans="2:57" s="22" customFormat="1" ht="14.45" customHeight="1" hidden="1">
      <c r="B31" s="23"/>
      <c r="F31" s="12" t="s">
        <v>43</v>
      </c>
      <c r="L31" s="192">
        <v>0.21</v>
      </c>
      <c r="M31" s="191"/>
      <c r="N31" s="191"/>
      <c r="O31" s="191"/>
      <c r="P31" s="191"/>
      <c r="W31" s="190">
        <f>ROUND(BB94,2)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23"/>
      <c r="BE31" s="181"/>
    </row>
    <row r="32" spans="2:57" s="22" customFormat="1" ht="14.45" customHeight="1" hidden="1">
      <c r="B32" s="23"/>
      <c r="F32" s="12" t="s">
        <v>44</v>
      </c>
      <c r="L32" s="192">
        <v>0.15</v>
      </c>
      <c r="M32" s="191"/>
      <c r="N32" s="191"/>
      <c r="O32" s="191"/>
      <c r="P32" s="191"/>
      <c r="W32" s="190">
        <f>ROUND(BC94,2)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23"/>
      <c r="BE32" s="181"/>
    </row>
    <row r="33" spans="2:57" s="22" customFormat="1" ht="14.45" customHeight="1" hidden="1">
      <c r="B33" s="23"/>
      <c r="F33" s="12" t="s">
        <v>45</v>
      </c>
      <c r="L33" s="192">
        <v>0</v>
      </c>
      <c r="M33" s="191"/>
      <c r="N33" s="191"/>
      <c r="O33" s="191"/>
      <c r="P33" s="191"/>
      <c r="W33" s="190">
        <f>ROUND(BD94,2)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23"/>
      <c r="BE33" s="181"/>
    </row>
    <row r="34" spans="2:57" s="17" customFormat="1" ht="6.95" customHeight="1">
      <c r="B34" s="18"/>
      <c r="AR34" s="18"/>
      <c r="BE34" s="180"/>
    </row>
    <row r="35" spans="2:44" s="17" customFormat="1" ht="25.9" customHeight="1">
      <c r="B35" s="18"/>
      <c r="C35" s="24"/>
      <c r="D35" s="25" t="s">
        <v>46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47</v>
      </c>
      <c r="U35" s="26"/>
      <c r="V35" s="26"/>
      <c r="W35" s="26"/>
      <c r="X35" s="193" t="s">
        <v>48</v>
      </c>
      <c r="Y35" s="194"/>
      <c r="Z35" s="194"/>
      <c r="AA35" s="194"/>
      <c r="AB35" s="194"/>
      <c r="AC35" s="26"/>
      <c r="AD35" s="26"/>
      <c r="AE35" s="26"/>
      <c r="AF35" s="26"/>
      <c r="AG35" s="26"/>
      <c r="AH35" s="26"/>
      <c r="AI35" s="26"/>
      <c r="AJ35" s="26"/>
      <c r="AK35" s="195">
        <f>SUM(AK26:AK33)</f>
        <v>0</v>
      </c>
      <c r="AL35" s="194"/>
      <c r="AM35" s="194"/>
      <c r="AN35" s="194"/>
      <c r="AO35" s="196"/>
      <c r="AP35" s="24"/>
      <c r="AQ35" s="24"/>
      <c r="AR35" s="18"/>
    </row>
    <row r="36" spans="2:44" s="17" customFormat="1" ht="6.95" customHeight="1">
      <c r="B36" s="18"/>
      <c r="AR36" s="18"/>
    </row>
    <row r="37" spans="2:44" s="17" customFormat="1" ht="14.45" customHeight="1">
      <c r="B37" s="18"/>
      <c r="AR37" s="18"/>
    </row>
    <row r="38" spans="2:44" ht="14.45" customHeight="1">
      <c r="B38" s="5"/>
      <c r="AR38" s="5"/>
    </row>
    <row r="39" spans="2:44" ht="14.45" customHeight="1">
      <c r="B39" s="5"/>
      <c r="AR39" s="5"/>
    </row>
    <row r="40" spans="2:44" ht="14.45" customHeight="1">
      <c r="B40" s="5"/>
      <c r="AR40" s="5"/>
    </row>
    <row r="41" spans="2:44" ht="14.45" customHeight="1">
      <c r="B41" s="5"/>
      <c r="AR41" s="5"/>
    </row>
    <row r="42" spans="2:44" ht="14.45" customHeight="1">
      <c r="B42" s="5"/>
      <c r="AR42" s="5"/>
    </row>
    <row r="43" spans="2:44" ht="14.45" customHeight="1">
      <c r="B43" s="5"/>
      <c r="AR43" s="5"/>
    </row>
    <row r="44" spans="2:44" ht="14.45" customHeight="1">
      <c r="B44" s="5"/>
      <c r="AR44" s="5"/>
    </row>
    <row r="45" spans="2:44" ht="14.45" customHeight="1">
      <c r="B45" s="5"/>
      <c r="AR45" s="5"/>
    </row>
    <row r="46" spans="2:44" ht="14.45" customHeight="1">
      <c r="B46" s="5"/>
      <c r="AR46" s="5"/>
    </row>
    <row r="47" spans="2:44" ht="14.45" customHeight="1">
      <c r="B47" s="5"/>
      <c r="AR47" s="5"/>
    </row>
    <row r="48" spans="2:44" ht="14.45" customHeight="1">
      <c r="B48" s="5"/>
      <c r="AR48" s="5"/>
    </row>
    <row r="49" spans="2:44" s="17" customFormat="1" ht="14.45" customHeight="1">
      <c r="B49" s="18"/>
      <c r="D49" s="28" t="s">
        <v>49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50</v>
      </c>
      <c r="AI49" s="29"/>
      <c r="AJ49" s="29"/>
      <c r="AK49" s="29"/>
      <c r="AL49" s="29"/>
      <c r="AM49" s="29"/>
      <c r="AN49" s="29"/>
      <c r="AO49" s="29"/>
      <c r="AR49" s="18"/>
    </row>
    <row r="50" spans="2:44" ht="11.25">
      <c r="B50" s="5"/>
      <c r="AR50" s="5"/>
    </row>
    <row r="51" spans="2:44" ht="11.25">
      <c r="B51" s="5"/>
      <c r="AR51" s="5"/>
    </row>
    <row r="52" spans="2:44" ht="11.25">
      <c r="B52" s="5"/>
      <c r="AR52" s="5"/>
    </row>
    <row r="53" spans="2:44" ht="11.25">
      <c r="B53" s="5"/>
      <c r="AR53" s="5"/>
    </row>
    <row r="54" spans="2:44" ht="11.25">
      <c r="B54" s="5"/>
      <c r="AR54" s="5"/>
    </row>
    <row r="55" spans="2:44" ht="11.25">
      <c r="B55" s="5"/>
      <c r="AR55" s="5"/>
    </row>
    <row r="56" spans="2:44" ht="11.25">
      <c r="B56" s="5"/>
      <c r="AR56" s="5"/>
    </row>
    <row r="57" spans="2:44" ht="11.25">
      <c r="B57" s="5"/>
      <c r="AR57" s="5"/>
    </row>
    <row r="58" spans="2:44" ht="11.25">
      <c r="B58" s="5"/>
      <c r="AR58" s="5"/>
    </row>
    <row r="59" spans="2:44" ht="11.25">
      <c r="B59" s="5"/>
      <c r="AR59" s="5"/>
    </row>
    <row r="60" spans="2:44" s="17" customFormat="1" ht="12.75">
      <c r="B60" s="18"/>
      <c r="D60" s="30" t="s">
        <v>51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0" t="s">
        <v>52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0" t="s">
        <v>51</v>
      </c>
      <c r="AI60" s="20"/>
      <c r="AJ60" s="20"/>
      <c r="AK60" s="20"/>
      <c r="AL60" s="20"/>
      <c r="AM60" s="30" t="s">
        <v>52</v>
      </c>
      <c r="AN60" s="20"/>
      <c r="AO60" s="20"/>
      <c r="AR60" s="18"/>
    </row>
    <row r="61" spans="2:44" ht="11.25">
      <c r="B61" s="5"/>
      <c r="AR61" s="5"/>
    </row>
    <row r="62" spans="2:44" ht="11.25">
      <c r="B62" s="5"/>
      <c r="AR62" s="5"/>
    </row>
    <row r="63" spans="2:44" ht="11.25">
      <c r="B63" s="5"/>
      <c r="AR63" s="5"/>
    </row>
    <row r="64" spans="2:44" s="17" customFormat="1" ht="12.75">
      <c r="B64" s="18"/>
      <c r="D64" s="28" t="s">
        <v>53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54</v>
      </c>
      <c r="AI64" s="29"/>
      <c r="AJ64" s="29"/>
      <c r="AK64" s="29"/>
      <c r="AL64" s="29"/>
      <c r="AM64" s="29"/>
      <c r="AN64" s="29"/>
      <c r="AO64" s="29"/>
      <c r="AR64" s="18"/>
    </row>
    <row r="65" spans="2:44" ht="11.25">
      <c r="B65" s="5"/>
      <c r="AR65" s="5"/>
    </row>
    <row r="66" spans="2:44" ht="11.25">
      <c r="B66" s="5"/>
      <c r="AR66" s="5"/>
    </row>
    <row r="67" spans="2:44" ht="11.25">
      <c r="B67" s="5"/>
      <c r="AR67" s="5"/>
    </row>
    <row r="68" spans="2:44" ht="11.25">
      <c r="B68" s="5"/>
      <c r="AR68" s="5"/>
    </row>
    <row r="69" spans="2:44" ht="11.25">
      <c r="B69" s="5"/>
      <c r="AR69" s="5"/>
    </row>
    <row r="70" spans="2:44" ht="11.25">
      <c r="B70" s="5"/>
      <c r="AR70" s="5"/>
    </row>
    <row r="71" spans="2:44" ht="11.25">
      <c r="B71" s="5"/>
      <c r="AR71" s="5"/>
    </row>
    <row r="72" spans="2:44" ht="11.25">
      <c r="B72" s="5"/>
      <c r="AR72" s="5"/>
    </row>
    <row r="73" spans="2:44" ht="11.25">
      <c r="B73" s="5"/>
      <c r="AR73" s="5"/>
    </row>
    <row r="74" spans="2:44" ht="11.25">
      <c r="B74" s="5"/>
      <c r="AR74" s="5"/>
    </row>
    <row r="75" spans="2:44" s="17" customFormat="1" ht="12.75">
      <c r="B75" s="18"/>
      <c r="D75" s="30" t="s">
        <v>51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0" t="s">
        <v>52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0" t="s">
        <v>51</v>
      </c>
      <c r="AI75" s="20"/>
      <c r="AJ75" s="20"/>
      <c r="AK75" s="20"/>
      <c r="AL75" s="20"/>
      <c r="AM75" s="30" t="s">
        <v>52</v>
      </c>
      <c r="AN75" s="20"/>
      <c r="AO75" s="20"/>
      <c r="AR75" s="18"/>
    </row>
    <row r="76" spans="2:44" s="17" customFormat="1" ht="11.25">
      <c r="B76" s="18"/>
      <c r="AR76" s="18"/>
    </row>
    <row r="77" spans="2:44" s="17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8"/>
    </row>
    <row r="81" spans="2:44" s="17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8"/>
    </row>
    <row r="82" spans="2:44" s="17" customFormat="1" ht="24.95" customHeight="1">
      <c r="B82" s="18"/>
      <c r="C82" s="6" t="s">
        <v>55</v>
      </c>
      <c r="AR82" s="18"/>
    </row>
    <row r="83" spans="2:44" s="17" customFormat="1" ht="6.95" customHeight="1">
      <c r="B83" s="18"/>
      <c r="AR83" s="18"/>
    </row>
    <row r="84" spans="2:44" s="35" customFormat="1" ht="12" customHeight="1">
      <c r="B84" s="36"/>
      <c r="C84" s="12" t="s">
        <v>13</v>
      </c>
      <c r="L84" s="35" t="str">
        <f aca="true" t="shared" si="0" ref="L84:L85">K5</f>
        <v>2019035_A</v>
      </c>
      <c r="AR84" s="36"/>
    </row>
    <row r="85" spans="2:44" s="37" customFormat="1" ht="36.95" customHeight="1">
      <c r="B85" s="38"/>
      <c r="C85" s="39" t="s">
        <v>16</v>
      </c>
      <c r="L85" s="197" t="str">
        <f t="shared" si="0"/>
        <v>Rekonstrukce schodišťových stupňů na nábřeží Karla Čapka v Chrudimi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38"/>
    </row>
    <row r="86" spans="2:44" s="17" customFormat="1" ht="6.95" customHeight="1">
      <c r="B86" s="18"/>
      <c r="AR86" s="18"/>
    </row>
    <row r="87" spans="2:44" s="17" customFormat="1" ht="12" customHeight="1">
      <c r="B87" s="18"/>
      <c r="C87" s="12" t="s">
        <v>20</v>
      </c>
      <c r="L87" s="40" t="str">
        <f>IF(K8="","",K8)</f>
        <v>Chrudim</v>
      </c>
      <c r="AI87" s="12" t="s">
        <v>22</v>
      </c>
      <c r="AM87" s="199" t="str">
        <f>IF(AN8="","",AN8)</f>
        <v>11. 8. 2023</v>
      </c>
      <c r="AN87" s="199"/>
      <c r="AR87" s="18"/>
    </row>
    <row r="88" spans="2:44" s="17" customFormat="1" ht="6.95" customHeight="1">
      <c r="B88" s="18"/>
      <c r="AR88" s="18"/>
    </row>
    <row r="89" spans="2:56" s="17" customFormat="1" ht="25.7" customHeight="1">
      <c r="B89" s="18"/>
      <c r="C89" s="12" t="s">
        <v>24</v>
      </c>
      <c r="L89" s="35" t="str">
        <f>IF(E11="","",E11)</f>
        <v>Město Chrudim, Resselovo nám.77, 53701 Chrudim</v>
      </c>
      <c r="AI89" s="12" t="s">
        <v>30</v>
      </c>
      <c r="AM89" s="200" t="str">
        <f>IF(E17="","",E17)</f>
        <v>VDI Projekt s.r.o., K Botiči 1453/8, 101 00 Praha</v>
      </c>
      <c r="AN89" s="201"/>
      <c r="AO89" s="201"/>
      <c r="AP89" s="201"/>
      <c r="AR89" s="18"/>
      <c r="AS89" s="202" t="s">
        <v>56</v>
      </c>
      <c r="AT89" s="203"/>
      <c r="AU89" s="42"/>
      <c r="AV89" s="42"/>
      <c r="AW89" s="42"/>
      <c r="AX89" s="42"/>
      <c r="AY89" s="42"/>
      <c r="AZ89" s="42"/>
      <c r="BA89" s="42"/>
      <c r="BB89" s="42"/>
      <c r="BC89" s="42"/>
      <c r="BD89" s="43"/>
    </row>
    <row r="90" spans="2:56" s="17" customFormat="1" ht="15.2" customHeight="1">
      <c r="B90" s="18"/>
      <c r="C90" s="12" t="s">
        <v>28</v>
      </c>
      <c r="L90" s="35" t="str">
        <f>IF(E14="Vyplň údaj","",E14)</f>
        <v/>
      </c>
      <c r="AI90" s="12" t="s">
        <v>33</v>
      </c>
      <c r="AM90" s="200" t="str">
        <f>IF(E20="","",E20)</f>
        <v xml:space="preserve"> </v>
      </c>
      <c r="AN90" s="201"/>
      <c r="AO90" s="201"/>
      <c r="AP90" s="201"/>
      <c r="AR90" s="18"/>
      <c r="AS90" s="204"/>
      <c r="AT90" s="205"/>
      <c r="BD90" s="45"/>
    </row>
    <row r="91" spans="2:56" s="17" customFormat="1" ht="10.9" customHeight="1">
      <c r="B91" s="18"/>
      <c r="AR91" s="18"/>
      <c r="AS91" s="204"/>
      <c r="AT91" s="205"/>
      <c r="BD91" s="45"/>
    </row>
    <row r="92" spans="2:56" s="17" customFormat="1" ht="29.25" customHeight="1">
      <c r="B92" s="18"/>
      <c r="C92" s="206" t="s">
        <v>57</v>
      </c>
      <c r="D92" s="207"/>
      <c r="E92" s="207"/>
      <c r="F92" s="207"/>
      <c r="G92" s="207"/>
      <c r="H92" s="46"/>
      <c r="I92" s="208" t="s">
        <v>58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59</v>
      </c>
      <c r="AH92" s="207"/>
      <c r="AI92" s="207"/>
      <c r="AJ92" s="207"/>
      <c r="AK92" s="207"/>
      <c r="AL92" s="207"/>
      <c r="AM92" s="207"/>
      <c r="AN92" s="208" t="s">
        <v>60</v>
      </c>
      <c r="AO92" s="207"/>
      <c r="AP92" s="210"/>
      <c r="AQ92" s="47" t="s">
        <v>61</v>
      </c>
      <c r="AR92" s="18"/>
      <c r="AS92" s="48" t="s">
        <v>62</v>
      </c>
      <c r="AT92" s="49" t="s">
        <v>63</v>
      </c>
      <c r="AU92" s="49" t="s">
        <v>64</v>
      </c>
      <c r="AV92" s="49" t="s">
        <v>65</v>
      </c>
      <c r="AW92" s="49" t="s">
        <v>66</v>
      </c>
      <c r="AX92" s="49" t="s">
        <v>67</v>
      </c>
      <c r="AY92" s="49" t="s">
        <v>68</v>
      </c>
      <c r="AZ92" s="49" t="s">
        <v>69</v>
      </c>
      <c r="BA92" s="49" t="s">
        <v>70</v>
      </c>
      <c r="BB92" s="49" t="s">
        <v>71</v>
      </c>
      <c r="BC92" s="49" t="s">
        <v>72</v>
      </c>
      <c r="BD92" s="50" t="s">
        <v>73</v>
      </c>
    </row>
    <row r="93" spans="2:56" s="17" customFormat="1" ht="10.9" customHeight="1">
      <c r="B93" s="18"/>
      <c r="AR93" s="18"/>
      <c r="AS93" s="51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3"/>
    </row>
    <row r="94" spans="2:90" s="52" customFormat="1" ht="32.45" customHeight="1">
      <c r="B94" s="53"/>
      <c r="C94" s="54" t="s">
        <v>74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11">
        <f>ROUND(SUM(AG95:AG96),2)</f>
        <v>0</v>
      </c>
      <c r="AH94" s="211"/>
      <c r="AI94" s="211"/>
      <c r="AJ94" s="211"/>
      <c r="AK94" s="211"/>
      <c r="AL94" s="211"/>
      <c r="AM94" s="211"/>
      <c r="AN94" s="212">
        <f aca="true" t="shared" si="1" ref="AN94:AN96">SUM(AG94,AT94)</f>
        <v>0</v>
      </c>
      <c r="AO94" s="212"/>
      <c r="AP94" s="212"/>
      <c r="AQ94" s="57" t="s">
        <v>1</v>
      </c>
      <c r="AR94" s="53"/>
      <c r="AS94" s="58">
        <f>ROUND(SUM(AS95:AS96),2)</f>
        <v>0</v>
      </c>
      <c r="AT94" s="59">
        <f aca="true" t="shared" si="2" ref="AT94:AT96">ROUND(SUM(AV94:AW94),2)</f>
        <v>0</v>
      </c>
      <c r="AU94" s="60">
        <f>ROUND(SUM(AU95:AU96),5)</f>
        <v>0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ROUND(SUM(AZ95:AZ96),2)</f>
        <v>0</v>
      </c>
      <c r="BA94" s="59">
        <f>ROUND(SUM(BA95:BA96),2)</f>
        <v>0</v>
      </c>
      <c r="BB94" s="59">
        <f>ROUND(SUM(BB95:BB96),2)</f>
        <v>0</v>
      </c>
      <c r="BC94" s="59">
        <f>ROUND(SUM(BC95:BC96),2)</f>
        <v>0</v>
      </c>
      <c r="BD94" s="61">
        <f>ROUND(SUM(BD95:BD96),2)</f>
        <v>0</v>
      </c>
      <c r="BS94" s="62" t="s">
        <v>75</v>
      </c>
      <c r="BT94" s="62" t="s">
        <v>76</v>
      </c>
      <c r="BU94" s="63" t="s">
        <v>77</v>
      </c>
      <c r="BV94" s="62" t="s">
        <v>78</v>
      </c>
      <c r="BW94" s="62" t="s">
        <v>5</v>
      </c>
      <c r="BX94" s="62" t="s">
        <v>79</v>
      </c>
      <c r="CL94" s="62" t="s">
        <v>1</v>
      </c>
    </row>
    <row r="95" spans="1:91" s="64" customFormat="1" ht="16.5" customHeight="1">
      <c r="A95" s="65" t="s">
        <v>80</v>
      </c>
      <c r="B95" s="66"/>
      <c r="C95" s="67"/>
      <c r="D95" s="215" t="s">
        <v>81</v>
      </c>
      <c r="E95" s="215"/>
      <c r="F95" s="215"/>
      <c r="G95" s="215"/>
      <c r="H95" s="215"/>
      <c r="I95" s="68"/>
      <c r="J95" s="215" t="s">
        <v>82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'SO 101 - Schodišťové stupně'!J30</f>
        <v>0</v>
      </c>
      <c r="AH95" s="214"/>
      <c r="AI95" s="214"/>
      <c r="AJ95" s="214"/>
      <c r="AK95" s="214"/>
      <c r="AL95" s="214"/>
      <c r="AM95" s="214"/>
      <c r="AN95" s="213">
        <f t="shared" si="1"/>
        <v>0</v>
      </c>
      <c r="AO95" s="214"/>
      <c r="AP95" s="214"/>
      <c r="AQ95" s="69" t="s">
        <v>83</v>
      </c>
      <c r="AR95" s="66"/>
      <c r="AS95" s="70">
        <v>0</v>
      </c>
      <c r="AT95" s="71">
        <f t="shared" si="2"/>
        <v>0</v>
      </c>
      <c r="AU95" s="72">
        <f>'SO 101 - Schodišťové stupně'!P132</f>
        <v>0</v>
      </c>
      <c r="AV95" s="71">
        <f>'SO 101 - Schodišťové stupně'!J33</f>
        <v>0</v>
      </c>
      <c r="AW95" s="71">
        <f>'SO 101 - Schodišťové stupně'!J34</f>
        <v>0</v>
      </c>
      <c r="AX95" s="71">
        <f>'SO 101 - Schodišťové stupně'!J35</f>
        <v>0</v>
      </c>
      <c r="AY95" s="71">
        <f>'SO 101 - Schodišťové stupně'!J36</f>
        <v>0</v>
      </c>
      <c r="AZ95" s="71">
        <f>'SO 101 - Schodišťové stupně'!F33</f>
        <v>0</v>
      </c>
      <c r="BA95" s="71">
        <f>'SO 101 - Schodišťové stupně'!F34</f>
        <v>0</v>
      </c>
      <c r="BB95" s="71">
        <f>'SO 101 - Schodišťové stupně'!F35</f>
        <v>0</v>
      </c>
      <c r="BC95" s="71">
        <f>'SO 101 - Schodišťové stupně'!F36</f>
        <v>0</v>
      </c>
      <c r="BD95" s="73">
        <f>'SO 101 - Schodišťové stupně'!F37</f>
        <v>0</v>
      </c>
      <c r="BT95" s="74" t="s">
        <v>84</v>
      </c>
      <c r="BV95" s="74" t="s">
        <v>78</v>
      </c>
      <c r="BW95" s="74" t="s">
        <v>85</v>
      </c>
      <c r="BX95" s="74" t="s">
        <v>5</v>
      </c>
      <c r="CL95" s="74" t="s">
        <v>1</v>
      </c>
      <c r="CM95" s="74" t="s">
        <v>86</v>
      </c>
    </row>
    <row r="96" spans="1:91" s="64" customFormat="1" ht="16.5" customHeight="1">
      <c r="A96" s="65" t="s">
        <v>80</v>
      </c>
      <c r="B96" s="66"/>
      <c r="C96" s="67"/>
      <c r="D96" s="215" t="s">
        <v>87</v>
      </c>
      <c r="E96" s="215"/>
      <c r="F96" s="215"/>
      <c r="G96" s="215"/>
      <c r="H96" s="215"/>
      <c r="I96" s="68"/>
      <c r="J96" s="215" t="s">
        <v>88</v>
      </c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3">
        <f>'SO 001 - Vedlejší a ostat...'!J30</f>
        <v>0</v>
      </c>
      <c r="AH96" s="214"/>
      <c r="AI96" s="214"/>
      <c r="AJ96" s="214"/>
      <c r="AK96" s="214"/>
      <c r="AL96" s="214"/>
      <c r="AM96" s="214"/>
      <c r="AN96" s="213">
        <f t="shared" si="1"/>
        <v>0</v>
      </c>
      <c r="AO96" s="214"/>
      <c r="AP96" s="214"/>
      <c r="AQ96" s="69" t="s">
        <v>89</v>
      </c>
      <c r="AR96" s="66"/>
      <c r="AS96" s="75">
        <v>0</v>
      </c>
      <c r="AT96" s="76">
        <f t="shared" si="2"/>
        <v>0</v>
      </c>
      <c r="AU96" s="77">
        <f>'SO 001 - Vedlejší a ostat...'!P120</f>
        <v>0</v>
      </c>
      <c r="AV96" s="76">
        <f>'SO 001 - Vedlejší a ostat...'!J33</f>
        <v>0</v>
      </c>
      <c r="AW96" s="76">
        <f>'SO 001 - Vedlejší a ostat...'!J34</f>
        <v>0</v>
      </c>
      <c r="AX96" s="76">
        <f>'SO 001 - Vedlejší a ostat...'!J35</f>
        <v>0</v>
      </c>
      <c r="AY96" s="76">
        <f>'SO 001 - Vedlejší a ostat...'!J36</f>
        <v>0</v>
      </c>
      <c r="AZ96" s="76">
        <f>'SO 001 - Vedlejší a ostat...'!F33</f>
        <v>0</v>
      </c>
      <c r="BA96" s="76">
        <f>'SO 001 - Vedlejší a ostat...'!F34</f>
        <v>0</v>
      </c>
      <c r="BB96" s="76">
        <f>'SO 001 - Vedlejší a ostat...'!F35</f>
        <v>0</v>
      </c>
      <c r="BC96" s="76">
        <f>'SO 001 - Vedlejší a ostat...'!F36</f>
        <v>0</v>
      </c>
      <c r="BD96" s="78">
        <f>'SO 001 - Vedlejší a ostat...'!F37</f>
        <v>0</v>
      </c>
      <c r="BT96" s="74" t="s">
        <v>84</v>
      </c>
      <c r="BV96" s="74" t="s">
        <v>78</v>
      </c>
      <c r="BW96" s="74" t="s">
        <v>90</v>
      </c>
      <c r="BX96" s="74" t="s">
        <v>5</v>
      </c>
      <c r="CL96" s="74" t="s">
        <v>1</v>
      </c>
      <c r="CM96" s="74" t="s">
        <v>86</v>
      </c>
    </row>
    <row r="97" spans="2:44" s="17" customFormat="1" ht="30" customHeight="1">
      <c r="B97" s="18"/>
      <c r="AR97" s="18"/>
    </row>
    <row r="98" spans="2:44" s="17" customFormat="1" ht="6.9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18"/>
    </row>
  </sheetData>
  <mergeCells count="46"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C92:G92"/>
    <mergeCell ref="I92:AF92"/>
    <mergeCell ref="AG92:AM92"/>
    <mergeCell ref="AN92:AP92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</mergeCells>
  <hyperlinks>
    <hyperlink ref="A95" location="'SO 101 - Schodišťové stupně'!C2" display="/"/>
    <hyperlink ref="A96" location="'SO 001 - Vedlejší a ostat...'!C2" display="/"/>
  </hyperlinks>
  <printOptions/>
  <pageMargins left="0.39375000000000004" right="0.39375000000000004" top="0.39375000000000004" bottom="0.39375000000000004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46"/>
  <sheetViews>
    <sheetView showGridLines="0" tabSelected="1" workbookViewId="0" topLeftCell="A169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85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86</v>
      </c>
    </row>
    <row r="4" spans="2:46" ht="24.95" customHeight="1">
      <c r="B4" s="5"/>
      <c r="D4" s="6" t="s">
        <v>91</v>
      </c>
      <c r="L4" s="5"/>
      <c r="M4" s="79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26.25" customHeight="1">
      <c r="B7" s="5"/>
      <c r="E7" s="216" t="str">
        <f>'Rekapitulace stavby'!K6</f>
        <v>Rekonstrukce schodišťových stupňů na nábřeží Karla Čapka v Chrudimi</v>
      </c>
      <c r="F7" s="217"/>
      <c r="G7" s="217"/>
      <c r="H7" s="217"/>
      <c r="L7" s="5"/>
    </row>
    <row r="8" spans="2:12" s="17" customFormat="1" ht="12" customHeight="1">
      <c r="B8" s="18"/>
      <c r="D8" s="12" t="s">
        <v>92</v>
      </c>
      <c r="L8" s="18"/>
    </row>
    <row r="9" spans="2:12" s="17" customFormat="1" ht="16.5" customHeight="1">
      <c r="B9" s="18"/>
      <c r="E9" s="197" t="s">
        <v>93</v>
      </c>
      <c r="F9" s="218"/>
      <c r="G9" s="218"/>
      <c r="H9" s="218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</v>
      </c>
      <c r="I11" s="12" t="s">
        <v>19</v>
      </c>
      <c r="J11" s="10" t="s">
        <v>1</v>
      </c>
      <c r="L11" s="18"/>
    </row>
    <row r="12" spans="2:12" s="17" customFormat="1" ht="12" customHeight="1">
      <c r="B12" s="18"/>
      <c r="D12" s="12" t="s">
        <v>20</v>
      </c>
      <c r="F12" s="10" t="s">
        <v>21</v>
      </c>
      <c r="I12" s="12" t="s">
        <v>22</v>
      </c>
      <c r="J12" s="41" t="str">
        <f>'Rekapitulace stavby'!AN8</f>
        <v>11. 8. 2023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24</v>
      </c>
      <c r="I14" s="12" t="s">
        <v>25</v>
      </c>
      <c r="J14" s="10" t="s">
        <v>1</v>
      </c>
      <c r="L14" s="18"/>
    </row>
    <row r="15" spans="2:12" s="17" customFormat="1" ht="18" customHeight="1">
      <c r="B15" s="18"/>
      <c r="E15" s="10" t="s">
        <v>26</v>
      </c>
      <c r="I15" s="12" t="s">
        <v>27</v>
      </c>
      <c r="J15" s="10" t="s">
        <v>1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28</v>
      </c>
      <c r="I17" s="12" t="s">
        <v>25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19" t="str">
        <f>'Rekapitulace stavby'!E14</f>
        <v>Vyplň údaj</v>
      </c>
      <c r="F18" s="182"/>
      <c r="G18" s="182"/>
      <c r="H18" s="182"/>
      <c r="I18" s="12" t="s">
        <v>27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30</v>
      </c>
      <c r="I20" s="12" t="s">
        <v>25</v>
      </c>
      <c r="J20" s="10" t="s">
        <v>1</v>
      </c>
      <c r="L20" s="18"/>
    </row>
    <row r="21" spans="2:12" s="17" customFormat="1" ht="18" customHeight="1">
      <c r="B21" s="18"/>
      <c r="E21" s="10" t="s">
        <v>31</v>
      </c>
      <c r="I21" s="12" t="s">
        <v>27</v>
      </c>
      <c r="J21" s="10" t="s">
        <v>1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33</v>
      </c>
      <c r="I23" s="12" t="s">
        <v>25</v>
      </c>
      <c r="J23" s="10" t="str">
        <f>IF('Rekapitulace stavby'!AN19="","",'Rekapitulace stavby'!AN19)</f>
        <v/>
      </c>
      <c r="L23" s="18"/>
    </row>
    <row r="24" spans="2:12" s="17" customFormat="1" ht="18" customHeight="1">
      <c r="B24" s="18"/>
      <c r="E24" s="10" t="str">
        <f>IF('Rekapitulace stavby'!E20="","",'Rekapitulace stavby'!E20)</f>
        <v xml:space="preserve"> </v>
      </c>
      <c r="I24" s="12" t="s">
        <v>27</v>
      </c>
      <c r="J24" s="10" t="str">
        <f>IF('Rekapitulace stavby'!AN20="","",'Rekapitulace stavby'!AN20)</f>
        <v/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35</v>
      </c>
      <c r="L26" s="18"/>
    </row>
    <row r="27" spans="2:12" s="80" customFormat="1" ht="16.5" customHeight="1">
      <c r="B27" s="81"/>
      <c r="E27" s="186" t="s">
        <v>1</v>
      </c>
      <c r="F27" s="186"/>
      <c r="G27" s="186"/>
      <c r="H27" s="186"/>
      <c r="L27" s="81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42"/>
      <c r="E29" s="42"/>
      <c r="F29" s="42"/>
      <c r="G29" s="42"/>
      <c r="H29" s="42"/>
      <c r="I29" s="42"/>
      <c r="J29" s="42"/>
      <c r="K29" s="42"/>
      <c r="L29" s="18"/>
    </row>
    <row r="30" spans="2:12" s="17" customFormat="1" ht="25.35" customHeight="1">
      <c r="B30" s="18"/>
      <c r="D30" s="82" t="s">
        <v>36</v>
      </c>
      <c r="J30" s="56">
        <f>ROUND(J132,2)</f>
        <v>0</v>
      </c>
      <c r="L30" s="18"/>
    </row>
    <row r="31" spans="2:12" s="17" customFormat="1" ht="6.95" customHeight="1">
      <c r="B31" s="18"/>
      <c r="D31" s="42"/>
      <c r="E31" s="42"/>
      <c r="F31" s="42"/>
      <c r="G31" s="42"/>
      <c r="H31" s="42"/>
      <c r="I31" s="42"/>
      <c r="J31" s="42"/>
      <c r="K31" s="42"/>
      <c r="L31" s="18"/>
    </row>
    <row r="32" spans="2:12" s="17" customFormat="1" ht="14.45" customHeight="1">
      <c r="B32" s="18"/>
      <c r="F32" s="21" t="s">
        <v>38</v>
      </c>
      <c r="I32" s="21" t="s">
        <v>37</v>
      </c>
      <c r="J32" s="21" t="s">
        <v>39</v>
      </c>
      <c r="L32" s="18"/>
    </row>
    <row r="33" spans="2:12" s="17" customFormat="1" ht="14.45" customHeight="1">
      <c r="B33" s="18"/>
      <c r="D33" s="44" t="s">
        <v>40</v>
      </c>
      <c r="E33" s="12" t="s">
        <v>41</v>
      </c>
      <c r="F33" s="83">
        <f>ROUND((SUM(BE132:BE345)),2)</f>
        <v>0</v>
      </c>
      <c r="I33" s="84">
        <v>0.21</v>
      </c>
      <c r="J33" s="83">
        <f>ROUND(((SUM(BE132:BE345))*I33),2)</f>
        <v>0</v>
      </c>
      <c r="L33" s="18"/>
    </row>
    <row r="34" spans="2:12" s="17" customFormat="1" ht="14.45" customHeight="1">
      <c r="B34" s="18"/>
      <c r="E34" s="12" t="s">
        <v>42</v>
      </c>
      <c r="F34" s="83">
        <f>ROUND((SUM(BF132:BF345)),2)</f>
        <v>0</v>
      </c>
      <c r="I34" s="84">
        <v>0.15</v>
      </c>
      <c r="J34" s="83">
        <f>ROUND(((SUM(BF132:BF345))*I34),2)</f>
        <v>0</v>
      </c>
      <c r="L34" s="18"/>
    </row>
    <row r="35" spans="2:12" s="17" customFormat="1" ht="14.45" customHeight="1" hidden="1">
      <c r="B35" s="18"/>
      <c r="E35" s="12" t="s">
        <v>43</v>
      </c>
      <c r="F35" s="83">
        <f>ROUND((SUM(BG132:BG345)),2)</f>
        <v>0</v>
      </c>
      <c r="I35" s="84">
        <v>0.21</v>
      </c>
      <c r="J35" s="83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44</v>
      </c>
      <c r="F36" s="83">
        <f>ROUND((SUM(BH132:BH345)),2)</f>
        <v>0</v>
      </c>
      <c r="I36" s="84">
        <v>0.15</v>
      </c>
      <c r="J36" s="83">
        <f t="shared" si="0"/>
        <v>0</v>
      </c>
      <c r="L36" s="18"/>
    </row>
    <row r="37" spans="2:12" s="17" customFormat="1" ht="14.45" customHeight="1" hidden="1">
      <c r="B37" s="18"/>
      <c r="E37" s="12" t="s">
        <v>45</v>
      </c>
      <c r="F37" s="83">
        <f>ROUND((SUM(BI132:BI345)),2)</f>
        <v>0</v>
      </c>
      <c r="I37" s="84">
        <v>0</v>
      </c>
      <c r="J37" s="83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5"/>
      <c r="D39" s="86" t="s">
        <v>46</v>
      </c>
      <c r="E39" s="46"/>
      <c r="F39" s="46"/>
      <c r="G39" s="87" t="s">
        <v>47</v>
      </c>
      <c r="H39" s="88" t="s">
        <v>48</v>
      </c>
      <c r="I39" s="46"/>
      <c r="J39" s="89">
        <f>SUM(J30:J37)</f>
        <v>0</v>
      </c>
      <c r="K39" s="90"/>
      <c r="L39" s="18"/>
    </row>
    <row r="40" spans="2:12" s="17" customFormat="1" ht="14.45" customHeight="1">
      <c r="B40" s="18"/>
      <c r="L40" s="18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7" customFormat="1" ht="14.45" customHeight="1">
      <c r="B50" s="18"/>
      <c r="D50" s="28" t="s">
        <v>49</v>
      </c>
      <c r="E50" s="29"/>
      <c r="F50" s="29"/>
      <c r="G50" s="28" t="s">
        <v>50</v>
      </c>
      <c r="H50" s="29"/>
      <c r="I50" s="29"/>
      <c r="J50" s="29"/>
      <c r="K50" s="29"/>
      <c r="L50" s="18"/>
    </row>
    <row r="51" spans="2:12" ht="11.25">
      <c r="B51" s="5"/>
      <c r="L51" s="5"/>
    </row>
    <row r="52" spans="2:12" ht="11.25">
      <c r="B52" s="5"/>
      <c r="L52" s="5"/>
    </row>
    <row r="53" spans="2:12" ht="11.25">
      <c r="B53" s="5"/>
      <c r="L53" s="5"/>
    </row>
    <row r="54" spans="2:12" ht="11.25">
      <c r="B54" s="5"/>
      <c r="L54" s="5"/>
    </row>
    <row r="55" spans="2:12" ht="11.25">
      <c r="B55" s="5"/>
      <c r="L55" s="5"/>
    </row>
    <row r="56" spans="2:12" ht="11.25">
      <c r="B56" s="5"/>
      <c r="L56" s="5"/>
    </row>
    <row r="57" spans="2:12" ht="11.25">
      <c r="B57" s="5"/>
      <c r="L57" s="5"/>
    </row>
    <row r="58" spans="2:12" ht="11.25">
      <c r="B58" s="5"/>
      <c r="L58" s="5"/>
    </row>
    <row r="59" spans="2:12" ht="11.25">
      <c r="B59" s="5"/>
      <c r="L59" s="5"/>
    </row>
    <row r="60" spans="2:12" ht="11.25">
      <c r="B60" s="5"/>
      <c r="L60" s="5"/>
    </row>
    <row r="61" spans="2:12" s="17" customFormat="1" ht="12.75">
      <c r="B61" s="18"/>
      <c r="D61" s="30" t="s">
        <v>51</v>
      </c>
      <c r="E61" s="20"/>
      <c r="F61" s="91" t="s">
        <v>52</v>
      </c>
      <c r="G61" s="30" t="s">
        <v>51</v>
      </c>
      <c r="H61" s="20"/>
      <c r="I61" s="20"/>
      <c r="J61" s="92" t="s">
        <v>52</v>
      </c>
      <c r="K61" s="20"/>
      <c r="L61" s="18"/>
    </row>
    <row r="62" spans="2:12" ht="11.25">
      <c r="B62" s="5"/>
      <c r="L62" s="5"/>
    </row>
    <row r="63" spans="2:12" ht="11.25">
      <c r="B63" s="5"/>
      <c r="L63" s="5"/>
    </row>
    <row r="64" spans="2:12" ht="11.25">
      <c r="B64" s="5"/>
      <c r="L64" s="5"/>
    </row>
    <row r="65" spans="2:12" s="17" customFormat="1" ht="12.75">
      <c r="B65" s="18"/>
      <c r="D65" s="28" t="s">
        <v>53</v>
      </c>
      <c r="E65" s="29"/>
      <c r="F65" s="29"/>
      <c r="G65" s="28" t="s">
        <v>54</v>
      </c>
      <c r="H65" s="29"/>
      <c r="I65" s="29"/>
      <c r="J65" s="29"/>
      <c r="K65" s="29"/>
      <c r="L65" s="18"/>
    </row>
    <row r="66" spans="2:12" ht="11.25">
      <c r="B66" s="5"/>
      <c r="L66" s="5"/>
    </row>
    <row r="67" spans="2:12" ht="11.25">
      <c r="B67" s="5"/>
      <c r="L67" s="5"/>
    </row>
    <row r="68" spans="2:12" ht="11.25">
      <c r="B68" s="5"/>
      <c r="L68" s="5"/>
    </row>
    <row r="69" spans="2:12" ht="11.25">
      <c r="B69" s="5"/>
      <c r="L69" s="5"/>
    </row>
    <row r="70" spans="2:12" ht="11.25">
      <c r="B70" s="5"/>
      <c r="L70" s="5"/>
    </row>
    <row r="71" spans="2:12" ht="11.25">
      <c r="B71" s="5"/>
      <c r="L71" s="5"/>
    </row>
    <row r="72" spans="2:12" ht="11.25">
      <c r="B72" s="5"/>
      <c r="L72" s="5"/>
    </row>
    <row r="73" spans="2:12" ht="11.25">
      <c r="B73" s="5"/>
      <c r="L73" s="5"/>
    </row>
    <row r="74" spans="2:12" ht="11.25">
      <c r="B74" s="5"/>
      <c r="L74" s="5"/>
    </row>
    <row r="75" spans="2:12" ht="11.25">
      <c r="B75" s="5"/>
      <c r="L75" s="5"/>
    </row>
    <row r="76" spans="2:12" s="17" customFormat="1" ht="12.75">
      <c r="B76" s="18"/>
      <c r="D76" s="30" t="s">
        <v>51</v>
      </c>
      <c r="E76" s="20"/>
      <c r="F76" s="91" t="s">
        <v>52</v>
      </c>
      <c r="G76" s="30" t="s">
        <v>51</v>
      </c>
      <c r="H76" s="20"/>
      <c r="I76" s="20"/>
      <c r="J76" s="92" t="s">
        <v>52</v>
      </c>
      <c r="K76" s="20"/>
      <c r="L76" s="18"/>
    </row>
    <row r="77" spans="2:12" s="17" customFormat="1" ht="14.4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8"/>
    </row>
    <row r="81" spans="2:12" s="17" customFormat="1" ht="6.95" customHeight="1" hidden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8"/>
    </row>
    <row r="82" spans="2:12" s="17" customFormat="1" ht="24.95" customHeight="1" hidden="1">
      <c r="B82" s="18"/>
      <c r="C82" s="6" t="s">
        <v>94</v>
      </c>
      <c r="L82" s="18"/>
    </row>
    <row r="83" spans="2:12" s="17" customFormat="1" ht="6.95" customHeight="1" hidden="1">
      <c r="B83" s="18"/>
      <c r="L83" s="18"/>
    </row>
    <row r="84" spans="2:12" s="17" customFormat="1" ht="12" customHeight="1" hidden="1">
      <c r="B84" s="18"/>
      <c r="C84" s="12" t="s">
        <v>16</v>
      </c>
      <c r="L84" s="18"/>
    </row>
    <row r="85" spans="2:12" s="17" customFormat="1" ht="26.25" customHeight="1" hidden="1">
      <c r="B85" s="18"/>
      <c r="E85" s="216" t="str">
        <f>E7</f>
        <v>Rekonstrukce schodišťových stupňů na nábřeží Karla Čapka v Chrudimi</v>
      </c>
      <c r="F85" s="217"/>
      <c r="G85" s="217"/>
      <c r="H85" s="217"/>
      <c r="L85" s="18"/>
    </row>
    <row r="86" spans="2:12" s="17" customFormat="1" ht="12" customHeight="1" hidden="1">
      <c r="B86" s="18"/>
      <c r="C86" s="12" t="s">
        <v>92</v>
      </c>
      <c r="L86" s="18"/>
    </row>
    <row r="87" spans="2:12" s="17" customFormat="1" ht="16.5" customHeight="1" hidden="1">
      <c r="B87" s="18"/>
      <c r="E87" s="197" t="str">
        <f>E9</f>
        <v>SO 101 - Schodišťové stupně</v>
      </c>
      <c r="F87" s="218"/>
      <c r="G87" s="218"/>
      <c r="H87" s="218"/>
      <c r="L87" s="18"/>
    </row>
    <row r="88" spans="2:12" s="17" customFormat="1" ht="6.95" customHeight="1" hidden="1">
      <c r="B88" s="18"/>
      <c r="L88" s="18"/>
    </row>
    <row r="89" spans="2:12" s="17" customFormat="1" ht="12" customHeight="1" hidden="1">
      <c r="B89" s="18"/>
      <c r="C89" s="12" t="s">
        <v>20</v>
      </c>
      <c r="F89" s="10" t="str">
        <f>F12</f>
        <v>Chrudim</v>
      </c>
      <c r="I89" s="12" t="s">
        <v>22</v>
      </c>
      <c r="J89" s="41" t="str">
        <f>IF(J12="","",J12)</f>
        <v>11. 8. 2023</v>
      </c>
      <c r="L89" s="18"/>
    </row>
    <row r="90" spans="2:12" s="17" customFormat="1" ht="6.95" customHeight="1" hidden="1">
      <c r="B90" s="18"/>
      <c r="L90" s="18"/>
    </row>
    <row r="91" spans="2:12" s="17" customFormat="1" ht="40.15" customHeight="1" hidden="1">
      <c r="B91" s="18"/>
      <c r="C91" s="12" t="s">
        <v>24</v>
      </c>
      <c r="F91" s="10" t="str">
        <f>E15</f>
        <v>Město Chrudim, Resselovo nám.77, 53701 Chrudim</v>
      </c>
      <c r="I91" s="12" t="s">
        <v>30</v>
      </c>
      <c r="J91" s="15" t="str">
        <f>E21</f>
        <v>VDI Projekt s.r.o., K Botiči 1453/8, 101 00 Praha</v>
      </c>
      <c r="L91" s="18"/>
    </row>
    <row r="92" spans="2:12" s="17" customFormat="1" ht="15.2" customHeight="1" hidden="1">
      <c r="B92" s="18"/>
      <c r="C92" s="12" t="s">
        <v>28</v>
      </c>
      <c r="F92" s="10" t="str">
        <f>IF(E18="","",E18)</f>
        <v>Vyplň údaj</v>
      </c>
      <c r="I92" s="12" t="s">
        <v>33</v>
      </c>
      <c r="J92" s="15" t="str">
        <f>E24</f>
        <v xml:space="preserve"> </v>
      </c>
      <c r="L92" s="18"/>
    </row>
    <row r="93" spans="2:12" s="17" customFormat="1" ht="10.35" customHeight="1" hidden="1">
      <c r="B93" s="18"/>
      <c r="L93" s="18"/>
    </row>
    <row r="94" spans="2:12" s="17" customFormat="1" ht="29.25" customHeight="1" hidden="1">
      <c r="B94" s="18"/>
      <c r="C94" s="93" t="s">
        <v>95</v>
      </c>
      <c r="D94" s="85"/>
      <c r="E94" s="85"/>
      <c r="F94" s="85"/>
      <c r="G94" s="85"/>
      <c r="H94" s="85"/>
      <c r="I94" s="85"/>
      <c r="J94" s="94" t="s">
        <v>96</v>
      </c>
      <c r="K94" s="85"/>
      <c r="L94" s="18"/>
    </row>
    <row r="95" spans="2:12" s="17" customFormat="1" ht="10.35" customHeight="1" hidden="1">
      <c r="B95" s="18"/>
      <c r="L95" s="18"/>
    </row>
    <row r="96" spans="2:47" s="17" customFormat="1" ht="22.9" customHeight="1" hidden="1">
      <c r="B96" s="18"/>
      <c r="C96" s="95" t="s">
        <v>97</v>
      </c>
      <c r="J96" s="56">
        <f aca="true" t="shared" si="1" ref="J96:J98">J132</f>
        <v>0</v>
      </c>
      <c r="L96" s="18"/>
      <c r="AU96" s="2" t="s">
        <v>98</v>
      </c>
    </row>
    <row r="97" spans="2:12" s="96" customFormat="1" ht="24.95" customHeight="1" hidden="1">
      <c r="B97" s="97"/>
      <c r="D97" s="98" t="s">
        <v>99</v>
      </c>
      <c r="E97" s="99"/>
      <c r="F97" s="99"/>
      <c r="G97" s="99"/>
      <c r="H97" s="99"/>
      <c r="I97" s="99"/>
      <c r="J97" s="100">
        <f t="shared" si="1"/>
        <v>0</v>
      </c>
      <c r="L97" s="97"/>
    </row>
    <row r="98" spans="2:12" s="101" customFormat="1" ht="19.9" customHeight="1" hidden="1">
      <c r="B98" s="102"/>
      <c r="D98" s="103" t="s">
        <v>100</v>
      </c>
      <c r="E98" s="104"/>
      <c r="F98" s="104"/>
      <c r="G98" s="104"/>
      <c r="H98" s="104"/>
      <c r="I98" s="104"/>
      <c r="J98" s="105">
        <f t="shared" si="1"/>
        <v>0</v>
      </c>
      <c r="L98" s="102"/>
    </row>
    <row r="99" spans="2:12" s="101" customFormat="1" ht="19.9" customHeight="1" hidden="1">
      <c r="B99" s="102"/>
      <c r="D99" s="103" t="s">
        <v>101</v>
      </c>
      <c r="E99" s="104"/>
      <c r="F99" s="104"/>
      <c r="G99" s="104"/>
      <c r="H99" s="104"/>
      <c r="I99" s="104"/>
      <c r="J99" s="105">
        <f>J182</f>
        <v>0</v>
      </c>
      <c r="L99" s="102"/>
    </row>
    <row r="100" spans="2:12" s="101" customFormat="1" ht="19.9" customHeight="1" hidden="1">
      <c r="B100" s="102"/>
      <c r="D100" s="103" t="s">
        <v>102</v>
      </c>
      <c r="E100" s="104"/>
      <c r="F100" s="104"/>
      <c r="G100" s="104"/>
      <c r="H100" s="104"/>
      <c r="I100" s="104"/>
      <c r="J100" s="105">
        <f>J197</f>
        <v>0</v>
      </c>
      <c r="L100" s="102"/>
    </row>
    <row r="101" spans="2:12" s="101" customFormat="1" ht="19.9" customHeight="1" hidden="1">
      <c r="B101" s="102"/>
      <c r="D101" s="103" t="s">
        <v>103</v>
      </c>
      <c r="E101" s="104"/>
      <c r="F101" s="104"/>
      <c r="G101" s="104"/>
      <c r="H101" s="104"/>
      <c r="I101" s="104"/>
      <c r="J101" s="105">
        <f>J220</f>
        <v>0</v>
      </c>
      <c r="L101" s="102"/>
    </row>
    <row r="102" spans="2:12" s="101" customFormat="1" ht="19.9" customHeight="1" hidden="1">
      <c r="B102" s="102"/>
      <c r="D102" s="103" t="s">
        <v>104</v>
      </c>
      <c r="E102" s="104"/>
      <c r="F102" s="104"/>
      <c r="G102" s="104"/>
      <c r="H102" s="104"/>
      <c r="I102" s="104"/>
      <c r="J102" s="105">
        <f>J236</f>
        <v>0</v>
      </c>
      <c r="L102" s="102"/>
    </row>
    <row r="103" spans="2:12" s="101" customFormat="1" ht="19.9" customHeight="1" hidden="1">
      <c r="B103" s="102"/>
      <c r="D103" s="103" t="s">
        <v>105</v>
      </c>
      <c r="E103" s="104"/>
      <c r="F103" s="104"/>
      <c r="G103" s="104"/>
      <c r="H103" s="104"/>
      <c r="I103" s="104"/>
      <c r="J103" s="105">
        <f>J252</f>
        <v>0</v>
      </c>
      <c r="L103" s="102"/>
    </row>
    <row r="104" spans="2:12" s="101" customFormat="1" ht="19.9" customHeight="1" hidden="1">
      <c r="B104" s="102"/>
      <c r="D104" s="103" t="s">
        <v>106</v>
      </c>
      <c r="E104" s="104"/>
      <c r="F104" s="104"/>
      <c r="G104" s="104"/>
      <c r="H104" s="104"/>
      <c r="I104" s="104"/>
      <c r="J104" s="105">
        <f>J254</f>
        <v>0</v>
      </c>
      <c r="L104" s="102"/>
    </row>
    <row r="105" spans="2:12" s="101" customFormat="1" ht="19.9" customHeight="1" hidden="1">
      <c r="B105" s="102"/>
      <c r="D105" s="103" t="s">
        <v>107</v>
      </c>
      <c r="E105" s="104"/>
      <c r="F105" s="104"/>
      <c r="G105" s="104"/>
      <c r="H105" s="104"/>
      <c r="I105" s="104"/>
      <c r="J105" s="105">
        <f>J262</f>
        <v>0</v>
      </c>
      <c r="L105" s="102"/>
    </row>
    <row r="106" spans="2:12" s="101" customFormat="1" ht="19.9" customHeight="1" hidden="1">
      <c r="B106" s="102"/>
      <c r="D106" s="103" t="s">
        <v>108</v>
      </c>
      <c r="E106" s="104"/>
      <c r="F106" s="104"/>
      <c r="G106" s="104"/>
      <c r="H106" s="104"/>
      <c r="I106" s="104"/>
      <c r="J106" s="105">
        <f>J281</f>
        <v>0</v>
      </c>
      <c r="L106" s="102"/>
    </row>
    <row r="107" spans="2:12" s="101" customFormat="1" ht="19.9" customHeight="1" hidden="1">
      <c r="B107" s="102"/>
      <c r="D107" s="103" t="s">
        <v>109</v>
      </c>
      <c r="E107" s="104"/>
      <c r="F107" s="104"/>
      <c r="G107" s="104"/>
      <c r="H107" s="104"/>
      <c r="I107" s="104"/>
      <c r="J107" s="105">
        <f>J306</f>
        <v>0</v>
      </c>
      <c r="L107" s="102"/>
    </row>
    <row r="108" spans="2:12" s="96" customFormat="1" ht="24.95" customHeight="1" hidden="1">
      <c r="B108" s="97"/>
      <c r="D108" s="98" t="s">
        <v>110</v>
      </c>
      <c r="E108" s="99"/>
      <c r="F108" s="99"/>
      <c r="G108" s="99"/>
      <c r="H108" s="99"/>
      <c r="I108" s="99"/>
      <c r="J108" s="100">
        <f aca="true" t="shared" si="2" ref="J108:J109">J308</f>
        <v>0</v>
      </c>
      <c r="L108" s="97"/>
    </row>
    <row r="109" spans="2:12" s="101" customFormat="1" ht="19.9" customHeight="1" hidden="1">
      <c r="B109" s="102"/>
      <c r="D109" s="103" t="s">
        <v>111</v>
      </c>
      <c r="E109" s="104"/>
      <c r="F109" s="104"/>
      <c r="G109" s="104"/>
      <c r="H109" s="104"/>
      <c r="I109" s="104"/>
      <c r="J109" s="105">
        <f t="shared" si="2"/>
        <v>0</v>
      </c>
      <c r="L109" s="102"/>
    </row>
    <row r="110" spans="2:12" s="101" customFormat="1" ht="19.9" customHeight="1" hidden="1">
      <c r="B110" s="102"/>
      <c r="D110" s="103" t="s">
        <v>112</v>
      </c>
      <c r="E110" s="104"/>
      <c r="F110" s="104"/>
      <c r="G110" s="104"/>
      <c r="H110" s="104"/>
      <c r="I110" s="104"/>
      <c r="J110" s="105">
        <f>J322</f>
        <v>0</v>
      </c>
      <c r="L110" s="102"/>
    </row>
    <row r="111" spans="2:12" s="101" customFormat="1" ht="19.9" customHeight="1" hidden="1">
      <c r="B111" s="102"/>
      <c r="D111" s="103" t="s">
        <v>113</v>
      </c>
      <c r="E111" s="104"/>
      <c r="F111" s="104"/>
      <c r="G111" s="104"/>
      <c r="H111" s="104"/>
      <c r="I111" s="104"/>
      <c r="J111" s="105">
        <f>J332</f>
        <v>0</v>
      </c>
      <c r="L111" s="102"/>
    </row>
    <row r="112" spans="2:12" s="101" customFormat="1" ht="19.9" customHeight="1" hidden="1">
      <c r="B112" s="102"/>
      <c r="D112" s="103" t="s">
        <v>114</v>
      </c>
      <c r="E112" s="104"/>
      <c r="F112" s="104"/>
      <c r="G112" s="104"/>
      <c r="H112" s="104"/>
      <c r="I112" s="104"/>
      <c r="J112" s="105">
        <f>J337</f>
        <v>0</v>
      </c>
      <c r="L112" s="102"/>
    </row>
    <row r="113" spans="2:12" s="17" customFormat="1" ht="21.75" customHeight="1" hidden="1">
      <c r="B113" s="18"/>
      <c r="L113" s="18"/>
    </row>
    <row r="114" spans="2:12" s="17" customFormat="1" ht="6.95" customHeight="1" hidden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18"/>
    </row>
    <row r="115" ht="11.25" hidden="1"/>
    <row r="116" ht="11.25" hidden="1"/>
    <row r="117" ht="11.25" hidden="1"/>
    <row r="118" spans="2:12" s="17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18"/>
    </row>
    <row r="119" spans="2:12" s="17" customFormat="1" ht="24.95" customHeight="1">
      <c r="B119" s="18"/>
      <c r="C119" s="6" t="s">
        <v>115</v>
      </c>
      <c r="L119" s="18"/>
    </row>
    <row r="120" spans="2:12" s="17" customFormat="1" ht="6.95" customHeight="1">
      <c r="B120" s="18"/>
      <c r="L120" s="18"/>
    </row>
    <row r="121" spans="2:12" s="17" customFormat="1" ht="12" customHeight="1">
      <c r="B121" s="18"/>
      <c r="C121" s="12" t="s">
        <v>16</v>
      </c>
      <c r="L121" s="18"/>
    </row>
    <row r="122" spans="2:12" s="17" customFormat="1" ht="26.25" customHeight="1">
      <c r="B122" s="18"/>
      <c r="E122" s="216" t="str">
        <f>E7</f>
        <v>Rekonstrukce schodišťových stupňů na nábřeží Karla Čapka v Chrudimi</v>
      </c>
      <c r="F122" s="217"/>
      <c r="G122" s="217"/>
      <c r="H122" s="217"/>
      <c r="L122" s="18"/>
    </row>
    <row r="123" spans="2:12" s="17" customFormat="1" ht="12" customHeight="1">
      <c r="B123" s="18"/>
      <c r="C123" s="12" t="s">
        <v>92</v>
      </c>
      <c r="L123" s="18"/>
    </row>
    <row r="124" spans="2:12" s="17" customFormat="1" ht="16.5" customHeight="1">
      <c r="B124" s="18"/>
      <c r="E124" s="197" t="str">
        <f>E9</f>
        <v>SO 101 - Schodišťové stupně</v>
      </c>
      <c r="F124" s="218"/>
      <c r="G124" s="218"/>
      <c r="H124" s="218"/>
      <c r="L124" s="18"/>
    </row>
    <row r="125" spans="2:12" s="17" customFormat="1" ht="6.95" customHeight="1">
      <c r="B125" s="18"/>
      <c r="L125" s="18"/>
    </row>
    <row r="126" spans="2:12" s="17" customFormat="1" ht="12" customHeight="1">
      <c r="B126" s="18"/>
      <c r="C126" s="12" t="s">
        <v>20</v>
      </c>
      <c r="F126" s="10" t="str">
        <f>F12</f>
        <v>Chrudim</v>
      </c>
      <c r="I126" s="12" t="s">
        <v>22</v>
      </c>
      <c r="J126" s="41" t="str">
        <f>IF(J12="","",J12)</f>
        <v>11. 8. 2023</v>
      </c>
      <c r="L126" s="18"/>
    </row>
    <row r="127" spans="2:12" s="17" customFormat="1" ht="6.95" customHeight="1">
      <c r="B127" s="18"/>
      <c r="L127" s="18"/>
    </row>
    <row r="128" spans="2:12" s="17" customFormat="1" ht="40.15" customHeight="1">
      <c r="B128" s="18"/>
      <c r="C128" s="12" t="s">
        <v>24</v>
      </c>
      <c r="F128" s="10" t="str">
        <f>E15</f>
        <v>Město Chrudim, Resselovo nám.77, 53701 Chrudim</v>
      </c>
      <c r="I128" s="12" t="s">
        <v>30</v>
      </c>
      <c r="J128" s="15" t="str">
        <f>E21</f>
        <v>VDI Projekt s.r.o., K Botiči 1453/8, 101 00 Praha</v>
      </c>
      <c r="L128" s="18"/>
    </row>
    <row r="129" spans="2:12" s="17" customFormat="1" ht="15.2" customHeight="1">
      <c r="B129" s="18"/>
      <c r="C129" s="12" t="s">
        <v>28</v>
      </c>
      <c r="F129" s="10" t="str">
        <f>IF(E18="","",E18)</f>
        <v>Vyplň údaj</v>
      </c>
      <c r="I129" s="12" t="s">
        <v>33</v>
      </c>
      <c r="J129" s="15" t="str">
        <f>E24</f>
        <v xml:space="preserve"> </v>
      </c>
      <c r="L129" s="18"/>
    </row>
    <row r="130" spans="2:12" s="17" customFormat="1" ht="10.35" customHeight="1">
      <c r="B130" s="18"/>
      <c r="L130" s="18"/>
    </row>
    <row r="131" spans="2:20" s="106" customFormat="1" ht="29.25" customHeight="1">
      <c r="B131" s="107"/>
      <c r="C131" s="108" t="s">
        <v>116</v>
      </c>
      <c r="D131" s="109" t="s">
        <v>61</v>
      </c>
      <c r="E131" s="109" t="s">
        <v>57</v>
      </c>
      <c r="F131" s="109" t="s">
        <v>58</v>
      </c>
      <c r="G131" s="109" t="s">
        <v>117</v>
      </c>
      <c r="H131" s="109" t="s">
        <v>118</v>
      </c>
      <c r="I131" s="109" t="s">
        <v>119</v>
      </c>
      <c r="J131" s="109" t="s">
        <v>96</v>
      </c>
      <c r="K131" s="110" t="s">
        <v>120</v>
      </c>
      <c r="L131" s="107"/>
      <c r="M131" s="48" t="s">
        <v>1</v>
      </c>
      <c r="N131" s="49" t="s">
        <v>40</v>
      </c>
      <c r="O131" s="49" t="s">
        <v>121</v>
      </c>
      <c r="P131" s="49" t="s">
        <v>122</v>
      </c>
      <c r="Q131" s="49" t="s">
        <v>123</v>
      </c>
      <c r="R131" s="49" t="s">
        <v>124</v>
      </c>
      <c r="S131" s="49" t="s">
        <v>125</v>
      </c>
      <c r="T131" s="50" t="s">
        <v>126</v>
      </c>
    </row>
    <row r="132" spans="2:63" s="17" customFormat="1" ht="22.9" customHeight="1">
      <c r="B132" s="18"/>
      <c r="C132" s="54" t="s">
        <v>127</v>
      </c>
      <c r="J132" s="111">
        <f aca="true" t="shared" si="3" ref="J132:J134">BK132</f>
        <v>0</v>
      </c>
      <c r="L132" s="18"/>
      <c r="M132" s="51"/>
      <c r="N132" s="42"/>
      <c r="O132" s="42"/>
      <c r="P132" s="112">
        <f>P133+P308</f>
        <v>0</v>
      </c>
      <c r="Q132" s="42"/>
      <c r="R132" s="112">
        <f>R133+R308</f>
        <v>143.84888187</v>
      </c>
      <c r="S132" s="42"/>
      <c r="T132" s="113">
        <f>T133+T308</f>
        <v>31.860699999999998</v>
      </c>
      <c r="AT132" s="2" t="s">
        <v>75</v>
      </c>
      <c r="AU132" s="2" t="s">
        <v>98</v>
      </c>
      <c r="BK132" s="114">
        <f>BK133+BK308</f>
        <v>0</v>
      </c>
    </row>
    <row r="133" spans="2:63" s="115" customFormat="1" ht="25.9" customHeight="1">
      <c r="B133" s="116"/>
      <c r="D133" s="117" t="s">
        <v>75</v>
      </c>
      <c r="E133" s="118" t="s">
        <v>128</v>
      </c>
      <c r="F133" s="118" t="s">
        <v>129</v>
      </c>
      <c r="J133" s="119">
        <f t="shared" si="3"/>
        <v>0</v>
      </c>
      <c r="L133" s="116"/>
      <c r="M133" s="120"/>
      <c r="P133" s="121">
        <f>P134+P182+P197+P220+P236+P252+P254+P262+P281+P306</f>
        <v>0</v>
      </c>
      <c r="R133" s="121">
        <f>R134+R182+R197+R220+R236+R252+R254+R262+R281+R306</f>
        <v>142.63786162000002</v>
      </c>
      <c r="T133" s="122">
        <f>T134+T182+T197+T220+T236+T252+T254+T262+T281+T306</f>
        <v>31.6847</v>
      </c>
      <c r="AR133" s="117" t="s">
        <v>84</v>
      </c>
      <c r="AT133" s="123" t="s">
        <v>75</v>
      </c>
      <c r="AU133" s="123" t="s">
        <v>76</v>
      </c>
      <c r="AY133" s="117" t="s">
        <v>130</v>
      </c>
      <c r="BK133" s="124">
        <f>BK134+BK182+BK197+BK220+BK236+BK252+BK254+BK262+BK281+BK306</f>
        <v>0</v>
      </c>
    </row>
    <row r="134" spans="2:63" s="115" customFormat="1" ht="22.9" customHeight="1">
      <c r="B134" s="116"/>
      <c r="D134" s="117" t="s">
        <v>75</v>
      </c>
      <c r="E134" s="125" t="s">
        <v>84</v>
      </c>
      <c r="F134" s="125" t="s">
        <v>131</v>
      </c>
      <c r="J134" s="126">
        <f t="shared" si="3"/>
        <v>0</v>
      </c>
      <c r="L134" s="116"/>
      <c r="M134" s="120"/>
      <c r="P134" s="121">
        <f>SUM(P135:P181)</f>
        <v>0</v>
      </c>
      <c r="R134" s="121">
        <f>SUM(R135:R181)</f>
        <v>66.652</v>
      </c>
      <c r="T134" s="122">
        <f>SUM(T135:T181)</f>
        <v>12.105699999999999</v>
      </c>
      <c r="AR134" s="117" t="s">
        <v>84</v>
      </c>
      <c r="AT134" s="123" t="s">
        <v>75</v>
      </c>
      <c r="AU134" s="123" t="s">
        <v>84</v>
      </c>
      <c r="AY134" s="117" t="s">
        <v>130</v>
      </c>
      <c r="BK134" s="124">
        <f>SUM(BK135:BK181)</f>
        <v>0</v>
      </c>
    </row>
    <row r="135" spans="2:65" s="17" customFormat="1" ht="24.2" customHeight="1">
      <c r="B135" s="18"/>
      <c r="C135" s="127" t="s">
        <v>84</v>
      </c>
      <c r="D135" s="127" t="s">
        <v>132</v>
      </c>
      <c r="E135" s="128" t="s">
        <v>133</v>
      </c>
      <c r="F135" s="129" t="s">
        <v>134</v>
      </c>
      <c r="G135" s="130" t="s">
        <v>135</v>
      </c>
      <c r="H135" s="131">
        <v>5.8</v>
      </c>
      <c r="I135" s="132"/>
      <c r="J135" s="133">
        <f aca="true" t="shared" si="4" ref="J135:J180">ROUND(I135*H135,2)</f>
        <v>0</v>
      </c>
      <c r="K135" s="129" t="s">
        <v>136</v>
      </c>
      <c r="L135" s="18"/>
      <c r="M135" s="134" t="s">
        <v>1</v>
      </c>
      <c r="N135" s="135" t="s">
        <v>41</v>
      </c>
      <c r="P135" s="136">
        <f aca="true" t="shared" si="5" ref="P135:P180">O135*H135</f>
        <v>0</v>
      </c>
      <c r="Q135" s="136">
        <v>0</v>
      </c>
      <c r="R135" s="136">
        <f aca="true" t="shared" si="6" ref="R135:R180">Q135*H135</f>
        <v>0</v>
      </c>
      <c r="S135" s="136">
        <v>0.26</v>
      </c>
      <c r="T135" s="137">
        <f aca="true" t="shared" si="7" ref="T135:T180">S135*H135</f>
        <v>1.508</v>
      </c>
      <c r="AR135" s="138" t="s">
        <v>137</v>
      </c>
      <c r="AT135" s="138" t="s">
        <v>132</v>
      </c>
      <c r="AU135" s="138" t="s">
        <v>86</v>
      </c>
      <c r="AY135" s="2" t="s">
        <v>130</v>
      </c>
      <c r="BE135" s="139">
        <f aca="true" t="shared" si="8" ref="BE135:BE198">IF(N135="základní",J135,0)</f>
        <v>0</v>
      </c>
      <c r="BF135" s="139">
        <f aca="true" t="shared" si="9" ref="BF135:BF198">IF(N135="snížená",J135,0)</f>
        <v>0</v>
      </c>
      <c r="BG135" s="139">
        <f aca="true" t="shared" si="10" ref="BG135:BG198">IF(N135="zákl. přenesená",J135,0)</f>
        <v>0</v>
      </c>
      <c r="BH135" s="139">
        <f aca="true" t="shared" si="11" ref="BH135:BH198">IF(N135="sníž. přenesená",J135,0)</f>
        <v>0</v>
      </c>
      <c r="BI135" s="139">
        <f aca="true" t="shared" si="12" ref="BI135:BI198">IF(N135="nulová",J135,0)</f>
        <v>0</v>
      </c>
      <c r="BJ135" s="2" t="s">
        <v>84</v>
      </c>
      <c r="BK135" s="139">
        <f aca="true" t="shared" si="13" ref="BK135:BK180">ROUND(I135*H135,2)</f>
        <v>0</v>
      </c>
      <c r="BL135" s="2" t="s">
        <v>137</v>
      </c>
      <c r="BM135" s="138" t="s">
        <v>138</v>
      </c>
    </row>
    <row r="136" spans="2:65" s="17" customFormat="1" ht="24.2" customHeight="1">
      <c r="B136" s="18"/>
      <c r="C136" s="127" t="s">
        <v>86</v>
      </c>
      <c r="D136" s="127" t="s">
        <v>132</v>
      </c>
      <c r="E136" s="128" t="s">
        <v>139</v>
      </c>
      <c r="F136" s="129" t="s">
        <v>140</v>
      </c>
      <c r="G136" s="130" t="s">
        <v>135</v>
      </c>
      <c r="H136" s="131">
        <v>5.8</v>
      </c>
      <c r="I136" s="132"/>
      <c r="J136" s="133">
        <f t="shared" si="4"/>
        <v>0</v>
      </c>
      <c r="K136" s="129" t="s">
        <v>136</v>
      </c>
      <c r="L136" s="18"/>
      <c r="M136" s="134" t="s">
        <v>1</v>
      </c>
      <c r="N136" s="135" t="s">
        <v>41</v>
      </c>
      <c r="P136" s="136">
        <f t="shared" si="5"/>
        <v>0</v>
      </c>
      <c r="Q136" s="136">
        <v>0</v>
      </c>
      <c r="R136" s="136">
        <f t="shared" si="6"/>
        <v>0</v>
      </c>
      <c r="S136" s="136">
        <v>0.29</v>
      </c>
      <c r="T136" s="137">
        <f t="shared" si="7"/>
        <v>1.682</v>
      </c>
      <c r="AR136" s="138" t="s">
        <v>137</v>
      </c>
      <c r="AT136" s="138" t="s">
        <v>132</v>
      </c>
      <c r="AU136" s="138" t="s">
        <v>86</v>
      </c>
      <c r="AY136" s="2" t="s">
        <v>130</v>
      </c>
      <c r="BE136" s="139">
        <f t="shared" si="8"/>
        <v>0</v>
      </c>
      <c r="BF136" s="139">
        <f t="shared" si="9"/>
        <v>0</v>
      </c>
      <c r="BG136" s="139">
        <f t="shared" si="10"/>
        <v>0</v>
      </c>
      <c r="BH136" s="139">
        <f t="shared" si="11"/>
        <v>0</v>
      </c>
      <c r="BI136" s="139">
        <f t="shared" si="12"/>
        <v>0</v>
      </c>
      <c r="BJ136" s="2" t="s">
        <v>84</v>
      </c>
      <c r="BK136" s="139">
        <f t="shared" si="13"/>
        <v>0</v>
      </c>
      <c r="BL136" s="2" t="s">
        <v>137</v>
      </c>
      <c r="BM136" s="138" t="s">
        <v>141</v>
      </c>
    </row>
    <row r="137" spans="2:65" s="17" customFormat="1" ht="24.2" customHeight="1">
      <c r="B137" s="18"/>
      <c r="C137" s="127" t="s">
        <v>142</v>
      </c>
      <c r="D137" s="127" t="s">
        <v>132</v>
      </c>
      <c r="E137" s="128" t="s">
        <v>143</v>
      </c>
      <c r="F137" s="129" t="s">
        <v>144</v>
      </c>
      <c r="G137" s="130" t="s">
        <v>135</v>
      </c>
      <c r="H137" s="131">
        <v>17.05</v>
      </c>
      <c r="I137" s="132"/>
      <c r="J137" s="133">
        <f t="shared" si="4"/>
        <v>0</v>
      </c>
      <c r="K137" s="129" t="s">
        <v>136</v>
      </c>
      <c r="L137" s="18"/>
      <c r="M137" s="134" t="s">
        <v>1</v>
      </c>
      <c r="N137" s="135" t="s">
        <v>41</v>
      </c>
      <c r="P137" s="136">
        <f t="shared" si="5"/>
        <v>0</v>
      </c>
      <c r="Q137" s="136">
        <v>0</v>
      </c>
      <c r="R137" s="136">
        <f t="shared" si="6"/>
        <v>0</v>
      </c>
      <c r="S137" s="136">
        <v>0.17</v>
      </c>
      <c r="T137" s="137">
        <f t="shared" si="7"/>
        <v>2.8985000000000003</v>
      </c>
      <c r="AR137" s="138" t="s">
        <v>137</v>
      </c>
      <c r="AT137" s="138" t="s">
        <v>132</v>
      </c>
      <c r="AU137" s="138" t="s">
        <v>86</v>
      </c>
      <c r="AY137" s="2" t="s">
        <v>130</v>
      </c>
      <c r="BE137" s="139">
        <f t="shared" si="8"/>
        <v>0</v>
      </c>
      <c r="BF137" s="139">
        <f t="shared" si="9"/>
        <v>0</v>
      </c>
      <c r="BG137" s="139">
        <f t="shared" si="10"/>
        <v>0</v>
      </c>
      <c r="BH137" s="139">
        <f t="shared" si="11"/>
        <v>0</v>
      </c>
      <c r="BI137" s="139">
        <f t="shared" si="12"/>
        <v>0</v>
      </c>
      <c r="BJ137" s="2" t="s">
        <v>84</v>
      </c>
      <c r="BK137" s="139">
        <f t="shared" si="13"/>
        <v>0</v>
      </c>
      <c r="BL137" s="2" t="s">
        <v>137</v>
      </c>
      <c r="BM137" s="138" t="s">
        <v>145</v>
      </c>
    </row>
    <row r="138" spans="2:51" s="140" customFormat="1" ht="11.25">
      <c r="B138" s="141"/>
      <c r="D138" s="142" t="s">
        <v>146</v>
      </c>
      <c r="E138" s="143" t="s">
        <v>1</v>
      </c>
      <c r="F138" s="144" t="s">
        <v>147</v>
      </c>
      <c r="H138" s="145">
        <v>17.05</v>
      </c>
      <c r="L138" s="141"/>
      <c r="M138" s="146"/>
      <c r="T138" s="147"/>
      <c r="AT138" s="143" t="s">
        <v>146</v>
      </c>
      <c r="AU138" s="143" t="s">
        <v>86</v>
      </c>
      <c r="AV138" s="140" t="s">
        <v>86</v>
      </c>
      <c r="AW138" s="140" t="s">
        <v>32</v>
      </c>
      <c r="AX138" s="140" t="s">
        <v>84</v>
      </c>
      <c r="AY138" s="143" t="s">
        <v>130</v>
      </c>
    </row>
    <row r="139" spans="2:65" s="17" customFormat="1" ht="24.2" customHeight="1">
      <c r="B139" s="18"/>
      <c r="C139" s="127" t="s">
        <v>137</v>
      </c>
      <c r="D139" s="127" t="s">
        <v>132</v>
      </c>
      <c r="E139" s="128" t="s">
        <v>148</v>
      </c>
      <c r="F139" s="129" t="s">
        <v>149</v>
      </c>
      <c r="G139" s="130" t="s">
        <v>135</v>
      </c>
      <c r="H139" s="131">
        <v>61.4</v>
      </c>
      <c r="I139" s="132"/>
      <c r="J139" s="133">
        <f t="shared" si="4"/>
        <v>0</v>
      </c>
      <c r="K139" s="129" t="s">
        <v>136</v>
      </c>
      <c r="L139" s="18"/>
      <c r="M139" s="134" t="s">
        <v>1</v>
      </c>
      <c r="N139" s="135" t="s">
        <v>41</v>
      </c>
      <c r="P139" s="136">
        <f t="shared" si="5"/>
        <v>0</v>
      </c>
      <c r="Q139" s="136">
        <v>0</v>
      </c>
      <c r="R139" s="136">
        <f t="shared" si="6"/>
        <v>0</v>
      </c>
      <c r="S139" s="136">
        <v>0.098</v>
      </c>
      <c r="T139" s="137">
        <f t="shared" si="7"/>
        <v>6.0172</v>
      </c>
      <c r="AR139" s="138" t="s">
        <v>137</v>
      </c>
      <c r="AT139" s="138" t="s">
        <v>132</v>
      </c>
      <c r="AU139" s="138" t="s">
        <v>86</v>
      </c>
      <c r="AY139" s="2" t="s">
        <v>130</v>
      </c>
      <c r="BE139" s="139">
        <f t="shared" si="8"/>
        <v>0</v>
      </c>
      <c r="BF139" s="139">
        <f t="shared" si="9"/>
        <v>0</v>
      </c>
      <c r="BG139" s="139">
        <f t="shared" si="10"/>
        <v>0</v>
      </c>
      <c r="BH139" s="139">
        <f t="shared" si="11"/>
        <v>0</v>
      </c>
      <c r="BI139" s="139">
        <f t="shared" si="12"/>
        <v>0</v>
      </c>
      <c r="BJ139" s="2" t="s">
        <v>84</v>
      </c>
      <c r="BK139" s="139">
        <f t="shared" si="13"/>
        <v>0</v>
      </c>
      <c r="BL139" s="2" t="s">
        <v>137</v>
      </c>
      <c r="BM139" s="138" t="s">
        <v>150</v>
      </c>
    </row>
    <row r="140" spans="2:51" s="140" customFormat="1" ht="11.25">
      <c r="B140" s="141"/>
      <c r="D140" s="142" t="s">
        <v>146</v>
      </c>
      <c r="E140" s="143" t="s">
        <v>1</v>
      </c>
      <c r="F140" s="144" t="s">
        <v>151</v>
      </c>
      <c r="H140" s="145">
        <v>17.05</v>
      </c>
      <c r="L140" s="141"/>
      <c r="M140" s="146"/>
      <c r="T140" s="147"/>
      <c r="AT140" s="143" t="s">
        <v>146</v>
      </c>
      <c r="AU140" s="143" t="s">
        <v>86</v>
      </c>
      <c r="AV140" s="140" t="s">
        <v>86</v>
      </c>
      <c r="AW140" s="140" t="s">
        <v>32</v>
      </c>
      <c r="AX140" s="140" t="s">
        <v>76</v>
      </c>
      <c r="AY140" s="143" t="s">
        <v>130</v>
      </c>
    </row>
    <row r="141" spans="2:51" s="140" customFormat="1" ht="11.25">
      <c r="B141" s="141"/>
      <c r="D141" s="142" t="s">
        <v>146</v>
      </c>
      <c r="E141" s="143" t="s">
        <v>1</v>
      </c>
      <c r="F141" s="144" t="s">
        <v>152</v>
      </c>
      <c r="H141" s="145">
        <v>5.65</v>
      </c>
      <c r="L141" s="141"/>
      <c r="M141" s="146"/>
      <c r="T141" s="147"/>
      <c r="AT141" s="143" t="s">
        <v>146</v>
      </c>
      <c r="AU141" s="143" t="s">
        <v>86</v>
      </c>
      <c r="AV141" s="140" t="s">
        <v>86</v>
      </c>
      <c r="AW141" s="140" t="s">
        <v>32</v>
      </c>
      <c r="AX141" s="140" t="s">
        <v>76</v>
      </c>
      <c r="AY141" s="143" t="s">
        <v>130</v>
      </c>
    </row>
    <row r="142" spans="2:51" s="140" customFormat="1" ht="11.25">
      <c r="B142" s="141"/>
      <c r="D142" s="142" t="s">
        <v>146</v>
      </c>
      <c r="E142" s="143" t="s">
        <v>1</v>
      </c>
      <c r="F142" s="144" t="s">
        <v>153</v>
      </c>
      <c r="H142" s="145">
        <v>38.7</v>
      </c>
      <c r="L142" s="141"/>
      <c r="M142" s="146"/>
      <c r="T142" s="147"/>
      <c r="AT142" s="143" t="s">
        <v>146</v>
      </c>
      <c r="AU142" s="143" t="s">
        <v>86</v>
      </c>
      <c r="AV142" s="140" t="s">
        <v>86</v>
      </c>
      <c r="AW142" s="140" t="s">
        <v>32</v>
      </c>
      <c r="AX142" s="140" t="s">
        <v>76</v>
      </c>
      <c r="AY142" s="143" t="s">
        <v>130</v>
      </c>
    </row>
    <row r="143" spans="2:51" s="148" customFormat="1" ht="11.25">
      <c r="B143" s="149"/>
      <c r="D143" s="142" t="s">
        <v>146</v>
      </c>
      <c r="E143" s="150" t="s">
        <v>1</v>
      </c>
      <c r="F143" s="151" t="s">
        <v>154</v>
      </c>
      <c r="H143" s="152">
        <v>61.400000000000006</v>
      </c>
      <c r="L143" s="149"/>
      <c r="M143" s="153"/>
      <c r="T143" s="154"/>
      <c r="AT143" s="150" t="s">
        <v>146</v>
      </c>
      <c r="AU143" s="150" t="s">
        <v>86</v>
      </c>
      <c r="AV143" s="148" t="s">
        <v>137</v>
      </c>
      <c r="AW143" s="148" t="s">
        <v>32</v>
      </c>
      <c r="AX143" s="148" t="s">
        <v>84</v>
      </c>
      <c r="AY143" s="150" t="s">
        <v>130</v>
      </c>
    </row>
    <row r="144" spans="2:65" s="17" customFormat="1" ht="33" customHeight="1">
      <c r="B144" s="18"/>
      <c r="C144" s="127" t="s">
        <v>155</v>
      </c>
      <c r="D144" s="127" t="s">
        <v>132</v>
      </c>
      <c r="E144" s="128" t="s">
        <v>156</v>
      </c>
      <c r="F144" s="129" t="s">
        <v>157</v>
      </c>
      <c r="G144" s="130" t="s">
        <v>158</v>
      </c>
      <c r="H144" s="131">
        <v>8.832</v>
      </c>
      <c r="I144" s="132"/>
      <c r="J144" s="133">
        <f t="shared" si="4"/>
        <v>0</v>
      </c>
      <c r="K144" s="129" t="s">
        <v>136</v>
      </c>
      <c r="L144" s="18"/>
      <c r="M144" s="134" t="s">
        <v>1</v>
      </c>
      <c r="N144" s="135" t="s">
        <v>41</v>
      </c>
      <c r="P144" s="136">
        <f t="shared" si="5"/>
        <v>0</v>
      </c>
      <c r="Q144" s="136">
        <v>0</v>
      </c>
      <c r="R144" s="136">
        <f t="shared" si="6"/>
        <v>0</v>
      </c>
      <c r="S144" s="136">
        <v>0</v>
      </c>
      <c r="T144" s="137">
        <f t="shared" si="7"/>
        <v>0</v>
      </c>
      <c r="AR144" s="138" t="s">
        <v>137</v>
      </c>
      <c r="AT144" s="138" t="s">
        <v>132</v>
      </c>
      <c r="AU144" s="138" t="s">
        <v>86</v>
      </c>
      <c r="AY144" s="2" t="s">
        <v>130</v>
      </c>
      <c r="BE144" s="139">
        <f t="shared" si="8"/>
        <v>0</v>
      </c>
      <c r="BF144" s="139">
        <f t="shared" si="9"/>
        <v>0</v>
      </c>
      <c r="BG144" s="139">
        <f t="shared" si="10"/>
        <v>0</v>
      </c>
      <c r="BH144" s="139">
        <f t="shared" si="11"/>
        <v>0</v>
      </c>
      <c r="BI144" s="139">
        <f t="shared" si="12"/>
        <v>0</v>
      </c>
      <c r="BJ144" s="2" t="s">
        <v>84</v>
      </c>
      <c r="BK144" s="139">
        <f t="shared" si="13"/>
        <v>0</v>
      </c>
      <c r="BL144" s="2" t="s">
        <v>137</v>
      </c>
      <c r="BM144" s="138" t="s">
        <v>159</v>
      </c>
    </row>
    <row r="145" spans="2:51" s="140" customFormat="1" ht="11.25">
      <c r="B145" s="141"/>
      <c r="D145" s="142" t="s">
        <v>146</v>
      </c>
      <c r="E145" s="143" t="s">
        <v>1</v>
      </c>
      <c r="F145" s="144" t="s">
        <v>160</v>
      </c>
      <c r="H145" s="145">
        <v>8.832</v>
      </c>
      <c r="L145" s="141"/>
      <c r="M145" s="146"/>
      <c r="T145" s="147"/>
      <c r="AT145" s="143" t="s">
        <v>146</v>
      </c>
      <c r="AU145" s="143" t="s">
        <v>86</v>
      </c>
      <c r="AV145" s="140" t="s">
        <v>86</v>
      </c>
      <c r="AW145" s="140" t="s">
        <v>32</v>
      </c>
      <c r="AX145" s="140" t="s">
        <v>84</v>
      </c>
      <c r="AY145" s="143" t="s">
        <v>130</v>
      </c>
    </row>
    <row r="146" spans="2:65" s="17" customFormat="1" ht="24.2" customHeight="1">
      <c r="B146" s="18"/>
      <c r="C146" s="127" t="s">
        <v>161</v>
      </c>
      <c r="D146" s="127" t="s">
        <v>132</v>
      </c>
      <c r="E146" s="128" t="s">
        <v>162</v>
      </c>
      <c r="F146" s="129" t="s">
        <v>163</v>
      </c>
      <c r="G146" s="130" t="s">
        <v>158</v>
      </c>
      <c r="H146" s="131">
        <v>28.782</v>
      </c>
      <c r="I146" s="132"/>
      <c r="J146" s="133">
        <f t="shared" si="4"/>
        <v>0</v>
      </c>
      <c r="K146" s="129" t="s">
        <v>136</v>
      </c>
      <c r="L146" s="18"/>
      <c r="M146" s="134" t="s">
        <v>1</v>
      </c>
      <c r="N146" s="135" t="s">
        <v>41</v>
      </c>
      <c r="P146" s="136">
        <f t="shared" si="5"/>
        <v>0</v>
      </c>
      <c r="Q146" s="136">
        <v>0</v>
      </c>
      <c r="R146" s="136">
        <f t="shared" si="6"/>
        <v>0</v>
      </c>
      <c r="S146" s="136">
        <v>0</v>
      </c>
      <c r="T146" s="137">
        <f t="shared" si="7"/>
        <v>0</v>
      </c>
      <c r="AR146" s="138" t="s">
        <v>137</v>
      </c>
      <c r="AT146" s="138" t="s">
        <v>132</v>
      </c>
      <c r="AU146" s="138" t="s">
        <v>86</v>
      </c>
      <c r="AY146" s="2" t="s">
        <v>130</v>
      </c>
      <c r="BE146" s="139">
        <f t="shared" si="8"/>
        <v>0</v>
      </c>
      <c r="BF146" s="139">
        <f t="shared" si="9"/>
        <v>0</v>
      </c>
      <c r="BG146" s="139">
        <f t="shared" si="10"/>
        <v>0</v>
      </c>
      <c r="BH146" s="139">
        <f t="shared" si="11"/>
        <v>0</v>
      </c>
      <c r="BI146" s="139">
        <f t="shared" si="12"/>
        <v>0</v>
      </c>
      <c r="BJ146" s="2" t="s">
        <v>84</v>
      </c>
      <c r="BK146" s="139">
        <f t="shared" si="13"/>
        <v>0</v>
      </c>
      <c r="BL146" s="2" t="s">
        <v>137</v>
      </c>
      <c r="BM146" s="138" t="s">
        <v>164</v>
      </c>
    </row>
    <row r="147" spans="2:51" s="140" customFormat="1" ht="11.25">
      <c r="B147" s="141"/>
      <c r="D147" s="142" t="s">
        <v>146</v>
      </c>
      <c r="E147" s="143" t="s">
        <v>1</v>
      </c>
      <c r="F147" s="144" t="s">
        <v>165</v>
      </c>
      <c r="H147" s="145">
        <v>28.782</v>
      </c>
      <c r="L147" s="141"/>
      <c r="M147" s="146"/>
      <c r="T147" s="147"/>
      <c r="AT147" s="143" t="s">
        <v>146</v>
      </c>
      <c r="AU147" s="143" t="s">
        <v>86</v>
      </c>
      <c r="AV147" s="140" t="s">
        <v>86</v>
      </c>
      <c r="AW147" s="140" t="s">
        <v>32</v>
      </c>
      <c r="AX147" s="140" t="s">
        <v>84</v>
      </c>
      <c r="AY147" s="143" t="s">
        <v>130</v>
      </c>
    </row>
    <row r="148" spans="2:65" s="17" customFormat="1" ht="37.9" customHeight="1">
      <c r="B148" s="18"/>
      <c r="C148" s="127" t="s">
        <v>166</v>
      </c>
      <c r="D148" s="127" t="s">
        <v>132</v>
      </c>
      <c r="E148" s="128" t="s">
        <v>167</v>
      </c>
      <c r="F148" s="129" t="s">
        <v>168</v>
      </c>
      <c r="G148" s="130" t="s">
        <v>158</v>
      </c>
      <c r="H148" s="131">
        <v>10.91</v>
      </c>
      <c r="I148" s="132"/>
      <c r="J148" s="133">
        <f t="shared" si="4"/>
        <v>0</v>
      </c>
      <c r="K148" s="129" t="s">
        <v>136</v>
      </c>
      <c r="L148" s="18"/>
      <c r="M148" s="134" t="s">
        <v>1</v>
      </c>
      <c r="N148" s="135" t="s">
        <v>41</v>
      </c>
      <c r="P148" s="136">
        <f t="shared" si="5"/>
        <v>0</v>
      </c>
      <c r="Q148" s="136">
        <v>0</v>
      </c>
      <c r="R148" s="136">
        <f t="shared" si="6"/>
        <v>0</v>
      </c>
      <c r="S148" s="136">
        <v>0</v>
      </c>
      <c r="T148" s="137">
        <f t="shared" si="7"/>
        <v>0</v>
      </c>
      <c r="AR148" s="138" t="s">
        <v>137</v>
      </c>
      <c r="AT148" s="138" t="s">
        <v>132</v>
      </c>
      <c r="AU148" s="138" t="s">
        <v>86</v>
      </c>
      <c r="AY148" s="2" t="s">
        <v>130</v>
      </c>
      <c r="BE148" s="139">
        <f t="shared" si="8"/>
        <v>0</v>
      </c>
      <c r="BF148" s="139">
        <f t="shared" si="9"/>
        <v>0</v>
      </c>
      <c r="BG148" s="139">
        <f t="shared" si="10"/>
        <v>0</v>
      </c>
      <c r="BH148" s="139">
        <f t="shared" si="11"/>
        <v>0</v>
      </c>
      <c r="BI148" s="139">
        <f t="shared" si="12"/>
        <v>0</v>
      </c>
      <c r="BJ148" s="2" t="s">
        <v>84</v>
      </c>
      <c r="BK148" s="139">
        <f t="shared" si="13"/>
        <v>0</v>
      </c>
      <c r="BL148" s="2" t="s">
        <v>137</v>
      </c>
      <c r="BM148" s="138" t="s">
        <v>169</v>
      </c>
    </row>
    <row r="149" spans="2:51" s="140" customFormat="1" ht="11.25">
      <c r="B149" s="141"/>
      <c r="D149" s="142" t="s">
        <v>146</v>
      </c>
      <c r="E149" s="143" t="s">
        <v>1</v>
      </c>
      <c r="F149" s="144" t="s">
        <v>170</v>
      </c>
      <c r="H149" s="145">
        <v>1.61</v>
      </c>
      <c r="L149" s="141"/>
      <c r="M149" s="146"/>
      <c r="T149" s="147"/>
      <c r="AT149" s="143" t="s">
        <v>146</v>
      </c>
      <c r="AU149" s="143" t="s">
        <v>86</v>
      </c>
      <c r="AV149" s="140" t="s">
        <v>86</v>
      </c>
      <c r="AW149" s="140" t="s">
        <v>32</v>
      </c>
      <c r="AX149" s="140" t="s">
        <v>76</v>
      </c>
      <c r="AY149" s="143" t="s">
        <v>130</v>
      </c>
    </row>
    <row r="150" spans="2:51" s="140" customFormat="1" ht="11.25">
      <c r="B150" s="141"/>
      <c r="D150" s="142" t="s">
        <v>146</v>
      </c>
      <c r="E150" s="143" t="s">
        <v>1</v>
      </c>
      <c r="F150" s="144" t="s">
        <v>171</v>
      </c>
      <c r="H150" s="145">
        <v>9.3</v>
      </c>
      <c r="L150" s="141"/>
      <c r="M150" s="146"/>
      <c r="T150" s="147"/>
      <c r="AT150" s="143" t="s">
        <v>146</v>
      </c>
      <c r="AU150" s="143" t="s">
        <v>86</v>
      </c>
      <c r="AV150" s="140" t="s">
        <v>86</v>
      </c>
      <c r="AW150" s="140" t="s">
        <v>32</v>
      </c>
      <c r="AX150" s="140" t="s">
        <v>76</v>
      </c>
      <c r="AY150" s="143" t="s">
        <v>130</v>
      </c>
    </row>
    <row r="151" spans="2:51" s="148" customFormat="1" ht="11.25">
      <c r="B151" s="149"/>
      <c r="D151" s="142" t="s">
        <v>146</v>
      </c>
      <c r="E151" s="150" t="s">
        <v>1</v>
      </c>
      <c r="F151" s="151" t="s">
        <v>154</v>
      </c>
      <c r="H151" s="152">
        <v>10.91</v>
      </c>
      <c r="L151" s="149"/>
      <c r="M151" s="153"/>
      <c r="T151" s="154"/>
      <c r="AT151" s="150" t="s">
        <v>146</v>
      </c>
      <c r="AU151" s="150" t="s">
        <v>86</v>
      </c>
      <c r="AV151" s="148" t="s">
        <v>137</v>
      </c>
      <c r="AW151" s="148" t="s">
        <v>32</v>
      </c>
      <c r="AX151" s="148" t="s">
        <v>84</v>
      </c>
      <c r="AY151" s="150" t="s">
        <v>130</v>
      </c>
    </row>
    <row r="152" spans="2:65" s="17" customFormat="1" ht="37.9" customHeight="1">
      <c r="B152" s="18"/>
      <c r="C152" s="127" t="s">
        <v>172</v>
      </c>
      <c r="D152" s="127" t="s">
        <v>132</v>
      </c>
      <c r="E152" s="128" t="s">
        <v>173</v>
      </c>
      <c r="F152" s="129" t="s">
        <v>174</v>
      </c>
      <c r="G152" s="130" t="s">
        <v>158</v>
      </c>
      <c r="H152" s="131">
        <v>48.524</v>
      </c>
      <c r="I152" s="132"/>
      <c r="J152" s="133">
        <f t="shared" si="4"/>
        <v>0</v>
      </c>
      <c r="K152" s="129" t="s">
        <v>136</v>
      </c>
      <c r="L152" s="18"/>
      <c r="M152" s="134" t="s">
        <v>1</v>
      </c>
      <c r="N152" s="135" t="s">
        <v>41</v>
      </c>
      <c r="P152" s="136">
        <f t="shared" si="5"/>
        <v>0</v>
      </c>
      <c r="Q152" s="136">
        <v>0</v>
      </c>
      <c r="R152" s="136">
        <f t="shared" si="6"/>
        <v>0</v>
      </c>
      <c r="S152" s="136">
        <v>0</v>
      </c>
      <c r="T152" s="137">
        <f t="shared" si="7"/>
        <v>0</v>
      </c>
      <c r="AR152" s="138" t="s">
        <v>137</v>
      </c>
      <c r="AT152" s="138" t="s">
        <v>132</v>
      </c>
      <c r="AU152" s="138" t="s">
        <v>86</v>
      </c>
      <c r="AY152" s="2" t="s">
        <v>130</v>
      </c>
      <c r="BE152" s="139">
        <f t="shared" si="8"/>
        <v>0</v>
      </c>
      <c r="BF152" s="139">
        <f t="shared" si="9"/>
        <v>0</v>
      </c>
      <c r="BG152" s="139">
        <f t="shared" si="10"/>
        <v>0</v>
      </c>
      <c r="BH152" s="139">
        <f t="shared" si="11"/>
        <v>0</v>
      </c>
      <c r="BI152" s="139">
        <f t="shared" si="12"/>
        <v>0</v>
      </c>
      <c r="BJ152" s="2" t="s">
        <v>84</v>
      </c>
      <c r="BK152" s="139">
        <f t="shared" si="13"/>
        <v>0</v>
      </c>
      <c r="BL152" s="2" t="s">
        <v>137</v>
      </c>
      <c r="BM152" s="138" t="s">
        <v>175</v>
      </c>
    </row>
    <row r="153" spans="2:51" s="140" customFormat="1" ht="11.25">
      <c r="B153" s="141"/>
      <c r="D153" s="142" t="s">
        <v>146</v>
      </c>
      <c r="E153" s="143" t="s">
        <v>1</v>
      </c>
      <c r="F153" s="144" t="s">
        <v>176</v>
      </c>
      <c r="H153" s="145">
        <v>8.832</v>
      </c>
      <c r="L153" s="141"/>
      <c r="M153" s="146"/>
      <c r="T153" s="147"/>
      <c r="AT153" s="143" t="s">
        <v>146</v>
      </c>
      <c r="AU153" s="143" t="s">
        <v>86</v>
      </c>
      <c r="AV153" s="140" t="s">
        <v>86</v>
      </c>
      <c r="AW153" s="140" t="s">
        <v>32</v>
      </c>
      <c r="AX153" s="140" t="s">
        <v>76</v>
      </c>
      <c r="AY153" s="143" t="s">
        <v>130</v>
      </c>
    </row>
    <row r="154" spans="2:51" s="140" customFormat="1" ht="11.25">
      <c r="B154" s="141"/>
      <c r="D154" s="142" t="s">
        <v>146</v>
      </c>
      <c r="E154" s="143" t="s">
        <v>1</v>
      </c>
      <c r="F154" s="144" t="s">
        <v>177</v>
      </c>
      <c r="H154" s="145">
        <v>28.782</v>
      </c>
      <c r="L154" s="141"/>
      <c r="M154" s="146"/>
      <c r="T154" s="147"/>
      <c r="AT154" s="143" t="s">
        <v>146</v>
      </c>
      <c r="AU154" s="143" t="s">
        <v>86</v>
      </c>
      <c r="AV154" s="140" t="s">
        <v>86</v>
      </c>
      <c r="AW154" s="140" t="s">
        <v>32</v>
      </c>
      <c r="AX154" s="140" t="s">
        <v>76</v>
      </c>
      <c r="AY154" s="143" t="s">
        <v>130</v>
      </c>
    </row>
    <row r="155" spans="2:51" s="140" customFormat="1" ht="11.25">
      <c r="B155" s="141"/>
      <c r="D155" s="142" t="s">
        <v>146</v>
      </c>
      <c r="E155" s="143" t="s">
        <v>1</v>
      </c>
      <c r="F155" s="144" t="s">
        <v>178</v>
      </c>
      <c r="H155" s="145">
        <v>10.91</v>
      </c>
      <c r="L155" s="141"/>
      <c r="M155" s="146"/>
      <c r="T155" s="147"/>
      <c r="AT155" s="143" t="s">
        <v>146</v>
      </c>
      <c r="AU155" s="143" t="s">
        <v>86</v>
      </c>
      <c r="AV155" s="140" t="s">
        <v>86</v>
      </c>
      <c r="AW155" s="140" t="s">
        <v>32</v>
      </c>
      <c r="AX155" s="140" t="s">
        <v>76</v>
      </c>
      <c r="AY155" s="143" t="s">
        <v>130</v>
      </c>
    </row>
    <row r="156" spans="2:51" s="148" customFormat="1" ht="11.25">
      <c r="B156" s="149"/>
      <c r="D156" s="142" t="s">
        <v>146</v>
      </c>
      <c r="E156" s="150" t="s">
        <v>1</v>
      </c>
      <c r="F156" s="151" t="s">
        <v>154</v>
      </c>
      <c r="H156" s="152">
        <v>48.524</v>
      </c>
      <c r="L156" s="149"/>
      <c r="M156" s="153"/>
      <c r="T156" s="154"/>
      <c r="AT156" s="150" t="s">
        <v>146</v>
      </c>
      <c r="AU156" s="150" t="s">
        <v>86</v>
      </c>
      <c r="AV156" s="148" t="s">
        <v>137</v>
      </c>
      <c r="AW156" s="148" t="s">
        <v>32</v>
      </c>
      <c r="AX156" s="148" t="s">
        <v>84</v>
      </c>
      <c r="AY156" s="150" t="s">
        <v>130</v>
      </c>
    </row>
    <row r="157" spans="2:65" s="17" customFormat="1" ht="37.9" customHeight="1">
      <c r="B157" s="18"/>
      <c r="C157" s="127" t="s">
        <v>179</v>
      </c>
      <c r="D157" s="127" t="s">
        <v>132</v>
      </c>
      <c r="E157" s="128" t="s">
        <v>180</v>
      </c>
      <c r="F157" s="129" t="s">
        <v>181</v>
      </c>
      <c r="G157" s="130" t="s">
        <v>158</v>
      </c>
      <c r="H157" s="131">
        <v>485.24</v>
      </c>
      <c r="I157" s="132"/>
      <c r="J157" s="133">
        <f t="shared" si="4"/>
        <v>0</v>
      </c>
      <c r="K157" s="129" t="s">
        <v>136</v>
      </c>
      <c r="L157" s="18"/>
      <c r="M157" s="134" t="s">
        <v>1</v>
      </c>
      <c r="N157" s="135" t="s">
        <v>41</v>
      </c>
      <c r="P157" s="136">
        <f t="shared" si="5"/>
        <v>0</v>
      </c>
      <c r="Q157" s="136">
        <v>0</v>
      </c>
      <c r="R157" s="136">
        <f t="shared" si="6"/>
        <v>0</v>
      </c>
      <c r="S157" s="136">
        <v>0</v>
      </c>
      <c r="T157" s="137">
        <f t="shared" si="7"/>
        <v>0</v>
      </c>
      <c r="AR157" s="138" t="s">
        <v>137</v>
      </c>
      <c r="AT157" s="138" t="s">
        <v>132</v>
      </c>
      <c r="AU157" s="138" t="s">
        <v>86</v>
      </c>
      <c r="AY157" s="2" t="s">
        <v>130</v>
      </c>
      <c r="BE157" s="139">
        <f t="shared" si="8"/>
        <v>0</v>
      </c>
      <c r="BF157" s="139">
        <f t="shared" si="9"/>
        <v>0</v>
      </c>
      <c r="BG157" s="139">
        <f t="shared" si="10"/>
        <v>0</v>
      </c>
      <c r="BH157" s="139">
        <f t="shared" si="11"/>
        <v>0</v>
      </c>
      <c r="BI157" s="139">
        <f t="shared" si="12"/>
        <v>0</v>
      </c>
      <c r="BJ157" s="2" t="s">
        <v>84</v>
      </c>
      <c r="BK157" s="139">
        <f t="shared" si="13"/>
        <v>0</v>
      </c>
      <c r="BL157" s="2" t="s">
        <v>137</v>
      </c>
      <c r="BM157" s="138" t="s">
        <v>182</v>
      </c>
    </row>
    <row r="158" spans="2:51" s="140" customFormat="1" ht="11.25">
      <c r="B158" s="141"/>
      <c r="D158" s="142" t="s">
        <v>146</v>
      </c>
      <c r="E158" s="143" t="s">
        <v>1</v>
      </c>
      <c r="F158" s="144" t="s">
        <v>183</v>
      </c>
      <c r="H158" s="145">
        <v>88.32</v>
      </c>
      <c r="L158" s="141"/>
      <c r="M158" s="146"/>
      <c r="T158" s="147"/>
      <c r="AT158" s="143" t="s">
        <v>146</v>
      </c>
      <c r="AU158" s="143" t="s">
        <v>86</v>
      </c>
      <c r="AV158" s="140" t="s">
        <v>86</v>
      </c>
      <c r="AW158" s="140" t="s">
        <v>32</v>
      </c>
      <c r="AX158" s="140" t="s">
        <v>76</v>
      </c>
      <c r="AY158" s="143" t="s">
        <v>130</v>
      </c>
    </row>
    <row r="159" spans="2:51" s="140" customFormat="1" ht="11.25">
      <c r="B159" s="141"/>
      <c r="D159" s="142" t="s">
        <v>146</v>
      </c>
      <c r="E159" s="143" t="s">
        <v>1</v>
      </c>
      <c r="F159" s="144" t="s">
        <v>184</v>
      </c>
      <c r="H159" s="145">
        <v>287.82</v>
      </c>
      <c r="L159" s="141"/>
      <c r="M159" s="146"/>
      <c r="T159" s="147"/>
      <c r="AT159" s="143" t="s">
        <v>146</v>
      </c>
      <c r="AU159" s="143" t="s">
        <v>86</v>
      </c>
      <c r="AV159" s="140" t="s">
        <v>86</v>
      </c>
      <c r="AW159" s="140" t="s">
        <v>32</v>
      </c>
      <c r="AX159" s="140" t="s">
        <v>76</v>
      </c>
      <c r="AY159" s="143" t="s">
        <v>130</v>
      </c>
    </row>
    <row r="160" spans="2:51" s="140" customFormat="1" ht="11.25">
      <c r="B160" s="141"/>
      <c r="D160" s="142" t="s">
        <v>146</v>
      </c>
      <c r="E160" s="143" t="s">
        <v>1</v>
      </c>
      <c r="F160" s="144" t="s">
        <v>185</v>
      </c>
      <c r="H160" s="145">
        <v>109.1</v>
      </c>
      <c r="L160" s="141"/>
      <c r="M160" s="146"/>
      <c r="T160" s="147"/>
      <c r="AT160" s="143" t="s">
        <v>146</v>
      </c>
      <c r="AU160" s="143" t="s">
        <v>86</v>
      </c>
      <c r="AV160" s="140" t="s">
        <v>86</v>
      </c>
      <c r="AW160" s="140" t="s">
        <v>32</v>
      </c>
      <c r="AX160" s="140" t="s">
        <v>76</v>
      </c>
      <c r="AY160" s="143" t="s">
        <v>130</v>
      </c>
    </row>
    <row r="161" spans="2:51" s="148" customFormat="1" ht="11.25">
      <c r="B161" s="149"/>
      <c r="D161" s="142" t="s">
        <v>146</v>
      </c>
      <c r="E161" s="150" t="s">
        <v>1</v>
      </c>
      <c r="F161" s="151" t="s">
        <v>154</v>
      </c>
      <c r="H161" s="152">
        <v>485.24</v>
      </c>
      <c r="L161" s="149"/>
      <c r="M161" s="153"/>
      <c r="T161" s="154"/>
      <c r="AT161" s="150" t="s">
        <v>146</v>
      </c>
      <c r="AU161" s="150" t="s">
        <v>86</v>
      </c>
      <c r="AV161" s="148" t="s">
        <v>137</v>
      </c>
      <c r="AW161" s="148" t="s">
        <v>32</v>
      </c>
      <c r="AX161" s="148" t="s">
        <v>84</v>
      </c>
      <c r="AY161" s="150" t="s">
        <v>130</v>
      </c>
    </row>
    <row r="162" spans="2:65" s="17" customFormat="1" ht="24.2" customHeight="1">
      <c r="B162" s="18"/>
      <c r="C162" s="127" t="s">
        <v>186</v>
      </c>
      <c r="D162" s="127" t="s">
        <v>132</v>
      </c>
      <c r="E162" s="128" t="s">
        <v>187</v>
      </c>
      <c r="F162" s="129" t="s">
        <v>188</v>
      </c>
      <c r="G162" s="130" t="s">
        <v>189</v>
      </c>
      <c r="H162" s="131">
        <v>36.128</v>
      </c>
      <c r="I162" s="132"/>
      <c r="J162" s="133">
        <f t="shared" si="4"/>
        <v>0</v>
      </c>
      <c r="K162" s="129" t="s">
        <v>136</v>
      </c>
      <c r="L162" s="18"/>
      <c r="M162" s="134" t="s">
        <v>1</v>
      </c>
      <c r="N162" s="135" t="s">
        <v>41</v>
      </c>
      <c r="P162" s="136">
        <f t="shared" si="5"/>
        <v>0</v>
      </c>
      <c r="Q162" s="136">
        <v>0</v>
      </c>
      <c r="R162" s="136">
        <f t="shared" si="6"/>
        <v>0</v>
      </c>
      <c r="S162" s="136">
        <v>0</v>
      </c>
      <c r="T162" s="137">
        <f t="shared" si="7"/>
        <v>0</v>
      </c>
      <c r="AR162" s="138" t="s">
        <v>137</v>
      </c>
      <c r="AT162" s="138" t="s">
        <v>132</v>
      </c>
      <c r="AU162" s="138" t="s">
        <v>86</v>
      </c>
      <c r="AY162" s="2" t="s">
        <v>130</v>
      </c>
      <c r="BE162" s="139">
        <f t="shared" si="8"/>
        <v>0</v>
      </c>
      <c r="BF162" s="139">
        <f t="shared" si="9"/>
        <v>0</v>
      </c>
      <c r="BG162" s="139">
        <f t="shared" si="10"/>
        <v>0</v>
      </c>
      <c r="BH162" s="139">
        <f t="shared" si="11"/>
        <v>0</v>
      </c>
      <c r="BI162" s="139">
        <f t="shared" si="12"/>
        <v>0</v>
      </c>
      <c r="BJ162" s="2" t="s">
        <v>84</v>
      </c>
      <c r="BK162" s="139">
        <f t="shared" si="13"/>
        <v>0</v>
      </c>
      <c r="BL162" s="2" t="s">
        <v>137</v>
      </c>
      <c r="BM162" s="138" t="s">
        <v>190</v>
      </c>
    </row>
    <row r="163" spans="2:51" s="140" customFormat="1" ht="11.25">
      <c r="B163" s="141"/>
      <c r="D163" s="142" t="s">
        <v>146</v>
      </c>
      <c r="E163" s="143" t="s">
        <v>1</v>
      </c>
      <c r="F163" s="144" t="s">
        <v>191</v>
      </c>
      <c r="H163" s="145">
        <v>16.163</v>
      </c>
      <c r="L163" s="141"/>
      <c r="M163" s="146"/>
      <c r="T163" s="147"/>
      <c r="AT163" s="143" t="s">
        <v>146</v>
      </c>
      <c r="AU163" s="143" t="s">
        <v>86</v>
      </c>
      <c r="AV163" s="140" t="s">
        <v>86</v>
      </c>
      <c r="AW163" s="140" t="s">
        <v>32</v>
      </c>
      <c r="AX163" s="140" t="s">
        <v>76</v>
      </c>
      <c r="AY163" s="143" t="s">
        <v>130</v>
      </c>
    </row>
    <row r="164" spans="2:51" s="155" customFormat="1" ht="11.25">
      <c r="B164" s="156"/>
      <c r="D164" s="142" t="s">
        <v>146</v>
      </c>
      <c r="E164" s="157" t="s">
        <v>1</v>
      </c>
      <c r="F164" s="158" t="s">
        <v>192</v>
      </c>
      <c r="H164" s="157" t="s">
        <v>1</v>
      </c>
      <c r="L164" s="156"/>
      <c r="M164" s="159"/>
      <c r="T164" s="160"/>
      <c r="AT164" s="157" t="s">
        <v>146</v>
      </c>
      <c r="AU164" s="157" t="s">
        <v>86</v>
      </c>
      <c r="AV164" s="155" t="s">
        <v>84</v>
      </c>
      <c r="AW164" s="155" t="s">
        <v>32</v>
      </c>
      <c r="AX164" s="155" t="s">
        <v>76</v>
      </c>
      <c r="AY164" s="157" t="s">
        <v>130</v>
      </c>
    </row>
    <row r="165" spans="2:51" s="140" customFormat="1" ht="11.25">
      <c r="B165" s="141"/>
      <c r="D165" s="142" t="s">
        <v>146</v>
      </c>
      <c r="E165" s="143" t="s">
        <v>1</v>
      </c>
      <c r="F165" s="144" t="s">
        <v>193</v>
      </c>
      <c r="H165" s="145">
        <v>19.965</v>
      </c>
      <c r="L165" s="141"/>
      <c r="M165" s="146"/>
      <c r="T165" s="147"/>
      <c r="AT165" s="143" t="s">
        <v>146</v>
      </c>
      <c r="AU165" s="143" t="s">
        <v>86</v>
      </c>
      <c r="AV165" s="140" t="s">
        <v>86</v>
      </c>
      <c r="AW165" s="140" t="s">
        <v>32</v>
      </c>
      <c r="AX165" s="140" t="s">
        <v>76</v>
      </c>
      <c r="AY165" s="143" t="s">
        <v>130</v>
      </c>
    </row>
    <row r="166" spans="2:51" s="148" customFormat="1" ht="11.25">
      <c r="B166" s="149"/>
      <c r="D166" s="142" t="s">
        <v>146</v>
      </c>
      <c r="E166" s="150" t="s">
        <v>1</v>
      </c>
      <c r="F166" s="151" t="s">
        <v>154</v>
      </c>
      <c r="H166" s="152">
        <v>36.128</v>
      </c>
      <c r="L166" s="149"/>
      <c r="M166" s="153"/>
      <c r="T166" s="154"/>
      <c r="AT166" s="150" t="s">
        <v>146</v>
      </c>
      <c r="AU166" s="150" t="s">
        <v>86</v>
      </c>
      <c r="AV166" s="148" t="s">
        <v>137</v>
      </c>
      <c r="AW166" s="148" t="s">
        <v>32</v>
      </c>
      <c r="AX166" s="148" t="s">
        <v>84</v>
      </c>
      <c r="AY166" s="150" t="s">
        <v>130</v>
      </c>
    </row>
    <row r="167" spans="2:65" s="17" customFormat="1" ht="16.5" customHeight="1">
      <c r="B167" s="18"/>
      <c r="C167" s="127" t="s">
        <v>194</v>
      </c>
      <c r="D167" s="127" t="s">
        <v>132</v>
      </c>
      <c r="E167" s="128" t="s">
        <v>195</v>
      </c>
      <c r="F167" s="129" t="s">
        <v>196</v>
      </c>
      <c r="G167" s="130" t="s">
        <v>158</v>
      </c>
      <c r="H167" s="131">
        <v>48.524</v>
      </c>
      <c r="I167" s="132"/>
      <c r="J167" s="133">
        <f t="shared" si="4"/>
        <v>0</v>
      </c>
      <c r="K167" s="129" t="s">
        <v>136</v>
      </c>
      <c r="L167" s="18"/>
      <c r="M167" s="134" t="s">
        <v>1</v>
      </c>
      <c r="N167" s="135" t="s">
        <v>41</v>
      </c>
      <c r="P167" s="136">
        <f t="shared" si="5"/>
        <v>0</v>
      </c>
      <c r="Q167" s="136">
        <v>0</v>
      </c>
      <c r="R167" s="136">
        <f t="shared" si="6"/>
        <v>0</v>
      </c>
      <c r="S167" s="136">
        <v>0</v>
      </c>
      <c r="T167" s="137">
        <f t="shared" si="7"/>
        <v>0</v>
      </c>
      <c r="AR167" s="138" t="s">
        <v>137</v>
      </c>
      <c r="AT167" s="138" t="s">
        <v>132</v>
      </c>
      <c r="AU167" s="138" t="s">
        <v>86</v>
      </c>
      <c r="AY167" s="2" t="s">
        <v>130</v>
      </c>
      <c r="BE167" s="139">
        <f t="shared" si="8"/>
        <v>0</v>
      </c>
      <c r="BF167" s="139">
        <f t="shared" si="9"/>
        <v>0</v>
      </c>
      <c r="BG167" s="139">
        <f t="shared" si="10"/>
        <v>0</v>
      </c>
      <c r="BH167" s="139">
        <f t="shared" si="11"/>
        <v>0</v>
      </c>
      <c r="BI167" s="139">
        <f t="shared" si="12"/>
        <v>0</v>
      </c>
      <c r="BJ167" s="2" t="s">
        <v>84</v>
      </c>
      <c r="BK167" s="139">
        <f t="shared" si="13"/>
        <v>0</v>
      </c>
      <c r="BL167" s="2" t="s">
        <v>137</v>
      </c>
      <c r="BM167" s="138" t="s">
        <v>197</v>
      </c>
    </row>
    <row r="168" spans="2:51" s="140" customFormat="1" ht="11.25">
      <c r="B168" s="141"/>
      <c r="D168" s="142" t="s">
        <v>146</v>
      </c>
      <c r="E168" s="143" t="s">
        <v>1</v>
      </c>
      <c r="F168" s="144" t="s">
        <v>176</v>
      </c>
      <c r="H168" s="145">
        <v>8.832</v>
      </c>
      <c r="L168" s="141"/>
      <c r="M168" s="146"/>
      <c r="T168" s="147"/>
      <c r="AT168" s="143" t="s">
        <v>146</v>
      </c>
      <c r="AU168" s="143" t="s">
        <v>86</v>
      </c>
      <c r="AV168" s="140" t="s">
        <v>86</v>
      </c>
      <c r="AW168" s="140" t="s">
        <v>32</v>
      </c>
      <c r="AX168" s="140" t="s">
        <v>76</v>
      </c>
      <c r="AY168" s="143" t="s">
        <v>130</v>
      </c>
    </row>
    <row r="169" spans="2:51" s="140" customFormat="1" ht="11.25">
      <c r="B169" s="141"/>
      <c r="D169" s="142" t="s">
        <v>146</v>
      </c>
      <c r="E169" s="143" t="s">
        <v>1</v>
      </c>
      <c r="F169" s="144" t="s">
        <v>177</v>
      </c>
      <c r="H169" s="145">
        <v>28.782</v>
      </c>
      <c r="L169" s="141"/>
      <c r="M169" s="146"/>
      <c r="T169" s="147"/>
      <c r="AT169" s="143" t="s">
        <v>146</v>
      </c>
      <c r="AU169" s="143" t="s">
        <v>86</v>
      </c>
      <c r="AV169" s="140" t="s">
        <v>86</v>
      </c>
      <c r="AW169" s="140" t="s">
        <v>32</v>
      </c>
      <c r="AX169" s="140" t="s">
        <v>76</v>
      </c>
      <c r="AY169" s="143" t="s">
        <v>130</v>
      </c>
    </row>
    <row r="170" spans="2:51" s="140" customFormat="1" ht="11.25">
      <c r="B170" s="141"/>
      <c r="D170" s="142" t="s">
        <v>146</v>
      </c>
      <c r="E170" s="143" t="s">
        <v>1</v>
      </c>
      <c r="F170" s="144" t="s">
        <v>178</v>
      </c>
      <c r="H170" s="145">
        <v>10.91</v>
      </c>
      <c r="L170" s="141"/>
      <c r="M170" s="146"/>
      <c r="T170" s="147"/>
      <c r="AT170" s="143" t="s">
        <v>146</v>
      </c>
      <c r="AU170" s="143" t="s">
        <v>86</v>
      </c>
      <c r="AV170" s="140" t="s">
        <v>86</v>
      </c>
      <c r="AW170" s="140" t="s">
        <v>32</v>
      </c>
      <c r="AX170" s="140" t="s">
        <v>76</v>
      </c>
      <c r="AY170" s="143" t="s">
        <v>130</v>
      </c>
    </row>
    <row r="171" spans="2:51" s="148" customFormat="1" ht="11.25">
      <c r="B171" s="149"/>
      <c r="D171" s="142" t="s">
        <v>146</v>
      </c>
      <c r="E171" s="150" t="s">
        <v>1</v>
      </c>
      <c r="F171" s="151" t="s">
        <v>154</v>
      </c>
      <c r="H171" s="152">
        <v>48.524</v>
      </c>
      <c r="L171" s="149"/>
      <c r="M171" s="153"/>
      <c r="T171" s="154"/>
      <c r="AT171" s="150" t="s">
        <v>146</v>
      </c>
      <c r="AU171" s="150" t="s">
        <v>86</v>
      </c>
      <c r="AV171" s="148" t="s">
        <v>137</v>
      </c>
      <c r="AW171" s="148" t="s">
        <v>32</v>
      </c>
      <c r="AX171" s="148" t="s">
        <v>84</v>
      </c>
      <c r="AY171" s="150" t="s">
        <v>130</v>
      </c>
    </row>
    <row r="172" spans="2:65" s="17" customFormat="1" ht="24.2" customHeight="1">
      <c r="B172" s="18"/>
      <c r="C172" s="127" t="s">
        <v>198</v>
      </c>
      <c r="D172" s="127" t="s">
        <v>132</v>
      </c>
      <c r="E172" s="128" t="s">
        <v>199</v>
      </c>
      <c r="F172" s="129" t="s">
        <v>200</v>
      </c>
      <c r="G172" s="130" t="s">
        <v>158</v>
      </c>
      <c r="H172" s="131">
        <v>33.326</v>
      </c>
      <c r="I172" s="132"/>
      <c r="J172" s="133">
        <f t="shared" si="4"/>
        <v>0</v>
      </c>
      <c r="K172" s="129" t="s">
        <v>136</v>
      </c>
      <c r="L172" s="18"/>
      <c r="M172" s="134" t="s">
        <v>1</v>
      </c>
      <c r="N172" s="135" t="s">
        <v>41</v>
      </c>
      <c r="P172" s="136">
        <f t="shared" si="5"/>
        <v>0</v>
      </c>
      <c r="Q172" s="136">
        <v>0</v>
      </c>
      <c r="R172" s="136">
        <f t="shared" si="6"/>
        <v>0</v>
      </c>
      <c r="S172" s="136">
        <v>0</v>
      </c>
      <c r="T172" s="137">
        <f t="shared" si="7"/>
        <v>0</v>
      </c>
      <c r="AR172" s="138" t="s">
        <v>137</v>
      </c>
      <c r="AT172" s="138" t="s">
        <v>132</v>
      </c>
      <c r="AU172" s="138" t="s">
        <v>86</v>
      </c>
      <c r="AY172" s="2" t="s">
        <v>130</v>
      </c>
      <c r="BE172" s="139">
        <f t="shared" si="8"/>
        <v>0</v>
      </c>
      <c r="BF172" s="139">
        <f t="shared" si="9"/>
        <v>0</v>
      </c>
      <c r="BG172" s="139">
        <f t="shared" si="10"/>
        <v>0</v>
      </c>
      <c r="BH172" s="139">
        <f t="shared" si="11"/>
        <v>0</v>
      </c>
      <c r="BI172" s="139">
        <f t="shared" si="12"/>
        <v>0</v>
      </c>
      <c r="BJ172" s="2" t="s">
        <v>84</v>
      </c>
      <c r="BK172" s="139">
        <f t="shared" si="13"/>
        <v>0</v>
      </c>
      <c r="BL172" s="2" t="s">
        <v>137</v>
      </c>
      <c r="BM172" s="138" t="s">
        <v>201</v>
      </c>
    </row>
    <row r="173" spans="2:51" s="140" customFormat="1" ht="11.25">
      <c r="B173" s="141"/>
      <c r="D173" s="142" t="s">
        <v>146</v>
      </c>
      <c r="E173" s="143" t="s">
        <v>1</v>
      </c>
      <c r="F173" s="144" t="s">
        <v>202</v>
      </c>
      <c r="H173" s="145">
        <v>23.226</v>
      </c>
      <c r="L173" s="141"/>
      <c r="M173" s="146"/>
      <c r="T173" s="147"/>
      <c r="AT173" s="143" t="s">
        <v>146</v>
      </c>
      <c r="AU173" s="143" t="s">
        <v>86</v>
      </c>
      <c r="AV173" s="140" t="s">
        <v>86</v>
      </c>
      <c r="AW173" s="140" t="s">
        <v>32</v>
      </c>
      <c r="AX173" s="140" t="s">
        <v>76</v>
      </c>
      <c r="AY173" s="143" t="s">
        <v>130</v>
      </c>
    </row>
    <row r="174" spans="2:51" s="140" customFormat="1" ht="22.5">
      <c r="B174" s="141"/>
      <c r="D174" s="142" t="s">
        <v>146</v>
      </c>
      <c r="E174" s="143" t="s">
        <v>1</v>
      </c>
      <c r="F174" s="144" t="s">
        <v>203</v>
      </c>
      <c r="H174" s="145">
        <v>4.52</v>
      </c>
      <c r="L174" s="141"/>
      <c r="M174" s="146"/>
      <c r="T174" s="147"/>
      <c r="AT174" s="143" t="s">
        <v>146</v>
      </c>
      <c r="AU174" s="143" t="s">
        <v>86</v>
      </c>
      <c r="AV174" s="140" t="s">
        <v>86</v>
      </c>
      <c r="AW174" s="140" t="s">
        <v>32</v>
      </c>
      <c r="AX174" s="140" t="s">
        <v>76</v>
      </c>
      <c r="AY174" s="143" t="s">
        <v>130</v>
      </c>
    </row>
    <row r="175" spans="2:51" s="140" customFormat="1" ht="11.25">
      <c r="B175" s="141"/>
      <c r="D175" s="142" t="s">
        <v>146</v>
      </c>
      <c r="E175" s="143" t="s">
        <v>1</v>
      </c>
      <c r="F175" s="144" t="s">
        <v>204</v>
      </c>
      <c r="H175" s="145">
        <v>5.58</v>
      </c>
      <c r="L175" s="141"/>
      <c r="M175" s="146"/>
      <c r="T175" s="147"/>
      <c r="AT175" s="143" t="s">
        <v>146</v>
      </c>
      <c r="AU175" s="143" t="s">
        <v>86</v>
      </c>
      <c r="AV175" s="140" t="s">
        <v>86</v>
      </c>
      <c r="AW175" s="140" t="s">
        <v>32</v>
      </c>
      <c r="AX175" s="140" t="s">
        <v>76</v>
      </c>
      <c r="AY175" s="143" t="s">
        <v>130</v>
      </c>
    </row>
    <row r="176" spans="2:51" s="148" customFormat="1" ht="11.25">
      <c r="B176" s="149"/>
      <c r="D176" s="142" t="s">
        <v>146</v>
      </c>
      <c r="E176" s="150" t="s">
        <v>1</v>
      </c>
      <c r="F176" s="151" t="s">
        <v>154</v>
      </c>
      <c r="H176" s="152">
        <v>33.326</v>
      </c>
      <c r="L176" s="149"/>
      <c r="M176" s="153"/>
      <c r="T176" s="154"/>
      <c r="AT176" s="150" t="s">
        <v>146</v>
      </c>
      <c r="AU176" s="150" t="s">
        <v>86</v>
      </c>
      <c r="AV176" s="148" t="s">
        <v>137</v>
      </c>
      <c r="AW176" s="148" t="s">
        <v>32</v>
      </c>
      <c r="AX176" s="148" t="s">
        <v>84</v>
      </c>
      <c r="AY176" s="150" t="s">
        <v>130</v>
      </c>
    </row>
    <row r="177" spans="2:65" s="17" customFormat="1" ht="16.5" customHeight="1">
      <c r="B177" s="18"/>
      <c r="C177" s="161" t="s">
        <v>205</v>
      </c>
      <c r="D177" s="161" t="s">
        <v>206</v>
      </c>
      <c r="E177" s="162" t="s">
        <v>207</v>
      </c>
      <c r="F177" s="163" t="s">
        <v>208</v>
      </c>
      <c r="G177" s="164" t="s">
        <v>189</v>
      </c>
      <c r="H177" s="165">
        <v>66.652</v>
      </c>
      <c r="I177" s="166"/>
      <c r="J177" s="167">
        <f t="shared" si="4"/>
        <v>0</v>
      </c>
      <c r="K177" s="163" t="s">
        <v>136</v>
      </c>
      <c r="L177" s="168"/>
      <c r="M177" s="169" t="s">
        <v>1</v>
      </c>
      <c r="N177" s="170" t="s">
        <v>41</v>
      </c>
      <c r="P177" s="136">
        <f t="shared" si="5"/>
        <v>0</v>
      </c>
      <c r="Q177" s="136">
        <v>1</v>
      </c>
      <c r="R177" s="136">
        <f t="shared" si="6"/>
        <v>66.652</v>
      </c>
      <c r="S177" s="136">
        <v>0</v>
      </c>
      <c r="T177" s="137">
        <f t="shared" si="7"/>
        <v>0</v>
      </c>
      <c r="AR177" s="138" t="s">
        <v>172</v>
      </c>
      <c r="AT177" s="138" t="s">
        <v>206</v>
      </c>
      <c r="AU177" s="138" t="s">
        <v>86</v>
      </c>
      <c r="AY177" s="2" t="s">
        <v>130</v>
      </c>
      <c r="BE177" s="139">
        <f t="shared" si="8"/>
        <v>0</v>
      </c>
      <c r="BF177" s="139">
        <f t="shared" si="9"/>
        <v>0</v>
      </c>
      <c r="BG177" s="139">
        <f t="shared" si="10"/>
        <v>0</v>
      </c>
      <c r="BH177" s="139">
        <f t="shared" si="11"/>
        <v>0</v>
      </c>
      <c r="BI177" s="139">
        <f t="shared" si="12"/>
        <v>0</v>
      </c>
      <c r="BJ177" s="2" t="s">
        <v>84</v>
      </c>
      <c r="BK177" s="139">
        <f t="shared" si="13"/>
        <v>0</v>
      </c>
      <c r="BL177" s="2" t="s">
        <v>137</v>
      </c>
      <c r="BM177" s="138" t="s">
        <v>209</v>
      </c>
    </row>
    <row r="178" spans="2:51" s="140" customFormat="1" ht="11.25">
      <c r="B178" s="141"/>
      <c r="D178" s="142" t="s">
        <v>146</v>
      </c>
      <c r="E178" s="143" t="s">
        <v>1</v>
      </c>
      <c r="F178" s="144" t="s">
        <v>210</v>
      </c>
      <c r="H178" s="145">
        <v>33.326</v>
      </c>
      <c r="L178" s="141"/>
      <c r="M178" s="146"/>
      <c r="T178" s="147"/>
      <c r="AT178" s="143" t="s">
        <v>146</v>
      </c>
      <c r="AU178" s="143" t="s">
        <v>86</v>
      </c>
      <c r="AV178" s="140" t="s">
        <v>86</v>
      </c>
      <c r="AW178" s="140" t="s">
        <v>32</v>
      </c>
      <c r="AX178" s="140" t="s">
        <v>84</v>
      </c>
      <c r="AY178" s="143" t="s">
        <v>130</v>
      </c>
    </row>
    <row r="179" spans="2:51" s="140" customFormat="1" ht="11.25">
      <c r="B179" s="141"/>
      <c r="D179" s="142" t="s">
        <v>146</v>
      </c>
      <c r="F179" s="144" t="s">
        <v>211</v>
      </c>
      <c r="H179" s="145">
        <v>66.652</v>
      </c>
      <c r="L179" s="141"/>
      <c r="M179" s="146"/>
      <c r="T179" s="147"/>
      <c r="AT179" s="143" t="s">
        <v>146</v>
      </c>
      <c r="AU179" s="143" t="s">
        <v>86</v>
      </c>
      <c r="AV179" s="140" t="s">
        <v>86</v>
      </c>
      <c r="AW179" s="140" t="s">
        <v>4</v>
      </c>
      <c r="AX179" s="140" t="s">
        <v>84</v>
      </c>
      <c r="AY179" s="143" t="s">
        <v>130</v>
      </c>
    </row>
    <row r="180" spans="2:65" s="17" customFormat="1" ht="24.2" customHeight="1">
      <c r="B180" s="18"/>
      <c r="C180" s="127" t="s">
        <v>212</v>
      </c>
      <c r="D180" s="127" t="s">
        <v>132</v>
      </c>
      <c r="E180" s="128" t="s">
        <v>213</v>
      </c>
      <c r="F180" s="129" t="s">
        <v>214</v>
      </c>
      <c r="G180" s="130" t="s">
        <v>135</v>
      </c>
      <c r="H180" s="131">
        <v>16</v>
      </c>
      <c r="I180" s="132"/>
      <c r="J180" s="133">
        <f t="shared" si="4"/>
        <v>0</v>
      </c>
      <c r="K180" s="129" t="s">
        <v>136</v>
      </c>
      <c r="L180" s="18"/>
      <c r="M180" s="134" t="s">
        <v>1</v>
      </c>
      <c r="N180" s="135" t="s">
        <v>41</v>
      </c>
      <c r="P180" s="136">
        <f t="shared" si="5"/>
        <v>0</v>
      </c>
      <c r="Q180" s="136">
        <v>0</v>
      </c>
      <c r="R180" s="136">
        <f t="shared" si="6"/>
        <v>0</v>
      </c>
      <c r="S180" s="136">
        <v>0</v>
      </c>
      <c r="T180" s="137">
        <f t="shared" si="7"/>
        <v>0</v>
      </c>
      <c r="AR180" s="138" t="s">
        <v>137</v>
      </c>
      <c r="AT180" s="138" t="s">
        <v>132</v>
      </c>
      <c r="AU180" s="138" t="s">
        <v>86</v>
      </c>
      <c r="AY180" s="2" t="s">
        <v>130</v>
      </c>
      <c r="BE180" s="139">
        <f t="shared" si="8"/>
        <v>0</v>
      </c>
      <c r="BF180" s="139">
        <f t="shared" si="9"/>
        <v>0</v>
      </c>
      <c r="BG180" s="139">
        <f t="shared" si="10"/>
        <v>0</v>
      </c>
      <c r="BH180" s="139">
        <f t="shared" si="11"/>
        <v>0</v>
      </c>
      <c r="BI180" s="139">
        <f t="shared" si="12"/>
        <v>0</v>
      </c>
      <c r="BJ180" s="2" t="s">
        <v>84</v>
      </c>
      <c r="BK180" s="139">
        <f t="shared" si="13"/>
        <v>0</v>
      </c>
      <c r="BL180" s="2" t="s">
        <v>137</v>
      </c>
      <c r="BM180" s="138" t="s">
        <v>215</v>
      </c>
    </row>
    <row r="181" spans="2:51" s="140" customFormat="1" ht="11.25">
      <c r="B181" s="141"/>
      <c r="D181" s="142" t="s">
        <v>146</v>
      </c>
      <c r="E181" s="143" t="s">
        <v>1</v>
      </c>
      <c r="F181" s="144" t="s">
        <v>216</v>
      </c>
      <c r="H181" s="145">
        <v>16</v>
      </c>
      <c r="L181" s="141"/>
      <c r="M181" s="146"/>
      <c r="T181" s="147"/>
      <c r="AT181" s="143" t="s">
        <v>146</v>
      </c>
      <c r="AU181" s="143" t="s">
        <v>86</v>
      </c>
      <c r="AV181" s="140" t="s">
        <v>86</v>
      </c>
      <c r="AW181" s="140" t="s">
        <v>32</v>
      </c>
      <c r="AX181" s="140" t="s">
        <v>84</v>
      </c>
      <c r="AY181" s="143" t="s">
        <v>130</v>
      </c>
    </row>
    <row r="182" spans="2:63" s="115" customFormat="1" ht="22.9" customHeight="1">
      <c r="B182" s="116"/>
      <c r="D182" s="117" t="s">
        <v>75</v>
      </c>
      <c r="E182" s="125" t="s">
        <v>86</v>
      </c>
      <c r="F182" s="125" t="s">
        <v>217</v>
      </c>
      <c r="J182" s="126">
        <f>BK182</f>
        <v>0</v>
      </c>
      <c r="L182" s="116"/>
      <c r="M182" s="120"/>
      <c r="P182" s="121">
        <f>SUM(P183:P196)</f>
        <v>0</v>
      </c>
      <c r="R182" s="121">
        <f>SUM(R183:R196)</f>
        <v>13.231177000000002</v>
      </c>
      <c r="T182" s="122">
        <f>SUM(T183:T196)</f>
        <v>0</v>
      </c>
      <c r="AR182" s="117" t="s">
        <v>84</v>
      </c>
      <c r="AT182" s="123" t="s">
        <v>75</v>
      </c>
      <c r="AU182" s="123" t="s">
        <v>84</v>
      </c>
      <c r="AY182" s="117" t="s">
        <v>130</v>
      </c>
      <c r="BK182" s="124">
        <f>SUM(BK183:BK196)</f>
        <v>0</v>
      </c>
    </row>
    <row r="183" spans="2:65" s="17" customFormat="1" ht="16.5" customHeight="1">
      <c r="B183" s="18"/>
      <c r="C183" s="127" t="s">
        <v>8</v>
      </c>
      <c r="D183" s="127" t="s">
        <v>132</v>
      </c>
      <c r="E183" s="128" t="s">
        <v>218</v>
      </c>
      <c r="F183" s="129" t="s">
        <v>219</v>
      </c>
      <c r="G183" s="130" t="s">
        <v>220</v>
      </c>
      <c r="H183" s="131">
        <v>1</v>
      </c>
      <c r="I183" s="132"/>
      <c r="J183" s="133">
        <f aca="true" t="shared" si="14" ref="J183:J192">ROUND(I183*H183,2)</f>
        <v>0</v>
      </c>
      <c r="K183" s="129" t="s">
        <v>1</v>
      </c>
      <c r="L183" s="18"/>
      <c r="M183" s="134" t="s">
        <v>1</v>
      </c>
      <c r="N183" s="135" t="s">
        <v>41</v>
      </c>
      <c r="P183" s="136">
        <f aca="true" t="shared" si="15" ref="P183:P192">O183*H183</f>
        <v>0</v>
      </c>
      <c r="Q183" s="136">
        <v>0</v>
      </c>
      <c r="R183" s="136">
        <f aca="true" t="shared" si="16" ref="R183:R192">Q183*H183</f>
        <v>0</v>
      </c>
      <c r="S183" s="136">
        <v>0</v>
      </c>
      <c r="T183" s="137">
        <f aca="true" t="shared" si="17" ref="T183:T192">S183*H183</f>
        <v>0</v>
      </c>
      <c r="AR183" s="138" t="s">
        <v>137</v>
      </c>
      <c r="AT183" s="138" t="s">
        <v>132</v>
      </c>
      <c r="AU183" s="138" t="s">
        <v>86</v>
      </c>
      <c r="AY183" s="2" t="s">
        <v>130</v>
      </c>
      <c r="BE183" s="139">
        <f t="shared" si="8"/>
        <v>0</v>
      </c>
      <c r="BF183" s="139">
        <f t="shared" si="9"/>
        <v>0</v>
      </c>
      <c r="BG183" s="139">
        <f t="shared" si="10"/>
        <v>0</v>
      </c>
      <c r="BH183" s="139">
        <f t="shared" si="11"/>
        <v>0</v>
      </c>
      <c r="BI183" s="139">
        <f t="shared" si="12"/>
        <v>0</v>
      </c>
      <c r="BJ183" s="2" t="s">
        <v>84</v>
      </c>
      <c r="BK183" s="139">
        <f aca="true" t="shared" si="18" ref="BK183:BK192">ROUND(I183*H183,2)</f>
        <v>0</v>
      </c>
      <c r="BL183" s="2" t="s">
        <v>137</v>
      </c>
      <c r="BM183" s="138" t="s">
        <v>221</v>
      </c>
    </row>
    <row r="184" spans="2:65" s="17" customFormat="1" ht="24.2" customHeight="1">
      <c r="B184" s="18"/>
      <c r="C184" s="127" t="s">
        <v>222</v>
      </c>
      <c r="D184" s="127" t="s">
        <v>132</v>
      </c>
      <c r="E184" s="128" t="s">
        <v>223</v>
      </c>
      <c r="F184" s="129" t="s">
        <v>224</v>
      </c>
      <c r="G184" s="130" t="s">
        <v>158</v>
      </c>
      <c r="H184" s="131">
        <v>2.12</v>
      </c>
      <c r="I184" s="132"/>
      <c r="J184" s="133">
        <f t="shared" si="14"/>
        <v>0</v>
      </c>
      <c r="K184" s="129" t="s">
        <v>136</v>
      </c>
      <c r="L184" s="18"/>
      <c r="M184" s="134" t="s">
        <v>1</v>
      </c>
      <c r="N184" s="135" t="s">
        <v>41</v>
      </c>
      <c r="P184" s="136">
        <f t="shared" si="15"/>
        <v>0</v>
      </c>
      <c r="Q184" s="136">
        <v>0</v>
      </c>
      <c r="R184" s="136">
        <f t="shared" si="16"/>
        <v>0</v>
      </c>
      <c r="S184" s="136">
        <v>0</v>
      </c>
      <c r="T184" s="137">
        <f t="shared" si="17"/>
        <v>0</v>
      </c>
      <c r="AR184" s="138" t="s">
        <v>137</v>
      </c>
      <c r="AT184" s="138" t="s">
        <v>132</v>
      </c>
      <c r="AU184" s="138" t="s">
        <v>86</v>
      </c>
      <c r="AY184" s="2" t="s">
        <v>130</v>
      </c>
      <c r="BE184" s="139">
        <f t="shared" si="8"/>
        <v>0</v>
      </c>
      <c r="BF184" s="139">
        <f t="shared" si="9"/>
        <v>0</v>
      </c>
      <c r="BG184" s="139">
        <f t="shared" si="10"/>
        <v>0</v>
      </c>
      <c r="BH184" s="139">
        <f t="shared" si="11"/>
        <v>0</v>
      </c>
      <c r="BI184" s="139">
        <f t="shared" si="12"/>
        <v>0</v>
      </c>
      <c r="BJ184" s="2" t="s">
        <v>84</v>
      </c>
      <c r="BK184" s="139">
        <f t="shared" si="18"/>
        <v>0</v>
      </c>
      <c r="BL184" s="2" t="s">
        <v>137</v>
      </c>
      <c r="BM184" s="138" t="s">
        <v>225</v>
      </c>
    </row>
    <row r="185" spans="2:51" s="140" customFormat="1" ht="11.25">
      <c r="B185" s="141"/>
      <c r="D185" s="142" t="s">
        <v>146</v>
      </c>
      <c r="E185" s="143" t="s">
        <v>1</v>
      </c>
      <c r="F185" s="144" t="s">
        <v>226</v>
      </c>
      <c r="H185" s="145">
        <v>2.12</v>
      </c>
      <c r="L185" s="141"/>
      <c r="M185" s="146"/>
      <c r="T185" s="147"/>
      <c r="AT185" s="143" t="s">
        <v>146</v>
      </c>
      <c r="AU185" s="143" t="s">
        <v>86</v>
      </c>
      <c r="AV185" s="140" t="s">
        <v>86</v>
      </c>
      <c r="AW185" s="140" t="s">
        <v>32</v>
      </c>
      <c r="AX185" s="140" t="s">
        <v>84</v>
      </c>
      <c r="AY185" s="143" t="s">
        <v>130</v>
      </c>
    </row>
    <row r="186" spans="2:65" s="17" customFormat="1" ht="37.9" customHeight="1">
      <c r="B186" s="18"/>
      <c r="C186" s="127" t="s">
        <v>227</v>
      </c>
      <c r="D186" s="127" t="s">
        <v>132</v>
      </c>
      <c r="E186" s="128" t="s">
        <v>228</v>
      </c>
      <c r="F186" s="129" t="s">
        <v>229</v>
      </c>
      <c r="G186" s="130" t="s">
        <v>230</v>
      </c>
      <c r="H186" s="131">
        <v>21.2</v>
      </c>
      <c r="I186" s="132"/>
      <c r="J186" s="133">
        <f t="shared" si="14"/>
        <v>0</v>
      </c>
      <c r="K186" s="129" t="s">
        <v>136</v>
      </c>
      <c r="L186" s="18"/>
      <c r="M186" s="134" t="s">
        <v>1</v>
      </c>
      <c r="N186" s="135" t="s">
        <v>41</v>
      </c>
      <c r="P186" s="136">
        <f t="shared" si="15"/>
        <v>0</v>
      </c>
      <c r="Q186" s="136">
        <v>0.27411</v>
      </c>
      <c r="R186" s="136">
        <f t="shared" si="16"/>
        <v>5.811132000000001</v>
      </c>
      <c r="S186" s="136">
        <v>0</v>
      </c>
      <c r="T186" s="137">
        <f t="shared" si="17"/>
        <v>0</v>
      </c>
      <c r="AR186" s="138" t="s">
        <v>137</v>
      </c>
      <c r="AT186" s="138" t="s">
        <v>132</v>
      </c>
      <c r="AU186" s="138" t="s">
        <v>86</v>
      </c>
      <c r="AY186" s="2" t="s">
        <v>130</v>
      </c>
      <c r="BE186" s="139">
        <f t="shared" si="8"/>
        <v>0</v>
      </c>
      <c r="BF186" s="139">
        <f t="shared" si="9"/>
        <v>0</v>
      </c>
      <c r="BG186" s="139">
        <f t="shared" si="10"/>
        <v>0</v>
      </c>
      <c r="BH186" s="139">
        <f t="shared" si="11"/>
        <v>0</v>
      </c>
      <c r="BI186" s="139">
        <f t="shared" si="12"/>
        <v>0</v>
      </c>
      <c r="BJ186" s="2" t="s">
        <v>84</v>
      </c>
      <c r="BK186" s="139">
        <f t="shared" si="18"/>
        <v>0</v>
      </c>
      <c r="BL186" s="2" t="s">
        <v>137</v>
      </c>
      <c r="BM186" s="138" t="s">
        <v>231</v>
      </c>
    </row>
    <row r="187" spans="2:47" s="17" customFormat="1" ht="19.5">
      <c r="B187" s="18"/>
      <c r="D187" s="142" t="s">
        <v>232</v>
      </c>
      <c r="F187" s="171" t="s">
        <v>233</v>
      </c>
      <c r="L187" s="18"/>
      <c r="M187" s="172"/>
      <c r="T187" s="45"/>
      <c r="AT187" s="2" t="s">
        <v>232</v>
      </c>
      <c r="AU187" s="2" t="s">
        <v>86</v>
      </c>
    </row>
    <row r="188" spans="2:51" s="140" customFormat="1" ht="11.25">
      <c r="B188" s="141"/>
      <c r="D188" s="142" t="s">
        <v>146</v>
      </c>
      <c r="E188" s="143" t="s">
        <v>1</v>
      </c>
      <c r="F188" s="144" t="s">
        <v>234</v>
      </c>
      <c r="H188" s="145">
        <v>21.2</v>
      </c>
      <c r="L188" s="141"/>
      <c r="M188" s="146"/>
      <c r="T188" s="147"/>
      <c r="AT188" s="143" t="s">
        <v>146</v>
      </c>
      <c r="AU188" s="143" t="s">
        <v>86</v>
      </c>
      <c r="AV188" s="140" t="s">
        <v>86</v>
      </c>
      <c r="AW188" s="140" t="s">
        <v>32</v>
      </c>
      <c r="AX188" s="140" t="s">
        <v>84</v>
      </c>
      <c r="AY188" s="143" t="s">
        <v>130</v>
      </c>
    </row>
    <row r="189" spans="2:65" s="17" customFormat="1" ht="16.5" customHeight="1">
      <c r="B189" s="18"/>
      <c r="C189" s="127" t="s">
        <v>235</v>
      </c>
      <c r="D189" s="127" t="s">
        <v>132</v>
      </c>
      <c r="E189" s="128" t="s">
        <v>236</v>
      </c>
      <c r="F189" s="129" t="s">
        <v>237</v>
      </c>
      <c r="G189" s="130" t="s">
        <v>220</v>
      </c>
      <c r="H189" s="131">
        <v>2</v>
      </c>
      <c r="I189" s="132"/>
      <c r="J189" s="133">
        <f t="shared" si="14"/>
        <v>0</v>
      </c>
      <c r="K189" s="129" t="s">
        <v>1</v>
      </c>
      <c r="L189" s="18"/>
      <c r="M189" s="134" t="s">
        <v>1</v>
      </c>
      <c r="N189" s="135" t="s">
        <v>41</v>
      </c>
      <c r="P189" s="136">
        <f t="shared" si="15"/>
        <v>0</v>
      </c>
      <c r="Q189" s="136">
        <v>0.00247</v>
      </c>
      <c r="R189" s="136">
        <f t="shared" si="16"/>
        <v>0.00494</v>
      </c>
      <c r="S189" s="136">
        <v>0</v>
      </c>
      <c r="T189" s="137">
        <f t="shared" si="17"/>
        <v>0</v>
      </c>
      <c r="AR189" s="138" t="s">
        <v>137</v>
      </c>
      <c r="AT189" s="138" t="s">
        <v>132</v>
      </c>
      <c r="AU189" s="138" t="s">
        <v>86</v>
      </c>
      <c r="AY189" s="2" t="s">
        <v>130</v>
      </c>
      <c r="BE189" s="139">
        <f t="shared" si="8"/>
        <v>0</v>
      </c>
      <c r="BF189" s="139">
        <f t="shared" si="9"/>
        <v>0</v>
      </c>
      <c r="BG189" s="139">
        <f t="shared" si="10"/>
        <v>0</v>
      </c>
      <c r="BH189" s="139">
        <f t="shared" si="11"/>
        <v>0</v>
      </c>
      <c r="BI189" s="139">
        <f t="shared" si="12"/>
        <v>0</v>
      </c>
      <c r="BJ189" s="2" t="s">
        <v>84</v>
      </c>
      <c r="BK189" s="139">
        <f t="shared" si="18"/>
        <v>0</v>
      </c>
      <c r="BL189" s="2" t="s">
        <v>137</v>
      </c>
      <c r="BM189" s="138" t="s">
        <v>238</v>
      </c>
    </row>
    <row r="190" spans="2:65" s="17" customFormat="1" ht="16.5" customHeight="1">
      <c r="B190" s="18"/>
      <c r="C190" s="127" t="s">
        <v>239</v>
      </c>
      <c r="D190" s="127" t="s">
        <v>132</v>
      </c>
      <c r="E190" s="128" t="s">
        <v>240</v>
      </c>
      <c r="F190" s="129" t="s">
        <v>241</v>
      </c>
      <c r="G190" s="130" t="s">
        <v>135</v>
      </c>
      <c r="H190" s="131">
        <v>26.5</v>
      </c>
      <c r="I190" s="132"/>
      <c r="J190" s="133">
        <f t="shared" si="14"/>
        <v>0</v>
      </c>
      <c r="K190" s="129" t="s">
        <v>136</v>
      </c>
      <c r="L190" s="18"/>
      <c r="M190" s="134" t="s">
        <v>1</v>
      </c>
      <c r="N190" s="135" t="s">
        <v>41</v>
      </c>
      <c r="P190" s="136">
        <f t="shared" si="15"/>
        <v>0</v>
      </c>
      <c r="Q190" s="136">
        <v>0.00089</v>
      </c>
      <c r="R190" s="136">
        <f t="shared" si="16"/>
        <v>0.023585</v>
      </c>
      <c r="S190" s="136">
        <v>0</v>
      </c>
      <c r="T190" s="137">
        <f t="shared" si="17"/>
        <v>0</v>
      </c>
      <c r="AR190" s="138" t="s">
        <v>137</v>
      </c>
      <c r="AT190" s="138" t="s">
        <v>132</v>
      </c>
      <c r="AU190" s="138" t="s">
        <v>86</v>
      </c>
      <c r="AY190" s="2" t="s">
        <v>130</v>
      </c>
      <c r="BE190" s="139">
        <f t="shared" si="8"/>
        <v>0</v>
      </c>
      <c r="BF190" s="139">
        <f t="shared" si="9"/>
        <v>0</v>
      </c>
      <c r="BG190" s="139">
        <f t="shared" si="10"/>
        <v>0</v>
      </c>
      <c r="BH190" s="139">
        <f t="shared" si="11"/>
        <v>0</v>
      </c>
      <c r="BI190" s="139">
        <f t="shared" si="12"/>
        <v>0</v>
      </c>
      <c r="BJ190" s="2" t="s">
        <v>84</v>
      </c>
      <c r="BK190" s="139">
        <f t="shared" si="18"/>
        <v>0</v>
      </c>
      <c r="BL190" s="2" t="s">
        <v>137</v>
      </c>
      <c r="BM190" s="138" t="s">
        <v>242</v>
      </c>
    </row>
    <row r="191" spans="2:51" s="140" customFormat="1" ht="11.25">
      <c r="B191" s="141"/>
      <c r="D191" s="142" t="s">
        <v>146</v>
      </c>
      <c r="E191" s="143" t="s">
        <v>1</v>
      </c>
      <c r="F191" s="144" t="s">
        <v>243</v>
      </c>
      <c r="H191" s="145">
        <v>26.5</v>
      </c>
      <c r="L191" s="141"/>
      <c r="M191" s="146"/>
      <c r="T191" s="147"/>
      <c r="AT191" s="143" t="s">
        <v>146</v>
      </c>
      <c r="AU191" s="143" t="s">
        <v>86</v>
      </c>
      <c r="AV191" s="140" t="s">
        <v>86</v>
      </c>
      <c r="AW191" s="140" t="s">
        <v>32</v>
      </c>
      <c r="AX191" s="140" t="s">
        <v>84</v>
      </c>
      <c r="AY191" s="143" t="s">
        <v>130</v>
      </c>
    </row>
    <row r="192" spans="2:65" s="17" customFormat="1" ht="24.2" customHeight="1">
      <c r="B192" s="18"/>
      <c r="C192" s="127" t="s">
        <v>244</v>
      </c>
      <c r="D192" s="127" t="s">
        <v>132</v>
      </c>
      <c r="E192" s="128" t="s">
        <v>245</v>
      </c>
      <c r="F192" s="129" t="s">
        <v>246</v>
      </c>
      <c r="G192" s="130" t="s">
        <v>158</v>
      </c>
      <c r="H192" s="131">
        <v>3.422</v>
      </c>
      <c r="I192" s="132"/>
      <c r="J192" s="133">
        <f t="shared" si="14"/>
        <v>0</v>
      </c>
      <c r="K192" s="129" t="s">
        <v>136</v>
      </c>
      <c r="L192" s="18"/>
      <c r="M192" s="134" t="s">
        <v>1</v>
      </c>
      <c r="N192" s="135" t="s">
        <v>41</v>
      </c>
      <c r="P192" s="136">
        <f t="shared" si="15"/>
        <v>0</v>
      </c>
      <c r="Q192" s="136">
        <v>2.16</v>
      </c>
      <c r="R192" s="136">
        <f t="shared" si="16"/>
        <v>7.391520000000001</v>
      </c>
      <c r="S192" s="136">
        <v>0</v>
      </c>
      <c r="T192" s="137">
        <f t="shared" si="17"/>
        <v>0</v>
      </c>
      <c r="AR192" s="138" t="s">
        <v>137</v>
      </c>
      <c r="AT192" s="138" t="s">
        <v>132</v>
      </c>
      <c r="AU192" s="138" t="s">
        <v>86</v>
      </c>
      <c r="AY192" s="2" t="s">
        <v>130</v>
      </c>
      <c r="BE192" s="139">
        <f t="shared" si="8"/>
        <v>0</v>
      </c>
      <c r="BF192" s="139">
        <f t="shared" si="9"/>
        <v>0</v>
      </c>
      <c r="BG192" s="139">
        <f t="shared" si="10"/>
        <v>0</v>
      </c>
      <c r="BH192" s="139">
        <f t="shared" si="11"/>
        <v>0</v>
      </c>
      <c r="BI192" s="139">
        <f t="shared" si="12"/>
        <v>0</v>
      </c>
      <c r="BJ192" s="2" t="s">
        <v>84</v>
      </c>
      <c r="BK192" s="139">
        <f t="shared" si="18"/>
        <v>0</v>
      </c>
      <c r="BL192" s="2" t="s">
        <v>137</v>
      </c>
      <c r="BM192" s="138" t="s">
        <v>247</v>
      </c>
    </row>
    <row r="193" spans="2:51" s="140" customFormat="1" ht="11.25">
      <c r="B193" s="141"/>
      <c r="D193" s="142" t="s">
        <v>146</v>
      </c>
      <c r="E193" s="143" t="s">
        <v>1</v>
      </c>
      <c r="F193" s="144" t="s">
        <v>248</v>
      </c>
      <c r="H193" s="145">
        <v>0.168</v>
      </c>
      <c r="L193" s="141"/>
      <c r="M193" s="146"/>
      <c r="T193" s="147"/>
      <c r="AT193" s="143" t="s">
        <v>146</v>
      </c>
      <c r="AU193" s="143" t="s">
        <v>86</v>
      </c>
      <c r="AV193" s="140" t="s">
        <v>86</v>
      </c>
      <c r="AW193" s="140" t="s">
        <v>32</v>
      </c>
      <c r="AX193" s="140" t="s">
        <v>76</v>
      </c>
      <c r="AY193" s="143" t="s">
        <v>130</v>
      </c>
    </row>
    <row r="194" spans="2:51" s="140" customFormat="1" ht="11.25">
      <c r="B194" s="141"/>
      <c r="D194" s="142" t="s">
        <v>146</v>
      </c>
      <c r="E194" s="143" t="s">
        <v>1</v>
      </c>
      <c r="F194" s="144" t="s">
        <v>249</v>
      </c>
      <c r="H194" s="145">
        <v>2.204</v>
      </c>
      <c r="L194" s="141"/>
      <c r="M194" s="146"/>
      <c r="T194" s="147"/>
      <c r="AT194" s="143" t="s">
        <v>146</v>
      </c>
      <c r="AU194" s="143" t="s">
        <v>86</v>
      </c>
      <c r="AV194" s="140" t="s">
        <v>86</v>
      </c>
      <c r="AW194" s="140" t="s">
        <v>32</v>
      </c>
      <c r="AX194" s="140" t="s">
        <v>76</v>
      </c>
      <c r="AY194" s="143" t="s">
        <v>130</v>
      </c>
    </row>
    <row r="195" spans="2:51" s="140" customFormat="1" ht="11.25">
      <c r="B195" s="141"/>
      <c r="D195" s="142" t="s">
        <v>146</v>
      </c>
      <c r="E195" s="143" t="s">
        <v>1</v>
      </c>
      <c r="F195" s="144" t="s">
        <v>250</v>
      </c>
      <c r="H195" s="145">
        <v>1.05</v>
      </c>
      <c r="L195" s="141"/>
      <c r="M195" s="146"/>
      <c r="T195" s="147"/>
      <c r="AT195" s="143" t="s">
        <v>146</v>
      </c>
      <c r="AU195" s="143" t="s">
        <v>86</v>
      </c>
      <c r="AV195" s="140" t="s">
        <v>86</v>
      </c>
      <c r="AW195" s="140" t="s">
        <v>32</v>
      </c>
      <c r="AX195" s="140" t="s">
        <v>76</v>
      </c>
      <c r="AY195" s="143" t="s">
        <v>130</v>
      </c>
    </row>
    <row r="196" spans="2:51" s="148" customFormat="1" ht="11.25">
      <c r="B196" s="149"/>
      <c r="D196" s="142" t="s">
        <v>146</v>
      </c>
      <c r="E196" s="150" t="s">
        <v>1</v>
      </c>
      <c r="F196" s="151" t="s">
        <v>154</v>
      </c>
      <c r="H196" s="152">
        <v>3.422</v>
      </c>
      <c r="L196" s="149"/>
      <c r="M196" s="153"/>
      <c r="T196" s="154"/>
      <c r="AT196" s="150" t="s">
        <v>146</v>
      </c>
      <c r="AU196" s="150" t="s">
        <v>86</v>
      </c>
      <c r="AV196" s="148" t="s">
        <v>137</v>
      </c>
      <c r="AW196" s="148" t="s">
        <v>32</v>
      </c>
      <c r="AX196" s="148" t="s">
        <v>84</v>
      </c>
      <c r="AY196" s="150" t="s">
        <v>130</v>
      </c>
    </row>
    <row r="197" spans="2:63" s="115" customFormat="1" ht="22.9" customHeight="1">
      <c r="B197" s="116"/>
      <c r="D197" s="117" t="s">
        <v>75</v>
      </c>
      <c r="E197" s="125" t="s">
        <v>142</v>
      </c>
      <c r="F197" s="125" t="s">
        <v>251</v>
      </c>
      <c r="J197" s="126">
        <f>BK197</f>
        <v>0</v>
      </c>
      <c r="L197" s="116"/>
      <c r="M197" s="120"/>
      <c r="P197" s="121">
        <f>SUM(P198:P219)</f>
        <v>0</v>
      </c>
      <c r="R197" s="121">
        <f>SUM(R198:R219)</f>
        <v>34.78989418999999</v>
      </c>
      <c r="T197" s="122">
        <f>SUM(T198:T219)</f>
        <v>0</v>
      </c>
      <c r="AR197" s="117" t="s">
        <v>84</v>
      </c>
      <c r="AT197" s="123" t="s">
        <v>75</v>
      </c>
      <c r="AU197" s="123" t="s">
        <v>84</v>
      </c>
      <c r="AY197" s="117" t="s">
        <v>130</v>
      </c>
      <c r="BK197" s="124">
        <f>SUM(BK198:BK219)</f>
        <v>0</v>
      </c>
    </row>
    <row r="198" spans="2:65" s="17" customFormat="1" ht="24.2" customHeight="1">
      <c r="B198" s="18"/>
      <c r="C198" s="127" t="s">
        <v>7</v>
      </c>
      <c r="D198" s="127" t="s">
        <v>132</v>
      </c>
      <c r="E198" s="128" t="s">
        <v>252</v>
      </c>
      <c r="F198" s="129" t="s">
        <v>253</v>
      </c>
      <c r="G198" s="130" t="s">
        <v>158</v>
      </c>
      <c r="H198" s="131">
        <v>12.7</v>
      </c>
      <c r="I198" s="132"/>
      <c r="J198" s="133">
        <f>ROUND(I198*H198,2)</f>
        <v>0</v>
      </c>
      <c r="K198" s="129" t="s">
        <v>136</v>
      </c>
      <c r="L198" s="18"/>
      <c r="M198" s="134" t="s">
        <v>1</v>
      </c>
      <c r="N198" s="135" t="s">
        <v>41</v>
      </c>
      <c r="P198" s="136">
        <f>O198*H198</f>
        <v>0</v>
      </c>
      <c r="Q198" s="136">
        <v>2.50187</v>
      </c>
      <c r="R198" s="136">
        <f>Q198*H198</f>
        <v>31.773748999999995</v>
      </c>
      <c r="S198" s="136">
        <v>0</v>
      </c>
      <c r="T198" s="137">
        <f>S198*H198</f>
        <v>0</v>
      </c>
      <c r="AR198" s="138" t="s">
        <v>137</v>
      </c>
      <c r="AT198" s="138" t="s">
        <v>132</v>
      </c>
      <c r="AU198" s="138" t="s">
        <v>86</v>
      </c>
      <c r="AY198" s="2" t="s">
        <v>130</v>
      </c>
      <c r="BE198" s="139">
        <f t="shared" si="8"/>
        <v>0</v>
      </c>
      <c r="BF198" s="139">
        <f t="shared" si="9"/>
        <v>0</v>
      </c>
      <c r="BG198" s="139">
        <f t="shared" si="10"/>
        <v>0</v>
      </c>
      <c r="BH198" s="139">
        <f t="shared" si="11"/>
        <v>0</v>
      </c>
      <c r="BI198" s="139">
        <f t="shared" si="12"/>
        <v>0</v>
      </c>
      <c r="BJ198" s="2" t="s">
        <v>84</v>
      </c>
      <c r="BK198" s="139">
        <f>ROUND(I198*H198,2)</f>
        <v>0</v>
      </c>
      <c r="BL198" s="2" t="s">
        <v>137</v>
      </c>
      <c r="BM198" s="138" t="s">
        <v>254</v>
      </c>
    </row>
    <row r="199" spans="2:51" s="140" customFormat="1" ht="11.25">
      <c r="B199" s="141"/>
      <c r="D199" s="142" t="s">
        <v>146</v>
      </c>
      <c r="E199" s="143" t="s">
        <v>1</v>
      </c>
      <c r="F199" s="144" t="s">
        <v>255</v>
      </c>
      <c r="H199" s="145">
        <v>12.7</v>
      </c>
      <c r="L199" s="141"/>
      <c r="M199" s="146"/>
      <c r="T199" s="147"/>
      <c r="AT199" s="143" t="s">
        <v>146</v>
      </c>
      <c r="AU199" s="143" t="s">
        <v>86</v>
      </c>
      <c r="AV199" s="140" t="s">
        <v>86</v>
      </c>
      <c r="AW199" s="140" t="s">
        <v>32</v>
      </c>
      <c r="AX199" s="140" t="s">
        <v>84</v>
      </c>
      <c r="AY199" s="143" t="s">
        <v>130</v>
      </c>
    </row>
    <row r="200" spans="2:65" s="17" customFormat="1" ht="16.5" customHeight="1">
      <c r="B200" s="18"/>
      <c r="C200" s="127" t="s">
        <v>256</v>
      </c>
      <c r="D200" s="127" t="s">
        <v>132</v>
      </c>
      <c r="E200" s="128" t="s">
        <v>257</v>
      </c>
      <c r="F200" s="129" t="s">
        <v>258</v>
      </c>
      <c r="G200" s="130" t="s">
        <v>135</v>
      </c>
      <c r="H200" s="131">
        <v>42.96</v>
      </c>
      <c r="I200" s="132"/>
      <c r="J200" s="133">
        <f>ROUND(I200*H200,2)</f>
        <v>0</v>
      </c>
      <c r="K200" s="129" t="s">
        <v>136</v>
      </c>
      <c r="L200" s="18"/>
      <c r="M200" s="134" t="s">
        <v>1</v>
      </c>
      <c r="N200" s="135" t="s">
        <v>41</v>
      </c>
      <c r="P200" s="136">
        <f>O200*H200</f>
        <v>0</v>
      </c>
      <c r="Q200" s="136">
        <v>0.00275</v>
      </c>
      <c r="R200" s="136">
        <f>Q200*H200</f>
        <v>0.11814</v>
      </c>
      <c r="S200" s="136">
        <v>0</v>
      </c>
      <c r="T200" s="137">
        <f>S200*H200</f>
        <v>0</v>
      </c>
      <c r="AR200" s="138" t="s">
        <v>137</v>
      </c>
      <c r="AT200" s="138" t="s">
        <v>132</v>
      </c>
      <c r="AU200" s="138" t="s">
        <v>86</v>
      </c>
      <c r="AY200" s="2" t="s">
        <v>130</v>
      </c>
      <c r="BE200" s="139">
        <f aca="true" t="shared" si="19" ref="BE200:BE261">IF(N200="základní",J200,0)</f>
        <v>0</v>
      </c>
      <c r="BF200" s="139">
        <f aca="true" t="shared" si="20" ref="BF200:BF261">IF(N200="snížená",J200,0)</f>
        <v>0</v>
      </c>
      <c r="BG200" s="139">
        <f aca="true" t="shared" si="21" ref="BG200:BG261">IF(N200="zákl. přenesená",J200,0)</f>
        <v>0</v>
      </c>
      <c r="BH200" s="139">
        <f aca="true" t="shared" si="22" ref="BH200:BH261">IF(N200="sníž. přenesená",J200,0)</f>
        <v>0</v>
      </c>
      <c r="BI200" s="139">
        <f aca="true" t="shared" si="23" ref="BI200:BI261">IF(N200="nulová",J200,0)</f>
        <v>0</v>
      </c>
      <c r="BJ200" s="2" t="s">
        <v>84</v>
      </c>
      <c r="BK200" s="139">
        <f>ROUND(I200*H200,2)</f>
        <v>0</v>
      </c>
      <c r="BL200" s="2" t="s">
        <v>137</v>
      </c>
      <c r="BM200" s="138" t="s">
        <v>259</v>
      </c>
    </row>
    <row r="201" spans="2:51" s="140" customFormat="1" ht="11.25">
      <c r="B201" s="141"/>
      <c r="D201" s="142" t="s">
        <v>146</v>
      </c>
      <c r="E201" s="143" t="s">
        <v>1</v>
      </c>
      <c r="F201" s="144" t="s">
        <v>260</v>
      </c>
      <c r="H201" s="145">
        <v>42.96</v>
      </c>
      <c r="L201" s="141"/>
      <c r="M201" s="146"/>
      <c r="T201" s="147"/>
      <c r="AT201" s="143" t="s">
        <v>146</v>
      </c>
      <c r="AU201" s="143" t="s">
        <v>86</v>
      </c>
      <c r="AV201" s="140" t="s">
        <v>86</v>
      </c>
      <c r="AW201" s="140" t="s">
        <v>32</v>
      </c>
      <c r="AX201" s="140" t="s">
        <v>84</v>
      </c>
      <c r="AY201" s="143" t="s">
        <v>130</v>
      </c>
    </row>
    <row r="202" spans="2:65" s="17" customFormat="1" ht="16.5" customHeight="1">
      <c r="B202" s="18"/>
      <c r="C202" s="127" t="s">
        <v>261</v>
      </c>
      <c r="D202" s="127" t="s">
        <v>132</v>
      </c>
      <c r="E202" s="128" t="s">
        <v>262</v>
      </c>
      <c r="F202" s="129" t="s">
        <v>263</v>
      </c>
      <c r="G202" s="130" t="s">
        <v>135</v>
      </c>
      <c r="H202" s="131">
        <v>42.96</v>
      </c>
      <c r="I202" s="132"/>
      <c r="J202" s="133">
        <f aca="true" t="shared" si="24" ref="J202:J216">ROUND(I202*H202,2)</f>
        <v>0</v>
      </c>
      <c r="K202" s="129" t="s">
        <v>136</v>
      </c>
      <c r="L202" s="18"/>
      <c r="M202" s="134" t="s">
        <v>1</v>
      </c>
      <c r="N202" s="135" t="s">
        <v>41</v>
      </c>
      <c r="P202" s="136">
        <f aca="true" t="shared" si="25" ref="P202:P216">O202*H202</f>
        <v>0</v>
      </c>
      <c r="Q202" s="136">
        <v>0</v>
      </c>
      <c r="R202" s="136">
        <f aca="true" t="shared" si="26" ref="R202:R216">Q202*H202</f>
        <v>0</v>
      </c>
      <c r="S202" s="136">
        <v>0</v>
      </c>
      <c r="T202" s="137">
        <f aca="true" t="shared" si="27" ref="T202:T216">S202*H202</f>
        <v>0</v>
      </c>
      <c r="AR202" s="138" t="s">
        <v>137</v>
      </c>
      <c r="AT202" s="138" t="s">
        <v>132</v>
      </c>
      <c r="AU202" s="138" t="s">
        <v>86</v>
      </c>
      <c r="AY202" s="2" t="s">
        <v>130</v>
      </c>
      <c r="BE202" s="139">
        <f t="shared" si="19"/>
        <v>0</v>
      </c>
      <c r="BF202" s="139">
        <f t="shared" si="20"/>
        <v>0</v>
      </c>
      <c r="BG202" s="139">
        <f t="shared" si="21"/>
        <v>0</v>
      </c>
      <c r="BH202" s="139">
        <f t="shared" si="22"/>
        <v>0</v>
      </c>
      <c r="BI202" s="139">
        <f t="shared" si="23"/>
        <v>0</v>
      </c>
      <c r="BJ202" s="2" t="s">
        <v>84</v>
      </c>
      <c r="BK202" s="139">
        <f aca="true" t="shared" si="28" ref="BK202:BK216">ROUND(I202*H202,2)</f>
        <v>0</v>
      </c>
      <c r="BL202" s="2" t="s">
        <v>137</v>
      </c>
      <c r="BM202" s="138" t="s">
        <v>264</v>
      </c>
    </row>
    <row r="203" spans="2:65" s="17" customFormat="1" ht="16.5" customHeight="1">
      <c r="B203" s="18"/>
      <c r="C203" s="127" t="s">
        <v>265</v>
      </c>
      <c r="D203" s="127" t="s">
        <v>132</v>
      </c>
      <c r="E203" s="128" t="s">
        <v>266</v>
      </c>
      <c r="F203" s="129" t="s">
        <v>267</v>
      </c>
      <c r="G203" s="130" t="s">
        <v>189</v>
      </c>
      <c r="H203" s="131">
        <v>1.394</v>
      </c>
      <c r="I203" s="132"/>
      <c r="J203" s="133">
        <f t="shared" si="24"/>
        <v>0</v>
      </c>
      <c r="K203" s="129" t="s">
        <v>136</v>
      </c>
      <c r="L203" s="18"/>
      <c r="M203" s="134" t="s">
        <v>1</v>
      </c>
      <c r="N203" s="135" t="s">
        <v>41</v>
      </c>
      <c r="P203" s="136">
        <f t="shared" si="25"/>
        <v>0</v>
      </c>
      <c r="Q203" s="136">
        <v>1.06277</v>
      </c>
      <c r="R203" s="136">
        <f t="shared" si="26"/>
        <v>1.4815013799999999</v>
      </c>
      <c r="S203" s="136">
        <v>0</v>
      </c>
      <c r="T203" s="137">
        <f t="shared" si="27"/>
        <v>0</v>
      </c>
      <c r="AR203" s="138" t="s">
        <v>137</v>
      </c>
      <c r="AT203" s="138" t="s">
        <v>132</v>
      </c>
      <c r="AU203" s="138" t="s">
        <v>86</v>
      </c>
      <c r="AY203" s="2" t="s">
        <v>130</v>
      </c>
      <c r="BE203" s="139">
        <f t="shared" si="19"/>
        <v>0</v>
      </c>
      <c r="BF203" s="139">
        <f t="shared" si="20"/>
        <v>0</v>
      </c>
      <c r="BG203" s="139">
        <f t="shared" si="21"/>
        <v>0</v>
      </c>
      <c r="BH203" s="139">
        <f t="shared" si="22"/>
        <v>0</v>
      </c>
      <c r="BI203" s="139">
        <f t="shared" si="23"/>
        <v>0</v>
      </c>
      <c r="BJ203" s="2" t="s">
        <v>84</v>
      </c>
      <c r="BK203" s="139">
        <f t="shared" si="28"/>
        <v>0</v>
      </c>
      <c r="BL203" s="2" t="s">
        <v>137</v>
      </c>
      <c r="BM203" s="138" t="s">
        <v>268</v>
      </c>
    </row>
    <row r="204" spans="2:51" s="140" customFormat="1" ht="11.25">
      <c r="B204" s="141"/>
      <c r="D204" s="142" t="s">
        <v>146</v>
      </c>
      <c r="E204" s="143" t="s">
        <v>1</v>
      </c>
      <c r="F204" s="144" t="s">
        <v>269</v>
      </c>
      <c r="H204" s="145">
        <v>0.818</v>
      </c>
      <c r="L204" s="141"/>
      <c r="M204" s="146"/>
      <c r="T204" s="147"/>
      <c r="AT204" s="143" t="s">
        <v>146</v>
      </c>
      <c r="AU204" s="143" t="s">
        <v>86</v>
      </c>
      <c r="AV204" s="140" t="s">
        <v>86</v>
      </c>
      <c r="AW204" s="140" t="s">
        <v>32</v>
      </c>
      <c r="AX204" s="140" t="s">
        <v>76</v>
      </c>
      <c r="AY204" s="143" t="s">
        <v>130</v>
      </c>
    </row>
    <row r="205" spans="2:51" s="140" customFormat="1" ht="11.25">
      <c r="B205" s="141"/>
      <c r="D205" s="142" t="s">
        <v>146</v>
      </c>
      <c r="E205" s="143" t="s">
        <v>1</v>
      </c>
      <c r="F205" s="144" t="s">
        <v>270</v>
      </c>
      <c r="H205" s="145">
        <v>0.576</v>
      </c>
      <c r="L205" s="141"/>
      <c r="M205" s="146"/>
      <c r="T205" s="147"/>
      <c r="AT205" s="143" t="s">
        <v>146</v>
      </c>
      <c r="AU205" s="143" t="s">
        <v>86</v>
      </c>
      <c r="AV205" s="140" t="s">
        <v>86</v>
      </c>
      <c r="AW205" s="140" t="s">
        <v>32</v>
      </c>
      <c r="AX205" s="140" t="s">
        <v>76</v>
      </c>
      <c r="AY205" s="143" t="s">
        <v>130</v>
      </c>
    </row>
    <row r="206" spans="2:51" s="148" customFormat="1" ht="11.25">
      <c r="B206" s="149"/>
      <c r="D206" s="142" t="s">
        <v>146</v>
      </c>
      <c r="E206" s="150" t="s">
        <v>1</v>
      </c>
      <c r="F206" s="151" t="s">
        <v>154</v>
      </c>
      <c r="H206" s="152">
        <v>1.394</v>
      </c>
      <c r="L206" s="149"/>
      <c r="M206" s="153"/>
      <c r="T206" s="154"/>
      <c r="AT206" s="150" t="s">
        <v>146</v>
      </c>
      <c r="AU206" s="150" t="s">
        <v>86</v>
      </c>
      <c r="AV206" s="148" t="s">
        <v>137</v>
      </c>
      <c r="AW206" s="148" t="s">
        <v>32</v>
      </c>
      <c r="AX206" s="148" t="s">
        <v>84</v>
      </c>
      <c r="AY206" s="150" t="s">
        <v>130</v>
      </c>
    </row>
    <row r="207" spans="2:65" s="17" customFormat="1" ht="24.2" customHeight="1">
      <c r="B207" s="18"/>
      <c r="C207" s="127" t="s">
        <v>271</v>
      </c>
      <c r="D207" s="127" t="s">
        <v>132</v>
      </c>
      <c r="E207" s="128" t="s">
        <v>272</v>
      </c>
      <c r="F207" s="129" t="s">
        <v>273</v>
      </c>
      <c r="G207" s="130" t="s">
        <v>158</v>
      </c>
      <c r="H207" s="131">
        <v>4.95</v>
      </c>
      <c r="I207" s="132"/>
      <c r="J207" s="133">
        <f t="shared" si="24"/>
        <v>0</v>
      </c>
      <c r="K207" s="129" t="s">
        <v>1</v>
      </c>
      <c r="L207" s="18"/>
      <c r="M207" s="134" t="s">
        <v>1</v>
      </c>
      <c r="N207" s="135" t="s">
        <v>41</v>
      </c>
      <c r="P207" s="136">
        <f t="shared" si="25"/>
        <v>0</v>
      </c>
      <c r="Q207" s="136">
        <v>0.03689</v>
      </c>
      <c r="R207" s="136">
        <f t="shared" si="26"/>
        <v>0.1826055</v>
      </c>
      <c r="S207" s="136">
        <v>0</v>
      </c>
      <c r="T207" s="137">
        <f t="shared" si="27"/>
        <v>0</v>
      </c>
      <c r="AR207" s="138" t="s">
        <v>137</v>
      </c>
      <c r="AT207" s="138" t="s">
        <v>132</v>
      </c>
      <c r="AU207" s="138" t="s">
        <v>86</v>
      </c>
      <c r="AY207" s="2" t="s">
        <v>130</v>
      </c>
      <c r="BE207" s="139">
        <f t="shared" si="19"/>
        <v>0</v>
      </c>
      <c r="BF207" s="139">
        <f t="shared" si="20"/>
        <v>0</v>
      </c>
      <c r="BG207" s="139">
        <f t="shared" si="21"/>
        <v>0</v>
      </c>
      <c r="BH207" s="139">
        <f t="shared" si="22"/>
        <v>0</v>
      </c>
      <c r="BI207" s="139">
        <f t="shared" si="23"/>
        <v>0</v>
      </c>
      <c r="BJ207" s="2" t="s">
        <v>84</v>
      </c>
      <c r="BK207" s="139">
        <f t="shared" si="28"/>
        <v>0</v>
      </c>
      <c r="BL207" s="2" t="s">
        <v>137</v>
      </c>
      <c r="BM207" s="138" t="s">
        <v>274</v>
      </c>
    </row>
    <row r="208" spans="2:51" s="140" customFormat="1" ht="11.25">
      <c r="B208" s="141"/>
      <c r="D208" s="142" t="s">
        <v>146</v>
      </c>
      <c r="E208" s="143" t="s">
        <v>1</v>
      </c>
      <c r="F208" s="144" t="s">
        <v>275</v>
      </c>
      <c r="H208" s="145">
        <v>4.95</v>
      </c>
      <c r="L208" s="141"/>
      <c r="M208" s="146"/>
      <c r="T208" s="147"/>
      <c r="AT208" s="143" t="s">
        <v>146</v>
      </c>
      <c r="AU208" s="143" t="s">
        <v>86</v>
      </c>
      <c r="AV208" s="140" t="s">
        <v>86</v>
      </c>
      <c r="AW208" s="140" t="s">
        <v>32</v>
      </c>
      <c r="AX208" s="140" t="s">
        <v>84</v>
      </c>
      <c r="AY208" s="143" t="s">
        <v>130</v>
      </c>
    </row>
    <row r="209" spans="2:65" s="17" customFormat="1" ht="16.5" customHeight="1">
      <c r="B209" s="18"/>
      <c r="C209" s="161" t="s">
        <v>276</v>
      </c>
      <c r="D209" s="161" t="s">
        <v>206</v>
      </c>
      <c r="E209" s="162" t="s">
        <v>277</v>
      </c>
      <c r="F209" s="163" t="s">
        <v>278</v>
      </c>
      <c r="G209" s="164" t="s">
        <v>135</v>
      </c>
      <c r="H209" s="165">
        <v>5.198</v>
      </c>
      <c r="I209" s="166"/>
      <c r="J209" s="167">
        <f t="shared" si="24"/>
        <v>0</v>
      </c>
      <c r="K209" s="163" t="s">
        <v>1</v>
      </c>
      <c r="L209" s="168"/>
      <c r="M209" s="169" t="s">
        <v>1</v>
      </c>
      <c r="N209" s="170" t="s">
        <v>41</v>
      </c>
      <c r="P209" s="136">
        <f t="shared" si="25"/>
        <v>0</v>
      </c>
      <c r="Q209" s="136">
        <v>0.135</v>
      </c>
      <c r="R209" s="136">
        <f t="shared" si="26"/>
        <v>0.7017300000000001</v>
      </c>
      <c r="S209" s="136">
        <v>0</v>
      </c>
      <c r="T209" s="137">
        <f t="shared" si="27"/>
        <v>0</v>
      </c>
      <c r="AR209" s="138" t="s">
        <v>172</v>
      </c>
      <c r="AT209" s="138" t="s">
        <v>206</v>
      </c>
      <c r="AU209" s="138" t="s">
        <v>86</v>
      </c>
      <c r="AY209" s="2" t="s">
        <v>130</v>
      </c>
      <c r="BE209" s="139">
        <f t="shared" si="19"/>
        <v>0</v>
      </c>
      <c r="BF209" s="139">
        <f t="shared" si="20"/>
        <v>0</v>
      </c>
      <c r="BG209" s="139">
        <f t="shared" si="21"/>
        <v>0</v>
      </c>
      <c r="BH209" s="139">
        <f t="shared" si="22"/>
        <v>0</v>
      </c>
      <c r="BI209" s="139">
        <f t="shared" si="23"/>
        <v>0</v>
      </c>
      <c r="BJ209" s="2" t="s">
        <v>84</v>
      </c>
      <c r="BK209" s="139">
        <f t="shared" si="28"/>
        <v>0</v>
      </c>
      <c r="BL209" s="2" t="s">
        <v>137</v>
      </c>
      <c r="BM209" s="138" t="s">
        <v>279</v>
      </c>
    </row>
    <row r="210" spans="2:51" s="140" customFormat="1" ht="11.25">
      <c r="B210" s="141"/>
      <c r="D210" s="142" t="s">
        <v>146</v>
      </c>
      <c r="F210" s="144" t="s">
        <v>280</v>
      </c>
      <c r="H210" s="145">
        <v>5.198</v>
      </c>
      <c r="L210" s="141"/>
      <c r="M210" s="146"/>
      <c r="T210" s="147"/>
      <c r="AT210" s="143" t="s">
        <v>146</v>
      </c>
      <c r="AU210" s="143" t="s">
        <v>86</v>
      </c>
      <c r="AV210" s="140" t="s">
        <v>86</v>
      </c>
      <c r="AW210" s="140" t="s">
        <v>4</v>
      </c>
      <c r="AX210" s="140" t="s">
        <v>84</v>
      </c>
      <c r="AY210" s="143" t="s">
        <v>130</v>
      </c>
    </row>
    <row r="211" spans="2:65" s="17" customFormat="1" ht="24.2" customHeight="1">
      <c r="B211" s="18"/>
      <c r="C211" s="127" t="s">
        <v>281</v>
      </c>
      <c r="D211" s="127" t="s">
        <v>132</v>
      </c>
      <c r="E211" s="128" t="s">
        <v>282</v>
      </c>
      <c r="F211" s="129" t="s">
        <v>283</v>
      </c>
      <c r="G211" s="130" t="s">
        <v>158</v>
      </c>
      <c r="H211" s="131">
        <v>0.2</v>
      </c>
      <c r="I211" s="132"/>
      <c r="J211" s="133">
        <f t="shared" si="24"/>
        <v>0</v>
      </c>
      <c r="K211" s="129" t="s">
        <v>136</v>
      </c>
      <c r="L211" s="18"/>
      <c r="M211" s="134" t="s">
        <v>1</v>
      </c>
      <c r="N211" s="135" t="s">
        <v>41</v>
      </c>
      <c r="P211" s="136">
        <f t="shared" si="25"/>
        <v>0</v>
      </c>
      <c r="Q211" s="136">
        <v>2.50187</v>
      </c>
      <c r="R211" s="136">
        <f t="shared" si="26"/>
        <v>0.500374</v>
      </c>
      <c r="S211" s="136">
        <v>0</v>
      </c>
      <c r="T211" s="137">
        <f t="shared" si="27"/>
        <v>0</v>
      </c>
      <c r="AR211" s="138" t="s">
        <v>137</v>
      </c>
      <c r="AT211" s="138" t="s">
        <v>132</v>
      </c>
      <c r="AU211" s="138" t="s">
        <v>86</v>
      </c>
      <c r="AY211" s="2" t="s">
        <v>130</v>
      </c>
      <c r="BE211" s="139">
        <f t="shared" si="19"/>
        <v>0</v>
      </c>
      <c r="BF211" s="139">
        <f t="shared" si="20"/>
        <v>0</v>
      </c>
      <c r="BG211" s="139">
        <f t="shared" si="21"/>
        <v>0</v>
      </c>
      <c r="BH211" s="139">
        <f t="shared" si="22"/>
        <v>0</v>
      </c>
      <c r="BI211" s="139">
        <f t="shared" si="23"/>
        <v>0</v>
      </c>
      <c r="BJ211" s="2" t="s">
        <v>84</v>
      </c>
      <c r="BK211" s="139">
        <f t="shared" si="28"/>
        <v>0</v>
      </c>
      <c r="BL211" s="2" t="s">
        <v>137</v>
      </c>
      <c r="BM211" s="138" t="s">
        <v>284</v>
      </c>
    </row>
    <row r="212" spans="2:51" s="140" customFormat="1" ht="11.25">
      <c r="B212" s="141"/>
      <c r="D212" s="142" t="s">
        <v>146</v>
      </c>
      <c r="E212" s="143" t="s">
        <v>1</v>
      </c>
      <c r="F212" s="144" t="s">
        <v>285</v>
      </c>
      <c r="H212" s="145">
        <v>0.2</v>
      </c>
      <c r="L212" s="141"/>
      <c r="M212" s="146"/>
      <c r="T212" s="147"/>
      <c r="AT212" s="143" t="s">
        <v>146</v>
      </c>
      <c r="AU212" s="143" t="s">
        <v>86</v>
      </c>
      <c r="AV212" s="140" t="s">
        <v>86</v>
      </c>
      <c r="AW212" s="140" t="s">
        <v>32</v>
      </c>
      <c r="AX212" s="140" t="s">
        <v>84</v>
      </c>
      <c r="AY212" s="143" t="s">
        <v>130</v>
      </c>
    </row>
    <row r="213" spans="2:65" s="17" customFormat="1" ht="24.2" customHeight="1">
      <c r="B213" s="18"/>
      <c r="C213" s="127" t="s">
        <v>286</v>
      </c>
      <c r="D213" s="127" t="s">
        <v>132</v>
      </c>
      <c r="E213" s="128" t="s">
        <v>287</v>
      </c>
      <c r="F213" s="129" t="s">
        <v>288</v>
      </c>
      <c r="G213" s="130" t="s">
        <v>135</v>
      </c>
      <c r="H213" s="131">
        <v>3.12</v>
      </c>
      <c r="I213" s="132"/>
      <c r="J213" s="133">
        <f t="shared" si="24"/>
        <v>0</v>
      </c>
      <c r="K213" s="129" t="s">
        <v>136</v>
      </c>
      <c r="L213" s="18"/>
      <c r="M213" s="134" t="s">
        <v>1</v>
      </c>
      <c r="N213" s="135" t="s">
        <v>41</v>
      </c>
      <c r="P213" s="136">
        <f t="shared" si="25"/>
        <v>0</v>
      </c>
      <c r="Q213" s="136">
        <v>0.00244</v>
      </c>
      <c r="R213" s="136">
        <f t="shared" si="26"/>
        <v>0.0076128</v>
      </c>
      <c r="S213" s="136">
        <v>0</v>
      </c>
      <c r="T213" s="137">
        <f t="shared" si="27"/>
        <v>0</v>
      </c>
      <c r="AR213" s="138" t="s">
        <v>137</v>
      </c>
      <c r="AT213" s="138" t="s">
        <v>132</v>
      </c>
      <c r="AU213" s="138" t="s">
        <v>86</v>
      </c>
      <c r="AY213" s="2" t="s">
        <v>130</v>
      </c>
      <c r="BE213" s="139">
        <f t="shared" si="19"/>
        <v>0</v>
      </c>
      <c r="BF213" s="139">
        <f t="shared" si="20"/>
        <v>0</v>
      </c>
      <c r="BG213" s="139">
        <f t="shared" si="21"/>
        <v>0</v>
      </c>
      <c r="BH213" s="139">
        <f t="shared" si="22"/>
        <v>0</v>
      </c>
      <c r="BI213" s="139">
        <f t="shared" si="23"/>
        <v>0</v>
      </c>
      <c r="BJ213" s="2" t="s">
        <v>84</v>
      </c>
      <c r="BK213" s="139">
        <f t="shared" si="28"/>
        <v>0</v>
      </c>
      <c r="BL213" s="2" t="s">
        <v>137</v>
      </c>
      <c r="BM213" s="138" t="s">
        <v>289</v>
      </c>
    </row>
    <row r="214" spans="2:51" s="140" customFormat="1" ht="11.25">
      <c r="B214" s="141"/>
      <c r="D214" s="142" t="s">
        <v>146</v>
      </c>
      <c r="E214" s="143" t="s">
        <v>1</v>
      </c>
      <c r="F214" s="144" t="s">
        <v>290</v>
      </c>
      <c r="H214" s="145">
        <v>3.12</v>
      </c>
      <c r="L214" s="141"/>
      <c r="M214" s="146"/>
      <c r="T214" s="147"/>
      <c r="AT214" s="143" t="s">
        <v>146</v>
      </c>
      <c r="AU214" s="143" t="s">
        <v>86</v>
      </c>
      <c r="AV214" s="140" t="s">
        <v>86</v>
      </c>
      <c r="AW214" s="140" t="s">
        <v>32</v>
      </c>
      <c r="AX214" s="140" t="s">
        <v>84</v>
      </c>
      <c r="AY214" s="143" t="s">
        <v>130</v>
      </c>
    </row>
    <row r="215" spans="2:65" s="17" customFormat="1" ht="24.2" customHeight="1">
      <c r="B215" s="18"/>
      <c r="C215" s="127" t="s">
        <v>291</v>
      </c>
      <c r="D215" s="127" t="s">
        <v>132</v>
      </c>
      <c r="E215" s="128" t="s">
        <v>292</v>
      </c>
      <c r="F215" s="129" t="s">
        <v>293</v>
      </c>
      <c r="G215" s="130" t="s">
        <v>135</v>
      </c>
      <c r="H215" s="131">
        <v>3.12</v>
      </c>
      <c r="I215" s="132"/>
      <c r="J215" s="133">
        <f t="shared" si="24"/>
        <v>0</v>
      </c>
      <c r="K215" s="129" t="s">
        <v>136</v>
      </c>
      <c r="L215" s="18"/>
      <c r="M215" s="134" t="s">
        <v>1</v>
      </c>
      <c r="N215" s="135" t="s">
        <v>41</v>
      </c>
      <c r="P215" s="136">
        <f t="shared" si="25"/>
        <v>0</v>
      </c>
      <c r="Q215" s="136">
        <v>0</v>
      </c>
      <c r="R215" s="136">
        <f t="shared" si="26"/>
        <v>0</v>
      </c>
      <c r="S215" s="136">
        <v>0</v>
      </c>
      <c r="T215" s="137">
        <f t="shared" si="27"/>
        <v>0</v>
      </c>
      <c r="AR215" s="138" t="s">
        <v>137</v>
      </c>
      <c r="AT215" s="138" t="s">
        <v>132</v>
      </c>
      <c r="AU215" s="138" t="s">
        <v>86</v>
      </c>
      <c r="AY215" s="2" t="s">
        <v>130</v>
      </c>
      <c r="BE215" s="139">
        <f t="shared" si="19"/>
        <v>0</v>
      </c>
      <c r="BF215" s="139">
        <f t="shared" si="20"/>
        <v>0</v>
      </c>
      <c r="BG215" s="139">
        <f t="shared" si="21"/>
        <v>0</v>
      </c>
      <c r="BH215" s="139">
        <f t="shared" si="22"/>
        <v>0</v>
      </c>
      <c r="BI215" s="139">
        <f t="shared" si="23"/>
        <v>0</v>
      </c>
      <c r="BJ215" s="2" t="s">
        <v>84</v>
      </c>
      <c r="BK215" s="139">
        <f t="shared" si="28"/>
        <v>0</v>
      </c>
      <c r="BL215" s="2" t="s">
        <v>137</v>
      </c>
      <c r="BM215" s="138" t="s">
        <v>294</v>
      </c>
    </row>
    <row r="216" spans="2:65" s="17" customFormat="1" ht="21.75" customHeight="1">
      <c r="B216" s="18"/>
      <c r="C216" s="127" t="s">
        <v>295</v>
      </c>
      <c r="D216" s="127" t="s">
        <v>132</v>
      </c>
      <c r="E216" s="128" t="s">
        <v>296</v>
      </c>
      <c r="F216" s="129" t="s">
        <v>297</v>
      </c>
      <c r="G216" s="130" t="s">
        <v>189</v>
      </c>
      <c r="H216" s="131">
        <v>0.023</v>
      </c>
      <c r="I216" s="132"/>
      <c r="J216" s="133">
        <f t="shared" si="24"/>
        <v>0</v>
      </c>
      <c r="K216" s="129" t="s">
        <v>136</v>
      </c>
      <c r="L216" s="18"/>
      <c r="M216" s="134" t="s">
        <v>1</v>
      </c>
      <c r="N216" s="135" t="s">
        <v>41</v>
      </c>
      <c r="P216" s="136">
        <f t="shared" si="25"/>
        <v>0</v>
      </c>
      <c r="Q216" s="136">
        <v>1.05137</v>
      </c>
      <c r="R216" s="136">
        <f t="shared" si="26"/>
        <v>0.024181509999999996</v>
      </c>
      <c r="S216" s="136">
        <v>0</v>
      </c>
      <c r="T216" s="137">
        <f t="shared" si="27"/>
        <v>0</v>
      </c>
      <c r="AR216" s="138" t="s">
        <v>137</v>
      </c>
      <c r="AT216" s="138" t="s">
        <v>132</v>
      </c>
      <c r="AU216" s="138" t="s">
        <v>86</v>
      </c>
      <c r="AY216" s="2" t="s">
        <v>130</v>
      </c>
      <c r="BE216" s="139">
        <f t="shared" si="19"/>
        <v>0</v>
      </c>
      <c r="BF216" s="139">
        <f t="shared" si="20"/>
        <v>0</v>
      </c>
      <c r="BG216" s="139">
        <f t="shared" si="21"/>
        <v>0</v>
      </c>
      <c r="BH216" s="139">
        <f t="shared" si="22"/>
        <v>0</v>
      </c>
      <c r="BI216" s="139">
        <f t="shared" si="23"/>
        <v>0</v>
      </c>
      <c r="BJ216" s="2" t="s">
        <v>84</v>
      </c>
      <c r="BK216" s="139">
        <f t="shared" si="28"/>
        <v>0</v>
      </c>
      <c r="BL216" s="2" t="s">
        <v>137</v>
      </c>
      <c r="BM216" s="138" t="s">
        <v>298</v>
      </c>
    </row>
    <row r="217" spans="2:51" s="140" customFormat="1" ht="11.25">
      <c r="B217" s="141"/>
      <c r="D217" s="142" t="s">
        <v>146</v>
      </c>
      <c r="E217" s="143" t="s">
        <v>1</v>
      </c>
      <c r="F217" s="144" t="s">
        <v>299</v>
      </c>
      <c r="H217" s="145">
        <v>0.012</v>
      </c>
      <c r="L217" s="141"/>
      <c r="M217" s="146"/>
      <c r="T217" s="147"/>
      <c r="AT217" s="143" t="s">
        <v>146</v>
      </c>
      <c r="AU217" s="143" t="s">
        <v>86</v>
      </c>
      <c r="AV217" s="140" t="s">
        <v>86</v>
      </c>
      <c r="AW217" s="140" t="s">
        <v>32</v>
      </c>
      <c r="AX217" s="140" t="s">
        <v>76</v>
      </c>
      <c r="AY217" s="143" t="s">
        <v>130</v>
      </c>
    </row>
    <row r="218" spans="2:51" s="140" customFormat="1" ht="11.25">
      <c r="B218" s="141"/>
      <c r="D218" s="142" t="s">
        <v>146</v>
      </c>
      <c r="E218" s="143" t="s">
        <v>1</v>
      </c>
      <c r="F218" s="144" t="s">
        <v>300</v>
      </c>
      <c r="H218" s="145">
        <v>0.011</v>
      </c>
      <c r="L218" s="141"/>
      <c r="M218" s="146"/>
      <c r="T218" s="147"/>
      <c r="AT218" s="143" t="s">
        <v>146</v>
      </c>
      <c r="AU218" s="143" t="s">
        <v>86</v>
      </c>
      <c r="AV218" s="140" t="s">
        <v>86</v>
      </c>
      <c r="AW218" s="140" t="s">
        <v>32</v>
      </c>
      <c r="AX218" s="140" t="s">
        <v>76</v>
      </c>
      <c r="AY218" s="143" t="s">
        <v>130</v>
      </c>
    </row>
    <row r="219" spans="2:51" s="148" customFormat="1" ht="11.25">
      <c r="B219" s="149"/>
      <c r="D219" s="142" t="s">
        <v>146</v>
      </c>
      <c r="E219" s="150" t="s">
        <v>1</v>
      </c>
      <c r="F219" s="151" t="s">
        <v>154</v>
      </c>
      <c r="H219" s="152">
        <v>0.023</v>
      </c>
      <c r="L219" s="149"/>
      <c r="M219" s="153"/>
      <c r="T219" s="154"/>
      <c r="AT219" s="150" t="s">
        <v>146</v>
      </c>
      <c r="AU219" s="150" t="s">
        <v>86</v>
      </c>
      <c r="AV219" s="148" t="s">
        <v>137</v>
      </c>
      <c r="AW219" s="148" t="s">
        <v>32</v>
      </c>
      <c r="AX219" s="148" t="s">
        <v>84</v>
      </c>
      <c r="AY219" s="150" t="s">
        <v>130</v>
      </c>
    </row>
    <row r="220" spans="2:63" s="115" customFormat="1" ht="22.9" customHeight="1">
      <c r="B220" s="116"/>
      <c r="D220" s="117" t="s">
        <v>75</v>
      </c>
      <c r="E220" s="125" t="s">
        <v>137</v>
      </c>
      <c r="F220" s="125" t="s">
        <v>301</v>
      </c>
      <c r="J220" s="126">
        <f>BK220</f>
        <v>0</v>
      </c>
      <c r="L220" s="116"/>
      <c r="M220" s="120"/>
      <c r="P220" s="121">
        <f>SUM(P221:P235)</f>
        <v>0</v>
      </c>
      <c r="R220" s="121">
        <f>SUM(R221:R235)</f>
        <v>19.77015843</v>
      </c>
      <c r="T220" s="122">
        <f>SUM(T221:T235)</f>
        <v>0</v>
      </c>
      <c r="AR220" s="117" t="s">
        <v>84</v>
      </c>
      <c r="AT220" s="123" t="s">
        <v>75</v>
      </c>
      <c r="AU220" s="123" t="s">
        <v>84</v>
      </c>
      <c r="AY220" s="117" t="s">
        <v>130</v>
      </c>
      <c r="BK220" s="124">
        <f>SUM(BK221:BK235)</f>
        <v>0</v>
      </c>
    </row>
    <row r="221" spans="2:65" s="17" customFormat="1" ht="24.2" customHeight="1">
      <c r="B221" s="18"/>
      <c r="C221" s="127" t="s">
        <v>302</v>
      </c>
      <c r="D221" s="127" t="s">
        <v>132</v>
      </c>
      <c r="E221" s="128" t="s">
        <v>303</v>
      </c>
      <c r="F221" s="129" t="s">
        <v>304</v>
      </c>
      <c r="G221" s="130" t="s">
        <v>158</v>
      </c>
      <c r="H221" s="131">
        <v>5.9</v>
      </c>
      <c r="I221" s="132"/>
      <c r="J221" s="133">
        <f>ROUND(I221*H221,2)</f>
        <v>0</v>
      </c>
      <c r="K221" s="129" t="s">
        <v>136</v>
      </c>
      <c r="L221" s="18"/>
      <c r="M221" s="134" t="s">
        <v>1</v>
      </c>
      <c r="N221" s="135" t="s">
        <v>41</v>
      </c>
      <c r="P221" s="136">
        <f>O221*H221</f>
        <v>0</v>
      </c>
      <c r="Q221" s="136">
        <v>2.50195</v>
      </c>
      <c r="R221" s="136">
        <f>Q221*H221</f>
        <v>14.761505</v>
      </c>
      <c r="S221" s="136">
        <v>0</v>
      </c>
      <c r="T221" s="137">
        <f>S221*H221</f>
        <v>0</v>
      </c>
      <c r="AR221" s="138" t="s">
        <v>137</v>
      </c>
      <c r="AT221" s="138" t="s">
        <v>132</v>
      </c>
      <c r="AU221" s="138" t="s">
        <v>86</v>
      </c>
      <c r="AY221" s="2" t="s">
        <v>130</v>
      </c>
      <c r="BE221" s="139">
        <f t="shared" si="19"/>
        <v>0</v>
      </c>
      <c r="BF221" s="139">
        <f t="shared" si="20"/>
        <v>0</v>
      </c>
      <c r="BG221" s="139">
        <f t="shared" si="21"/>
        <v>0</v>
      </c>
      <c r="BH221" s="139">
        <f t="shared" si="22"/>
        <v>0</v>
      </c>
      <c r="BI221" s="139">
        <f t="shared" si="23"/>
        <v>0</v>
      </c>
      <c r="BJ221" s="2" t="s">
        <v>84</v>
      </c>
      <c r="BK221" s="139">
        <f>ROUND(I221*H221,2)</f>
        <v>0</v>
      </c>
      <c r="BL221" s="2" t="s">
        <v>137</v>
      </c>
      <c r="BM221" s="138" t="s">
        <v>305</v>
      </c>
    </row>
    <row r="222" spans="2:51" s="140" customFormat="1" ht="11.25">
      <c r="B222" s="141"/>
      <c r="D222" s="142" t="s">
        <v>146</v>
      </c>
      <c r="E222" s="143" t="s">
        <v>1</v>
      </c>
      <c r="F222" s="144" t="s">
        <v>306</v>
      </c>
      <c r="H222" s="145">
        <v>5.9</v>
      </c>
      <c r="L222" s="141"/>
      <c r="M222" s="146"/>
      <c r="T222" s="147"/>
      <c r="AT222" s="143" t="s">
        <v>146</v>
      </c>
      <c r="AU222" s="143" t="s">
        <v>86</v>
      </c>
      <c r="AV222" s="140" t="s">
        <v>86</v>
      </c>
      <c r="AW222" s="140" t="s">
        <v>32</v>
      </c>
      <c r="AX222" s="140" t="s">
        <v>84</v>
      </c>
      <c r="AY222" s="143" t="s">
        <v>130</v>
      </c>
    </row>
    <row r="223" spans="2:65" s="17" customFormat="1" ht="24.2" customHeight="1">
      <c r="B223" s="18"/>
      <c r="C223" s="127" t="s">
        <v>307</v>
      </c>
      <c r="D223" s="127" t="s">
        <v>132</v>
      </c>
      <c r="E223" s="128" t="s">
        <v>308</v>
      </c>
      <c r="F223" s="129" t="s">
        <v>309</v>
      </c>
      <c r="G223" s="130" t="s">
        <v>189</v>
      </c>
      <c r="H223" s="131">
        <v>1.089</v>
      </c>
      <c r="I223" s="132"/>
      <c r="J223" s="133">
        <f>ROUND(I223*H223,2)</f>
        <v>0</v>
      </c>
      <c r="K223" s="129" t="s">
        <v>136</v>
      </c>
      <c r="L223" s="18"/>
      <c r="M223" s="134" t="s">
        <v>1</v>
      </c>
      <c r="N223" s="135" t="s">
        <v>41</v>
      </c>
      <c r="P223" s="136">
        <f>O223*H223</f>
        <v>0</v>
      </c>
      <c r="Q223" s="136">
        <v>1.03927</v>
      </c>
      <c r="R223" s="136">
        <f>Q223*H223</f>
        <v>1.13176503</v>
      </c>
      <c r="S223" s="136">
        <v>0</v>
      </c>
      <c r="T223" s="137">
        <f>S223*H223</f>
        <v>0</v>
      </c>
      <c r="AR223" s="138" t="s">
        <v>137</v>
      </c>
      <c r="AT223" s="138" t="s">
        <v>132</v>
      </c>
      <c r="AU223" s="138" t="s">
        <v>86</v>
      </c>
      <c r="AY223" s="2" t="s">
        <v>130</v>
      </c>
      <c r="BE223" s="139">
        <f t="shared" si="19"/>
        <v>0</v>
      </c>
      <c r="BF223" s="139">
        <f t="shared" si="20"/>
        <v>0</v>
      </c>
      <c r="BG223" s="139">
        <f t="shared" si="21"/>
        <v>0</v>
      </c>
      <c r="BH223" s="139">
        <f t="shared" si="22"/>
        <v>0</v>
      </c>
      <c r="BI223" s="139">
        <f t="shared" si="23"/>
        <v>0</v>
      </c>
      <c r="BJ223" s="2" t="s">
        <v>84</v>
      </c>
      <c r="BK223" s="139">
        <f>ROUND(I223*H223,2)</f>
        <v>0</v>
      </c>
      <c r="BL223" s="2" t="s">
        <v>137</v>
      </c>
      <c r="BM223" s="138" t="s">
        <v>310</v>
      </c>
    </row>
    <row r="224" spans="2:51" s="140" customFormat="1" ht="11.25">
      <c r="B224" s="141"/>
      <c r="D224" s="142" t="s">
        <v>146</v>
      </c>
      <c r="E224" s="143" t="s">
        <v>1</v>
      </c>
      <c r="F224" s="144" t="s">
        <v>311</v>
      </c>
      <c r="H224" s="145">
        <v>1.089</v>
      </c>
      <c r="L224" s="141"/>
      <c r="M224" s="146"/>
      <c r="T224" s="147"/>
      <c r="AT224" s="143" t="s">
        <v>146</v>
      </c>
      <c r="AU224" s="143" t="s">
        <v>86</v>
      </c>
      <c r="AV224" s="140" t="s">
        <v>86</v>
      </c>
      <c r="AW224" s="140" t="s">
        <v>32</v>
      </c>
      <c r="AX224" s="140" t="s">
        <v>84</v>
      </c>
      <c r="AY224" s="143" t="s">
        <v>130</v>
      </c>
    </row>
    <row r="225" spans="2:65" s="17" customFormat="1" ht="21.75" customHeight="1">
      <c r="B225" s="18"/>
      <c r="C225" s="127" t="s">
        <v>312</v>
      </c>
      <c r="D225" s="127" t="s">
        <v>132</v>
      </c>
      <c r="E225" s="128" t="s">
        <v>313</v>
      </c>
      <c r="F225" s="129" t="s">
        <v>314</v>
      </c>
      <c r="G225" s="130" t="s">
        <v>135</v>
      </c>
      <c r="H225" s="131">
        <v>20.79</v>
      </c>
      <c r="I225" s="132"/>
      <c r="J225" s="133">
        <f>ROUND(I225*H225,2)</f>
        <v>0</v>
      </c>
      <c r="K225" s="129" t="s">
        <v>136</v>
      </c>
      <c r="L225" s="18"/>
      <c r="M225" s="134" t="s">
        <v>1</v>
      </c>
      <c r="N225" s="135" t="s">
        <v>41</v>
      </c>
      <c r="P225" s="136">
        <f>O225*H225</f>
        <v>0</v>
      </c>
      <c r="Q225" s="136">
        <v>0.01296</v>
      </c>
      <c r="R225" s="136">
        <f>Q225*H225</f>
        <v>0.26943839999999997</v>
      </c>
      <c r="S225" s="136">
        <v>0</v>
      </c>
      <c r="T225" s="137">
        <f>S225*H225</f>
        <v>0</v>
      </c>
      <c r="AR225" s="138" t="s">
        <v>137</v>
      </c>
      <c r="AT225" s="138" t="s">
        <v>132</v>
      </c>
      <c r="AU225" s="138" t="s">
        <v>86</v>
      </c>
      <c r="AY225" s="2" t="s">
        <v>130</v>
      </c>
      <c r="BE225" s="139">
        <f t="shared" si="19"/>
        <v>0</v>
      </c>
      <c r="BF225" s="139">
        <f t="shared" si="20"/>
        <v>0</v>
      </c>
      <c r="BG225" s="139">
        <f t="shared" si="21"/>
        <v>0</v>
      </c>
      <c r="BH225" s="139">
        <f t="shared" si="22"/>
        <v>0</v>
      </c>
      <c r="BI225" s="139">
        <f t="shared" si="23"/>
        <v>0</v>
      </c>
      <c r="BJ225" s="2" t="s">
        <v>84</v>
      </c>
      <c r="BK225" s="139">
        <f>ROUND(I225*H225,2)</f>
        <v>0</v>
      </c>
      <c r="BL225" s="2" t="s">
        <v>137</v>
      </c>
      <c r="BM225" s="138" t="s">
        <v>315</v>
      </c>
    </row>
    <row r="226" spans="2:51" s="140" customFormat="1" ht="11.25">
      <c r="B226" s="141"/>
      <c r="D226" s="142" t="s">
        <v>146</v>
      </c>
      <c r="E226" s="143" t="s">
        <v>1</v>
      </c>
      <c r="F226" s="144" t="s">
        <v>316</v>
      </c>
      <c r="H226" s="145">
        <v>16.89</v>
      </c>
      <c r="L226" s="141"/>
      <c r="M226" s="146"/>
      <c r="T226" s="147"/>
      <c r="AT226" s="143" t="s">
        <v>146</v>
      </c>
      <c r="AU226" s="143" t="s">
        <v>86</v>
      </c>
      <c r="AV226" s="140" t="s">
        <v>86</v>
      </c>
      <c r="AW226" s="140" t="s">
        <v>32</v>
      </c>
      <c r="AX226" s="140" t="s">
        <v>76</v>
      </c>
      <c r="AY226" s="143" t="s">
        <v>130</v>
      </c>
    </row>
    <row r="227" spans="2:51" s="140" customFormat="1" ht="11.25">
      <c r="B227" s="141"/>
      <c r="D227" s="142" t="s">
        <v>146</v>
      </c>
      <c r="E227" s="143" t="s">
        <v>1</v>
      </c>
      <c r="F227" s="144" t="s">
        <v>317</v>
      </c>
      <c r="H227" s="145">
        <v>3.9</v>
      </c>
      <c r="L227" s="141"/>
      <c r="M227" s="146"/>
      <c r="T227" s="147"/>
      <c r="AT227" s="143" t="s">
        <v>146</v>
      </c>
      <c r="AU227" s="143" t="s">
        <v>86</v>
      </c>
      <c r="AV227" s="140" t="s">
        <v>86</v>
      </c>
      <c r="AW227" s="140" t="s">
        <v>32</v>
      </c>
      <c r="AX227" s="140" t="s">
        <v>76</v>
      </c>
      <c r="AY227" s="143" t="s">
        <v>130</v>
      </c>
    </row>
    <row r="228" spans="2:51" s="148" customFormat="1" ht="11.25">
      <c r="B228" s="149"/>
      <c r="D228" s="142" t="s">
        <v>146</v>
      </c>
      <c r="E228" s="150" t="s">
        <v>1</v>
      </c>
      <c r="F228" s="151" t="s">
        <v>154</v>
      </c>
      <c r="H228" s="152">
        <v>20.79</v>
      </c>
      <c r="L228" s="149"/>
      <c r="M228" s="153"/>
      <c r="T228" s="154"/>
      <c r="AT228" s="150" t="s">
        <v>146</v>
      </c>
      <c r="AU228" s="150" t="s">
        <v>86</v>
      </c>
      <c r="AV228" s="148" t="s">
        <v>137</v>
      </c>
      <c r="AW228" s="148" t="s">
        <v>32</v>
      </c>
      <c r="AX228" s="148" t="s">
        <v>84</v>
      </c>
      <c r="AY228" s="150" t="s">
        <v>130</v>
      </c>
    </row>
    <row r="229" spans="2:65" s="17" customFormat="1" ht="24.2" customHeight="1">
      <c r="B229" s="18"/>
      <c r="C229" s="127" t="s">
        <v>318</v>
      </c>
      <c r="D229" s="127" t="s">
        <v>132</v>
      </c>
      <c r="E229" s="128" t="s">
        <v>319</v>
      </c>
      <c r="F229" s="129" t="s">
        <v>320</v>
      </c>
      <c r="G229" s="130" t="s">
        <v>135</v>
      </c>
      <c r="H229" s="131">
        <v>20.79</v>
      </c>
      <c r="I229" s="132"/>
      <c r="J229" s="133">
        <f aca="true" t="shared" si="29" ref="J229:J232">ROUND(I229*H229,2)</f>
        <v>0</v>
      </c>
      <c r="K229" s="129" t="s">
        <v>136</v>
      </c>
      <c r="L229" s="18"/>
      <c r="M229" s="134" t="s">
        <v>1</v>
      </c>
      <c r="N229" s="135" t="s">
        <v>41</v>
      </c>
      <c r="P229" s="136">
        <f aca="true" t="shared" si="30" ref="P229:P232">O229*H229</f>
        <v>0</v>
      </c>
      <c r="Q229" s="136">
        <v>0</v>
      </c>
      <c r="R229" s="136">
        <f aca="true" t="shared" si="31" ref="R229:R232">Q229*H229</f>
        <v>0</v>
      </c>
      <c r="S229" s="136">
        <v>0</v>
      </c>
      <c r="T229" s="137">
        <f aca="true" t="shared" si="32" ref="T229:T232">S229*H229</f>
        <v>0</v>
      </c>
      <c r="AR229" s="138" t="s">
        <v>137</v>
      </c>
      <c r="AT229" s="138" t="s">
        <v>132</v>
      </c>
      <c r="AU229" s="138" t="s">
        <v>86</v>
      </c>
      <c r="AY229" s="2" t="s">
        <v>130</v>
      </c>
      <c r="BE229" s="139">
        <f t="shared" si="19"/>
        <v>0</v>
      </c>
      <c r="BF229" s="139">
        <f t="shared" si="20"/>
        <v>0</v>
      </c>
      <c r="BG229" s="139">
        <f t="shared" si="21"/>
        <v>0</v>
      </c>
      <c r="BH229" s="139">
        <f t="shared" si="22"/>
        <v>0</v>
      </c>
      <c r="BI229" s="139">
        <f t="shared" si="23"/>
        <v>0</v>
      </c>
      <c r="BJ229" s="2" t="s">
        <v>84</v>
      </c>
      <c r="BK229" s="139">
        <f aca="true" t="shared" si="33" ref="BK229:BK232">ROUND(I229*H229,2)</f>
        <v>0</v>
      </c>
      <c r="BL229" s="2" t="s">
        <v>137</v>
      </c>
      <c r="BM229" s="138" t="s">
        <v>321</v>
      </c>
    </row>
    <row r="230" spans="2:65" s="17" customFormat="1" ht="24.2" customHeight="1">
      <c r="B230" s="18"/>
      <c r="C230" s="127" t="s">
        <v>322</v>
      </c>
      <c r="D230" s="127" t="s">
        <v>132</v>
      </c>
      <c r="E230" s="128" t="s">
        <v>323</v>
      </c>
      <c r="F230" s="129" t="s">
        <v>324</v>
      </c>
      <c r="G230" s="130" t="s">
        <v>230</v>
      </c>
      <c r="H230" s="131">
        <v>33</v>
      </c>
      <c r="I230" s="132"/>
      <c r="J230" s="133">
        <f t="shared" si="29"/>
        <v>0</v>
      </c>
      <c r="K230" s="129" t="s">
        <v>136</v>
      </c>
      <c r="L230" s="18"/>
      <c r="M230" s="134" t="s">
        <v>1</v>
      </c>
      <c r="N230" s="135" t="s">
        <v>41</v>
      </c>
      <c r="P230" s="136">
        <f t="shared" si="30"/>
        <v>0</v>
      </c>
      <c r="Q230" s="136">
        <v>0.03465</v>
      </c>
      <c r="R230" s="136">
        <f t="shared" si="31"/>
        <v>1.14345</v>
      </c>
      <c r="S230" s="136">
        <v>0</v>
      </c>
      <c r="T230" s="137">
        <f t="shared" si="32"/>
        <v>0</v>
      </c>
      <c r="AR230" s="138" t="s">
        <v>137</v>
      </c>
      <c r="AT230" s="138" t="s">
        <v>132</v>
      </c>
      <c r="AU230" s="138" t="s">
        <v>86</v>
      </c>
      <c r="AY230" s="2" t="s">
        <v>130</v>
      </c>
      <c r="BE230" s="139">
        <f t="shared" si="19"/>
        <v>0</v>
      </c>
      <c r="BF230" s="139">
        <f t="shared" si="20"/>
        <v>0</v>
      </c>
      <c r="BG230" s="139">
        <f t="shared" si="21"/>
        <v>0</v>
      </c>
      <c r="BH230" s="139">
        <f t="shared" si="22"/>
        <v>0</v>
      </c>
      <c r="BI230" s="139">
        <f t="shared" si="23"/>
        <v>0</v>
      </c>
      <c r="BJ230" s="2" t="s">
        <v>84</v>
      </c>
      <c r="BK230" s="139">
        <f t="shared" si="33"/>
        <v>0</v>
      </c>
      <c r="BL230" s="2" t="s">
        <v>137</v>
      </c>
      <c r="BM230" s="138" t="s">
        <v>325</v>
      </c>
    </row>
    <row r="231" spans="2:51" s="140" customFormat="1" ht="11.25">
      <c r="B231" s="141"/>
      <c r="D231" s="142" t="s">
        <v>146</v>
      </c>
      <c r="E231" s="143" t="s">
        <v>1</v>
      </c>
      <c r="F231" s="144" t="s">
        <v>326</v>
      </c>
      <c r="H231" s="145">
        <v>33</v>
      </c>
      <c r="L231" s="141"/>
      <c r="M231" s="146"/>
      <c r="T231" s="147"/>
      <c r="AT231" s="143" t="s">
        <v>146</v>
      </c>
      <c r="AU231" s="143" t="s">
        <v>86</v>
      </c>
      <c r="AV231" s="140" t="s">
        <v>86</v>
      </c>
      <c r="AW231" s="140" t="s">
        <v>32</v>
      </c>
      <c r="AX231" s="140" t="s">
        <v>84</v>
      </c>
      <c r="AY231" s="143" t="s">
        <v>130</v>
      </c>
    </row>
    <row r="232" spans="2:65" s="17" customFormat="1" ht="16.5" customHeight="1">
      <c r="B232" s="18"/>
      <c r="C232" s="161" t="s">
        <v>327</v>
      </c>
      <c r="D232" s="161" t="s">
        <v>206</v>
      </c>
      <c r="E232" s="162" t="s">
        <v>328</v>
      </c>
      <c r="F232" s="163" t="s">
        <v>329</v>
      </c>
      <c r="G232" s="164" t="s">
        <v>220</v>
      </c>
      <c r="H232" s="165">
        <v>22</v>
      </c>
      <c r="I232" s="166"/>
      <c r="J232" s="167">
        <f t="shared" si="29"/>
        <v>0</v>
      </c>
      <c r="K232" s="163" t="s">
        <v>1</v>
      </c>
      <c r="L232" s="168"/>
      <c r="M232" s="169" t="s">
        <v>1</v>
      </c>
      <c r="N232" s="170" t="s">
        <v>41</v>
      </c>
      <c r="P232" s="136">
        <f t="shared" si="30"/>
        <v>0</v>
      </c>
      <c r="Q232" s="136">
        <v>0.112</v>
      </c>
      <c r="R232" s="136">
        <f t="shared" si="31"/>
        <v>2.464</v>
      </c>
      <c r="S232" s="136">
        <v>0</v>
      </c>
      <c r="T232" s="137">
        <f t="shared" si="32"/>
        <v>0</v>
      </c>
      <c r="AR232" s="138" t="s">
        <v>172</v>
      </c>
      <c r="AT232" s="138" t="s">
        <v>206</v>
      </c>
      <c r="AU232" s="138" t="s">
        <v>86</v>
      </c>
      <c r="AY232" s="2" t="s">
        <v>130</v>
      </c>
      <c r="BE232" s="139">
        <f t="shared" si="19"/>
        <v>0</v>
      </c>
      <c r="BF232" s="139">
        <f t="shared" si="20"/>
        <v>0</v>
      </c>
      <c r="BG232" s="139">
        <f t="shared" si="21"/>
        <v>0</v>
      </c>
      <c r="BH232" s="139">
        <f t="shared" si="22"/>
        <v>0</v>
      </c>
      <c r="BI232" s="139">
        <f t="shared" si="23"/>
        <v>0</v>
      </c>
      <c r="BJ232" s="2" t="s">
        <v>84</v>
      </c>
      <c r="BK232" s="139">
        <f t="shared" si="33"/>
        <v>0</v>
      </c>
      <c r="BL232" s="2" t="s">
        <v>137</v>
      </c>
      <c r="BM232" s="138" t="s">
        <v>330</v>
      </c>
    </row>
    <row r="233" spans="2:47" s="17" customFormat="1" ht="19.5">
      <c r="B233" s="18"/>
      <c r="D233" s="142" t="s">
        <v>232</v>
      </c>
      <c r="F233" s="171" t="s">
        <v>331</v>
      </c>
      <c r="L233" s="18"/>
      <c r="M233" s="172"/>
      <c r="T233" s="45"/>
      <c r="AT233" s="2" t="s">
        <v>232</v>
      </c>
      <c r="AU233" s="2" t="s">
        <v>86</v>
      </c>
    </row>
    <row r="234" spans="2:51" s="140" customFormat="1" ht="11.25">
      <c r="B234" s="141"/>
      <c r="D234" s="142" t="s">
        <v>146</v>
      </c>
      <c r="E234" s="143" t="s">
        <v>1</v>
      </c>
      <c r="F234" s="144" t="s">
        <v>256</v>
      </c>
      <c r="H234" s="145">
        <v>22</v>
      </c>
      <c r="L234" s="141"/>
      <c r="M234" s="146"/>
      <c r="T234" s="147"/>
      <c r="AT234" s="143" t="s">
        <v>146</v>
      </c>
      <c r="AU234" s="143" t="s">
        <v>86</v>
      </c>
      <c r="AV234" s="140" t="s">
        <v>86</v>
      </c>
      <c r="AW234" s="140" t="s">
        <v>32</v>
      </c>
      <c r="AX234" s="140" t="s">
        <v>76</v>
      </c>
      <c r="AY234" s="143" t="s">
        <v>130</v>
      </c>
    </row>
    <row r="235" spans="2:51" s="148" customFormat="1" ht="11.25">
      <c r="B235" s="149"/>
      <c r="D235" s="142" t="s">
        <v>146</v>
      </c>
      <c r="E235" s="150" t="s">
        <v>1</v>
      </c>
      <c r="F235" s="151" t="s">
        <v>154</v>
      </c>
      <c r="H235" s="152">
        <v>22</v>
      </c>
      <c r="L235" s="149"/>
      <c r="M235" s="153"/>
      <c r="T235" s="154"/>
      <c r="AT235" s="150" t="s">
        <v>146</v>
      </c>
      <c r="AU235" s="150" t="s">
        <v>86</v>
      </c>
      <c r="AV235" s="148" t="s">
        <v>137</v>
      </c>
      <c r="AW235" s="148" t="s">
        <v>32</v>
      </c>
      <c r="AX235" s="148" t="s">
        <v>84</v>
      </c>
      <c r="AY235" s="150" t="s">
        <v>130</v>
      </c>
    </row>
    <row r="236" spans="2:63" s="115" customFormat="1" ht="22.9" customHeight="1">
      <c r="B236" s="116"/>
      <c r="D236" s="117" t="s">
        <v>75</v>
      </c>
      <c r="E236" s="125" t="s">
        <v>155</v>
      </c>
      <c r="F236" s="125" t="s">
        <v>332</v>
      </c>
      <c r="J236" s="126">
        <f>BK236</f>
        <v>0</v>
      </c>
      <c r="L236" s="116"/>
      <c r="M236" s="120"/>
      <c r="P236" s="121">
        <f>SUM(P237:P251)</f>
        <v>0</v>
      </c>
      <c r="R236" s="121">
        <f>SUM(R237:R251)</f>
        <v>1.529615</v>
      </c>
      <c r="T236" s="122">
        <f>SUM(T237:T251)</f>
        <v>0</v>
      </c>
      <c r="AR236" s="117" t="s">
        <v>84</v>
      </c>
      <c r="AT236" s="123" t="s">
        <v>75</v>
      </c>
      <c r="AU236" s="123" t="s">
        <v>84</v>
      </c>
      <c r="AY236" s="117" t="s">
        <v>130</v>
      </c>
      <c r="BK236" s="124">
        <f>SUM(BK237:BK251)</f>
        <v>0</v>
      </c>
    </row>
    <row r="237" spans="2:65" s="17" customFormat="1" ht="16.5" customHeight="1">
      <c r="B237" s="18"/>
      <c r="C237" s="127" t="s">
        <v>333</v>
      </c>
      <c r="D237" s="127" t="s">
        <v>132</v>
      </c>
      <c r="E237" s="128" t="s">
        <v>334</v>
      </c>
      <c r="F237" s="129" t="s">
        <v>335</v>
      </c>
      <c r="G237" s="130" t="s">
        <v>135</v>
      </c>
      <c r="H237" s="131">
        <v>4.7</v>
      </c>
      <c r="I237" s="132"/>
      <c r="J237" s="133">
        <f>ROUND(I237*H237,2)</f>
        <v>0</v>
      </c>
      <c r="K237" s="129" t="s">
        <v>136</v>
      </c>
      <c r="L237" s="18"/>
      <c r="M237" s="134" t="s">
        <v>1</v>
      </c>
      <c r="N237" s="135" t="s">
        <v>41</v>
      </c>
      <c r="P237" s="136">
        <f>O237*H237</f>
        <v>0</v>
      </c>
      <c r="Q237" s="136">
        <v>0</v>
      </c>
      <c r="R237" s="136">
        <f>Q237*H237</f>
        <v>0</v>
      </c>
      <c r="S237" s="136">
        <v>0</v>
      </c>
      <c r="T237" s="137">
        <f>S237*H237</f>
        <v>0</v>
      </c>
      <c r="AR237" s="138" t="s">
        <v>137</v>
      </c>
      <c r="AT237" s="138" t="s">
        <v>132</v>
      </c>
      <c r="AU237" s="138" t="s">
        <v>86</v>
      </c>
      <c r="AY237" s="2" t="s">
        <v>130</v>
      </c>
      <c r="BE237" s="139">
        <f t="shared" si="19"/>
        <v>0</v>
      </c>
      <c r="BF237" s="139">
        <f t="shared" si="20"/>
        <v>0</v>
      </c>
      <c r="BG237" s="139">
        <f t="shared" si="21"/>
        <v>0</v>
      </c>
      <c r="BH237" s="139">
        <f t="shared" si="22"/>
        <v>0</v>
      </c>
      <c r="BI237" s="139">
        <f t="shared" si="23"/>
        <v>0</v>
      </c>
      <c r="BJ237" s="2" t="s">
        <v>84</v>
      </c>
      <c r="BK237" s="139">
        <f>ROUND(I237*H237,2)</f>
        <v>0</v>
      </c>
      <c r="BL237" s="2" t="s">
        <v>137</v>
      </c>
      <c r="BM237" s="138" t="s">
        <v>336</v>
      </c>
    </row>
    <row r="238" spans="2:51" s="140" customFormat="1" ht="11.25">
      <c r="B238" s="141"/>
      <c r="D238" s="142" t="s">
        <v>146</v>
      </c>
      <c r="E238" s="143" t="s">
        <v>1</v>
      </c>
      <c r="F238" s="144" t="s">
        <v>337</v>
      </c>
      <c r="H238" s="145">
        <v>4.7</v>
      </c>
      <c r="L238" s="141"/>
      <c r="M238" s="146"/>
      <c r="T238" s="147"/>
      <c r="AT238" s="143" t="s">
        <v>146</v>
      </c>
      <c r="AU238" s="143" t="s">
        <v>86</v>
      </c>
      <c r="AV238" s="140" t="s">
        <v>86</v>
      </c>
      <c r="AW238" s="140" t="s">
        <v>32</v>
      </c>
      <c r="AX238" s="140" t="s">
        <v>84</v>
      </c>
      <c r="AY238" s="143" t="s">
        <v>130</v>
      </c>
    </row>
    <row r="239" spans="2:65" s="17" customFormat="1" ht="24.2" customHeight="1">
      <c r="B239" s="18"/>
      <c r="C239" s="127" t="s">
        <v>338</v>
      </c>
      <c r="D239" s="127" t="s">
        <v>132</v>
      </c>
      <c r="E239" s="128" t="s">
        <v>339</v>
      </c>
      <c r="F239" s="129" t="s">
        <v>340</v>
      </c>
      <c r="G239" s="130" t="s">
        <v>135</v>
      </c>
      <c r="H239" s="131">
        <v>61.4</v>
      </c>
      <c r="I239" s="132"/>
      <c r="J239" s="133">
        <f>ROUND(I239*H239,2)</f>
        <v>0</v>
      </c>
      <c r="K239" s="129" t="s">
        <v>136</v>
      </c>
      <c r="L239" s="18"/>
      <c r="M239" s="134" t="s">
        <v>1</v>
      </c>
      <c r="N239" s="135" t="s">
        <v>41</v>
      </c>
      <c r="P239" s="136">
        <f>O239*H239</f>
        <v>0</v>
      </c>
      <c r="Q239" s="136">
        <v>0</v>
      </c>
      <c r="R239" s="136">
        <f>Q239*H239</f>
        <v>0</v>
      </c>
      <c r="S239" s="136">
        <v>0</v>
      </c>
      <c r="T239" s="137">
        <f>S239*H239</f>
        <v>0</v>
      </c>
      <c r="AR239" s="138" t="s">
        <v>137</v>
      </c>
      <c r="AT239" s="138" t="s">
        <v>132</v>
      </c>
      <c r="AU239" s="138" t="s">
        <v>86</v>
      </c>
      <c r="AY239" s="2" t="s">
        <v>130</v>
      </c>
      <c r="BE239" s="139">
        <f t="shared" si="19"/>
        <v>0</v>
      </c>
      <c r="BF239" s="139">
        <f t="shared" si="20"/>
        <v>0</v>
      </c>
      <c r="BG239" s="139">
        <f t="shared" si="21"/>
        <v>0</v>
      </c>
      <c r="BH239" s="139">
        <f t="shared" si="22"/>
        <v>0</v>
      </c>
      <c r="BI239" s="139">
        <f t="shared" si="23"/>
        <v>0</v>
      </c>
      <c r="BJ239" s="2" t="s">
        <v>84</v>
      </c>
      <c r="BK239" s="139">
        <f>ROUND(I239*H239,2)</f>
        <v>0</v>
      </c>
      <c r="BL239" s="2" t="s">
        <v>137</v>
      </c>
      <c r="BM239" s="138" t="s">
        <v>341</v>
      </c>
    </row>
    <row r="240" spans="2:51" s="140" customFormat="1" ht="11.25">
      <c r="B240" s="141"/>
      <c r="D240" s="142" t="s">
        <v>146</v>
      </c>
      <c r="E240" s="143" t="s">
        <v>1</v>
      </c>
      <c r="F240" s="144" t="s">
        <v>342</v>
      </c>
      <c r="H240" s="145">
        <v>22.7</v>
      </c>
      <c r="L240" s="141"/>
      <c r="M240" s="146"/>
      <c r="T240" s="147"/>
      <c r="AT240" s="143" t="s">
        <v>146</v>
      </c>
      <c r="AU240" s="143" t="s">
        <v>86</v>
      </c>
      <c r="AV240" s="140" t="s">
        <v>86</v>
      </c>
      <c r="AW240" s="140" t="s">
        <v>32</v>
      </c>
      <c r="AX240" s="140" t="s">
        <v>76</v>
      </c>
      <c r="AY240" s="143" t="s">
        <v>130</v>
      </c>
    </row>
    <row r="241" spans="2:51" s="140" customFormat="1" ht="11.25">
      <c r="B241" s="141"/>
      <c r="D241" s="142" t="s">
        <v>146</v>
      </c>
      <c r="E241" s="143" t="s">
        <v>1</v>
      </c>
      <c r="F241" s="144" t="s">
        <v>153</v>
      </c>
      <c r="H241" s="145">
        <v>38.7</v>
      </c>
      <c r="L241" s="141"/>
      <c r="M241" s="146"/>
      <c r="T241" s="147"/>
      <c r="AT241" s="143" t="s">
        <v>146</v>
      </c>
      <c r="AU241" s="143" t="s">
        <v>86</v>
      </c>
      <c r="AV241" s="140" t="s">
        <v>86</v>
      </c>
      <c r="AW241" s="140" t="s">
        <v>32</v>
      </c>
      <c r="AX241" s="140" t="s">
        <v>76</v>
      </c>
      <c r="AY241" s="143" t="s">
        <v>130</v>
      </c>
    </row>
    <row r="242" spans="2:51" s="148" customFormat="1" ht="11.25">
      <c r="B242" s="149"/>
      <c r="D242" s="142" t="s">
        <v>146</v>
      </c>
      <c r="E242" s="150" t="s">
        <v>1</v>
      </c>
      <c r="F242" s="151" t="s">
        <v>154</v>
      </c>
      <c r="H242" s="152">
        <v>61.400000000000006</v>
      </c>
      <c r="L242" s="149"/>
      <c r="M242" s="153"/>
      <c r="T242" s="154"/>
      <c r="AT242" s="150" t="s">
        <v>146</v>
      </c>
      <c r="AU242" s="150" t="s">
        <v>86</v>
      </c>
      <c r="AV242" s="148" t="s">
        <v>137</v>
      </c>
      <c r="AW242" s="148" t="s">
        <v>32</v>
      </c>
      <c r="AX242" s="148" t="s">
        <v>84</v>
      </c>
      <c r="AY242" s="150" t="s">
        <v>130</v>
      </c>
    </row>
    <row r="243" spans="2:65" s="17" customFormat="1" ht="33" customHeight="1">
      <c r="B243" s="18"/>
      <c r="C243" s="127" t="s">
        <v>343</v>
      </c>
      <c r="D243" s="127" t="s">
        <v>132</v>
      </c>
      <c r="E243" s="128" t="s">
        <v>344</v>
      </c>
      <c r="F243" s="129" t="s">
        <v>345</v>
      </c>
      <c r="G243" s="130" t="s">
        <v>135</v>
      </c>
      <c r="H243" s="131">
        <v>61.4</v>
      </c>
      <c r="I243" s="132"/>
      <c r="J243" s="133">
        <f>ROUND(I243*H243,2)</f>
        <v>0</v>
      </c>
      <c r="K243" s="129" t="s">
        <v>136</v>
      </c>
      <c r="L243" s="18"/>
      <c r="M243" s="134" t="s">
        <v>1</v>
      </c>
      <c r="N243" s="135" t="s">
        <v>41</v>
      </c>
      <c r="P243" s="136">
        <f>O243*H243</f>
        <v>0</v>
      </c>
      <c r="Q243" s="136">
        <v>0</v>
      </c>
      <c r="R243" s="136">
        <f>Q243*H243</f>
        <v>0</v>
      </c>
      <c r="S243" s="136">
        <v>0</v>
      </c>
      <c r="T243" s="137">
        <f>S243*H243</f>
        <v>0</v>
      </c>
      <c r="AR243" s="138" t="s">
        <v>137</v>
      </c>
      <c r="AT243" s="138" t="s">
        <v>132</v>
      </c>
      <c r="AU243" s="138" t="s">
        <v>86</v>
      </c>
      <c r="AY243" s="2" t="s">
        <v>130</v>
      </c>
      <c r="BE243" s="139">
        <f t="shared" si="19"/>
        <v>0</v>
      </c>
      <c r="BF243" s="139">
        <f t="shared" si="20"/>
        <v>0</v>
      </c>
      <c r="BG243" s="139">
        <f t="shared" si="21"/>
        <v>0</v>
      </c>
      <c r="BH243" s="139">
        <f t="shared" si="22"/>
        <v>0</v>
      </c>
      <c r="BI243" s="139">
        <f t="shared" si="23"/>
        <v>0</v>
      </c>
      <c r="BJ243" s="2" t="s">
        <v>84</v>
      </c>
      <c r="BK243" s="139">
        <f>ROUND(I243*H243,2)</f>
        <v>0</v>
      </c>
      <c r="BL243" s="2" t="s">
        <v>137</v>
      </c>
      <c r="BM243" s="138" t="s">
        <v>346</v>
      </c>
    </row>
    <row r="244" spans="2:51" s="140" customFormat="1" ht="11.25">
      <c r="B244" s="141"/>
      <c r="D244" s="142" t="s">
        <v>146</v>
      </c>
      <c r="E244" s="143" t="s">
        <v>1</v>
      </c>
      <c r="F244" s="144" t="s">
        <v>342</v>
      </c>
      <c r="H244" s="145">
        <v>22.7</v>
      </c>
      <c r="L244" s="141"/>
      <c r="M244" s="146"/>
      <c r="T244" s="147"/>
      <c r="AT244" s="143" t="s">
        <v>146</v>
      </c>
      <c r="AU244" s="143" t="s">
        <v>86</v>
      </c>
      <c r="AV244" s="140" t="s">
        <v>86</v>
      </c>
      <c r="AW244" s="140" t="s">
        <v>32</v>
      </c>
      <c r="AX244" s="140" t="s">
        <v>76</v>
      </c>
      <c r="AY244" s="143" t="s">
        <v>130</v>
      </c>
    </row>
    <row r="245" spans="2:51" s="140" customFormat="1" ht="11.25">
      <c r="B245" s="141"/>
      <c r="D245" s="142" t="s">
        <v>146</v>
      </c>
      <c r="E245" s="143" t="s">
        <v>1</v>
      </c>
      <c r="F245" s="144" t="s">
        <v>153</v>
      </c>
      <c r="H245" s="145">
        <v>38.7</v>
      </c>
      <c r="L245" s="141"/>
      <c r="M245" s="146"/>
      <c r="T245" s="147"/>
      <c r="AT245" s="143" t="s">
        <v>146</v>
      </c>
      <c r="AU245" s="143" t="s">
        <v>86</v>
      </c>
      <c r="AV245" s="140" t="s">
        <v>86</v>
      </c>
      <c r="AW245" s="140" t="s">
        <v>32</v>
      </c>
      <c r="AX245" s="140" t="s">
        <v>76</v>
      </c>
      <c r="AY245" s="143" t="s">
        <v>130</v>
      </c>
    </row>
    <row r="246" spans="2:51" s="148" customFormat="1" ht="11.25">
      <c r="B246" s="149"/>
      <c r="D246" s="142" t="s">
        <v>146</v>
      </c>
      <c r="E246" s="150" t="s">
        <v>1</v>
      </c>
      <c r="F246" s="151" t="s">
        <v>154</v>
      </c>
      <c r="H246" s="152">
        <v>61.400000000000006</v>
      </c>
      <c r="L246" s="149"/>
      <c r="M246" s="153"/>
      <c r="T246" s="154"/>
      <c r="AT246" s="150" t="s">
        <v>146</v>
      </c>
      <c r="AU246" s="150" t="s">
        <v>86</v>
      </c>
      <c r="AV246" s="148" t="s">
        <v>137</v>
      </c>
      <c r="AW246" s="148" t="s">
        <v>32</v>
      </c>
      <c r="AX246" s="148" t="s">
        <v>84</v>
      </c>
      <c r="AY246" s="150" t="s">
        <v>130</v>
      </c>
    </row>
    <row r="247" spans="2:65" s="17" customFormat="1" ht="24.2" customHeight="1">
      <c r="B247" s="18"/>
      <c r="C247" s="127" t="s">
        <v>347</v>
      </c>
      <c r="D247" s="127" t="s">
        <v>132</v>
      </c>
      <c r="E247" s="128" t="s">
        <v>348</v>
      </c>
      <c r="F247" s="129" t="s">
        <v>349</v>
      </c>
      <c r="G247" s="130" t="s">
        <v>135</v>
      </c>
      <c r="H247" s="131">
        <v>4.7</v>
      </c>
      <c r="I247" s="132"/>
      <c r="J247" s="133">
        <f>ROUND(I247*H247,2)</f>
        <v>0</v>
      </c>
      <c r="K247" s="129" t="s">
        <v>136</v>
      </c>
      <c r="L247" s="18"/>
      <c r="M247" s="134" t="s">
        <v>1</v>
      </c>
      <c r="N247" s="135" t="s">
        <v>41</v>
      </c>
      <c r="P247" s="136">
        <f>O247*H247</f>
        <v>0</v>
      </c>
      <c r="Q247" s="136">
        <v>0.1837</v>
      </c>
      <c r="R247" s="136">
        <f>Q247*H247</f>
        <v>0.86339</v>
      </c>
      <c r="S247" s="136">
        <v>0</v>
      </c>
      <c r="T247" s="137">
        <f>S247*H247</f>
        <v>0</v>
      </c>
      <c r="AR247" s="138" t="s">
        <v>137</v>
      </c>
      <c r="AT247" s="138" t="s">
        <v>132</v>
      </c>
      <c r="AU247" s="138" t="s">
        <v>86</v>
      </c>
      <c r="AY247" s="2" t="s">
        <v>130</v>
      </c>
      <c r="BE247" s="139">
        <f t="shared" si="19"/>
        <v>0</v>
      </c>
      <c r="BF247" s="139">
        <f t="shared" si="20"/>
        <v>0</v>
      </c>
      <c r="BG247" s="139">
        <f t="shared" si="21"/>
        <v>0</v>
      </c>
      <c r="BH247" s="139">
        <f t="shared" si="22"/>
        <v>0</v>
      </c>
      <c r="BI247" s="139">
        <f t="shared" si="23"/>
        <v>0</v>
      </c>
      <c r="BJ247" s="2" t="s">
        <v>84</v>
      </c>
      <c r="BK247" s="139">
        <f>ROUND(I247*H247,2)</f>
        <v>0</v>
      </c>
      <c r="BL247" s="2" t="s">
        <v>137</v>
      </c>
      <c r="BM247" s="138" t="s">
        <v>350</v>
      </c>
    </row>
    <row r="248" spans="2:51" s="140" customFormat="1" ht="11.25">
      <c r="B248" s="141"/>
      <c r="D248" s="142" t="s">
        <v>146</v>
      </c>
      <c r="E248" s="143" t="s">
        <v>1</v>
      </c>
      <c r="F248" s="144" t="s">
        <v>351</v>
      </c>
      <c r="H248" s="145">
        <v>4.7</v>
      </c>
      <c r="L248" s="141"/>
      <c r="M248" s="146"/>
      <c r="T248" s="147"/>
      <c r="AT248" s="143" t="s">
        <v>146</v>
      </c>
      <c r="AU248" s="143" t="s">
        <v>86</v>
      </c>
      <c r="AV248" s="140" t="s">
        <v>86</v>
      </c>
      <c r="AW248" s="140" t="s">
        <v>32</v>
      </c>
      <c r="AX248" s="140" t="s">
        <v>84</v>
      </c>
      <c r="AY248" s="143" t="s">
        <v>130</v>
      </c>
    </row>
    <row r="249" spans="2:65" s="17" customFormat="1" ht="16.5" customHeight="1">
      <c r="B249" s="18"/>
      <c r="C249" s="161" t="s">
        <v>352</v>
      </c>
      <c r="D249" s="161" t="s">
        <v>206</v>
      </c>
      <c r="E249" s="162" t="s">
        <v>353</v>
      </c>
      <c r="F249" s="163" t="s">
        <v>354</v>
      </c>
      <c r="G249" s="164" t="s">
        <v>135</v>
      </c>
      <c r="H249" s="165">
        <v>4.935</v>
      </c>
      <c r="I249" s="166"/>
      <c r="J249" s="167">
        <f>ROUND(I249*H249,2)</f>
        <v>0</v>
      </c>
      <c r="K249" s="163" t="s">
        <v>1</v>
      </c>
      <c r="L249" s="168"/>
      <c r="M249" s="169" t="s">
        <v>1</v>
      </c>
      <c r="N249" s="170" t="s">
        <v>41</v>
      </c>
      <c r="P249" s="136">
        <f>O249*H249</f>
        <v>0</v>
      </c>
      <c r="Q249" s="136">
        <v>0.135</v>
      </c>
      <c r="R249" s="136">
        <f>Q249*H249</f>
        <v>0.666225</v>
      </c>
      <c r="S249" s="136">
        <v>0</v>
      </c>
      <c r="T249" s="137">
        <f>S249*H249</f>
        <v>0</v>
      </c>
      <c r="AR249" s="138" t="s">
        <v>172</v>
      </c>
      <c r="AT249" s="138" t="s">
        <v>206</v>
      </c>
      <c r="AU249" s="138" t="s">
        <v>86</v>
      </c>
      <c r="AY249" s="2" t="s">
        <v>130</v>
      </c>
      <c r="BE249" s="139">
        <f t="shared" si="19"/>
        <v>0</v>
      </c>
      <c r="BF249" s="139">
        <f t="shared" si="20"/>
        <v>0</v>
      </c>
      <c r="BG249" s="139">
        <f t="shared" si="21"/>
        <v>0</v>
      </c>
      <c r="BH249" s="139">
        <f t="shared" si="22"/>
        <v>0</v>
      </c>
      <c r="BI249" s="139">
        <f t="shared" si="23"/>
        <v>0</v>
      </c>
      <c r="BJ249" s="2" t="s">
        <v>84</v>
      </c>
      <c r="BK249" s="139">
        <f>ROUND(I249*H249,2)</f>
        <v>0</v>
      </c>
      <c r="BL249" s="2" t="s">
        <v>137</v>
      </c>
      <c r="BM249" s="138" t="s">
        <v>355</v>
      </c>
    </row>
    <row r="250" spans="2:47" s="17" customFormat="1" ht="19.5">
      <c r="B250" s="18"/>
      <c r="D250" s="142" t="s">
        <v>232</v>
      </c>
      <c r="F250" s="171" t="s">
        <v>331</v>
      </c>
      <c r="L250" s="18"/>
      <c r="M250" s="172"/>
      <c r="T250" s="45"/>
      <c r="AT250" s="2" t="s">
        <v>232</v>
      </c>
      <c r="AU250" s="2" t="s">
        <v>86</v>
      </c>
    </row>
    <row r="251" spans="2:51" s="140" customFormat="1" ht="11.25">
      <c r="B251" s="141"/>
      <c r="D251" s="142" t="s">
        <v>146</v>
      </c>
      <c r="F251" s="144" t="s">
        <v>356</v>
      </c>
      <c r="H251" s="145">
        <v>4.935</v>
      </c>
      <c r="L251" s="141"/>
      <c r="M251" s="146"/>
      <c r="T251" s="147"/>
      <c r="AT251" s="143" t="s">
        <v>146</v>
      </c>
      <c r="AU251" s="143" t="s">
        <v>86</v>
      </c>
      <c r="AV251" s="140" t="s">
        <v>86</v>
      </c>
      <c r="AW251" s="140" t="s">
        <v>4</v>
      </c>
      <c r="AX251" s="140" t="s">
        <v>84</v>
      </c>
      <c r="AY251" s="143" t="s">
        <v>130</v>
      </c>
    </row>
    <row r="252" spans="2:63" s="115" customFormat="1" ht="22.9" customHeight="1">
      <c r="B252" s="116"/>
      <c r="D252" s="117" t="s">
        <v>75</v>
      </c>
      <c r="E252" s="125" t="s">
        <v>161</v>
      </c>
      <c r="F252" s="125" t="s">
        <v>357</v>
      </c>
      <c r="J252" s="126">
        <f>BK252</f>
        <v>0</v>
      </c>
      <c r="L252" s="116"/>
      <c r="M252" s="120"/>
      <c r="P252" s="121">
        <f>P253</f>
        <v>0</v>
      </c>
      <c r="R252" s="121">
        <f>R253</f>
        <v>0.02142</v>
      </c>
      <c r="T252" s="122">
        <f>T253</f>
        <v>0</v>
      </c>
      <c r="AR252" s="117" t="s">
        <v>84</v>
      </c>
      <c r="AT252" s="123" t="s">
        <v>75</v>
      </c>
      <c r="AU252" s="123" t="s">
        <v>84</v>
      </c>
      <c r="AY252" s="117" t="s">
        <v>130</v>
      </c>
      <c r="BK252" s="124">
        <f>BK253</f>
        <v>0</v>
      </c>
    </row>
    <row r="253" spans="2:65" s="17" customFormat="1" ht="33" customHeight="1">
      <c r="B253" s="18"/>
      <c r="C253" s="127" t="s">
        <v>358</v>
      </c>
      <c r="D253" s="127" t="s">
        <v>132</v>
      </c>
      <c r="E253" s="128" t="s">
        <v>359</v>
      </c>
      <c r="F253" s="129" t="s">
        <v>360</v>
      </c>
      <c r="G253" s="130" t="s">
        <v>230</v>
      </c>
      <c r="H253" s="131">
        <v>59.5</v>
      </c>
      <c r="I253" s="132"/>
      <c r="J253" s="133">
        <f>ROUND(I253*H253,2)</f>
        <v>0</v>
      </c>
      <c r="K253" s="129" t="s">
        <v>136</v>
      </c>
      <c r="L253" s="18"/>
      <c r="M253" s="134" t="s">
        <v>1</v>
      </c>
      <c r="N253" s="135" t="s">
        <v>41</v>
      </c>
      <c r="P253" s="136">
        <f>O253*H253</f>
        <v>0</v>
      </c>
      <c r="Q253" s="136">
        <v>0.00036</v>
      </c>
      <c r="R253" s="136">
        <f>Q253*H253</f>
        <v>0.02142</v>
      </c>
      <c r="S253" s="136">
        <v>0</v>
      </c>
      <c r="T253" s="137">
        <f>S253*H253</f>
        <v>0</v>
      </c>
      <c r="AR253" s="138" t="s">
        <v>137</v>
      </c>
      <c r="AT253" s="138" t="s">
        <v>132</v>
      </c>
      <c r="AU253" s="138" t="s">
        <v>86</v>
      </c>
      <c r="AY253" s="2" t="s">
        <v>130</v>
      </c>
      <c r="BE253" s="139">
        <f t="shared" si="19"/>
        <v>0</v>
      </c>
      <c r="BF253" s="139">
        <f t="shared" si="20"/>
        <v>0</v>
      </c>
      <c r="BG253" s="139">
        <f t="shared" si="21"/>
        <v>0</v>
      </c>
      <c r="BH253" s="139">
        <f t="shared" si="22"/>
        <v>0</v>
      </c>
      <c r="BI253" s="139">
        <f t="shared" si="23"/>
        <v>0</v>
      </c>
      <c r="BJ253" s="2" t="s">
        <v>84</v>
      </c>
      <c r="BK253" s="139">
        <f>ROUND(I253*H253,2)</f>
        <v>0</v>
      </c>
      <c r="BL253" s="2" t="s">
        <v>137</v>
      </c>
      <c r="BM253" s="138" t="s">
        <v>361</v>
      </c>
    </row>
    <row r="254" spans="2:63" s="115" customFormat="1" ht="22.9" customHeight="1">
      <c r="B254" s="116"/>
      <c r="D254" s="117" t="s">
        <v>75</v>
      </c>
      <c r="E254" s="125" t="s">
        <v>172</v>
      </c>
      <c r="F254" s="125" t="s">
        <v>362</v>
      </c>
      <c r="J254" s="126">
        <f>BK254</f>
        <v>0</v>
      </c>
      <c r="L254" s="116"/>
      <c r="M254" s="120"/>
      <c r="P254" s="121">
        <f>SUM(P255:P261)</f>
        <v>0</v>
      </c>
      <c r="R254" s="121">
        <f>SUM(R255:R261)</f>
        <v>5.5814</v>
      </c>
      <c r="T254" s="122">
        <f>SUM(T255:T261)</f>
        <v>0</v>
      </c>
      <c r="AR254" s="117" t="s">
        <v>84</v>
      </c>
      <c r="AT254" s="123" t="s">
        <v>75</v>
      </c>
      <c r="AU254" s="123" t="s">
        <v>84</v>
      </c>
      <c r="AY254" s="117" t="s">
        <v>130</v>
      </c>
      <c r="BK254" s="124">
        <f>SUM(BK255:BK261)</f>
        <v>0</v>
      </c>
    </row>
    <row r="255" spans="2:65" s="17" customFormat="1" ht="16.5" customHeight="1">
      <c r="B255" s="18"/>
      <c r="C255" s="127" t="s">
        <v>363</v>
      </c>
      <c r="D255" s="127" t="s">
        <v>132</v>
      </c>
      <c r="E255" s="128" t="s">
        <v>364</v>
      </c>
      <c r="F255" s="129" t="s">
        <v>365</v>
      </c>
      <c r="G255" s="130" t="s">
        <v>158</v>
      </c>
      <c r="H255" s="131">
        <v>2.79</v>
      </c>
      <c r="I255" s="132"/>
      <c r="J255" s="133">
        <f>ROUND(I255*H255,2)</f>
        <v>0</v>
      </c>
      <c r="K255" s="129" t="s">
        <v>136</v>
      </c>
      <c r="L255" s="18"/>
      <c r="M255" s="134" t="s">
        <v>1</v>
      </c>
      <c r="N255" s="135" t="s">
        <v>41</v>
      </c>
      <c r="P255" s="136">
        <f>O255*H255</f>
        <v>0</v>
      </c>
      <c r="Q255" s="136">
        <v>0</v>
      </c>
      <c r="R255" s="136">
        <f>Q255*H255</f>
        <v>0</v>
      </c>
      <c r="S255" s="136">
        <v>0</v>
      </c>
      <c r="T255" s="137">
        <f>S255*H255</f>
        <v>0</v>
      </c>
      <c r="AR255" s="138" t="s">
        <v>137</v>
      </c>
      <c r="AT255" s="138" t="s">
        <v>132</v>
      </c>
      <c r="AU255" s="138" t="s">
        <v>86</v>
      </c>
      <c r="AY255" s="2" t="s">
        <v>130</v>
      </c>
      <c r="BE255" s="139">
        <f t="shared" si="19"/>
        <v>0</v>
      </c>
      <c r="BF255" s="139">
        <f t="shared" si="20"/>
        <v>0</v>
      </c>
      <c r="BG255" s="139">
        <f t="shared" si="21"/>
        <v>0</v>
      </c>
      <c r="BH255" s="139">
        <f t="shared" si="22"/>
        <v>0</v>
      </c>
      <c r="BI255" s="139">
        <f t="shared" si="23"/>
        <v>0</v>
      </c>
      <c r="BJ255" s="2" t="s">
        <v>84</v>
      </c>
      <c r="BK255" s="139">
        <f>ROUND(I255*H255,2)</f>
        <v>0</v>
      </c>
      <c r="BL255" s="2" t="s">
        <v>137</v>
      </c>
      <c r="BM255" s="138" t="s">
        <v>366</v>
      </c>
    </row>
    <row r="256" spans="2:51" s="140" customFormat="1" ht="11.25">
      <c r="B256" s="141"/>
      <c r="D256" s="142" t="s">
        <v>146</v>
      </c>
      <c r="E256" s="143" t="s">
        <v>1</v>
      </c>
      <c r="F256" s="144" t="s">
        <v>367</v>
      </c>
      <c r="H256" s="145">
        <v>2.79</v>
      </c>
      <c r="L256" s="141"/>
      <c r="M256" s="146"/>
      <c r="T256" s="147"/>
      <c r="AT256" s="143" t="s">
        <v>146</v>
      </c>
      <c r="AU256" s="143" t="s">
        <v>86</v>
      </c>
      <c r="AV256" s="140" t="s">
        <v>86</v>
      </c>
      <c r="AW256" s="140" t="s">
        <v>32</v>
      </c>
      <c r="AX256" s="140" t="s">
        <v>84</v>
      </c>
      <c r="AY256" s="143" t="s">
        <v>130</v>
      </c>
    </row>
    <row r="257" spans="2:65" s="17" customFormat="1" ht="16.5" customHeight="1">
      <c r="B257" s="18"/>
      <c r="C257" s="161" t="s">
        <v>368</v>
      </c>
      <c r="D257" s="161" t="s">
        <v>206</v>
      </c>
      <c r="E257" s="162" t="s">
        <v>369</v>
      </c>
      <c r="F257" s="163" t="s">
        <v>370</v>
      </c>
      <c r="G257" s="164" t="s">
        <v>189</v>
      </c>
      <c r="H257" s="165">
        <v>5.58</v>
      </c>
      <c r="I257" s="166"/>
      <c r="J257" s="167">
        <f>ROUND(I257*H257,2)</f>
        <v>0</v>
      </c>
      <c r="K257" s="163" t="s">
        <v>136</v>
      </c>
      <c r="L257" s="168"/>
      <c r="M257" s="169" t="s">
        <v>1</v>
      </c>
      <c r="N257" s="170" t="s">
        <v>41</v>
      </c>
      <c r="P257" s="136">
        <f>O257*H257</f>
        <v>0</v>
      </c>
      <c r="Q257" s="136">
        <v>1</v>
      </c>
      <c r="R257" s="136">
        <f>Q257*H257</f>
        <v>5.58</v>
      </c>
      <c r="S257" s="136">
        <v>0</v>
      </c>
      <c r="T257" s="137">
        <f>S257*H257</f>
        <v>0</v>
      </c>
      <c r="AR257" s="138" t="s">
        <v>172</v>
      </c>
      <c r="AT257" s="138" t="s">
        <v>206</v>
      </c>
      <c r="AU257" s="138" t="s">
        <v>86</v>
      </c>
      <c r="AY257" s="2" t="s">
        <v>130</v>
      </c>
      <c r="BE257" s="139">
        <f t="shared" si="19"/>
        <v>0</v>
      </c>
      <c r="BF257" s="139">
        <f t="shared" si="20"/>
        <v>0</v>
      </c>
      <c r="BG257" s="139">
        <f t="shared" si="21"/>
        <v>0</v>
      </c>
      <c r="BH257" s="139">
        <f t="shared" si="22"/>
        <v>0</v>
      </c>
      <c r="BI257" s="139">
        <f t="shared" si="23"/>
        <v>0</v>
      </c>
      <c r="BJ257" s="2" t="s">
        <v>84</v>
      </c>
      <c r="BK257" s="139">
        <f>ROUND(I257*H257,2)</f>
        <v>0</v>
      </c>
      <c r="BL257" s="2" t="s">
        <v>137</v>
      </c>
      <c r="BM257" s="138" t="s">
        <v>371</v>
      </c>
    </row>
    <row r="258" spans="2:51" s="140" customFormat="1" ht="11.25">
      <c r="B258" s="141"/>
      <c r="D258" s="142" t="s">
        <v>146</v>
      </c>
      <c r="E258" s="143" t="s">
        <v>1</v>
      </c>
      <c r="F258" s="144" t="s">
        <v>372</v>
      </c>
      <c r="H258" s="145">
        <v>5.58</v>
      </c>
      <c r="L258" s="141"/>
      <c r="M258" s="146"/>
      <c r="T258" s="147"/>
      <c r="AT258" s="143" t="s">
        <v>146</v>
      </c>
      <c r="AU258" s="143" t="s">
        <v>86</v>
      </c>
      <c r="AV258" s="140" t="s">
        <v>86</v>
      </c>
      <c r="AW258" s="140" t="s">
        <v>32</v>
      </c>
      <c r="AX258" s="140" t="s">
        <v>84</v>
      </c>
      <c r="AY258" s="143" t="s">
        <v>130</v>
      </c>
    </row>
    <row r="259" spans="2:65" s="17" customFormat="1" ht="24.2" customHeight="1">
      <c r="B259" s="18"/>
      <c r="C259" s="127" t="s">
        <v>373</v>
      </c>
      <c r="D259" s="127" t="s">
        <v>132</v>
      </c>
      <c r="E259" s="128" t="s">
        <v>374</v>
      </c>
      <c r="F259" s="129" t="s">
        <v>375</v>
      </c>
      <c r="G259" s="130" t="s">
        <v>158</v>
      </c>
      <c r="H259" s="131">
        <v>0.93</v>
      </c>
      <c r="I259" s="132"/>
      <c r="J259" s="133">
        <f>ROUND(I259*H259,2)</f>
        <v>0</v>
      </c>
      <c r="K259" s="129" t="s">
        <v>136</v>
      </c>
      <c r="L259" s="18"/>
      <c r="M259" s="134" t="s">
        <v>1</v>
      </c>
      <c r="N259" s="135" t="s">
        <v>41</v>
      </c>
      <c r="P259" s="136">
        <f>O259*H259</f>
        <v>0</v>
      </c>
      <c r="Q259" s="136">
        <v>0</v>
      </c>
      <c r="R259" s="136">
        <f>Q259*H259</f>
        <v>0</v>
      </c>
      <c r="S259" s="136">
        <v>0</v>
      </c>
      <c r="T259" s="137">
        <f>S259*H259</f>
        <v>0</v>
      </c>
      <c r="AR259" s="138" t="s">
        <v>137</v>
      </c>
      <c r="AT259" s="138" t="s">
        <v>132</v>
      </c>
      <c r="AU259" s="138" t="s">
        <v>86</v>
      </c>
      <c r="AY259" s="2" t="s">
        <v>130</v>
      </c>
      <c r="BE259" s="139">
        <f t="shared" si="19"/>
        <v>0</v>
      </c>
      <c r="BF259" s="139">
        <f t="shared" si="20"/>
        <v>0</v>
      </c>
      <c r="BG259" s="139">
        <f t="shared" si="21"/>
        <v>0</v>
      </c>
      <c r="BH259" s="139">
        <f t="shared" si="22"/>
        <v>0</v>
      </c>
      <c r="BI259" s="139">
        <f t="shared" si="23"/>
        <v>0</v>
      </c>
      <c r="BJ259" s="2" t="s">
        <v>84</v>
      </c>
      <c r="BK259" s="139">
        <f>ROUND(I259*H259,2)</f>
        <v>0</v>
      </c>
      <c r="BL259" s="2" t="s">
        <v>137</v>
      </c>
      <c r="BM259" s="138" t="s">
        <v>376</v>
      </c>
    </row>
    <row r="260" spans="2:51" s="140" customFormat="1" ht="11.25">
      <c r="B260" s="141"/>
      <c r="D260" s="142" t="s">
        <v>146</v>
      </c>
      <c r="E260" s="143" t="s">
        <v>1</v>
      </c>
      <c r="F260" s="144" t="s">
        <v>377</v>
      </c>
      <c r="H260" s="145">
        <v>0.93</v>
      </c>
      <c r="L260" s="141"/>
      <c r="M260" s="146"/>
      <c r="T260" s="147"/>
      <c r="AT260" s="143" t="s">
        <v>146</v>
      </c>
      <c r="AU260" s="143" t="s">
        <v>86</v>
      </c>
      <c r="AV260" s="140" t="s">
        <v>86</v>
      </c>
      <c r="AW260" s="140" t="s">
        <v>32</v>
      </c>
      <c r="AX260" s="140" t="s">
        <v>84</v>
      </c>
      <c r="AY260" s="143" t="s">
        <v>130</v>
      </c>
    </row>
    <row r="261" spans="2:65" s="17" customFormat="1" ht="16.5" customHeight="1">
      <c r="B261" s="18"/>
      <c r="C261" s="127" t="s">
        <v>378</v>
      </c>
      <c r="D261" s="127" t="s">
        <v>132</v>
      </c>
      <c r="E261" s="128" t="s">
        <v>379</v>
      </c>
      <c r="F261" s="129" t="s">
        <v>380</v>
      </c>
      <c r="G261" s="130" t="s">
        <v>220</v>
      </c>
      <c r="H261" s="131">
        <v>1</v>
      </c>
      <c r="I261" s="132"/>
      <c r="J261" s="133">
        <f>ROUND(I261*H261,2)</f>
        <v>0</v>
      </c>
      <c r="K261" s="129" t="s">
        <v>1</v>
      </c>
      <c r="L261" s="18"/>
      <c r="M261" s="134" t="s">
        <v>1</v>
      </c>
      <c r="N261" s="135" t="s">
        <v>41</v>
      </c>
      <c r="P261" s="136">
        <f>O261*H261</f>
        <v>0</v>
      </c>
      <c r="Q261" s="136">
        <v>0.0014</v>
      </c>
      <c r="R261" s="136">
        <f>Q261*H261</f>
        <v>0.0014</v>
      </c>
      <c r="S261" s="136">
        <v>0</v>
      </c>
      <c r="T261" s="137">
        <f>S261*H261</f>
        <v>0</v>
      </c>
      <c r="AR261" s="138" t="s">
        <v>137</v>
      </c>
      <c r="AT261" s="138" t="s">
        <v>132</v>
      </c>
      <c r="AU261" s="138" t="s">
        <v>86</v>
      </c>
      <c r="AY261" s="2" t="s">
        <v>130</v>
      </c>
      <c r="BE261" s="139">
        <f t="shared" si="19"/>
        <v>0</v>
      </c>
      <c r="BF261" s="139">
        <f t="shared" si="20"/>
        <v>0</v>
      </c>
      <c r="BG261" s="139">
        <f t="shared" si="21"/>
        <v>0</v>
      </c>
      <c r="BH261" s="139">
        <f t="shared" si="22"/>
        <v>0</v>
      </c>
      <c r="BI261" s="139">
        <f t="shared" si="23"/>
        <v>0</v>
      </c>
      <c r="BJ261" s="2" t="s">
        <v>84</v>
      </c>
      <c r="BK261" s="139">
        <f>ROUND(I261*H261,2)</f>
        <v>0</v>
      </c>
      <c r="BL261" s="2" t="s">
        <v>137</v>
      </c>
      <c r="BM261" s="138" t="s">
        <v>381</v>
      </c>
    </row>
    <row r="262" spans="2:63" s="115" customFormat="1" ht="22.9" customHeight="1">
      <c r="B262" s="116"/>
      <c r="D262" s="117" t="s">
        <v>75</v>
      </c>
      <c r="E262" s="125" t="s">
        <v>179</v>
      </c>
      <c r="F262" s="125" t="s">
        <v>382</v>
      </c>
      <c r="J262" s="126">
        <f>BK262</f>
        <v>0</v>
      </c>
      <c r="L262" s="116"/>
      <c r="M262" s="120"/>
      <c r="P262" s="121">
        <f>SUM(P263:P280)</f>
        <v>0</v>
      </c>
      <c r="R262" s="121">
        <f>SUM(R263:R280)</f>
        <v>1.062197</v>
      </c>
      <c r="T262" s="122">
        <f>SUM(T263:T280)</f>
        <v>19.579</v>
      </c>
      <c r="AR262" s="117" t="s">
        <v>84</v>
      </c>
      <c r="AT262" s="123" t="s">
        <v>75</v>
      </c>
      <c r="AU262" s="123" t="s">
        <v>84</v>
      </c>
      <c r="AY262" s="117" t="s">
        <v>130</v>
      </c>
      <c r="BK262" s="124">
        <f>SUM(BK263:BK280)</f>
        <v>0</v>
      </c>
    </row>
    <row r="263" spans="2:65" s="17" customFormat="1" ht="21.75" customHeight="1">
      <c r="B263" s="18"/>
      <c r="C263" s="127" t="s">
        <v>383</v>
      </c>
      <c r="D263" s="127" t="s">
        <v>132</v>
      </c>
      <c r="E263" s="128" t="s">
        <v>384</v>
      </c>
      <c r="F263" s="129" t="s">
        <v>385</v>
      </c>
      <c r="G263" s="130" t="s">
        <v>158</v>
      </c>
      <c r="H263" s="131">
        <v>0.2</v>
      </c>
      <c r="I263" s="132"/>
      <c r="J263" s="133">
        <f aca="true" t="shared" si="34" ref="J263:J279">ROUND(I263*H263,2)</f>
        <v>0</v>
      </c>
      <c r="K263" s="129" t="s">
        <v>1</v>
      </c>
      <c r="L263" s="18"/>
      <c r="M263" s="134" t="s">
        <v>1</v>
      </c>
      <c r="N263" s="135" t="s">
        <v>41</v>
      </c>
      <c r="P263" s="136">
        <f aca="true" t="shared" si="35" ref="P263:P279">O263*H263</f>
        <v>0</v>
      </c>
      <c r="Q263" s="136">
        <v>2.25634</v>
      </c>
      <c r="R263" s="136">
        <f aca="true" t="shared" si="36" ref="R263:R279">Q263*H263</f>
        <v>0.451268</v>
      </c>
      <c r="S263" s="136">
        <v>0</v>
      </c>
      <c r="T263" s="137">
        <f aca="true" t="shared" si="37" ref="T263:T279">S263*H263</f>
        <v>0</v>
      </c>
      <c r="AR263" s="138" t="s">
        <v>137</v>
      </c>
      <c r="AT263" s="138" t="s">
        <v>132</v>
      </c>
      <c r="AU263" s="138" t="s">
        <v>86</v>
      </c>
      <c r="AY263" s="2" t="s">
        <v>130</v>
      </c>
      <c r="BE263" s="139">
        <f aca="true" t="shared" si="38" ref="BE263:BE325">IF(N263="základní",J263,0)</f>
        <v>0</v>
      </c>
      <c r="BF263" s="139">
        <f aca="true" t="shared" si="39" ref="BF263:BF325">IF(N263="snížená",J263,0)</f>
        <v>0</v>
      </c>
      <c r="BG263" s="139">
        <f aca="true" t="shared" si="40" ref="BG263:BG325">IF(N263="zákl. přenesená",J263,0)</f>
        <v>0</v>
      </c>
      <c r="BH263" s="139">
        <f aca="true" t="shared" si="41" ref="BH263:BH325">IF(N263="sníž. přenesená",J263,0)</f>
        <v>0</v>
      </c>
      <c r="BI263" s="139">
        <f aca="true" t="shared" si="42" ref="BI263:BI325">IF(N263="nulová",J263,0)</f>
        <v>0</v>
      </c>
      <c r="BJ263" s="2" t="s">
        <v>84</v>
      </c>
      <c r="BK263" s="139">
        <f aca="true" t="shared" si="43" ref="BK263:BK279">ROUND(I263*H263,2)</f>
        <v>0</v>
      </c>
      <c r="BL263" s="2" t="s">
        <v>137</v>
      </c>
      <c r="BM263" s="138" t="s">
        <v>386</v>
      </c>
    </row>
    <row r="264" spans="2:65" s="17" customFormat="1" ht="24.2" customHeight="1">
      <c r="B264" s="18"/>
      <c r="C264" s="127" t="s">
        <v>387</v>
      </c>
      <c r="D264" s="127" t="s">
        <v>132</v>
      </c>
      <c r="E264" s="128" t="s">
        <v>388</v>
      </c>
      <c r="F264" s="129" t="s">
        <v>389</v>
      </c>
      <c r="G264" s="130" t="s">
        <v>230</v>
      </c>
      <c r="H264" s="131">
        <v>47.4</v>
      </c>
      <c r="I264" s="132"/>
      <c r="J264" s="133">
        <f t="shared" si="34"/>
        <v>0</v>
      </c>
      <c r="K264" s="129" t="s">
        <v>136</v>
      </c>
      <c r="L264" s="18"/>
      <c r="M264" s="134" t="s">
        <v>1</v>
      </c>
      <c r="N264" s="135" t="s">
        <v>41</v>
      </c>
      <c r="P264" s="136">
        <f t="shared" si="35"/>
        <v>0</v>
      </c>
      <c r="Q264" s="136">
        <v>0</v>
      </c>
      <c r="R264" s="136">
        <f t="shared" si="36"/>
        <v>0</v>
      </c>
      <c r="S264" s="136">
        <v>0</v>
      </c>
      <c r="T264" s="137">
        <f t="shared" si="37"/>
        <v>0</v>
      </c>
      <c r="AR264" s="138" t="s">
        <v>137</v>
      </c>
      <c r="AT264" s="138" t="s">
        <v>132</v>
      </c>
      <c r="AU264" s="138" t="s">
        <v>86</v>
      </c>
      <c r="AY264" s="2" t="s">
        <v>130</v>
      </c>
      <c r="BE264" s="139">
        <f t="shared" si="38"/>
        <v>0</v>
      </c>
      <c r="BF264" s="139">
        <f t="shared" si="39"/>
        <v>0</v>
      </c>
      <c r="BG264" s="139">
        <f t="shared" si="40"/>
        <v>0</v>
      </c>
      <c r="BH264" s="139">
        <f t="shared" si="41"/>
        <v>0</v>
      </c>
      <c r="BI264" s="139">
        <f t="shared" si="42"/>
        <v>0</v>
      </c>
      <c r="BJ264" s="2" t="s">
        <v>84</v>
      </c>
      <c r="BK264" s="139">
        <f t="shared" si="43"/>
        <v>0</v>
      </c>
      <c r="BL264" s="2" t="s">
        <v>137</v>
      </c>
      <c r="BM264" s="138" t="s">
        <v>390</v>
      </c>
    </row>
    <row r="265" spans="2:51" s="140" customFormat="1" ht="11.25">
      <c r="B265" s="141"/>
      <c r="D265" s="142" t="s">
        <v>146</v>
      </c>
      <c r="E265" s="143" t="s">
        <v>1</v>
      </c>
      <c r="F265" s="144" t="s">
        <v>391</v>
      </c>
      <c r="H265" s="145">
        <v>47.4</v>
      </c>
      <c r="L265" s="141"/>
      <c r="M265" s="146"/>
      <c r="T265" s="147"/>
      <c r="AT265" s="143" t="s">
        <v>146</v>
      </c>
      <c r="AU265" s="143" t="s">
        <v>86</v>
      </c>
      <c r="AV265" s="140" t="s">
        <v>86</v>
      </c>
      <c r="AW265" s="140" t="s">
        <v>32</v>
      </c>
      <c r="AX265" s="140" t="s">
        <v>84</v>
      </c>
      <c r="AY265" s="143" t="s">
        <v>130</v>
      </c>
    </row>
    <row r="266" spans="2:65" s="17" customFormat="1" ht="24.2" customHeight="1">
      <c r="B266" s="18"/>
      <c r="C266" s="127" t="s">
        <v>392</v>
      </c>
      <c r="D266" s="127" t="s">
        <v>132</v>
      </c>
      <c r="E266" s="128" t="s">
        <v>393</v>
      </c>
      <c r="F266" s="129" t="s">
        <v>394</v>
      </c>
      <c r="G266" s="130" t="s">
        <v>230</v>
      </c>
      <c r="H266" s="131">
        <v>47.4</v>
      </c>
      <c r="I266" s="132"/>
      <c r="J266" s="133">
        <f t="shared" si="34"/>
        <v>0</v>
      </c>
      <c r="K266" s="129" t="s">
        <v>136</v>
      </c>
      <c r="L266" s="18"/>
      <c r="M266" s="134" t="s">
        <v>1</v>
      </c>
      <c r="N266" s="135" t="s">
        <v>41</v>
      </c>
      <c r="P266" s="136">
        <f t="shared" si="35"/>
        <v>0</v>
      </c>
      <c r="Q266" s="136">
        <v>0.00011</v>
      </c>
      <c r="R266" s="136">
        <f t="shared" si="36"/>
        <v>0.005214</v>
      </c>
      <c r="S266" s="136">
        <v>0</v>
      </c>
      <c r="T266" s="137">
        <f t="shared" si="37"/>
        <v>0</v>
      </c>
      <c r="AR266" s="138" t="s">
        <v>137</v>
      </c>
      <c r="AT266" s="138" t="s">
        <v>132</v>
      </c>
      <c r="AU266" s="138" t="s">
        <v>86</v>
      </c>
      <c r="AY266" s="2" t="s">
        <v>130</v>
      </c>
      <c r="BE266" s="139">
        <f t="shared" si="38"/>
        <v>0</v>
      </c>
      <c r="BF266" s="139">
        <f t="shared" si="39"/>
        <v>0</v>
      </c>
      <c r="BG266" s="139">
        <f t="shared" si="40"/>
        <v>0</v>
      </c>
      <c r="BH266" s="139">
        <f t="shared" si="41"/>
        <v>0</v>
      </c>
      <c r="BI266" s="139">
        <f t="shared" si="42"/>
        <v>0</v>
      </c>
      <c r="BJ266" s="2" t="s">
        <v>84</v>
      </c>
      <c r="BK266" s="139">
        <f t="shared" si="43"/>
        <v>0</v>
      </c>
      <c r="BL266" s="2" t="s">
        <v>137</v>
      </c>
      <c r="BM266" s="138" t="s">
        <v>395</v>
      </c>
    </row>
    <row r="267" spans="2:51" s="140" customFormat="1" ht="11.25">
      <c r="B267" s="141"/>
      <c r="D267" s="142" t="s">
        <v>146</v>
      </c>
      <c r="E267" s="143" t="s">
        <v>1</v>
      </c>
      <c r="F267" s="144" t="s">
        <v>391</v>
      </c>
      <c r="H267" s="145">
        <v>47.4</v>
      </c>
      <c r="L267" s="141"/>
      <c r="M267" s="146"/>
      <c r="T267" s="147"/>
      <c r="AT267" s="143" t="s">
        <v>146</v>
      </c>
      <c r="AU267" s="143" t="s">
        <v>86</v>
      </c>
      <c r="AV267" s="140" t="s">
        <v>86</v>
      </c>
      <c r="AW267" s="140" t="s">
        <v>32</v>
      </c>
      <c r="AX267" s="140" t="s">
        <v>84</v>
      </c>
      <c r="AY267" s="143" t="s">
        <v>130</v>
      </c>
    </row>
    <row r="268" spans="2:65" s="17" customFormat="1" ht="16.5" customHeight="1">
      <c r="B268" s="18"/>
      <c r="C268" s="127" t="s">
        <v>396</v>
      </c>
      <c r="D268" s="127" t="s">
        <v>132</v>
      </c>
      <c r="E268" s="128" t="s">
        <v>397</v>
      </c>
      <c r="F268" s="129" t="s">
        <v>398</v>
      </c>
      <c r="G268" s="130" t="s">
        <v>230</v>
      </c>
      <c r="H268" s="131">
        <v>44.4</v>
      </c>
      <c r="I268" s="132"/>
      <c r="J268" s="133">
        <f t="shared" si="34"/>
        <v>0</v>
      </c>
      <c r="K268" s="129" t="s">
        <v>136</v>
      </c>
      <c r="L268" s="18"/>
      <c r="M268" s="134" t="s">
        <v>1</v>
      </c>
      <c r="N268" s="135" t="s">
        <v>41</v>
      </c>
      <c r="P268" s="136">
        <f t="shared" si="35"/>
        <v>0</v>
      </c>
      <c r="Q268" s="136">
        <v>0</v>
      </c>
      <c r="R268" s="136">
        <f t="shared" si="36"/>
        <v>0</v>
      </c>
      <c r="S268" s="136">
        <v>0</v>
      </c>
      <c r="T268" s="137">
        <f t="shared" si="37"/>
        <v>0</v>
      </c>
      <c r="AR268" s="138" t="s">
        <v>137</v>
      </c>
      <c r="AT268" s="138" t="s">
        <v>132</v>
      </c>
      <c r="AU268" s="138" t="s">
        <v>86</v>
      </c>
      <c r="AY268" s="2" t="s">
        <v>130</v>
      </c>
      <c r="BE268" s="139">
        <f t="shared" si="38"/>
        <v>0</v>
      </c>
      <c r="BF268" s="139">
        <f t="shared" si="39"/>
        <v>0</v>
      </c>
      <c r="BG268" s="139">
        <f t="shared" si="40"/>
        <v>0</v>
      </c>
      <c r="BH268" s="139">
        <f t="shared" si="41"/>
        <v>0</v>
      </c>
      <c r="BI268" s="139">
        <f t="shared" si="42"/>
        <v>0</v>
      </c>
      <c r="BJ268" s="2" t="s">
        <v>84</v>
      </c>
      <c r="BK268" s="139">
        <f t="shared" si="43"/>
        <v>0</v>
      </c>
      <c r="BL268" s="2" t="s">
        <v>137</v>
      </c>
      <c r="BM268" s="138" t="s">
        <v>399</v>
      </c>
    </row>
    <row r="269" spans="2:51" s="140" customFormat="1" ht="11.25">
      <c r="B269" s="141"/>
      <c r="D269" s="142" t="s">
        <v>146</v>
      </c>
      <c r="E269" s="143" t="s">
        <v>1</v>
      </c>
      <c r="F269" s="144" t="s">
        <v>400</v>
      </c>
      <c r="H269" s="145">
        <v>44.4</v>
      </c>
      <c r="L269" s="141"/>
      <c r="M269" s="146"/>
      <c r="T269" s="147"/>
      <c r="AT269" s="143" t="s">
        <v>146</v>
      </c>
      <c r="AU269" s="143" t="s">
        <v>86</v>
      </c>
      <c r="AV269" s="140" t="s">
        <v>86</v>
      </c>
      <c r="AW269" s="140" t="s">
        <v>32</v>
      </c>
      <c r="AX269" s="140" t="s">
        <v>84</v>
      </c>
      <c r="AY269" s="143" t="s">
        <v>130</v>
      </c>
    </row>
    <row r="270" spans="2:65" s="17" customFormat="1" ht="33" customHeight="1">
      <c r="B270" s="18"/>
      <c r="C270" s="127" t="s">
        <v>401</v>
      </c>
      <c r="D270" s="127" t="s">
        <v>132</v>
      </c>
      <c r="E270" s="128" t="s">
        <v>402</v>
      </c>
      <c r="F270" s="129" t="s">
        <v>403</v>
      </c>
      <c r="G270" s="130" t="s">
        <v>230</v>
      </c>
      <c r="H270" s="131">
        <v>2.5</v>
      </c>
      <c r="I270" s="132"/>
      <c r="J270" s="133">
        <f t="shared" si="34"/>
        <v>0</v>
      </c>
      <c r="K270" s="129" t="s">
        <v>136</v>
      </c>
      <c r="L270" s="18"/>
      <c r="M270" s="134" t="s">
        <v>1</v>
      </c>
      <c r="N270" s="135" t="s">
        <v>41</v>
      </c>
      <c r="P270" s="136">
        <f t="shared" si="35"/>
        <v>0</v>
      </c>
      <c r="Q270" s="136">
        <v>0.08619</v>
      </c>
      <c r="R270" s="136">
        <f t="shared" si="36"/>
        <v>0.215475</v>
      </c>
      <c r="S270" s="136">
        <v>0</v>
      </c>
      <c r="T270" s="137">
        <f t="shared" si="37"/>
        <v>0</v>
      </c>
      <c r="AR270" s="138" t="s">
        <v>137</v>
      </c>
      <c r="AT270" s="138" t="s">
        <v>132</v>
      </c>
      <c r="AU270" s="138" t="s">
        <v>86</v>
      </c>
      <c r="AY270" s="2" t="s">
        <v>130</v>
      </c>
      <c r="BE270" s="139">
        <f t="shared" si="38"/>
        <v>0</v>
      </c>
      <c r="BF270" s="139">
        <f t="shared" si="39"/>
        <v>0</v>
      </c>
      <c r="BG270" s="139">
        <f t="shared" si="40"/>
        <v>0</v>
      </c>
      <c r="BH270" s="139">
        <f t="shared" si="41"/>
        <v>0</v>
      </c>
      <c r="BI270" s="139">
        <f t="shared" si="42"/>
        <v>0</v>
      </c>
      <c r="BJ270" s="2" t="s">
        <v>84</v>
      </c>
      <c r="BK270" s="139">
        <f t="shared" si="43"/>
        <v>0</v>
      </c>
      <c r="BL270" s="2" t="s">
        <v>137</v>
      </c>
      <c r="BM270" s="138" t="s">
        <v>404</v>
      </c>
    </row>
    <row r="271" spans="2:65" s="17" customFormat="1" ht="24.2" customHeight="1">
      <c r="B271" s="18"/>
      <c r="C271" s="127" t="s">
        <v>405</v>
      </c>
      <c r="D271" s="127" t="s">
        <v>132</v>
      </c>
      <c r="E271" s="128" t="s">
        <v>406</v>
      </c>
      <c r="F271" s="129" t="s">
        <v>407</v>
      </c>
      <c r="G271" s="130" t="s">
        <v>220</v>
      </c>
      <c r="H271" s="131">
        <v>1</v>
      </c>
      <c r="I271" s="132"/>
      <c r="J271" s="133">
        <f t="shared" si="34"/>
        <v>0</v>
      </c>
      <c r="K271" s="129" t="s">
        <v>136</v>
      </c>
      <c r="L271" s="18"/>
      <c r="M271" s="134" t="s">
        <v>1</v>
      </c>
      <c r="N271" s="135" t="s">
        <v>41</v>
      </c>
      <c r="P271" s="136">
        <f t="shared" si="35"/>
        <v>0</v>
      </c>
      <c r="Q271" s="136">
        <v>0.19504</v>
      </c>
      <c r="R271" s="136">
        <f t="shared" si="36"/>
        <v>0.19504</v>
      </c>
      <c r="S271" s="136">
        <v>0</v>
      </c>
      <c r="T271" s="137">
        <f t="shared" si="37"/>
        <v>0</v>
      </c>
      <c r="AR271" s="138" t="s">
        <v>137</v>
      </c>
      <c r="AT271" s="138" t="s">
        <v>132</v>
      </c>
      <c r="AU271" s="138" t="s">
        <v>86</v>
      </c>
      <c r="AY271" s="2" t="s">
        <v>130</v>
      </c>
      <c r="BE271" s="139">
        <f t="shared" si="38"/>
        <v>0</v>
      </c>
      <c r="BF271" s="139">
        <f t="shared" si="39"/>
        <v>0</v>
      </c>
      <c r="BG271" s="139">
        <f t="shared" si="40"/>
        <v>0</v>
      </c>
      <c r="BH271" s="139">
        <f t="shared" si="41"/>
        <v>0</v>
      </c>
      <c r="BI271" s="139">
        <f t="shared" si="42"/>
        <v>0</v>
      </c>
      <c r="BJ271" s="2" t="s">
        <v>84</v>
      </c>
      <c r="BK271" s="139">
        <f t="shared" si="43"/>
        <v>0</v>
      </c>
      <c r="BL271" s="2" t="s">
        <v>137</v>
      </c>
      <c r="BM271" s="138" t="s">
        <v>408</v>
      </c>
    </row>
    <row r="272" spans="2:65" s="17" customFormat="1" ht="16.5" customHeight="1">
      <c r="B272" s="18"/>
      <c r="C272" s="127" t="s">
        <v>409</v>
      </c>
      <c r="D272" s="127" t="s">
        <v>132</v>
      </c>
      <c r="E272" s="128" t="s">
        <v>410</v>
      </c>
      <c r="F272" s="129" t="s">
        <v>411</v>
      </c>
      <c r="G272" s="130" t="s">
        <v>220</v>
      </c>
      <c r="H272" s="131">
        <v>1</v>
      </c>
      <c r="I272" s="132"/>
      <c r="J272" s="133">
        <f t="shared" si="34"/>
        <v>0</v>
      </c>
      <c r="K272" s="129" t="s">
        <v>1</v>
      </c>
      <c r="L272" s="18"/>
      <c r="M272" s="134" t="s">
        <v>1</v>
      </c>
      <c r="N272" s="135" t="s">
        <v>41</v>
      </c>
      <c r="P272" s="136">
        <f t="shared" si="35"/>
        <v>0</v>
      </c>
      <c r="Q272" s="136">
        <v>0.19504</v>
      </c>
      <c r="R272" s="136">
        <f t="shared" si="36"/>
        <v>0.19504</v>
      </c>
      <c r="S272" s="136">
        <v>0</v>
      </c>
      <c r="T272" s="137">
        <f t="shared" si="37"/>
        <v>0</v>
      </c>
      <c r="AR272" s="138" t="s">
        <v>137</v>
      </c>
      <c r="AT272" s="138" t="s">
        <v>132</v>
      </c>
      <c r="AU272" s="138" t="s">
        <v>86</v>
      </c>
      <c r="AY272" s="2" t="s">
        <v>130</v>
      </c>
      <c r="BE272" s="139">
        <f t="shared" si="38"/>
        <v>0</v>
      </c>
      <c r="BF272" s="139">
        <f t="shared" si="39"/>
        <v>0</v>
      </c>
      <c r="BG272" s="139">
        <f t="shared" si="40"/>
        <v>0</v>
      </c>
      <c r="BH272" s="139">
        <f t="shared" si="41"/>
        <v>0</v>
      </c>
      <c r="BI272" s="139">
        <f t="shared" si="42"/>
        <v>0</v>
      </c>
      <c r="BJ272" s="2" t="s">
        <v>84</v>
      </c>
      <c r="BK272" s="139">
        <f t="shared" si="43"/>
        <v>0</v>
      </c>
      <c r="BL272" s="2" t="s">
        <v>137</v>
      </c>
      <c r="BM272" s="138" t="s">
        <v>412</v>
      </c>
    </row>
    <row r="273" spans="2:65" s="17" customFormat="1" ht="24.2" customHeight="1">
      <c r="B273" s="18"/>
      <c r="C273" s="127" t="s">
        <v>413</v>
      </c>
      <c r="D273" s="127" t="s">
        <v>132</v>
      </c>
      <c r="E273" s="128" t="s">
        <v>414</v>
      </c>
      <c r="F273" s="129" t="s">
        <v>415</v>
      </c>
      <c r="G273" s="130" t="s">
        <v>135</v>
      </c>
      <c r="H273" s="131">
        <v>7.75</v>
      </c>
      <c r="I273" s="132"/>
      <c r="J273" s="133">
        <f t="shared" si="34"/>
        <v>0</v>
      </c>
      <c r="K273" s="129" t="s">
        <v>136</v>
      </c>
      <c r="L273" s="18"/>
      <c r="M273" s="134" t="s">
        <v>1</v>
      </c>
      <c r="N273" s="135" t="s">
        <v>41</v>
      </c>
      <c r="P273" s="136">
        <f t="shared" si="35"/>
        <v>0</v>
      </c>
      <c r="Q273" s="136">
        <v>0</v>
      </c>
      <c r="R273" s="136">
        <f t="shared" si="36"/>
        <v>0</v>
      </c>
      <c r="S273" s="136">
        <v>0.02</v>
      </c>
      <c r="T273" s="137">
        <f t="shared" si="37"/>
        <v>0.155</v>
      </c>
      <c r="AR273" s="138" t="s">
        <v>137</v>
      </c>
      <c r="AT273" s="138" t="s">
        <v>132</v>
      </c>
      <c r="AU273" s="138" t="s">
        <v>86</v>
      </c>
      <c r="AY273" s="2" t="s">
        <v>130</v>
      </c>
      <c r="BE273" s="139">
        <f t="shared" si="38"/>
        <v>0</v>
      </c>
      <c r="BF273" s="139">
        <f t="shared" si="39"/>
        <v>0</v>
      </c>
      <c r="BG273" s="139">
        <f t="shared" si="40"/>
        <v>0</v>
      </c>
      <c r="BH273" s="139">
        <f t="shared" si="41"/>
        <v>0</v>
      </c>
      <c r="BI273" s="139">
        <f t="shared" si="42"/>
        <v>0</v>
      </c>
      <c r="BJ273" s="2" t="s">
        <v>84</v>
      </c>
      <c r="BK273" s="139">
        <f t="shared" si="43"/>
        <v>0</v>
      </c>
      <c r="BL273" s="2" t="s">
        <v>137</v>
      </c>
      <c r="BM273" s="138" t="s">
        <v>416</v>
      </c>
    </row>
    <row r="274" spans="2:51" s="140" customFormat="1" ht="11.25">
      <c r="B274" s="141"/>
      <c r="D274" s="142" t="s">
        <v>146</v>
      </c>
      <c r="E274" s="143" t="s">
        <v>1</v>
      </c>
      <c r="F274" s="144" t="s">
        <v>417</v>
      </c>
      <c r="H274" s="145">
        <v>7.75</v>
      </c>
      <c r="L274" s="141"/>
      <c r="M274" s="146"/>
      <c r="T274" s="147"/>
      <c r="AT274" s="143" t="s">
        <v>146</v>
      </c>
      <c r="AU274" s="143" t="s">
        <v>86</v>
      </c>
      <c r="AV274" s="140" t="s">
        <v>86</v>
      </c>
      <c r="AW274" s="140" t="s">
        <v>32</v>
      </c>
      <c r="AX274" s="140" t="s">
        <v>84</v>
      </c>
      <c r="AY274" s="143" t="s">
        <v>130</v>
      </c>
    </row>
    <row r="275" spans="2:65" s="17" customFormat="1" ht="24.2" customHeight="1">
      <c r="B275" s="18"/>
      <c r="C275" s="127" t="s">
        <v>418</v>
      </c>
      <c r="D275" s="127" t="s">
        <v>132</v>
      </c>
      <c r="E275" s="128" t="s">
        <v>419</v>
      </c>
      <c r="F275" s="129" t="s">
        <v>420</v>
      </c>
      <c r="G275" s="130" t="s">
        <v>220</v>
      </c>
      <c r="H275" s="131">
        <v>16</v>
      </c>
      <c r="I275" s="132"/>
      <c r="J275" s="133">
        <f t="shared" si="34"/>
        <v>0</v>
      </c>
      <c r="K275" s="129" t="s">
        <v>136</v>
      </c>
      <c r="L275" s="18"/>
      <c r="M275" s="134" t="s">
        <v>1</v>
      </c>
      <c r="N275" s="135" t="s">
        <v>41</v>
      </c>
      <c r="P275" s="136">
        <f t="shared" si="35"/>
        <v>0</v>
      </c>
      <c r="Q275" s="136">
        <v>1E-05</v>
      </c>
      <c r="R275" s="136">
        <f t="shared" si="36"/>
        <v>0.00016</v>
      </c>
      <c r="S275" s="136">
        <v>0</v>
      </c>
      <c r="T275" s="137">
        <f t="shared" si="37"/>
        <v>0</v>
      </c>
      <c r="AR275" s="138" t="s">
        <v>137</v>
      </c>
      <c r="AT275" s="138" t="s">
        <v>132</v>
      </c>
      <c r="AU275" s="138" t="s">
        <v>86</v>
      </c>
      <c r="AY275" s="2" t="s">
        <v>130</v>
      </c>
      <c r="BE275" s="139">
        <f t="shared" si="38"/>
        <v>0</v>
      </c>
      <c r="BF275" s="139">
        <f t="shared" si="39"/>
        <v>0</v>
      </c>
      <c r="BG275" s="139">
        <f t="shared" si="40"/>
        <v>0</v>
      </c>
      <c r="BH275" s="139">
        <f t="shared" si="41"/>
        <v>0</v>
      </c>
      <c r="BI275" s="139">
        <f t="shared" si="42"/>
        <v>0</v>
      </c>
      <c r="BJ275" s="2" t="s">
        <v>84</v>
      </c>
      <c r="BK275" s="139">
        <f t="shared" si="43"/>
        <v>0</v>
      </c>
      <c r="BL275" s="2" t="s">
        <v>137</v>
      </c>
      <c r="BM275" s="138" t="s">
        <v>421</v>
      </c>
    </row>
    <row r="276" spans="2:65" s="17" customFormat="1" ht="16.5" customHeight="1">
      <c r="B276" s="18"/>
      <c r="C276" s="127" t="s">
        <v>422</v>
      </c>
      <c r="D276" s="127" t="s">
        <v>132</v>
      </c>
      <c r="E276" s="128" t="s">
        <v>423</v>
      </c>
      <c r="F276" s="129" t="s">
        <v>424</v>
      </c>
      <c r="G276" s="130" t="s">
        <v>158</v>
      </c>
      <c r="H276" s="131">
        <v>1.9</v>
      </c>
      <c r="I276" s="132"/>
      <c r="J276" s="133">
        <f t="shared" si="34"/>
        <v>0</v>
      </c>
      <c r="K276" s="129" t="s">
        <v>136</v>
      </c>
      <c r="L276" s="18"/>
      <c r="M276" s="134" t="s">
        <v>1</v>
      </c>
      <c r="N276" s="135" t="s">
        <v>41</v>
      </c>
      <c r="P276" s="136">
        <f t="shared" si="35"/>
        <v>0</v>
      </c>
      <c r="Q276" s="136">
        <v>0</v>
      </c>
      <c r="R276" s="136">
        <f t="shared" si="36"/>
        <v>0</v>
      </c>
      <c r="S276" s="136">
        <v>2.4</v>
      </c>
      <c r="T276" s="137">
        <f t="shared" si="37"/>
        <v>4.56</v>
      </c>
      <c r="AR276" s="138" t="s">
        <v>137</v>
      </c>
      <c r="AT276" s="138" t="s">
        <v>132</v>
      </c>
      <c r="AU276" s="138" t="s">
        <v>86</v>
      </c>
      <c r="AY276" s="2" t="s">
        <v>130</v>
      </c>
      <c r="BE276" s="139">
        <f t="shared" si="38"/>
        <v>0</v>
      </c>
      <c r="BF276" s="139">
        <f t="shared" si="39"/>
        <v>0</v>
      </c>
      <c r="BG276" s="139">
        <f t="shared" si="40"/>
        <v>0</v>
      </c>
      <c r="BH276" s="139">
        <f t="shared" si="41"/>
        <v>0</v>
      </c>
      <c r="BI276" s="139">
        <f t="shared" si="42"/>
        <v>0</v>
      </c>
      <c r="BJ276" s="2" t="s">
        <v>84</v>
      </c>
      <c r="BK276" s="139">
        <f t="shared" si="43"/>
        <v>0</v>
      </c>
      <c r="BL276" s="2" t="s">
        <v>137</v>
      </c>
      <c r="BM276" s="138" t="s">
        <v>425</v>
      </c>
    </row>
    <row r="277" spans="2:65" s="17" customFormat="1" ht="16.5" customHeight="1">
      <c r="B277" s="18"/>
      <c r="C277" s="127" t="s">
        <v>426</v>
      </c>
      <c r="D277" s="127" t="s">
        <v>132</v>
      </c>
      <c r="E277" s="128" t="s">
        <v>427</v>
      </c>
      <c r="F277" s="129" t="s">
        <v>428</v>
      </c>
      <c r="G277" s="130" t="s">
        <v>158</v>
      </c>
      <c r="H277" s="131">
        <v>2</v>
      </c>
      <c r="I277" s="132"/>
      <c r="J277" s="133">
        <f t="shared" si="34"/>
        <v>0</v>
      </c>
      <c r="K277" s="129" t="s">
        <v>136</v>
      </c>
      <c r="L277" s="18"/>
      <c r="M277" s="134" t="s">
        <v>1</v>
      </c>
      <c r="N277" s="135" t="s">
        <v>41</v>
      </c>
      <c r="P277" s="136">
        <f t="shared" si="35"/>
        <v>0</v>
      </c>
      <c r="Q277" s="136">
        <v>0</v>
      </c>
      <c r="R277" s="136">
        <f t="shared" si="36"/>
        <v>0</v>
      </c>
      <c r="S277" s="136">
        <v>2.4</v>
      </c>
      <c r="T277" s="137">
        <f t="shared" si="37"/>
        <v>4.8</v>
      </c>
      <c r="AR277" s="138" t="s">
        <v>137</v>
      </c>
      <c r="AT277" s="138" t="s">
        <v>132</v>
      </c>
      <c r="AU277" s="138" t="s">
        <v>86</v>
      </c>
      <c r="AY277" s="2" t="s">
        <v>130</v>
      </c>
      <c r="BE277" s="139">
        <f t="shared" si="38"/>
        <v>0</v>
      </c>
      <c r="BF277" s="139">
        <f t="shared" si="39"/>
        <v>0</v>
      </c>
      <c r="BG277" s="139">
        <f t="shared" si="40"/>
        <v>0</v>
      </c>
      <c r="BH277" s="139">
        <f t="shared" si="41"/>
        <v>0</v>
      </c>
      <c r="BI277" s="139">
        <f t="shared" si="42"/>
        <v>0</v>
      </c>
      <c r="BJ277" s="2" t="s">
        <v>84</v>
      </c>
      <c r="BK277" s="139">
        <f t="shared" si="43"/>
        <v>0</v>
      </c>
      <c r="BL277" s="2" t="s">
        <v>137</v>
      </c>
      <c r="BM277" s="138" t="s">
        <v>429</v>
      </c>
    </row>
    <row r="278" spans="2:51" s="140" customFormat="1" ht="11.25">
      <c r="B278" s="141"/>
      <c r="D278" s="142" t="s">
        <v>146</v>
      </c>
      <c r="E278" s="143" t="s">
        <v>1</v>
      </c>
      <c r="F278" s="144" t="s">
        <v>86</v>
      </c>
      <c r="H278" s="145">
        <v>2</v>
      </c>
      <c r="L278" s="141"/>
      <c r="M278" s="146"/>
      <c r="T278" s="147"/>
      <c r="AT278" s="143" t="s">
        <v>146</v>
      </c>
      <c r="AU278" s="143" t="s">
        <v>86</v>
      </c>
      <c r="AV278" s="140" t="s">
        <v>86</v>
      </c>
      <c r="AW278" s="140" t="s">
        <v>32</v>
      </c>
      <c r="AX278" s="140" t="s">
        <v>84</v>
      </c>
      <c r="AY278" s="143" t="s">
        <v>130</v>
      </c>
    </row>
    <row r="279" spans="2:65" s="17" customFormat="1" ht="24.2" customHeight="1">
      <c r="B279" s="18"/>
      <c r="C279" s="127" t="s">
        <v>430</v>
      </c>
      <c r="D279" s="127" t="s">
        <v>132</v>
      </c>
      <c r="E279" s="128" t="s">
        <v>431</v>
      </c>
      <c r="F279" s="129" t="s">
        <v>432</v>
      </c>
      <c r="G279" s="130" t="s">
        <v>230</v>
      </c>
      <c r="H279" s="131">
        <v>27.2</v>
      </c>
      <c r="I279" s="132"/>
      <c r="J279" s="133">
        <f t="shared" si="34"/>
        <v>0</v>
      </c>
      <c r="K279" s="129" t="s">
        <v>136</v>
      </c>
      <c r="L279" s="18"/>
      <c r="M279" s="134" t="s">
        <v>1</v>
      </c>
      <c r="N279" s="135" t="s">
        <v>41</v>
      </c>
      <c r="P279" s="136">
        <f t="shared" si="35"/>
        <v>0</v>
      </c>
      <c r="Q279" s="136">
        <v>0</v>
      </c>
      <c r="R279" s="136">
        <f t="shared" si="36"/>
        <v>0</v>
      </c>
      <c r="S279" s="136">
        <v>0.37</v>
      </c>
      <c r="T279" s="137">
        <f t="shared" si="37"/>
        <v>10.064</v>
      </c>
      <c r="AR279" s="138" t="s">
        <v>137</v>
      </c>
      <c r="AT279" s="138" t="s">
        <v>132</v>
      </c>
      <c r="AU279" s="138" t="s">
        <v>86</v>
      </c>
      <c r="AY279" s="2" t="s">
        <v>130</v>
      </c>
      <c r="BE279" s="139">
        <f t="shared" si="38"/>
        <v>0</v>
      </c>
      <c r="BF279" s="139">
        <f t="shared" si="39"/>
        <v>0</v>
      </c>
      <c r="BG279" s="139">
        <f t="shared" si="40"/>
        <v>0</v>
      </c>
      <c r="BH279" s="139">
        <f t="shared" si="41"/>
        <v>0</v>
      </c>
      <c r="BI279" s="139">
        <f t="shared" si="42"/>
        <v>0</v>
      </c>
      <c r="BJ279" s="2" t="s">
        <v>84</v>
      </c>
      <c r="BK279" s="139">
        <f t="shared" si="43"/>
        <v>0</v>
      </c>
      <c r="BL279" s="2" t="s">
        <v>137</v>
      </c>
      <c r="BM279" s="138" t="s">
        <v>433</v>
      </c>
    </row>
    <row r="280" spans="2:51" s="140" customFormat="1" ht="11.25">
      <c r="B280" s="141"/>
      <c r="D280" s="142" t="s">
        <v>146</v>
      </c>
      <c r="E280" s="143" t="s">
        <v>1</v>
      </c>
      <c r="F280" s="144" t="s">
        <v>434</v>
      </c>
      <c r="H280" s="145">
        <v>27.2</v>
      </c>
      <c r="L280" s="141"/>
      <c r="M280" s="146"/>
      <c r="T280" s="147"/>
      <c r="AT280" s="143" t="s">
        <v>146</v>
      </c>
      <c r="AU280" s="143" t="s">
        <v>86</v>
      </c>
      <c r="AV280" s="140" t="s">
        <v>86</v>
      </c>
      <c r="AW280" s="140" t="s">
        <v>32</v>
      </c>
      <c r="AX280" s="140" t="s">
        <v>84</v>
      </c>
      <c r="AY280" s="143" t="s">
        <v>130</v>
      </c>
    </row>
    <row r="281" spans="2:63" s="115" customFormat="1" ht="22.9" customHeight="1">
      <c r="B281" s="116"/>
      <c r="D281" s="117" t="s">
        <v>75</v>
      </c>
      <c r="E281" s="125" t="s">
        <v>435</v>
      </c>
      <c r="F281" s="125" t="s">
        <v>436</v>
      </c>
      <c r="J281" s="126">
        <f>BK281</f>
        <v>0</v>
      </c>
      <c r="L281" s="116"/>
      <c r="M281" s="120"/>
      <c r="P281" s="121">
        <f>SUM(P282:P305)</f>
        <v>0</v>
      </c>
      <c r="R281" s="121">
        <f>SUM(R282:R305)</f>
        <v>0</v>
      </c>
      <c r="T281" s="122">
        <f>SUM(T282:T305)</f>
        <v>0</v>
      </c>
      <c r="AR281" s="117" t="s">
        <v>84</v>
      </c>
      <c r="AT281" s="123" t="s">
        <v>75</v>
      </c>
      <c r="AU281" s="123" t="s">
        <v>84</v>
      </c>
      <c r="AY281" s="117" t="s">
        <v>130</v>
      </c>
      <c r="BK281" s="124">
        <f>SUM(BK282:BK305)</f>
        <v>0</v>
      </c>
    </row>
    <row r="282" spans="2:65" s="17" customFormat="1" ht="37.9" customHeight="1">
      <c r="B282" s="18"/>
      <c r="C282" s="127" t="s">
        <v>437</v>
      </c>
      <c r="D282" s="127" t="s">
        <v>132</v>
      </c>
      <c r="E282" s="128" t="s">
        <v>438</v>
      </c>
      <c r="F282" s="129" t="s">
        <v>439</v>
      </c>
      <c r="G282" s="130" t="s">
        <v>189</v>
      </c>
      <c r="H282" s="131">
        <v>10.868</v>
      </c>
      <c r="I282" s="132"/>
      <c r="J282" s="133">
        <f>ROUND(I282*H282,2)</f>
        <v>0</v>
      </c>
      <c r="K282" s="129" t="s">
        <v>136</v>
      </c>
      <c r="L282" s="18"/>
      <c r="M282" s="134" t="s">
        <v>1</v>
      </c>
      <c r="N282" s="135" t="s">
        <v>41</v>
      </c>
      <c r="P282" s="136">
        <f>O282*H282</f>
        <v>0</v>
      </c>
      <c r="Q282" s="136">
        <v>0</v>
      </c>
      <c r="R282" s="136">
        <f>Q282*H282</f>
        <v>0</v>
      </c>
      <c r="S282" s="136">
        <v>0</v>
      </c>
      <c r="T282" s="137">
        <f>S282*H282</f>
        <v>0</v>
      </c>
      <c r="AR282" s="138" t="s">
        <v>137</v>
      </c>
      <c r="AT282" s="138" t="s">
        <v>132</v>
      </c>
      <c r="AU282" s="138" t="s">
        <v>86</v>
      </c>
      <c r="AY282" s="2" t="s">
        <v>130</v>
      </c>
      <c r="BE282" s="139">
        <f t="shared" si="38"/>
        <v>0</v>
      </c>
      <c r="BF282" s="139">
        <f t="shared" si="39"/>
        <v>0</v>
      </c>
      <c r="BG282" s="139">
        <f t="shared" si="40"/>
        <v>0</v>
      </c>
      <c r="BH282" s="139">
        <f t="shared" si="41"/>
        <v>0</v>
      </c>
      <c r="BI282" s="139">
        <f t="shared" si="42"/>
        <v>0</v>
      </c>
      <c r="BJ282" s="2" t="s">
        <v>84</v>
      </c>
      <c r="BK282" s="139">
        <f>ROUND(I282*H282,2)</f>
        <v>0</v>
      </c>
      <c r="BL282" s="2" t="s">
        <v>137</v>
      </c>
      <c r="BM282" s="138" t="s">
        <v>440</v>
      </c>
    </row>
    <row r="283" spans="2:51" s="140" customFormat="1" ht="11.25">
      <c r="B283" s="141"/>
      <c r="D283" s="142" t="s">
        <v>146</v>
      </c>
      <c r="E283" s="143" t="s">
        <v>1</v>
      </c>
      <c r="F283" s="144" t="s">
        <v>441</v>
      </c>
      <c r="H283" s="145">
        <v>1.508</v>
      </c>
      <c r="L283" s="141"/>
      <c r="M283" s="146"/>
      <c r="T283" s="147"/>
      <c r="AT283" s="143" t="s">
        <v>146</v>
      </c>
      <c r="AU283" s="143" t="s">
        <v>86</v>
      </c>
      <c r="AV283" s="140" t="s">
        <v>86</v>
      </c>
      <c r="AW283" s="140" t="s">
        <v>32</v>
      </c>
      <c r="AX283" s="140" t="s">
        <v>76</v>
      </c>
      <c r="AY283" s="143" t="s">
        <v>130</v>
      </c>
    </row>
    <row r="284" spans="2:51" s="140" customFormat="1" ht="11.25">
      <c r="B284" s="141"/>
      <c r="D284" s="142" t="s">
        <v>146</v>
      </c>
      <c r="E284" s="143" t="s">
        <v>1</v>
      </c>
      <c r="F284" s="144" t="s">
        <v>442</v>
      </c>
      <c r="H284" s="145">
        <v>9.36</v>
      </c>
      <c r="L284" s="141"/>
      <c r="M284" s="146"/>
      <c r="T284" s="147"/>
      <c r="AT284" s="143" t="s">
        <v>146</v>
      </c>
      <c r="AU284" s="143" t="s">
        <v>86</v>
      </c>
      <c r="AV284" s="140" t="s">
        <v>86</v>
      </c>
      <c r="AW284" s="140" t="s">
        <v>32</v>
      </c>
      <c r="AX284" s="140" t="s">
        <v>76</v>
      </c>
      <c r="AY284" s="143" t="s">
        <v>130</v>
      </c>
    </row>
    <row r="285" spans="2:51" s="148" customFormat="1" ht="11.25">
      <c r="B285" s="149"/>
      <c r="D285" s="142" t="s">
        <v>146</v>
      </c>
      <c r="E285" s="150" t="s">
        <v>1</v>
      </c>
      <c r="F285" s="151" t="s">
        <v>154</v>
      </c>
      <c r="H285" s="152">
        <v>10.867999999999999</v>
      </c>
      <c r="L285" s="149"/>
      <c r="M285" s="153"/>
      <c r="T285" s="154"/>
      <c r="AT285" s="150" t="s">
        <v>146</v>
      </c>
      <c r="AU285" s="150" t="s">
        <v>86</v>
      </c>
      <c r="AV285" s="148" t="s">
        <v>137</v>
      </c>
      <c r="AW285" s="148" t="s">
        <v>32</v>
      </c>
      <c r="AX285" s="148" t="s">
        <v>84</v>
      </c>
      <c r="AY285" s="150" t="s">
        <v>130</v>
      </c>
    </row>
    <row r="286" spans="2:65" s="17" customFormat="1" ht="16.5" customHeight="1">
      <c r="B286" s="18"/>
      <c r="C286" s="127" t="s">
        <v>443</v>
      </c>
      <c r="D286" s="127" t="s">
        <v>132</v>
      </c>
      <c r="E286" s="128" t="s">
        <v>444</v>
      </c>
      <c r="F286" s="129" t="s">
        <v>445</v>
      </c>
      <c r="G286" s="130" t="s">
        <v>189</v>
      </c>
      <c r="H286" s="131">
        <v>21.456</v>
      </c>
      <c r="I286" s="132"/>
      <c r="J286" s="133">
        <f>ROUND(I286*H286,2)</f>
        <v>0</v>
      </c>
      <c r="K286" s="129" t="s">
        <v>136</v>
      </c>
      <c r="L286" s="18"/>
      <c r="M286" s="134" t="s">
        <v>1</v>
      </c>
      <c r="N286" s="135" t="s">
        <v>41</v>
      </c>
      <c r="P286" s="136">
        <f>O286*H286</f>
        <v>0</v>
      </c>
      <c r="Q286" s="136">
        <v>0</v>
      </c>
      <c r="R286" s="136">
        <f>Q286*H286</f>
        <v>0</v>
      </c>
      <c r="S286" s="136">
        <v>0</v>
      </c>
      <c r="T286" s="137">
        <f>S286*H286</f>
        <v>0</v>
      </c>
      <c r="AR286" s="138" t="s">
        <v>137</v>
      </c>
      <c r="AT286" s="138" t="s">
        <v>132</v>
      </c>
      <c r="AU286" s="138" t="s">
        <v>86</v>
      </c>
      <c r="AY286" s="2" t="s">
        <v>130</v>
      </c>
      <c r="BE286" s="139">
        <f t="shared" si="38"/>
        <v>0</v>
      </c>
      <c r="BF286" s="139">
        <f t="shared" si="39"/>
        <v>0</v>
      </c>
      <c r="BG286" s="139">
        <f t="shared" si="40"/>
        <v>0</v>
      </c>
      <c r="BH286" s="139">
        <f t="shared" si="41"/>
        <v>0</v>
      </c>
      <c r="BI286" s="139">
        <f t="shared" si="42"/>
        <v>0</v>
      </c>
      <c r="BJ286" s="2" t="s">
        <v>84</v>
      </c>
      <c r="BK286" s="139">
        <f>ROUND(I286*H286,2)</f>
        <v>0</v>
      </c>
      <c r="BL286" s="2" t="s">
        <v>137</v>
      </c>
      <c r="BM286" s="138" t="s">
        <v>446</v>
      </c>
    </row>
    <row r="287" spans="2:51" s="140" customFormat="1" ht="11.25">
      <c r="B287" s="141"/>
      <c r="D287" s="142" t="s">
        <v>146</v>
      </c>
      <c r="E287" s="143" t="s">
        <v>1</v>
      </c>
      <c r="F287" s="144" t="s">
        <v>447</v>
      </c>
      <c r="H287" s="145">
        <v>6.017</v>
      </c>
      <c r="L287" s="141"/>
      <c r="M287" s="146"/>
      <c r="T287" s="147"/>
      <c r="AT287" s="143" t="s">
        <v>146</v>
      </c>
      <c r="AU287" s="143" t="s">
        <v>86</v>
      </c>
      <c r="AV287" s="140" t="s">
        <v>86</v>
      </c>
      <c r="AW287" s="140" t="s">
        <v>32</v>
      </c>
      <c r="AX287" s="140" t="s">
        <v>76</v>
      </c>
      <c r="AY287" s="143" t="s">
        <v>130</v>
      </c>
    </row>
    <row r="288" spans="2:51" s="140" customFormat="1" ht="11.25">
      <c r="B288" s="141"/>
      <c r="D288" s="142" t="s">
        <v>146</v>
      </c>
      <c r="E288" s="143" t="s">
        <v>1</v>
      </c>
      <c r="F288" s="144" t="s">
        <v>441</v>
      </c>
      <c r="H288" s="145">
        <v>1.508</v>
      </c>
      <c r="L288" s="141"/>
      <c r="M288" s="146"/>
      <c r="T288" s="147"/>
      <c r="AT288" s="143" t="s">
        <v>146</v>
      </c>
      <c r="AU288" s="143" t="s">
        <v>86</v>
      </c>
      <c r="AV288" s="140" t="s">
        <v>86</v>
      </c>
      <c r="AW288" s="140" t="s">
        <v>32</v>
      </c>
      <c r="AX288" s="140" t="s">
        <v>76</v>
      </c>
      <c r="AY288" s="143" t="s">
        <v>130</v>
      </c>
    </row>
    <row r="289" spans="2:51" s="140" customFormat="1" ht="11.25">
      <c r="B289" s="141"/>
      <c r="D289" s="142" t="s">
        <v>146</v>
      </c>
      <c r="E289" s="143" t="s">
        <v>1</v>
      </c>
      <c r="F289" s="144" t="s">
        <v>442</v>
      </c>
      <c r="H289" s="145">
        <v>9.36</v>
      </c>
      <c r="L289" s="141"/>
      <c r="M289" s="146"/>
      <c r="T289" s="147"/>
      <c r="AT289" s="143" t="s">
        <v>146</v>
      </c>
      <c r="AU289" s="143" t="s">
        <v>86</v>
      </c>
      <c r="AV289" s="140" t="s">
        <v>86</v>
      </c>
      <c r="AW289" s="140" t="s">
        <v>32</v>
      </c>
      <c r="AX289" s="140" t="s">
        <v>76</v>
      </c>
      <c r="AY289" s="143" t="s">
        <v>130</v>
      </c>
    </row>
    <row r="290" spans="2:51" s="140" customFormat="1" ht="11.25">
      <c r="B290" s="141"/>
      <c r="D290" s="142" t="s">
        <v>146</v>
      </c>
      <c r="E290" s="143" t="s">
        <v>1</v>
      </c>
      <c r="F290" s="144" t="s">
        <v>448</v>
      </c>
      <c r="H290" s="145">
        <v>1.682</v>
      </c>
      <c r="L290" s="141"/>
      <c r="M290" s="146"/>
      <c r="T290" s="147"/>
      <c r="AT290" s="143" t="s">
        <v>146</v>
      </c>
      <c r="AU290" s="143" t="s">
        <v>86</v>
      </c>
      <c r="AV290" s="140" t="s">
        <v>86</v>
      </c>
      <c r="AW290" s="140" t="s">
        <v>32</v>
      </c>
      <c r="AX290" s="140" t="s">
        <v>76</v>
      </c>
      <c r="AY290" s="143" t="s">
        <v>130</v>
      </c>
    </row>
    <row r="291" spans="2:51" s="140" customFormat="1" ht="11.25">
      <c r="B291" s="141"/>
      <c r="D291" s="142" t="s">
        <v>146</v>
      </c>
      <c r="E291" s="143" t="s">
        <v>1</v>
      </c>
      <c r="F291" s="144" t="s">
        <v>449</v>
      </c>
      <c r="H291" s="145">
        <v>2.889</v>
      </c>
      <c r="L291" s="141"/>
      <c r="M291" s="146"/>
      <c r="T291" s="147"/>
      <c r="AT291" s="143" t="s">
        <v>146</v>
      </c>
      <c r="AU291" s="143" t="s">
        <v>86</v>
      </c>
      <c r="AV291" s="140" t="s">
        <v>86</v>
      </c>
      <c r="AW291" s="140" t="s">
        <v>32</v>
      </c>
      <c r="AX291" s="140" t="s">
        <v>76</v>
      </c>
      <c r="AY291" s="143" t="s">
        <v>130</v>
      </c>
    </row>
    <row r="292" spans="2:51" s="148" customFormat="1" ht="11.25">
      <c r="B292" s="149"/>
      <c r="D292" s="142" t="s">
        <v>146</v>
      </c>
      <c r="E292" s="150" t="s">
        <v>1</v>
      </c>
      <c r="F292" s="151" t="s">
        <v>154</v>
      </c>
      <c r="H292" s="152">
        <v>21.455999999999996</v>
      </c>
      <c r="L292" s="149"/>
      <c r="M292" s="153"/>
      <c r="T292" s="154"/>
      <c r="AT292" s="150" t="s">
        <v>146</v>
      </c>
      <c r="AU292" s="150" t="s">
        <v>86</v>
      </c>
      <c r="AV292" s="148" t="s">
        <v>137</v>
      </c>
      <c r="AW292" s="148" t="s">
        <v>32</v>
      </c>
      <c r="AX292" s="148" t="s">
        <v>84</v>
      </c>
      <c r="AY292" s="150" t="s">
        <v>130</v>
      </c>
    </row>
    <row r="293" spans="2:65" s="17" customFormat="1" ht="24.2" customHeight="1">
      <c r="B293" s="18"/>
      <c r="C293" s="127" t="s">
        <v>450</v>
      </c>
      <c r="D293" s="127" t="s">
        <v>132</v>
      </c>
      <c r="E293" s="128" t="s">
        <v>451</v>
      </c>
      <c r="F293" s="129" t="s">
        <v>452</v>
      </c>
      <c r="G293" s="130" t="s">
        <v>189</v>
      </c>
      <c r="H293" s="131">
        <v>407.664</v>
      </c>
      <c r="I293" s="132"/>
      <c r="J293" s="133">
        <f>ROUND(I293*H293,2)</f>
        <v>0</v>
      </c>
      <c r="K293" s="129" t="s">
        <v>136</v>
      </c>
      <c r="L293" s="18"/>
      <c r="M293" s="134" t="s">
        <v>1</v>
      </c>
      <c r="N293" s="135" t="s">
        <v>41</v>
      </c>
      <c r="P293" s="136">
        <f>O293*H293</f>
        <v>0</v>
      </c>
      <c r="Q293" s="136">
        <v>0</v>
      </c>
      <c r="R293" s="136">
        <f>Q293*H293</f>
        <v>0</v>
      </c>
      <c r="S293" s="136">
        <v>0</v>
      </c>
      <c r="T293" s="137">
        <f>S293*H293</f>
        <v>0</v>
      </c>
      <c r="AR293" s="138" t="s">
        <v>137</v>
      </c>
      <c r="AT293" s="138" t="s">
        <v>132</v>
      </c>
      <c r="AU293" s="138" t="s">
        <v>86</v>
      </c>
      <c r="AY293" s="2" t="s">
        <v>130</v>
      </c>
      <c r="BE293" s="139">
        <f t="shared" si="38"/>
        <v>0</v>
      </c>
      <c r="BF293" s="139">
        <f t="shared" si="39"/>
        <v>0</v>
      </c>
      <c r="BG293" s="139">
        <f t="shared" si="40"/>
        <v>0</v>
      </c>
      <c r="BH293" s="139">
        <f t="shared" si="41"/>
        <v>0</v>
      </c>
      <c r="BI293" s="139">
        <f t="shared" si="42"/>
        <v>0</v>
      </c>
      <c r="BJ293" s="2" t="s">
        <v>84</v>
      </c>
      <c r="BK293" s="139">
        <f>ROUND(I293*H293,2)</f>
        <v>0</v>
      </c>
      <c r="BL293" s="2" t="s">
        <v>137</v>
      </c>
      <c r="BM293" s="138" t="s">
        <v>453</v>
      </c>
    </row>
    <row r="294" spans="2:51" s="140" customFormat="1" ht="11.25">
      <c r="B294" s="141"/>
      <c r="D294" s="142" t="s">
        <v>146</v>
      </c>
      <c r="E294" s="143" t="s">
        <v>1</v>
      </c>
      <c r="F294" s="144" t="s">
        <v>454</v>
      </c>
      <c r="H294" s="145">
        <v>114.323</v>
      </c>
      <c r="L294" s="141"/>
      <c r="M294" s="146"/>
      <c r="T294" s="147"/>
      <c r="AT294" s="143" t="s">
        <v>146</v>
      </c>
      <c r="AU294" s="143" t="s">
        <v>86</v>
      </c>
      <c r="AV294" s="140" t="s">
        <v>86</v>
      </c>
      <c r="AW294" s="140" t="s">
        <v>32</v>
      </c>
      <c r="AX294" s="140" t="s">
        <v>76</v>
      </c>
      <c r="AY294" s="143" t="s">
        <v>130</v>
      </c>
    </row>
    <row r="295" spans="2:51" s="140" customFormat="1" ht="11.25">
      <c r="B295" s="141"/>
      <c r="D295" s="142" t="s">
        <v>146</v>
      </c>
      <c r="E295" s="143" t="s">
        <v>1</v>
      </c>
      <c r="F295" s="144" t="s">
        <v>455</v>
      </c>
      <c r="H295" s="145">
        <v>28.652</v>
      </c>
      <c r="L295" s="141"/>
      <c r="M295" s="146"/>
      <c r="T295" s="147"/>
      <c r="AT295" s="143" t="s">
        <v>146</v>
      </c>
      <c r="AU295" s="143" t="s">
        <v>86</v>
      </c>
      <c r="AV295" s="140" t="s">
        <v>86</v>
      </c>
      <c r="AW295" s="140" t="s">
        <v>32</v>
      </c>
      <c r="AX295" s="140" t="s">
        <v>76</v>
      </c>
      <c r="AY295" s="143" t="s">
        <v>130</v>
      </c>
    </row>
    <row r="296" spans="2:51" s="140" customFormat="1" ht="11.25">
      <c r="B296" s="141"/>
      <c r="D296" s="142" t="s">
        <v>146</v>
      </c>
      <c r="E296" s="143" t="s">
        <v>1</v>
      </c>
      <c r="F296" s="144" t="s">
        <v>456</v>
      </c>
      <c r="H296" s="145">
        <v>177.84</v>
      </c>
      <c r="L296" s="141"/>
      <c r="M296" s="146"/>
      <c r="T296" s="147"/>
      <c r="AT296" s="143" t="s">
        <v>146</v>
      </c>
      <c r="AU296" s="143" t="s">
        <v>86</v>
      </c>
      <c r="AV296" s="140" t="s">
        <v>86</v>
      </c>
      <c r="AW296" s="140" t="s">
        <v>32</v>
      </c>
      <c r="AX296" s="140" t="s">
        <v>76</v>
      </c>
      <c r="AY296" s="143" t="s">
        <v>130</v>
      </c>
    </row>
    <row r="297" spans="2:51" s="140" customFormat="1" ht="11.25">
      <c r="B297" s="141"/>
      <c r="D297" s="142" t="s">
        <v>146</v>
      </c>
      <c r="E297" s="143" t="s">
        <v>1</v>
      </c>
      <c r="F297" s="144" t="s">
        <v>457</v>
      </c>
      <c r="H297" s="145">
        <v>31.958</v>
      </c>
      <c r="L297" s="141"/>
      <c r="M297" s="146"/>
      <c r="T297" s="147"/>
      <c r="AT297" s="143" t="s">
        <v>146</v>
      </c>
      <c r="AU297" s="143" t="s">
        <v>86</v>
      </c>
      <c r="AV297" s="140" t="s">
        <v>86</v>
      </c>
      <c r="AW297" s="140" t="s">
        <v>32</v>
      </c>
      <c r="AX297" s="140" t="s">
        <v>76</v>
      </c>
      <c r="AY297" s="143" t="s">
        <v>130</v>
      </c>
    </row>
    <row r="298" spans="2:51" s="140" customFormat="1" ht="11.25">
      <c r="B298" s="141"/>
      <c r="D298" s="142" t="s">
        <v>146</v>
      </c>
      <c r="E298" s="143" t="s">
        <v>1</v>
      </c>
      <c r="F298" s="144" t="s">
        <v>458</v>
      </c>
      <c r="H298" s="145">
        <v>54.891</v>
      </c>
      <c r="L298" s="141"/>
      <c r="M298" s="146"/>
      <c r="T298" s="147"/>
      <c r="AT298" s="143" t="s">
        <v>146</v>
      </c>
      <c r="AU298" s="143" t="s">
        <v>86</v>
      </c>
      <c r="AV298" s="140" t="s">
        <v>86</v>
      </c>
      <c r="AW298" s="140" t="s">
        <v>32</v>
      </c>
      <c r="AX298" s="140" t="s">
        <v>76</v>
      </c>
      <c r="AY298" s="143" t="s">
        <v>130</v>
      </c>
    </row>
    <row r="299" spans="2:51" s="148" customFormat="1" ht="11.25">
      <c r="B299" s="149"/>
      <c r="D299" s="142" t="s">
        <v>146</v>
      </c>
      <c r="E299" s="150" t="s">
        <v>1</v>
      </c>
      <c r="F299" s="151" t="s">
        <v>154</v>
      </c>
      <c r="H299" s="152">
        <v>407.66400000000004</v>
      </c>
      <c r="L299" s="149"/>
      <c r="M299" s="153"/>
      <c r="T299" s="154"/>
      <c r="AT299" s="150" t="s">
        <v>146</v>
      </c>
      <c r="AU299" s="150" t="s">
        <v>86</v>
      </c>
      <c r="AV299" s="148" t="s">
        <v>137</v>
      </c>
      <c r="AW299" s="148" t="s">
        <v>32</v>
      </c>
      <c r="AX299" s="148" t="s">
        <v>84</v>
      </c>
      <c r="AY299" s="150" t="s">
        <v>130</v>
      </c>
    </row>
    <row r="300" spans="2:65" s="17" customFormat="1" ht="24.2" customHeight="1">
      <c r="B300" s="18"/>
      <c r="C300" s="127" t="s">
        <v>459</v>
      </c>
      <c r="D300" s="127" t="s">
        <v>132</v>
      </c>
      <c r="E300" s="128" t="s">
        <v>460</v>
      </c>
      <c r="F300" s="129" t="s">
        <v>188</v>
      </c>
      <c r="G300" s="130" t="s">
        <v>189</v>
      </c>
      <c r="H300" s="131">
        <v>4.571</v>
      </c>
      <c r="I300" s="132"/>
      <c r="J300" s="133">
        <f>ROUND(I300*H300,2)</f>
        <v>0</v>
      </c>
      <c r="K300" s="129" t="s">
        <v>136</v>
      </c>
      <c r="L300" s="18"/>
      <c r="M300" s="134" t="s">
        <v>1</v>
      </c>
      <c r="N300" s="135" t="s">
        <v>41</v>
      </c>
      <c r="P300" s="136">
        <f>O300*H300</f>
        <v>0</v>
      </c>
      <c r="Q300" s="136">
        <v>0</v>
      </c>
      <c r="R300" s="136">
        <f>Q300*H300</f>
        <v>0</v>
      </c>
      <c r="S300" s="136">
        <v>0</v>
      </c>
      <c r="T300" s="137">
        <f>S300*H300</f>
        <v>0</v>
      </c>
      <c r="AR300" s="138" t="s">
        <v>137</v>
      </c>
      <c r="AT300" s="138" t="s">
        <v>132</v>
      </c>
      <c r="AU300" s="138" t="s">
        <v>86</v>
      </c>
      <c r="AY300" s="2" t="s">
        <v>130</v>
      </c>
      <c r="BE300" s="139">
        <f t="shared" si="38"/>
        <v>0</v>
      </c>
      <c r="BF300" s="139">
        <f t="shared" si="39"/>
        <v>0</v>
      </c>
      <c r="BG300" s="139">
        <f t="shared" si="40"/>
        <v>0</v>
      </c>
      <c r="BH300" s="139">
        <f t="shared" si="41"/>
        <v>0</v>
      </c>
      <c r="BI300" s="139">
        <f t="shared" si="42"/>
        <v>0</v>
      </c>
      <c r="BJ300" s="2" t="s">
        <v>84</v>
      </c>
      <c r="BK300" s="139">
        <f>ROUND(I300*H300,2)</f>
        <v>0</v>
      </c>
      <c r="BL300" s="2" t="s">
        <v>137</v>
      </c>
      <c r="BM300" s="138" t="s">
        <v>461</v>
      </c>
    </row>
    <row r="301" spans="2:51" s="140" customFormat="1" ht="11.25">
      <c r="B301" s="141"/>
      <c r="D301" s="142" t="s">
        <v>146</v>
      </c>
      <c r="E301" s="143" t="s">
        <v>1</v>
      </c>
      <c r="F301" s="144" t="s">
        <v>448</v>
      </c>
      <c r="H301" s="145">
        <v>1.682</v>
      </c>
      <c r="L301" s="141"/>
      <c r="M301" s="146"/>
      <c r="T301" s="147"/>
      <c r="AT301" s="143" t="s">
        <v>146</v>
      </c>
      <c r="AU301" s="143" t="s">
        <v>86</v>
      </c>
      <c r="AV301" s="140" t="s">
        <v>86</v>
      </c>
      <c r="AW301" s="140" t="s">
        <v>32</v>
      </c>
      <c r="AX301" s="140" t="s">
        <v>76</v>
      </c>
      <c r="AY301" s="143" t="s">
        <v>130</v>
      </c>
    </row>
    <row r="302" spans="2:51" s="140" customFormat="1" ht="11.25">
      <c r="B302" s="141"/>
      <c r="D302" s="142" t="s">
        <v>146</v>
      </c>
      <c r="E302" s="143" t="s">
        <v>1</v>
      </c>
      <c r="F302" s="144" t="s">
        <v>449</v>
      </c>
      <c r="H302" s="145">
        <v>2.889</v>
      </c>
      <c r="L302" s="141"/>
      <c r="M302" s="146"/>
      <c r="T302" s="147"/>
      <c r="AT302" s="143" t="s">
        <v>146</v>
      </c>
      <c r="AU302" s="143" t="s">
        <v>86</v>
      </c>
      <c r="AV302" s="140" t="s">
        <v>86</v>
      </c>
      <c r="AW302" s="140" t="s">
        <v>32</v>
      </c>
      <c r="AX302" s="140" t="s">
        <v>76</v>
      </c>
      <c r="AY302" s="143" t="s">
        <v>130</v>
      </c>
    </row>
    <row r="303" spans="2:51" s="148" customFormat="1" ht="11.25">
      <c r="B303" s="149"/>
      <c r="D303" s="142" t="s">
        <v>146</v>
      </c>
      <c r="E303" s="150" t="s">
        <v>1</v>
      </c>
      <c r="F303" s="151" t="s">
        <v>154</v>
      </c>
      <c r="H303" s="152">
        <v>4.571</v>
      </c>
      <c r="L303" s="149"/>
      <c r="M303" s="153"/>
      <c r="T303" s="154"/>
      <c r="AT303" s="150" t="s">
        <v>146</v>
      </c>
      <c r="AU303" s="150" t="s">
        <v>86</v>
      </c>
      <c r="AV303" s="148" t="s">
        <v>137</v>
      </c>
      <c r="AW303" s="148" t="s">
        <v>32</v>
      </c>
      <c r="AX303" s="148" t="s">
        <v>84</v>
      </c>
      <c r="AY303" s="150" t="s">
        <v>130</v>
      </c>
    </row>
    <row r="304" spans="2:65" s="17" customFormat="1" ht="44.25" customHeight="1">
      <c r="B304" s="18"/>
      <c r="C304" s="127" t="s">
        <v>462</v>
      </c>
      <c r="D304" s="127" t="s">
        <v>132</v>
      </c>
      <c r="E304" s="128" t="s">
        <v>463</v>
      </c>
      <c r="F304" s="129" t="s">
        <v>464</v>
      </c>
      <c r="G304" s="130" t="s">
        <v>189</v>
      </c>
      <c r="H304" s="131">
        <v>6.017</v>
      </c>
      <c r="I304" s="132"/>
      <c r="J304" s="133">
        <f>ROUND(I304*H304,2)</f>
        <v>0</v>
      </c>
      <c r="K304" s="129" t="s">
        <v>136</v>
      </c>
      <c r="L304" s="18"/>
      <c r="M304" s="134" t="s">
        <v>1</v>
      </c>
      <c r="N304" s="135" t="s">
        <v>41</v>
      </c>
      <c r="P304" s="136">
        <f>O304*H304</f>
        <v>0</v>
      </c>
      <c r="Q304" s="136">
        <v>0</v>
      </c>
      <c r="R304" s="136">
        <f>Q304*H304</f>
        <v>0</v>
      </c>
      <c r="S304" s="136">
        <v>0</v>
      </c>
      <c r="T304" s="137">
        <f>S304*H304</f>
        <v>0</v>
      </c>
      <c r="AR304" s="138" t="s">
        <v>137</v>
      </c>
      <c r="AT304" s="138" t="s">
        <v>132</v>
      </c>
      <c r="AU304" s="138" t="s">
        <v>86</v>
      </c>
      <c r="AY304" s="2" t="s">
        <v>130</v>
      </c>
      <c r="BE304" s="139">
        <f t="shared" si="38"/>
        <v>0</v>
      </c>
      <c r="BF304" s="139">
        <f t="shared" si="39"/>
        <v>0</v>
      </c>
      <c r="BG304" s="139">
        <f t="shared" si="40"/>
        <v>0</v>
      </c>
      <c r="BH304" s="139">
        <f t="shared" si="41"/>
        <v>0</v>
      </c>
      <c r="BI304" s="139">
        <f t="shared" si="42"/>
        <v>0</v>
      </c>
      <c r="BJ304" s="2" t="s">
        <v>84</v>
      </c>
      <c r="BK304" s="139">
        <f>ROUND(I304*H304,2)</f>
        <v>0</v>
      </c>
      <c r="BL304" s="2" t="s">
        <v>137</v>
      </c>
      <c r="BM304" s="138" t="s">
        <v>465</v>
      </c>
    </row>
    <row r="305" spans="2:51" s="140" customFormat="1" ht="11.25">
      <c r="B305" s="141"/>
      <c r="D305" s="142" t="s">
        <v>146</v>
      </c>
      <c r="E305" s="143" t="s">
        <v>1</v>
      </c>
      <c r="F305" s="144" t="s">
        <v>447</v>
      </c>
      <c r="H305" s="145">
        <v>6.017</v>
      </c>
      <c r="L305" s="141"/>
      <c r="M305" s="146"/>
      <c r="T305" s="147"/>
      <c r="AT305" s="143" t="s">
        <v>146</v>
      </c>
      <c r="AU305" s="143" t="s">
        <v>86</v>
      </c>
      <c r="AV305" s="140" t="s">
        <v>86</v>
      </c>
      <c r="AW305" s="140" t="s">
        <v>32</v>
      </c>
      <c r="AX305" s="140" t="s">
        <v>84</v>
      </c>
      <c r="AY305" s="143" t="s">
        <v>130</v>
      </c>
    </row>
    <row r="306" spans="2:63" s="115" customFormat="1" ht="22.9" customHeight="1">
      <c r="B306" s="116"/>
      <c r="D306" s="117" t="s">
        <v>75</v>
      </c>
      <c r="E306" s="125" t="s">
        <v>466</v>
      </c>
      <c r="F306" s="125" t="s">
        <v>467</v>
      </c>
      <c r="J306" s="126">
        <f>BK306</f>
        <v>0</v>
      </c>
      <c r="L306" s="116"/>
      <c r="M306" s="120"/>
      <c r="P306" s="121">
        <f>P307</f>
        <v>0</v>
      </c>
      <c r="R306" s="121">
        <f>R307</f>
        <v>0</v>
      </c>
      <c r="T306" s="122">
        <f>T307</f>
        <v>0</v>
      </c>
      <c r="AR306" s="117" t="s">
        <v>84</v>
      </c>
      <c r="AT306" s="123" t="s">
        <v>75</v>
      </c>
      <c r="AU306" s="123" t="s">
        <v>84</v>
      </c>
      <c r="AY306" s="117" t="s">
        <v>130</v>
      </c>
      <c r="BK306" s="124">
        <f>BK307</f>
        <v>0</v>
      </c>
    </row>
    <row r="307" spans="2:65" s="17" customFormat="1" ht="16.5" customHeight="1">
      <c r="B307" s="18"/>
      <c r="C307" s="127" t="s">
        <v>468</v>
      </c>
      <c r="D307" s="127" t="s">
        <v>132</v>
      </c>
      <c r="E307" s="128" t="s">
        <v>469</v>
      </c>
      <c r="F307" s="129" t="s">
        <v>470</v>
      </c>
      <c r="G307" s="130" t="s">
        <v>189</v>
      </c>
      <c r="H307" s="131">
        <v>142.638</v>
      </c>
      <c r="I307" s="132"/>
      <c r="J307" s="133">
        <f>ROUND(I307*H307,2)</f>
        <v>0</v>
      </c>
      <c r="K307" s="129" t="s">
        <v>136</v>
      </c>
      <c r="L307" s="18"/>
      <c r="M307" s="134" t="s">
        <v>1</v>
      </c>
      <c r="N307" s="135" t="s">
        <v>41</v>
      </c>
      <c r="P307" s="136">
        <f>O307*H307</f>
        <v>0</v>
      </c>
      <c r="Q307" s="136">
        <v>0</v>
      </c>
      <c r="R307" s="136">
        <f>Q307*H307</f>
        <v>0</v>
      </c>
      <c r="S307" s="136">
        <v>0</v>
      </c>
      <c r="T307" s="137">
        <f>S307*H307</f>
        <v>0</v>
      </c>
      <c r="AR307" s="138" t="s">
        <v>137</v>
      </c>
      <c r="AT307" s="138" t="s">
        <v>132</v>
      </c>
      <c r="AU307" s="138" t="s">
        <v>86</v>
      </c>
      <c r="AY307" s="2" t="s">
        <v>130</v>
      </c>
      <c r="BE307" s="139">
        <f t="shared" si="38"/>
        <v>0</v>
      </c>
      <c r="BF307" s="139">
        <f t="shared" si="39"/>
        <v>0</v>
      </c>
      <c r="BG307" s="139">
        <f t="shared" si="40"/>
        <v>0</v>
      </c>
      <c r="BH307" s="139">
        <f t="shared" si="41"/>
        <v>0</v>
      </c>
      <c r="BI307" s="139">
        <f t="shared" si="42"/>
        <v>0</v>
      </c>
      <c r="BJ307" s="2" t="s">
        <v>84</v>
      </c>
      <c r="BK307" s="139">
        <f>ROUND(I307*H307,2)</f>
        <v>0</v>
      </c>
      <c r="BL307" s="2" t="s">
        <v>137</v>
      </c>
      <c r="BM307" s="138" t="s">
        <v>471</v>
      </c>
    </row>
    <row r="308" spans="2:63" s="115" customFormat="1" ht="25.9" customHeight="1">
      <c r="B308" s="116"/>
      <c r="D308" s="117" t="s">
        <v>75</v>
      </c>
      <c r="E308" s="118" t="s">
        <v>472</v>
      </c>
      <c r="F308" s="118" t="s">
        <v>473</v>
      </c>
      <c r="J308" s="119">
        <f aca="true" t="shared" si="44" ref="J308:J309">BK308</f>
        <v>0</v>
      </c>
      <c r="L308" s="116"/>
      <c r="M308" s="120"/>
      <c r="P308" s="121">
        <f>P309+P322+P332+P337</f>
        <v>0</v>
      </c>
      <c r="R308" s="121">
        <f>R309+R322+R332+R337</f>
        <v>1.2110202499999998</v>
      </c>
      <c r="T308" s="122">
        <f>T309+T322+T332+T337</f>
        <v>0.176</v>
      </c>
      <c r="AR308" s="117" t="s">
        <v>86</v>
      </c>
      <c r="AT308" s="123" t="s">
        <v>75</v>
      </c>
      <c r="AU308" s="123" t="s">
        <v>76</v>
      </c>
      <c r="AY308" s="117" t="s">
        <v>130</v>
      </c>
      <c r="BK308" s="124">
        <f>BK309+BK322+BK332+BK337</f>
        <v>0</v>
      </c>
    </row>
    <row r="309" spans="2:63" s="115" customFormat="1" ht="22.9" customHeight="1">
      <c r="B309" s="116"/>
      <c r="D309" s="117" t="s">
        <v>75</v>
      </c>
      <c r="E309" s="125" t="s">
        <v>474</v>
      </c>
      <c r="F309" s="125" t="s">
        <v>475</v>
      </c>
      <c r="J309" s="126">
        <f t="shared" si="44"/>
        <v>0</v>
      </c>
      <c r="L309" s="116"/>
      <c r="M309" s="120"/>
      <c r="P309" s="121">
        <f>SUM(P310:P321)</f>
        <v>0</v>
      </c>
      <c r="R309" s="121">
        <f>SUM(R310:R321)</f>
        <v>0.08252000000000001</v>
      </c>
      <c r="T309" s="122">
        <f>SUM(T310:T321)</f>
        <v>0</v>
      </c>
      <c r="AR309" s="117" t="s">
        <v>86</v>
      </c>
      <c r="AT309" s="123" t="s">
        <v>75</v>
      </c>
      <c r="AU309" s="123" t="s">
        <v>84</v>
      </c>
      <c r="AY309" s="117" t="s">
        <v>130</v>
      </c>
      <c r="BK309" s="124">
        <f>SUM(BK310:BK321)</f>
        <v>0</v>
      </c>
    </row>
    <row r="310" spans="2:65" s="17" customFormat="1" ht="24.2" customHeight="1">
      <c r="B310" s="18"/>
      <c r="C310" s="127" t="s">
        <v>476</v>
      </c>
      <c r="D310" s="127" t="s">
        <v>132</v>
      </c>
      <c r="E310" s="128" t="s">
        <v>477</v>
      </c>
      <c r="F310" s="129" t="s">
        <v>478</v>
      </c>
      <c r="G310" s="130" t="s">
        <v>135</v>
      </c>
      <c r="H310" s="131">
        <v>47.2</v>
      </c>
      <c r="I310" s="132"/>
      <c r="J310" s="133">
        <f aca="true" t="shared" si="45" ref="J310:J321">ROUND(I310*H310,2)</f>
        <v>0</v>
      </c>
      <c r="K310" s="129" t="s">
        <v>136</v>
      </c>
      <c r="L310" s="18"/>
      <c r="M310" s="134" t="s">
        <v>1</v>
      </c>
      <c r="N310" s="135" t="s">
        <v>41</v>
      </c>
      <c r="P310" s="136">
        <f aca="true" t="shared" si="46" ref="P310:P321">O310*H310</f>
        <v>0</v>
      </c>
      <c r="Q310" s="136">
        <v>0</v>
      </c>
      <c r="R310" s="136">
        <f aca="true" t="shared" si="47" ref="R310:R321">Q310*H310</f>
        <v>0</v>
      </c>
      <c r="S310" s="136">
        <v>0</v>
      </c>
      <c r="T310" s="137">
        <f aca="true" t="shared" si="48" ref="T310:T321">S310*H310</f>
        <v>0</v>
      </c>
      <c r="AR310" s="138" t="s">
        <v>222</v>
      </c>
      <c r="AT310" s="138" t="s">
        <v>132</v>
      </c>
      <c r="AU310" s="138" t="s">
        <v>86</v>
      </c>
      <c r="AY310" s="2" t="s">
        <v>130</v>
      </c>
      <c r="BE310" s="139">
        <f t="shared" si="38"/>
        <v>0</v>
      </c>
      <c r="BF310" s="139">
        <f t="shared" si="39"/>
        <v>0</v>
      </c>
      <c r="BG310" s="139">
        <f t="shared" si="40"/>
        <v>0</v>
      </c>
      <c r="BH310" s="139">
        <f t="shared" si="41"/>
        <v>0</v>
      </c>
      <c r="BI310" s="139">
        <f t="shared" si="42"/>
        <v>0</v>
      </c>
      <c r="BJ310" s="2" t="s">
        <v>84</v>
      </c>
      <c r="BK310" s="139">
        <f aca="true" t="shared" si="49" ref="BK310:BK321">ROUND(I310*H310,2)</f>
        <v>0</v>
      </c>
      <c r="BL310" s="2" t="s">
        <v>222</v>
      </c>
      <c r="BM310" s="138" t="s">
        <v>479</v>
      </c>
    </row>
    <row r="311" spans="2:65" s="17" customFormat="1" ht="16.5" customHeight="1">
      <c r="B311" s="18"/>
      <c r="C311" s="161" t="s">
        <v>480</v>
      </c>
      <c r="D311" s="161" t="s">
        <v>206</v>
      </c>
      <c r="E311" s="162" t="s">
        <v>481</v>
      </c>
      <c r="F311" s="163" t="s">
        <v>482</v>
      </c>
      <c r="G311" s="164" t="s">
        <v>189</v>
      </c>
      <c r="H311" s="165">
        <v>0.017</v>
      </c>
      <c r="I311" s="166"/>
      <c r="J311" s="167">
        <f t="shared" si="45"/>
        <v>0</v>
      </c>
      <c r="K311" s="163" t="s">
        <v>136</v>
      </c>
      <c r="L311" s="168"/>
      <c r="M311" s="169" t="s">
        <v>1</v>
      </c>
      <c r="N311" s="170" t="s">
        <v>41</v>
      </c>
      <c r="P311" s="136">
        <f t="shared" si="46"/>
        <v>0</v>
      </c>
      <c r="Q311" s="136">
        <v>1</v>
      </c>
      <c r="R311" s="136">
        <f t="shared" si="47"/>
        <v>0.017</v>
      </c>
      <c r="S311" s="136">
        <v>0</v>
      </c>
      <c r="T311" s="137">
        <f t="shared" si="48"/>
        <v>0</v>
      </c>
      <c r="AR311" s="138" t="s">
        <v>307</v>
      </c>
      <c r="AT311" s="138" t="s">
        <v>206</v>
      </c>
      <c r="AU311" s="138" t="s">
        <v>86</v>
      </c>
      <c r="AY311" s="2" t="s">
        <v>130</v>
      </c>
      <c r="BE311" s="139">
        <f t="shared" si="38"/>
        <v>0</v>
      </c>
      <c r="BF311" s="139">
        <f t="shared" si="39"/>
        <v>0</v>
      </c>
      <c r="BG311" s="139">
        <f t="shared" si="40"/>
        <v>0</v>
      </c>
      <c r="BH311" s="139">
        <f t="shared" si="41"/>
        <v>0</v>
      </c>
      <c r="BI311" s="139">
        <f t="shared" si="42"/>
        <v>0</v>
      </c>
      <c r="BJ311" s="2" t="s">
        <v>84</v>
      </c>
      <c r="BK311" s="139">
        <f t="shared" si="49"/>
        <v>0</v>
      </c>
      <c r="BL311" s="2" t="s">
        <v>222</v>
      </c>
      <c r="BM311" s="138" t="s">
        <v>483</v>
      </c>
    </row>
    <row r="312" spans="2:47" s="17" customFormat="1" ht="19.5">
      <c r="B312" s="18"/>
      <c r="D312" s="142" t="s">
        <v>232</v>
      </c>
      <c r="F312" s="171" t="s">
        <v>484</v>
      </c>
      <c r="L312" s="18"/>
      <c r="M312" s="172"/>
      <c r="T312" s="45"/>
      <c r="AT312" s="2" t="s">
        <v>232</v>
      </c>
      <c r="AU312" s="2" t="s">
        <v>86</v>
      </c>
    </row>
    <row r="313" spans="2:51" s="140" customFormat="1" ht="11.25">
      <c r="B313" s="141"/>
      <c r="D313" s="142" t="s">
        <v>146</v>
      </c>
      <c r="F313" s="144" t="s">
        <v>485</v>
      </c>
      <c r="H313" s="145">
        <v>0.017</v>
      </c>
      <c r="L313" s="141"/>
      <c r="M313" s="146"/>
      <c r="T313" s="147"/>
      <c r="AT313" s="143" t="s">
        <v>146</v>
      </c>
      <c r="AU313" s="143" t="s">
        <v>86</v>
      </c>
      <c r="AV313" s="140" t="s">
        <v>86</v>
      </c>
      <c r="AW313" s="140" t="s">
        <v>4</v>
      </c>
      <c r="AX313" s="140" t="s">
        <v>84</v>
      </c>
      <c r="AY313" s="143" t="s">
        <v>130</v>
      </c>
    </row>
    <row r="314" spans="2:65" s="17" customFormat="1" ht="24.2" customHeight="1">
      <c r="B314" s="18"/>
      <c r="C314" s="127" t="s">
        <v>486</v>
      </c>
      <c r="D314" s="127" t="s">
        <v>132</v>
      </c>
      <c r="E314" s="128" t="s">
        <v>487</v>
      </c>
      <c r="F314" s="129" t="s">
        <v>488</v>
      </c>
      <c r="G314" s="130" t="s">
        <v>135</v>
      </c>
      <c r="H314" s="131">
        <v>94.4</v>
      </c>
      <c r="I314" s="132"/>
      <c r="J314" s="133">
        <f t="shared" si="45"/>
        <v>0</v>
      </c>
      <c r="K314" s="129" t="s">
        <v>136</v>
      </c>
      <c r="L314" s="18"/>
      <c r="M314" s="134" t="s">
        <v>1</v>
      </c>
      <c r="N314" s="135" t="s">
        <v>41</v>
      </c>
      <c r="P314" s="136">
        <f t="shared" si="46"/>
        <v>0</v>
      </c>
      <c r="Q314" s="136">
        <v>0</v>
      </c>
      <c r="R314" s="136">
        <f t="shared" si="47"/>
        <v>0</v>
      </c>
      <c r="S314" s="136">
        <v>0</v>
      </c>
      <c r="T314" s="137">
        <f t="shared" si="48"/>
        <v>0</v>
      </c>
      <c r="AR314" s="138" t="s">
        <v>222</v>
      </c>
      <c r="AT314" s="138" t="s">
        <v>132</v>
      </c>
      <c r="AU314" s="138" t="s">
        <v>86</v>
      </c>
      <c r="AY314" s="2" t="s">
        <v>130</v>
      </c>
      <c r="BE314" s="139">
        <f t="shared" si="38"/>
        <v>0</v>
      </c>
      <c r="BF314" s="139">
        <f t="shared" si="39"/>
        <v>0</v>
      </c>
      <c r="BG314" s="139">
        <f t="shared" si="40"/>
        <v>0</v>
      </c>
      <c r="BH314" s="139">
        <f t="shared" si="41"/>
        <v>0</v>
      </c>
      <c r="BI314" s="139">
        <f t="shared" si="42"/>
        <v>0</v>
      </c>
      <c r="BJ314" s="2" t="s">
        <v>84</v>
      </c>
      <c r="BK314" s="139">
        <f t="shared" si="49"/>
        <v>0</v>
      </c>
      <c r="BL314" s="2" t="s">
        <v>222</v>
      </c>
      <c r="BM314" s="138" t="s">
        <v>489</v>
      </c>
    </row>
    <row r="315" spans="2:51" s="140" customFormat="1" ht="11.25">
      <c r="B315" s="141"/>
      <c r="D315" s="142" t="s">
        <v>146</v>
      </c>
      <c r="F315" s="144" t="s">
        <v>490</v>
      </c>
      <c r="H315" s="145">
        <v>94.4</v>
      </c>
      <c r="L315" s="141"/>
      <c r="M315" s="146"/>
      <c r="T315" s="147"/>
      <c r="AT315" s="143" t="s">
        <v>146</v>
      </c>
      <c r="AU315" s="143" t="s">
        <v>86</v>
      </c>
      <c r="AV315" s="140" t="s">
        <v>86</v>
      </c>
      <c r="AW315" s="140" t="s">
        <v>4</v>
      </c>
      <c r="AX315" s="140" t="s">
        <v>84</v>
      </c>
      <c r="AY315" s="143" t="s">
        <v>130</v>
      </c>
    </row>
    <row r="316" spans="2:65" s="17" customFormat="1" ht="16.5" customHeight="1">
      <c r="B316" s="18"/>
      <c r="C316" s="161" t="s">
        <v>491</v>
      </c>
      <c r="D316" s="161" t="s">
        <v>206</v>
      </c>
      <c r="E316" s="162" t="s">
        <v>492</v>
      </c>
      <c r="F316" s="163" t="s">
        <v>493</v>
      </c>
      <c r="G316" s="164" t="s">
        <v>189</v>
      </c>
      <c r="H316" s="165">
        <v>0.042</v>
      </c>
      <c r="I316" s="166"/>
      <c r="J316" s="167">
        <f t="shared" si="45"/>
        <v>0</v>
      </c>
      <c r="K316" s="163" t="s">
        <v>136</v>
      </c>
      <c r="L316" s="168"/>
      <c r="M316" s="169" t="s">
        <v>1</v>
      </c>
      <c r="N316" s="170" t="s">
        <v>41</v>
      </c>
      <c r="P316" s="136">
        <f t="shared" si="46"/>
        <v>0</v>
      </c>
      <c r="Q316" s="136">
        <v>1</v>
      </c>
      <c r="R316" s="136">
        <f t="shared" si="47"/>
        <v>0.042</v>
      </c>
      <c r="S316" s="136">
        <v>0</v>
      </c>
      <c r="T316" s="137">
        <f t="shared" si="48"/>
        <v>0</v>
      </c>
      <c r="AR316" s="138" t="s">
        <v>307</v>
      </c>
      <c r="AT316" s="138" t="s">
        <v>206</v>
      </c>
      <c r="AU316" s="138" t="s">
        <v>86</v>
      </c>
      <c r="AY316" s="2" t="s">
        <v>130</v>
      </c>
      <c r="BE316" s="139">
        <f t="shared" si="38"/>
        <v>0</v>
      </c>
      <c r="BF316" s="139">
        <f t="shared" si="39"/>
        <v>0</v>
      </c>
      <c r="BG316" s="139">
        <f t="shared" si="40"/>
        <v>0</v>
      </c>
      <c r="BH316" s="139">
        <f t="shared" si="41"/>
        <v>0</v>
      </c>
      <c r="BI316" s="139">
        <f t="shared" si="42"/>
        <v>0</v>
      </c>
      <c r="BJ316" s="2" t="s">
        <v>84</v>
      </c>
      <c r="BK316" s="139">
        <f t="shared" si="49"/>
        <v>0</v>
      </c>
      <c r="BL316" s="2" t="s">
        <v>222</v>
      </c>
      <c r="BM316" s="138" t="s">
        <v>494</v>
      </c>
    </row>
    <row r="317" spans="2:47" s="17" customFormat="1" ht="19.5">
      <c r="B317" s="18"/>
      <c r="D317" s="142" t="s">
        <v>232</v>
      </c>
      <c r="F317" s="171" t="s">
        <v>495</v>
      </c>
      <c r="L317" s="18"/>
      <c r="M317" s="172"/>
      <c r="T317" s="45"/>
      <c r="AT317" s="2" t="s">
        <v>232</v>
      </c>
      <c r="AU317" s="2" t="s">
        <v>86</v>
      </c>
    </row>
    <row r="318" spans="2:51" s="140" customFormat="1" ht="11.25">
      <c r="B318" s="141"/>
      <c r="D318" s="142" t="s">
        <v>146</v>
      </c>
      <c r="F318" s="144" t="s">
        <v>496</v>
      </c>
      <c r="H318" s="145">
        <v>0.042</v>
      </c>
      <c r="L318" s="141"/>
      <c r="M318" s="146"/>
      <c r="T318" s="147"/>
      <c r="AT318" s="143" t="s">
        <v>146</v>
      </c>
      <c r="AU318" s="143" t="s">
        <v>86</v>
      </c>
      <c r="AV318" s="140" t="s">
        <v>86</v>
      </c>
      <c r="AW318" s="140" t="s">
        <v>4</v>
      </c>
      <c r="AX318" s="140" t="s">
        <v>84</v>
      </c>
      <c r="AY318" s="143" t="s">
        <v>130</v>
      </c>
    </row>
    <row r="319" spans="2:65" s="17" customFormat="1" ht="16.5" customHeight="1">
      <c r="B319" s="18"/>
      <c r="C319" s="127" t="s">
        <v>497</v>
      </c>
      <c r="D319" s="127" t="s">
        <v>132</v>
      </c>
      <c r="E319" s="128" t="s">
        <v>498</v>
      </c>
      <c r="F319" s="129" t="s">
        <v>499</v>
      </c>
      <c r="G319" s="130" t="s">
        <v>135</v>
      </c>
      <c r="H319" s="131">
        <v>29.4</v>
      </c>
      <c r="I319" s="132"/>
      <c r="J319" s="133">
        <f t="shared" si="45"/>
        <v>0</v>
      </c>
      <c r="K319" s="129" t="s">
        <v>136</v>
      </c>
      <c r="L319" s="18"/>
      <c r="M319" s="134" t="s">
        <v>1</v>
      </c>
      <c r="N319" s="135" t="s">
        <v>41</v>
      </c>
      <c r="P319" s="136">
        <f t="shared" si="46"/>
        <v>0</v>
      </c>
      <c r="Q319" s="136">
        <v>0.0008</v>
      </c>
      <c r="R319" s="136">
        <f t="shared" si="47"/>
        <v>0.02352</v>
      </c>
      <c r="S319" s="136">
        <v>0</v>
      </c>
      <c r="T319" s="137">
        <f t="shared" si="48"/>
        <v>0</v>
      </c>
      <c r="AR319" s="138" t="s">
        <v>222</v>
      </c>
      <c r="AT319" s="138" t="s">
        <v>132</v>
      </c>
      <c r="AU319" s="138" t="s">
        <v>86</v>
      </c>
      <c r="AY319" s="2" t="s">
        <v>130</v>
      </c>
      <c r="BE319" s="139">
        <f t="shared" si="38"/>
        <v>0</v>
      </c>
      <c r="BF319" s="139">
        <f t="shared" si="39"/>
        <v>0</v>
      </c>
      <c r="BG319" s="139">
        <f t="shared" si="40"/>
        <v>0</v>
      </c>
      <c r="BH319" s="139">
        <f t="shared" si="41"/>
        <v>0</v>
      </c>
      <c r="BI319" s="139">
        <f t="shared" si="42"/>
        <v>0</v>
      </c>
      <c r="BJ319" s="2" t="s">
        <v>84</v>
      </c>
      <c r="BK319" s="139">
        <f t="shared" si="49"/>
        <v>0</v>
      </c>
      <c r="BL319" s="2" t="s">
        <v>222</v>
      </c>
      <c r="BM319" s="138" t="s">
        <v>500</v>
      </c>
    </row>
    <row r="320" spans="2:51" s="140" customFormat="1" ht="11.25">
      <c r="B320" s="141"/>
      <c r="D320" s="142" t="s">
        <v>146</v>
      </c>
      <c r="F320" s="144" t="s">
        <v>501</v>
      </c>
      <c r="H320" s="145">
        <v>29.4</v>
      </c>
      <c r="L320" s="141"/>
      <c r="M320" s="146"/>
      <c r="T320" s="147"/>
      <c r="AT320" s="143" t="s">
        <v>146</v>
      </c>
      <c r="AU320" s="143" t="s">
        <v>86</v>
      </c>
      <c r="AV320" s="140" t="s">
        <v>86</v>
      </c>
      <c r="AW320" s="140" t="s">
        <v>4</v>
      </c>
      <c r="AX320" s="140" t="s">
        <v>84</v>
      </c>
      <c r="AY320" s="143" t="s">
        <v>130</v>
      </c>
    </row>
    <row r="321" spans="2:65" s="17" customFormat="1" ht="24.2" customHeight="1">
      <c r="B321" s="18"/>
      <c r="C321" s="127" t="s">
        <v>502</v>
      </c>
      <c r="D321" s="127" t="s">
        <v>132</v>
      </c>
      <c r="E321" s="128" t="s">
        <v>503</v>
      </c>
      <c r="F321" s="129" t="s">
        <v>504</v>
      </c>
      <c r="G321" s="130" t="s">
        <v>189</v>
      </c>
      <c r="H321" s="131">
        <v>0.083</v>
      </c>
      <c r="I321" s="132"/>
      <c r="J321" s="133">
        <f t="shared" si="45"/>
        <v>0</v>
      </c>
      <c r="K321" s="129" t="s">
        <v>136</v>
      </c>
      <c r="L321" s="18"/>
      <c r="M321" s="134" t="s">
        <v>1</v>
      </c>
      <c r="N321" s="135" t="s">
        <v>41</v>
      </c>
      <c r="P321" s="136">
        <f t="shared" si="46"/>
        <v>0</v>
      </c>
      <c r="Q321" s="136">
        <v>0</v>
      </c>
      <c r="R321" s="136">
        <f t="shared" si="47"/>
        <v>0</v>
      </c>
      <c r="S321" s="136">
        <v>0</v>
      </c>
      <c r="T321" s="137">
        <f t="shared" si="48"/>
        <v>0</v>
      </c>
      <c r="AR321" s="138" t="s">
        <v>222</v>
      </c>
      <c r="AT321" s="138" t="s">
        <v>132</v>
      </c>
      <c r="AU321" s="138" t="s">
        <v>86</v>
      </c>
      <c r="AY321" s="2" t="s">
        <v>130</v>
      </c>
      <c r="BE321" s="139">
        <f t="shared" si="38"/>
        <v>0</v>
      </c>
      <c r="BF321" s="139">
        <f t="shared" si="39"/>
        <v>0</v>
      </c>
      <c r="BG321" s="139">
        <f t="shared" si="40"/>
        <v>0</v>
      </c>
      <c r="BH321" s="139">
        <f t="shared" si="41"/>
        <v>0</v>
      </c>
      <c r="BI321" s="139">
        <f t="shared" si="42"/>
        <v>0</v>
      </c>
      <c r="BJ321" s="2" t="s">
        <v>84</v>
      </c>
      <c r="BK321" s="139">
        <f t="shared" si="49"/>
        <v>0</v>
      </c>
      <c r="BL321" s="2" t="s">
        <v>222</v>
      </c>
      <c r="BM321" s="138" t="s">
        <v>505</v>
      </c>
    </row>
    <row r="322" spans="2:63" s="115" customFormat="1" ht="22.9" customHeight="1">
      <c r="B322" s="116"/>
      <c r="D322" s="117" t="s">
        <v>75</v>
      </c>
      <c r="E322" s="125" t="s">
        <v>506</v>
      </c>
      <c r="F322" s="125" t="s">
        <v>507</v>
      </c>
      <c r="J322" s="126">
        <f>BK322</f>
        <v>0</v>
      </c>
      <c r="L322" s="116"/>
      <c r="M322" s="120"/>
      <c r="P322" s="121">
        <f>SUM(P323:P331)</f>
        <v>0</v>
      </c>
      <c r="R322" s="121">
        <f>SUM(R323:R331)</f>
        <v>0.1783893</v>
      </c>
      <c r="T322" s="122">
        <f>SUM(T323:T331)</f>
        <v>0.176</v>
      </c>
      <c r="AR322" s="117" t="s">
        <v>86</v>
      </c>
      <c r="AT322" s="123" t="s">
        <v>75</v>
      </c>
      <c r="AU322" s="123" t="s">
        <v>84</v>
      </c>
      <c r="AY322" s="117" t="s">
        <v>130</v>
      </c>
      <c r="BK322" s="124">
        <f>SUM(BK323:BK331)</f>
        <v>0</v>
      </c>
    </row>
    <row r="323" spans="2:65" s="17" customFormat="1" ht="33" customHeight="1">
      <c r="B323" s="18"/>
      <c r="C323" s="127" t="s">
        <v>508</v>
      </c>
      <c r="D323" s="127" t="s">
        <v>132</v>
      </c>
      <c r="E323" s="128" t="s">
        <v>509</v>
      </c>
      <c r="F323" s="129" t="s">
        <v>510</v>
      </c>
      <c r="G323" s="130" t="s">
        <v>230</v>
      </c>
      <c r="H323" s="131">
        <v>11</v>
      </c>
      <c r="I323" s="132"/>
      <c r="J323" s="133">
        <f aca="true" t="shared" si="50" ref="J323:J331">ROUND(I323*H323,2)</f>
        <v>0</v>
      </c>
      <c r="K323" s="129" t="s">
        <v>136</v>
      </c>
      <c r="L323" s="18"/>
      <c r="M323" s="134" t="s">
        <v>1</v>
      </c>
      <c r="N323" s="135" t="s">
        <v>41</v>
      </c>
      <c r="P323" s="136">
        <f aca="true" t="shared" si="51" ref="P323:P331">O323*H323</f>
        <v>0</v>
      </c>
      <c r="Q323" s="136">
        <v>0</v>
      </c>
      <c r="R323" s="136">
        <f aca="true" t="shared" si="52" ref="R323:R331">Q323*H323</f>
        <v>0</v>
      </c>
      <c r="S323" s="136">
        <v>0.016</v>
      </c>
      <c r="T323" s="137">
        <f aca="true" t="shared" si="53" ref="T323:T331">S323*H323</f>
        <v>0.176</v>
      </c>
      <c r="AR323" s="138" t="s">
        <v>222</v>
      </c>
      <c r="AT323" s="138" t="s">
        <v>132</v>
      </c>
      <c r="AU323" s="138" t="s">
        <v>86</v>
      </c>
      <c r="AY323" s="2" t="s">
        <v>130</v>
      </c>
      <c r="BE323" s="139">
        <f t="shared" si="38"/>
        <v>0</v>
      </c>
      <c r="BF323" s="139">
        <f t="shared" si="39"/>
        <v>0</v>
      </c>
      <c r="BG323" s="139">
        <f t="shared" si="40"/>
        <v>0</v>
      </c>
      <c r="BH323" s="139">
        <f t="shared" si="41"/>
        <v>0</v>
      </c>
      <c r="BI323" s="139">
        <f t="shared" si="42"/>
        <v>0</v>
      </c>
      <c r="BJ323" s="2" t="s">
        <v>84</v>
      </c>
      <c r="BK323" s="139">
        <f aca="true" t="shared" si="54" ref="BK323:BK331">ROUND(I323*H323,2)</f>
        <v>0</v>
      </c>
      <c r="BL323" s="2" t="s">
        <v>222</v>
      </c>
      <c r="BM323" s="138" t="s">
        <v>511</v>
      </c>
    </row>
    <row r="324" spans="2:65" s="17" customFormat="1" ht="24.2" customHeight="1">
      <c r="B324" s="18"/>
      <c r="C324" s="127" t="s">
        <v>512</v>
      </c>
      <c r="D324" s="127" t="s">
        <v>132</v>
      </c>
      <c r="E324" s="128" t="s">
        <v>513</v>
      </c>
      <c r="F324" s="129" t="s">
        <v>514</v>
      </c>
      <c r="G324" s="130" t="s">
        <v>230</v>
      </c>
      <c r="H324" s="131">
        <v>11</v>
      </c>
      <c r="I324" s="132"/>
      <c r="J324" s="133">
        <f t="shared" si="50"/>
        <v>0</v>
      </c>
      <c r="K324" s="129" t="s">
        <v>136</v>
      </c>
      <c r="L324" s="18"/>
      <c r="M324" s="134" t="s">
        <v>1</v>
      </c>
      <c r="N324" s="135" t="s">
        <v>41</v>
      </c>
      <c r="P324" s="136">
        <f t="shared" si="51"/>
        <v>0</v>
      </c>
      <c r="Q324" s="136">
        <v>0</v>
      </c>
      <c r="R324" s="136">
        <f t="shared" si="52"/>
        <v>0</v>
      </c>
      <c r="S324" s="136">
        <v>0</v>
      </c>
      <c r="T324" s="137">
        <f t="shared" si="53"/>
        <v>0</v>
      </c>
      <c r="AR324" s="138" t="s">
        <v>222</v>
      </c>
      <c r="AT324" s="138" t="s">
        <v>132</v>
      </c>
      <c r="AU324" s="138" t="s">
        <v>86</v>
      </c>
      <c r="AY324" s="2" t="s">
        <v>130</v>
      </c>
      <c r="BE324" s="139">
        <f t="shared" si="38"/>
        <v>0</v>
      </c>
      <c r="BF324" s="139">
        <f t="shared" si="39"/>
        <v>0</v>
      </c>
      <c r="BG324" s="139">
        <f t="shared" si="40"/>
        <v>0</v>
      </c>
      <c r="BH324" s="139">
        <f t="shared" si="41"/>
        <v>0</v>
      </c>
      <c r="BI324" s="139">
        <f t="shared" si="42"/>
        <v>0</v>
      </c>
      <c r="BJ324" s="2" t="s">
        <v>84</v>
      </c>
      <c r="BK324" s="139">
        <f t="shared" si="54"/>
        <v>0</v>
      </c>
      <c r="BL324" s="2" t="s">
        <v>222</v>
      </c>
      <c r="BM324" s="138" t="s">
        <v>515</v>
      </c>
    </row>
    <row r="325" spans="2:65" s="17" customFormat="1" ht="24.2" customHeight="1">
      <c r="B325" s="18"/>
      <c r="C325" s="161" t="s">
        <v>516</v>
      </c>
      <c r="D325" s="161" t="s">
        <v>206</v>
      </c>
      <c r="E325" s="162" t="s">
        <v>517</v>
      </c>
      <c r="F325" s="163" t="s">
        <v>518</v>
      </c>
      <c r="G325" s="164" t="s">
        <v>230</v>
      </c>
      <c r="H325" s="165">
        <v>48.51</v>
      </c>
      <c r="I325" s="166"/>
      <c r="J325" s="167">
        <f t="shared" si="50"/>
        <v>0</v>
      </c>
      <c r="K325" s="163" t="s">
        <v>136</v>
      </c>
      <c r="L325" s="168"/>
      <c r="M325" s="169" t="s">
        <v>1</v>
      </c>
      <c r="N325" s="170" t="s">
        <v>41</v>
      </c>
      <c r="P325" s="136">
        <f t="shared" si="51"/>
        <v>0</v>
      </c>
      <c r="Q325" s="136">
        <v>0.00343</v>
      </c>
      <c r="R325" s="136">
        <f t="shared" si="52"/>
        <v>0.1663893</v>
      </c>
      <c r="S325" s="136">
        <v>0</v>
      </c>
      <c r="T325" s="137">
        <f t="shared" si="53"/>
        <v>0</v>
      </c>
      <c r="AR325" s="138" t="s">
        <v>307</v>
      </c>
      <c r="AT325" s="138" t="s">
        <v>206</v>
      </c>
      <c r="AU325" s="138" t="s">
        <v>86</v>
      </c>
      <c r="AY325" s="2" t="s">
        <v>130</v>
      </c>
      <c r="BE325" s="139">
        <f t="shared" si="38"/>
        <v>0</v>
      </c>
      <c r="BF325" s="139">
        <f t="shared" si="39"/>
        <v>0</v>
      </c>
      <c r="BG325" s="139">
        <f t="shared" si="40"/>
        <v>0</v>
      </c>
      <c r="BH325" s="139">
        <f t="shared" si="41"/>
        <v>0</v>
      </c>
      <c r="BI325" s="139">
        <f t="shared" si="42"/>
        <v>0</v>
      </c>
      <c r="BJ325" s="2" t="s">
        <v>84</v>
      </c>
      <c r="BK325" s="139">
        <f t="shared" si="54"/>
        <v>0</v>
      </c>
      <c r="BL325" s="2" t="s">
        <v>222</v>
      </c>
      <c r="BM325" s="138" t="s">
        <v>519</v>
      </c>
    </row>
    <row r="326" spans="2:47" s="17" customFormat="1" ht="19.5">
      <c r="B326" s="18"/>
      <c r="D326" s="142" t="s">
        <v>232</v>
      </c>
      <c r="F326" s="171" t="s">
        <v>520</v>
      </c>
      <c r="L326" s="18"/>
      <c r="M326" s="172"/>
      <c r="T326" s="45"/>
      <c r="AT326" s="2" t="s">
        <v>232</v>
      </c>
      <c r="AU326" s="2" t="s">
        <v>86</v>
      </c>
    </row>
    <row r="327" spans="2:51" s="140" customFormat="1" ht="11.25">
      <c r="B327" s="141"/>
      <c r="D327" s="142" t="s">
        <v>146</v>
      </c>
      <c r="F327" s="144" t="s">
        <v>521</v>
      </c>
      <c r="H327" s="145">
        <v>48.51</v>
      </c>
      <c r="L327" s="141"/>
      <c r="M327" s="146"/>
      <c r="T327" s="147"/>
      <c r="AT327" s="143" t="s">
        <v>146</v>
      </c>
      <c r="AU327" s="143" t="s">
        <v>86</v>
      </c>
      <c r="AV327" s="140" t="s">
        <v>86</v>
      </c>
      <c r="AW327" s="140" t="s">
        <v>4</v>
      </c>
      <c r="AX327" s="140" t="s">
        <v>84</v>
      </c>
      <c r="AY327" s="143" t="s">
        <v>130</v>
      </c>
    </row>
    <row r="328" spans="2:65" s="17" customFormat="1" ht="16.5" customHeight="1">
      <c r="B328" s="18"/>
      <c r="C328" s="161" t="s">
        <v>522</v>
      </c>
      <c r="D328" s="161" t="s">
        <v>206</v>
      </c>
      <c r="E328" s="162" t="s">
        <v>523</v>
      </c>
      <c r="F328" s="163" t="s">
        <v>524</v>
      </c>
      <c r="G328" s="164" t="s">
        <v>189</v>
      </c>
      <c r="H328" s="165">
        <v>0.012</v>
      </c>
      <c r="I328" s="166"/>
      <c r="J328" s="167">
        <f t="shared" si="50"/>
        <v>0</v>
      </c>
      <c r="K328" s="163" t="s">
        <v>136</v>
      </c>
      <c r="L328" s="168"/>
      <c r="M328" s="169" t="s">
        <v>1</v>
      </c>
      <c r="N328" s="170" t="s">
        <v>41</v>
      </c>
      <c r="P328" s="136">
        <f t="shared" si="51"/>
        <v>0</v>
      </c>
      <c r="Q328" s="136">
        <v>1</v>
      </c>
      <c r="R328" s="136">
        <f t="shared" si="52"/>
        <v>0.012</v>
      </c>
      <c r="S328" s="136">
        <v>0</v>
      </c>
      <c r="T328" s="137">
        <f t="shared" si="53"/>
        <v>0</v>
      </c>
      <c r="AR328" s="138" t="s">
        <v>307</v>
      </c>
      <c r="AT328" s="138" t="s">
        <v>206</v>
      </c>
      <c r="AU328" s="138" t="s">
        <v>86</v>
      </c>
      <c r="AY328" s="2" t="s">
        <v>130</v>
      </c>
      <c r="BE328" s="139">
        <f aca="true" t="shared" si="55" ref="BE328:BE345">IF(N328="základní",J328,0)</f>
        <v>0</v>
      </c>
      <c r="BF328" s="139">
        <f aca="true" t="shared" si="56" ref="BF328:BF345">IF(N328="snížená",J328,0)</f>
        <v>0</v>
      </c>
      <c r="BG328" s="139">
        <f aca="true" t="shared" si="57" ref="BG328:BG345">IF(N328="zákl. přenesená",J328,0)</f>
        <v>0</v>
      </c>
      <c r="BH328" s="139">
        <f aca="true" t="shared" si="58" ref="BH328:BH345">IF(N328="sníž. přenesená",J328,0)</f>
        <v>0</v>
      </c>
      <c r="BI328" s="139">
        <f aca="true" t="shared" si="59" ref="BI328:BI345">IF(N328="nulová",J328,0)</f>
        <v>0</v>
      </c>
      <c r="BJ328" s="2" t="s">
        <v>84</v>
      </c>
      <c r="BK328" s="139">
        <f t="shared" si="54"/>
        <v>0</v>
      </c>
      <c r="BL328" s="2" t="s">
        <v>222</v>
      </c>
      <c r="BM328" s="138" t="s">
        <v>525</v>
      </c>
    </row>
    <row r="329" spans="2:47" s="17" customFormat="1" ht="29.25">
      <c r="B329" s="18"/>
      <c r="D329" s="142" t="s">
        <v>232</v>
      </c>
      <c r="F329" s="171" t="s">
        <v>526</v>
      </c>
      <c r="L329" s="18"/>
      <c r="M329" s="172"/>
      <c r="T329" s="45"/>
      <c r="AT329" s="2" t="s">
        <v>232</v>
      </c>
      <c r="AU329" s="2" t="s">
        <v>86</v>
      </c>
    </row>
    <row r="330" spans="2:51" s="140" customFormat="1" ht="11.25">
      <c r="B330" s="141"/>
      <c r="D330" s="142" t="s">
        <v>146</v>
      </c>
      <c r="E330" s="143" t="s">
        <v>1</v>
      </c>
      <c r="F330" s="144" t="s">
        <v>527</v>
      </c>
      <c r="H330" s="145">
        <v>0.012</v>
      </c>
      <c r="L330" s="141"/>
      <c r="M330" s="146"/>
      <c r="T330" s="147"/>
      <c r="AT330" s="143" t="s">
        <v>146</v>
      </c>
      <c r="AU330" s="143" t="s">
        <v>86</v>
      </c>
      <c r="AV330" s="140" t="s">
        <v>86</v>
      </c>
      <c r="AW330" s="140" t="s">
        <v>32</v>
      </c>
      <c r="AX330" s="140" t="s">
        <v>84</v>
      </c>
      <c r="AY330" s="143" t="s">
        <v>130</v>
      </c>
    </row>
    <row r="331" spans="2:65" s="17" customFormat="1" ht="24.2" customHeight="1">
      <c r="B331" s="18"/>
      <c r="C331" s="127" t="s">
        <v>528</v>
      </c>
      <c r="D331" s="127" t="s">
        <v>132</v>
      </c>
      <c r="E331" s="128" t="s">
        <v>529</v>
      </c>
      <c r="F331" s="129" t="s">
        <v>530</v>
      </c>
      <c r="G331" s="130" t="s">
        <v>189</v>
      </c>
      <c r="H331" s="131">
        <v>0.178</v>
      </c>
      <c r="I331" s="132"/>
      <c r="J331" s="133">
        <f t="shared" si="50"/>
        <v>0</v>
      </c>
      <c r="K331" s="129" t="s">
        <v>136</v>
      </c>
      <c r="L331" s="18"/>
      <c r="M331" s="134" t="s">
        <v>1</v>
      </c>
      <c r="N331" s="135" t="s">
        <v>41</v>
      </c>
      <c r="P331" s="136">
        <f t="shared" si="51"/>
        <v>0</v>
      </c>
      <c r="Q331" s="136">
        <v>0</v>
      </c>
      <c r="R331" s="136">
        <f t="shared" si="52"/>
        <v>0</v>
      </c>
      <c r="S331" s="136">
        <v>0</v>
      </c>
      <c r="T331" s="137">
        <f t="shared" si="53"/>
        <v>0</v>
      </c>
      <c r="AR331" s="138" t="s">
        <v>222</v>
      </c>
      <c r="AT331" s="138" t="s">
        <v>132</v>
      </c>
      <c r="AU331" s="138" t="s">
        <v>86</v>
      </c>
      <c r="AY331" s="2" t="s">
        <v>130</v>
      </c>
      <c r="BE331" s="139">
        <f t="shared" si="55"/>
        <v>0</v>
      </c>
      <c r="BF331" s="139">
        <f t="shared" si="56"/>
        <v>0</v>
      </c>
      <c r="BG331" s="139">
        <f t="shared" si="57"/>
        <v>0</v>
      </c>
      <c r="BH331" s="139">
        <f t="shared" si="58"/>
        <v>0</v>
      </c>
      <c r="BI331" s="139">
        <f t="shared" si="59"/>
        <v>0</v>
      </c>
      <c r="BJ331" s="2" t="s">
        <v>84</v>
      </c>
      <c r="BK331" s="139">
        <f t="shared" si="54"/>
        <v>0</v>
      </c>
      <c r="BL331" s="2" t="s">
        <v>222</v>
      </c>
      <c r="BM331" s="138" t="s">
        <v>531</v>
      </c>
    </row>
    <row r="332" spans="2:63" s="115" customFormat="1" ht="22.9" customHeight="1">
      <c r="B332" s="116"/>
      <c r="D332" s="117" t="s">
        <v>75</v>
      </c>
      <c r="E332" s="125" t="s">
        <v>532</v>
      </c>
      <c r="F332" s="125" t="s">
        <v>533</v>
      </c>
      <c r="J332" s="126">
        <f>BK332</f>
        <v>0</v>
      </c>
      <c r="L332" s="116"/>
      <c r="M332" s="120"/>
      <c r="P332" s="121">
        <f>SUM(P333:P336)</f>
        <v>0</v>
      </c>
      <c r="R332" s="121">
        <f>SUM(R333:R336)</f>
        <v>0.9459449999999999</v>
      </c>
      <c r="T332" s="122">
        <f>SUM(T333:T336)</f>
        <v>0</v>
      </c>
      <c r="AR332" s="117" t="s">
        <v>86</v>
      </c>
      <c r="AT332" s="123" t="s">
        <v>75</v>
      </c>
      <c r="AU332" s="123" t="s">
        <v>84</v>
      </c>
      <c r="AY332" s="117" t="s">
        <v>130</v>
      </c>
      <c r="BK332" s="124">
        <f>SUM(BK333:BK336)</f>
        <v>0</v>
      </c>
    </row>
    <row r="333" spans="2:65" s="17" customFormat="1" ht="24.2" customHeight="1">
      <c r="B333" s="18"/>
      <c r="C333" s="127" t="s">
        <v>534</v>
      </c>
      <c r="D333" s="127" t="s">
        <v>132</v>
      </c>
      <c r="E333" s="128" t="s">
        <v>535</v>
      </c>
      <c r="F333" s="129" t="s">
        <v>536</v>
      </c>
      <c r="G333" s="130" t="s">
        <v>135</v>
      </c>
      <c r="H333" s="131">
        <v>9.9</v>
      </c>
      <c r="I333" s="132"/>
      <c r="J333" s="133">
        <f aca="true" t="shared" si="60" ref="J333:J336">ROUND(I333*H333,2)</f>
        <v>0</v>
      </c>
      <c r="K333" s="129" t="s">
        <v>136</v>
      </c>
      <c r="L333" s="18"/>
      <c r="M333" s="134" t="s">
        <v>1</v>
      </c>
      <c r="N333" s="135" t="s">
        <v>41</v>
      </c>
      <c r="P333" s="136">
        <f aca="true" t="shared" si="61" ref="P333:P336">O333*H333</f>
        <v>0</v>
      </c>
      <c r="Q333" s="136">
        <v>0.0105</v>
      </c>
      <c r="R333" s="136">
        <f aca="true" t="shared" si="62" ref="R333:R336">Q333*H333</f>
        <v>0.10395000000000001</v>
      </c>
      <c r="S333" s="136">
        <v>0</v>
      </c>
      <c r="T333" s="137">
        <f aca="true" t="shared" si="63" ref="T333:T336">S333*H333</f>
        <v>0</v>
      </c>
      <c r="AR333" s="138" t="s">
        <v>222</v>
      </c>
      <c r="AT333" s="138" t="s">
        <v>132</v>
      </c>
      <c r="AU333" s="138" t="s">
        <v>86</v>
      </c>
      <c r="AY333" s="2" t="s">
        <v>130</v>
      </c>
      <c r="BE333" s="139">
        <f t="shared" si="55"/>
        <v>0</v>
      </c>
      <c r="BF333" s="139">
        <f t="shared" si="56"/>
        <v>0</v>
      </c>
      <c r="BG333" s="139">
        <f t="shared" si="57"/>
        <v>0</v>
      </c>
      <c r="BH333" s="139">
        <f t="shared" si="58"/>
        <v>0</v>
      </c>
      <c r="BI333" s="139">
        <f t="shared" si="59"/>
        <v>0</v>
      </c>
      <c r="BJ333" s="2" t="s">
        <v>84</v>
      </c>
      <c r="BK333" s="139">
        <f aca="true" t="shared" si="64" ref="BK333:BK336">ROUND(I333*H333,2)</f>
        <v>0</v>
      </c>
      <c r="BL333" s="2" t="s">
        <v>222</v>
      </c>
      <c r="BM333" s="138" t="s">
        <v>537</v>
      </c>
    </row>
    <row r="334" spans="2:65" s="17" customFormat="1" ht="16.5" customHeight="1">
      <c r="B334" s="18"/>
      <c r="C334" s="161" t="s">
        <v>538</v>
      </c>
      <c r="D334" s="161" t="s">
        <v>206</v>
      </c>
      <c r="E334" s="162" t="s">
        <v>539</v>
      </c>
      <c r="F334" s="163" t="s">
        <v>540</v>
      </c>
      <c r="G334" s="164" t="s">
        <v>135</v>
      </c>
      <c r="H334" s="165">
        <v>10.395</v>
      </c>
      <c r="I334" s="166"/>
      <c r="J334" s="167">
        <f t="shared" si="60"/>
        <v>0</v>
      </c>
      <c r="K334" s="163" t="s">
        <v>1</v>
      </c>
      <c r="L334" s="168"/>
      <c r="M334" s="169" t="s">
        <v>1</v>
      </c>
      <c r="N334" s="170" t="s">
        <v>41</v>
      </c>
      <c r="P334" s="136">
        <f t="shared" si="61"/>
        <v>0</v>
      </c>
      <c r="Q334" s="136">
        <v>0.081</v>
      </c>
      <c r="R334" s="136">
        <f t="shared" si="62"/>
        <v>0.8419949999999999</v>
      </c>
      <c r="S334" s="136">
        <v>0</v>
      </c>
      <c r="T334" s="137">
        <f t="shared" si="63"/>
        <v>0</v>
      </c>
      <c r="AR334" s="138" t="s">
        <v>307</v>
      </c>
      <c r="AT334" s="138" t="s">
        <v>206</v>
      </c>
      <c r="AU334" s="138" t="s">
        <v>86</v>
      </c>
      <c r="AY334" s="2" t="s">
        <v>130</v>
      </c>
      <c r="BE334" s="139">
        <f t="shared" si="55"/>
        <v>0</v>
      </c>
      <c r="BF334" s="139">
        <f t="shared" si="56"/>
        <v>0</v>
      </c>
      <c r="BG334" s="139">
        <f t="shared" si="57"/>
        <v>0</v>
      </c>
      <c r="BH334" s="139">
        <f t="shared" si="58"/>
        <v>0</v>
      </c>
      <c r="BI334" s="139">
        <f t="shared" si="59"/>
        <v>0</v>
      </c>
      <c r="BJ334" s="2" t="s">
        <v>84</v>
      </c>
      <c r="BK334" s="139">
        <f t="shared" si="64"/>
        <v>0</v>
      </c>
      <c r="BL334" s="2" t="s">
        <v>222</v>
      </c>
      <c r="BM334" s="138" t="s">
        <v>541</v>
      </c>
    </row>
    <row r="335" spans="2:51" s="140" customFormat="1" ht="11.25">
      <c r="B335" s="141"/>
      <c r="D335" s="142" t="s">
        <v>146</v>
      </c>
      <c r="F335" s="144" t="s">
        <v>542</v>
      </c>
      <c r="H335" s="145">
        <v>10.395</v>
      </c>
      <c r="L335" s="141"/>
      <c r="M335" s="146"/>
      <c r="T335" s="147"/>
      <c r="AT335" s="143" t="s">
        <v>146</v>
      </c>
      <c r="AU335" s="143" t="s">
        <v>86</v>
      </c>
      <c r="AV335" s="140" t="s">
        <v>86</v>
      </c>
      <c r="AW335" s="140" t="s">
        <v>4</v>
      </c>
      <c r="AX335" s="140" t="s">
        <v>84</v>
      </c>
      <c r="AY335" s="143" t="s">
        <v>130</v>
      </c>
    </row>
    <row r="336" spans="2:65" s="17" customFormat="1" ht="24.2" customHeight="1">
      <c r="B336" s="18"/>
      <c r="C336" s="127" t="s">
        <v>543</v>
      </c>
      <c r="D336" s="127" t="s">
        <v>132</v>
      </c>
      <c r="E336" s="128" t="s">
        <v>544</v>
      </c>
      <c r="F336" s="129" t="s">
        <v>545</v>
      </c>
      <c r="G336" s="130" t="s">
        <v>189</v>
      </c>
      <c r="H336" s="131">
        <v>0.946</v>
      </c>
      <c r="I336" s="132"/>
      <c r="J336" s="133">
        <f t="shared" si="60"/>
        <v>0</v>
      </c>
      <c r="K336" s="129" t="s">
        <v>136</v>
      </c>
      <c r="L336" s="18"/>
      <c r="M336" s="134" t="s">
        <v>1</v>
      </c>
      <c r="N336" s="135" t="s">
        <v>41</v>
      </c>
      <c r="P336" s="136">
        <f t="shared" si="61"/>
        <v>0</v>
      </c>
      <c r="Q336" s="136">
        <v>0</v>
      </c>
      <c r="R336" s="136">
        <f t="shared" si="62"/>
        <v>0</v>
      </c>
      <c r="S336" s="136">
        <v>0</v>
      </c>
      <c r="T336" s="137">
        <f t="shared" si="63"/>
        <v>0</v>
      </c>
      <c r="AR336" s="138" t="s">
        <v>222</v>
      </c>
      <c r="AT336" s="138" t="s">
        <v>132</v>
      </c>
      <c r="AU336" s="138" t="s">
        <v>86</v>
      </c>
      <c r="AY336" s="2" t="s">
        <v>130</v>
      </c>
      <c r="BE336" s="139">
        <f t="shared" si="55"/>
        <v>0</v>
      </c>
      <c r="BF336" s="139">
        <f t="shared" si="56"/>
        <v>0</v>
      </c>
      <c r="BG336" s="139">
        <f t="shared" si="57"/>
        <v>0</v>
      </c>
      <c r="BH336" s="139">
        <f t="shared" si="58"/>
        <v>0</v>
      </c>
      <c r="BI336" s="139">
        <f t="shared" si="59"/>
        <v>0</v>
      </c>
      <c r="BJ336" s="2" t="s">
        <v>84</v>
      </c>
      <c r="BK336" s="139">
        <f t="shared" si="64"/>
        <v>0</v>
      </c>
      <c r="BL336" s="2" t="s">
        <v>222</v>
      </c>
      <c r="BM336" s="138" t="s">
        <v>546</v>
      </c>
    </row>
    <row r="337" spans="2:63" s="115" customFormat="1" ht="22.9" customHeight="1">
      <c r="B337" s="116"/>
      <c r="D337" s="117" t="s">
        <v>75</v>
      </c>
      <c r="E337" s="125" t="s">
        <v>547</v>
      </c>
      <c r="F337" s="125" t="s">
        <v>548</v>
      </c>
      <c r="J337" s="126">
        <f>BK337</f>
        <v>0</v>
      </c>
      <c r="L337" s="116"/>
      <c r="M337" s="120"/>
      <c r="P337" s="121">
        <f>SUM(P338:P345)</f>
        <v>0</v>
      </c>
      <c r="R337" s="121">
        <f>SUM(R338:R345)</f>
        <v>0.00416595</v>
      </c>
      <c r="T337" s="122">
        <f>SUM(T338:T345)</f>
        <v>0</v>
      </c>
      <c r="AR337" s="117" t="s">
        <v>86</v>
      </c>
      <c r="AT337" s="123" t="s">
        <v>75</v>
      </c>
      <c r="AU337" s="123" t="s">
        <v>84</v>
      </c>
      <c r="AY337" s="117" t="s">
        <v>130</v>
      </c>
      <c r="BK337" s="124">
        <f>SUM(BK338:BK345)</f>
        <v>0</v>
      </c>
    </row>
    <row r="338" spans="2:65" s="17" customFormat="1" ht="24.2" customHeight="1">
      <c r="B338" s="18"/>
      <c r="C338" s="127" t="s">
        <v>549</v>
      </c>
      <c r="D338" s="127" t="s">
        <v>132</v>
      </c>
      <c r="E338" s="128" t="s">
        <v>550</v>
      </c>
      <c r="F338" s="129" t="s">
        <v>551</v>
      </c>
      <c r="G338" s="130" t="s">
        <v>135</v>
      </c>
      <c r="H338" s="131">
        <v>6.691</v>
      </c>
      <c r="I338" s="132"/>
      <c r="J338" s="133">
        <f>ROUND(I338*H338,2)</f>
        <v>0</v>
      </c>
      <c r="K338" s="129" t="s">
        <v>136</v>
      </c>
      <c r="L338" s="18"/>
      <c r="M338" s="134" t="s">
        <v>1</v>
      </c>
      <c r="N338" s="135" t="s">
        <v>41</v>
      </c>
      <c r="P338" s="136">
        <f>O338*H338</f>
        <v>0</v>
      </c>
      <c r="Q338" s="136">
        <v>7E-05</v>
      </c>
      <c r="R338" s="136">
        <f>Q338*H338</f>
        <v>0.00046836999999999996</v>
      </c>
      <c r="S338" s="136">
        <v>0</v>
      </c>
      <c r="T338" s="137">
        <f>S338*H338</f>
        <v>0</v>
      </c>
      <c r="AR338" s="138" t="s">
        <v>222</v>
      </c>
      <c r="AT338" s="138" t="s">
        <v>132</v>
      </c>
      <c r="AU338" s="138" t="s">
        <v>86</v>
      </c>
      <c r="AY338" s="2" t="s">
        <v>130</v>
      </c>
      <c r="BE338" s="139">
        <f t="shared" si="55"/>
        <v>0</v>
      </c>
      <c r="BF338" s="139">
        <f t="shared" si="56"/>
        <v>0</v>
      </c>
      <c r="BG338" s="139">
        <f t="shared" si="57"/>
        <v>0</v>
      </c>
      <c r="BH338" s="139">
        <f t="shared" si="58"/>
        <v>0</v>
      </c>
      <c r="BI338" s="139">
        <f t="shared" si="59"/>
        <v>0</v>
      </c>
      <c r="BJ338" s="2" t="s">
        <v>84</v>
      </c>
      <c r="BK338" s="139">
        <f>ROUND(I338*H338,2)</f>
        <v>0</v>
      </c>
      <c r="BL338" s="2" t="s">
        <v>222</v>
      </c>
      <c r="BM338" s="138" t="s">
        <v>552</v>
      </c>
    </row>
    <row r="339" spans="2:51" s="140" customFormat="1" ht="11.25">
      <c r="B339" s="141"/>
      <c r="D339" s="142" t="s">
        <v>146</v>
      </c>
      <c r="E339" s="143" t="s">
        <v>1</v>
      </c>
      <c r="F339" s="144" t="s">
        <v>553</v>
      </c>
      <c r="H339" s="145">
        <v>6.691</v>
      </c>
      <c r="L339" s="141"/>
      <c r="M339" s="146"/>
      <c r="T339" s="147"/>
      <c r="AT339" s="143" t="s">
        <v>146</v>
      </c>
      <c r="AU339" s="143" t="s">
        <v>86</v>
      </c>
      <c r="AV339" s="140" t="s">
        <v>86</v>
      </c>
      <c r="AW339" s="140" t="s">
        <v>32</v>
      </c>
      <c r="AX339" s="140" t="s">
        <v>84</v>
      </c>
      <c r="AY339" s="143" t="s">
        <v>130</v>
      </c>
    </row>
    <row r="340" spans="2:65" s="17" customFormat="1" ht="24.2" customHeight="1">
      <c r="B340" s="18"/>
      <c r="C340" s="127" t="s">
        <v>554</v>
      </c>
      <c r="D340" s="127" t="s">
        <v>132</v>
      </c>
      <c r="E340" s="128" t="s">
        <v>555</v>
      </c>
      <c r="F340" s="129" t="s">
        <v>556</v>
      </c>
      <c r="G340" s="130" t="s">
        <v>135</v>
      </c>
      <c r="H340" s="131">
        <v>6.691</v>
      </c>
      <c r="I340" s="132"/>
      <c r="J340" s="133">
        <f aca="true" t="shared" si="65" ref="J340:J345">ROUND(I340*H340,2)</f>
        <v>0</v>
      </c>
      <c r="K340" s="129" t="s">
        <v>136</v>
      </c>
      <c r="L340" s="18"/>
      <c r="M340" s="134" t="s">
        <v>1</v>
      </c>
      <c r="N340" s="135" t="s">
        <v>41</v>
      </c>
      <c r="P340" s="136">
        <f aca="true" t="shared" si="66" ref="P340:P345">O340*H340</f>
        <v>0</v>
      </c>
      <c r="Q340" s="136">
        <v>0.00014</v>
      </c>
      <c r="R340" s="136">
        <f aca="true" t="shared" si="67" ref="R340:R345">Q340*H340</f>
        <v>0.0009367399999999999</v>
      </c>
      <c r="S340" s="136">
        <v>0</v>
      </c>
      <c r="T340" s="137">
        <f aca="true" t="shared" si="68" ref="T340:T345">S340*H340</f>
        <v>0</v>
      </c>
      <c r="AR340" s="138" t="s">
        <v>222</v>
      </c>
      <c r="AT340" s="138" t="s">
        <v>132</v>
      </c>
      <c r="AU340" s="138" t="s">
        <v>86</v>
      </c>
      <c r="AY340" s="2" t="s">
        <v>130</v>
      </c>
      <c r="BE340" s="139">
        <f t="shared" si="55"/>
        <v>0</v>
      </c>
      <c r="BF340" s="139">
        <f t="shared" si="56"/>
        <v>0</v>
      </c>
      <c r="BG340" s="139">
        <f t="shared" si="57"/>
        <v>0</v>
      </c>
      <c r="BH340" s="139">
        <f t="shared" si="58"/>
        <v>0</v>
      </c>
      <c r="BI340" s="139">
        <f t="shared" si="59"/>
        <v>0</v>
      </c>
      <c r="BJ340" s="2" t="s">
        <v>84</v>
      </c>
      <c r="BK340" s="139">
        <f aca="true" t="shared" si="69" ref="BK340:BK345">ROUND(I340*H340,2)</f>
        <v>0</v>
      </c>
      <c r="BL340" s="2" t="s">
        <v>222</v>
      </c>
      <c r="BM340" s="138" t="s">
        <v>557</v>
      </c>
    </row>
    <row r="341" spans="2:65" s="17" customFormat="1" ht="24.2" customHeight="1">
      <c r="B341" s="18"/>
      <c r="C341" s="127" t="s">
        <v>558</v>
      </c>
      <c r="D341" s="127" t="s">
        <v>132</v>
      </c>
      <c r="E341" s="128" t="s">
        <v>559</v>
      </c>
      <c r="F341" s="129" t="s">
        <v>560</v>
      </c>
      <c r="G341" s="130" t="s">
        <v>135</v>
      </c>
      <c r="H341" s="131">
        <v>13.382</v>
      </c>
      <c r="I341" s="132"/>
      <c r="J341" s="133">
        <f t="shared" si="65"/>
        <v>0</v>
      </c>
      <c r="K341" s="129" t="s">
        <v>136</v>
      </c>
      <c r="L341" s="18"/>
      <c r="M341" s="134" t="s">
        <v>1</v>
      </c>
      <c r="N341" s="135" t="s">
        <v>41</v>
      </c>
      <c r="P341" s="136">
        <f t="shared" si="66"/>
        <v>0</v>
      </c>
      <c r="Q341" s="136">
        <v>0.00012</v>
      </c>
      <c r="R341" s="136">
        <f t="shared" si="67"/>
        <v>0.00160584</v>
      </c>
      <c r="S341" s="136">
        <v>0</v>
      </c>
      <c r="T341" s="137">
        <f t="shared" si="68"/>
        <v>0</v>
      </c>
      <c r="AR341" s="138" t="s">
        <v>222</v>
      </c>
      <c r="AT341" s="138" t="s">
        <v>132</v>
      </c>
      <c r="AU341" s="138" t="s">
        <v>86</v>
      </c>
      <c r="AY341" s="2" t="s">
        <v>130</v>
      </c>
      <c r="BE341" s="139">
        <f t="shared" si="55"/>
        <v>0</v>
      </c>
      <c r="BF341" s="139">
        <f t="shared" si="56"/>
        <v>0</v>
      </c>
      <c r="BG341" s="139">
        <f t="shared" si="57"/>
        <v>0</v>
      </c>
      <c r="BH341" s="139">
        <f t="shared" si="58"/>
        <v>0</v>
      </c>
      <c r="BI341" s="139">
        <f t="shared" si="59"/>
        <v>0</v>
      </c>
      <c r="BJ341" s="2" t="s">
        <v>84</v>
      </c>
      <c r="BK341" s="139">
        <f t="shared" si="69"/>
        <v>0</v>
      </c>
      <c r="BL341" s="2" t="s">
        <v>222</v>
      </c>
      <c r="BM341" s="138" t="s">
        <v>561</v>
      </c>
    </row>
    <row r="342" spans="2:51" s="140" customFormat="1" ht="11.25">
      <c r="B342" s="141"/>
      <c r="D342" s="142" t="s">
        <v>146</v>
      </c>
      <c r="F342" s="144" t="s">
        <v>562</v>
      </c>
      <c r="H342" s="145">
        <v>13.382</v>
      </c>
      <c r="L342" s="141"/>
      <c r="M342" s="146"/>
      <c r="T342" s="147"/>
      <c r="AT342" s="143" t="s">
        <v>146</v>
      </c>
      <c r="AU342" s="143" t="s">
        <v>86</v>
      </c>
      <c r="AV342" s="140" t="s">
        <v>86</v>
      </c>
      <c r="AW342" s="140" t="s">
        <v>4</v>
      </c>
      <c r="AX342" s="140" t="s">
        <v>84</v>
      </c>
      <c r="AY342" s="143" t="s">
        <v>130</v>
      </c>
    </row>
    <row r="343" spans="2:65" s="17" customFormat="1" ht="16.5" customHeight="1">
      <c r="B343" s="18"/>
      <c r="C343" s="127" t="s">
        <v>563</v>
      </c>
      <c r="D343" s="127" t="s">
        <v>132</v>
      </c>
      <c r="E343" s="128" t="s">
        <v>564</v>
      </c>
      <c r="F343" s="129" t="s">
        <v>565</v>
      </c>
      <c r="G343" s="130" t="s">
        <v>135</v>
      </c>
      <c r="H343" s="131">
        <v>3.3</v>
      </c>
      <c r="I343" s="132"/>
      <c r="J343" s="133">
        <f t="shared" si="65"/>
        <v>0</v>
      </c>
      <c r="K343" s="129" t="s">
        <v>136</v>
      </c>
      <c r="L343" s="18"/>
      <c r="M343" s="134" t="s">
        <v>1</v>
      </c>
      <c r="N343" s="135" t="s">
        <v>41</v>
      </c>
      <c r="P343" s="136">
        <f t="shared" si="66"/>
        <v>0</v>
      </c>
      <c r="Q343" s="136">
        <v>8E-05</v>
      </c>
      <c r="R343" s="136">
        <f t="shared" si="67"/>
        <v>0.000264</v>
      </c>
      <c r="S343" s="136">
        <v>0</v>
      </c>
      <c r="T343" s="137">
        <f t="shared" si="68"/>
        <v>0</v>
      </c>
      <c r="AR343" s="138" t="s">
        <v>222</v>
      </c>
      <c r="AT343" s="138" t="s">
        <v>132</v>
      </c>
      <c r="AU343" s="138" t="s">
        <v>86</v>
      </c>
      <c r="AY343" s="2" t="s">
        <v>130</v>
      </c>
      <c r="BE343" s="139">
        <f t="shared" si="55"/>
        <v>0</v>
      </c>
      <c r="BF343" s="139">
        <f t="shared" si="56"/>
        <v>0</v>
      </c>
      <c r="BG343" s="139">
        <f t="shared" si="57"/>
        <v>0</v>
      </c>
      <c r="BH343" s="139">
        <f t="shared" si="58"/>
        <v>0</v>
      </c>
      <c r="BI343" s="139">
        <f t="shared" si="59"/>
        <v>0</v>
      </c>
      <c r="BJ343" s="2" t="s">
        <v>84</v>
      </c>
      <c r="BK343" s="139">
        <f t="shared" si="69"/>
        <v>0</v>
      </c>
      <c r="BL343" s="2" t="s">
        <v>222</v>
      </c>
      <c r="BM343" s="138" t="s">
        <v>566</v>
      </c>
    </row>
    <row r="344" spans="2:51" s="140" customFormat="1" ht="11.25">
      <c r="B344" s="141"/>
      <c r="D344" s="142" t="s">
        <v>146</v>
      </c>
      <c r="E344" s="143" t="s">
        <v>1</v>
      </c>
      <c r="F344" s="144" t="s">
        <v>567</v>
      </c>
      <c r="H344" s="145">
        <v>3.3</v>
      </c>
      <c r="L344" s="141"/>
      <c r="M344" s="146"/>
      <c r="T344" s="147"/>
      <c r="AT344" s="143" t="s">
        <v>146</v>
      </c>
      <c r="AU344" s="143" t="s">
        <v>86</v>
      </c>
      <c r="AV344" s="140" t="s">
        <v>86</v>
      </c>
      <c r="AW344" s="140" t="s">
        <v>32</v>
      </c>
      <c r="AX344" s="140" t="s">
        <v>84</v>
      </c>
      <c r="AY344" s="143" t="s">
        <v>130</v>
      </c>
    </row>
    <row r="345" spans="2:65" s="17" customFormat="1" ht="21.75" customHeight="1">
      <c r="B345" s="18"/>
      <c r="C345" s="127" t="s">
        <v>568</v>
      </c>
      <c r="D345" s="127" t="s">
        <v>132</v>
      </c>
      <c r="E345" s="128" t="s">
        <v>569</v>
      </c>
      <c r="F345" s="129" t="s">
        <v>570</v>
      </c>
      <c r="G345" s="130" t="s">
        <v>135</v>
      </c>
      <c r="H345" s="131">
        <v>3.3</v>
      </c>
      <c r="I345" s="132"/>
      <c r="J345" s="133">
        <f t="shared" si="65"/>
        <v>0</v>
      </c>
      <c r="K345" s="129" t="s">
        <v>136</v>
      </c>
      <c r="L345" s="18"/>
      <c r="M345" s="173" t="s">
        <v>1</v>
      </c>
      <c r="N345" s="174" t="s">
        <v>41</v>
      </c>
      <c r="O345" s="175"/>
      <c r="P345" s="176">
        <f t="shared" si="66"/>
        <v>0</v>
      </c>
      <c r="Q345" s="176">
        <v>0.00027</v>
      </c>
      <c r="R345" s="176">
        <f t="shared" si="67"/>
        <v>0.000891</v>
      </c>
      <c r="S345" s="176">
        <v>0</v>
      </c>
      <c r="T345" s="177">
        <f t="shared" si="68"/>
        <v>0</v>
      </c>
      <c r="AR345" s="138" t="s">
        <v>222</v>
      </c>
      <c r="AT345" s="138" t="s">
        <v>132</v>
      </c>
      <c r="AU345" s="138" t="s">
        <v>86</v>
      </c>
      <c r="AY345" s="2" t="s">
        <v>130</v>
      </c>
      <c r="BE345" s="139">
        <f t="shared" si="55"/>
        <v>0</v>
      </c>
      <c r="BF345" s="139">
        <f t="shared" si="56"/>
        <v>0</v>
      </c>
      <c r="BG345" s="139">
        <f t="shared" si="57"/>
        <v>0</v>
      </c>
      <c r="BH345" s="139">
        <f t="shared" si="58"/>
        <v>0</v>
      </c>
      <c r="BI345" s="139">
        <f t="shared" si="59"/>
        <v>0</v>
      </c>
      <c r="BJ345" s="2" t="s">
        <v>84</v>
      </c>
      <c r="BK345" s="139">
        <f t="shared" si="69"/>
        <v>0</v>
      </c>
      <c r="BL345" s="2" t="s">
        <v>222</v>
      </c>
      <c r="BM345" s="138" t="s">
        <v>571</v>
      </c>
    </row>
    <row r="346" spans="2:12" s="17" customFormat="1" ht="6.95" customHeight="1">
      <c r="B346" s="31"/>
      <c r="C346" s="32"/>
      <c r="D346" s="32"/>
      <c r="E346" s="32"/>
      <c r="F346" s="32"/>
      <c r="G346" s="32"/>
      <c r="H346" s="32"/>
      <c r="I346" s="32"/>
      <c r="J346" s="32"/>
      <c r="K346" s="32"/>
      <c r="L346" s="18"/>
    </row>
  </sheetData>
  <autoFilter ref="C131:K345"/>
  <mergeCells count="9">
    <mergeCell ref="E85:H85"/>
    <mergeCell ref="E87:H87"/>
    <mergeCell ref="E122:H122"/>
    <mergeCell ref="E124:H124"/>
    <mergeCell ref="L2:V2"/>
    <mergeCell ref="E7:H7"/>
    <mergeCell ref="E9:H9"/>
    <mergeCell ref="E18:H18"/>
    <mergeCell ref="E27:H27"/>
  </mergeCells>
  <printOptions/>
  <pageMargins left="0.39375000000000004" right="0.39375000000000004" top="0.39375000000000004" bottom="0.39375000000000004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36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5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90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86</v>
      </c>
    </row>
    <row r="4" spans="2:46" ht="24.95" customHeight="1">
      <c r="B4" s="5"/>
      <c r="D4" s="6" t="s">
        <v>91</v>
      </c>
      <c r="L4" s="5"/>
      <c r="M4" s="79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26.25" customHeight="1">
      <c r="B7" s="5"/>
      <c r="E7" s="216" t="str">
        <f>'Rekapitulace stavby'!K6</f>
        <v>Rekonstrukce schodišťových stupňů na nábřeží Karla Čapka v Chrudimi</v>
      </c>
      <c r="F7" s="217"/>
      <c r="G7" s="217"/>
      <c r="H7" s="217"/>
      <c r="L7" s="5"/>
    </row>
    <row r="8" spans="2:12" s="17" customFormat="1" ht="12" customHeight="1">
      <c r="B8" s="18"/>
      <c r="D8" s="12" t="s">
        <v>92</v>
      </c>
      <c r="L8" s="18"/>
    </row>
    <row r="9" spans="2:12" s="17" customFormat="1" ht="16.5" customHeight="1">
      <c r="B9" s="18"/>
      <c r="E9" s="197" t="s">
        <v>572</v>
      </c>
      <c r="F9" s="218"/>
      <c r="G9" s="218"/>
      <c r="H9" s="218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</v>
      </c>
      <c r="I11" s="12" t="s">
        <v>19</v>
      </c>
      <c r="J11" s="10" t="s">
        <v>1</v>
      </c>
      <c r="L11" s="18"/>
    </row>
    <row r="12" spans="2:12" s="17" customFormat="1" ht="12" customHeight="1">
      <c r="B12" s="18"/>
      <c r="D12" s="12" t="s">
        <v>20</v>
      </c>
      <c r="F12" s="10" t="s">
        <v>21</v>
      </c>
      <c r="I12" s="12" t="s">
        <v>22</v>
      </c>
      <c r="J12" s="41" t="str">
        <f>'Rekapitulace stavby'!AN8</f>
        <v>11. 8. 2023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24</v>
      </c>
      <c r="I14" s="12" t="s">
        <v>25</v>
      </c>
      <c r="J14" s="10" t="s">
        <v>1</v>
      </c>
      <c r="L14" s="18"/>
    </row>
    <row r="15" spans="2:12" s="17" customFormat="1" ht="18" customHeight="1">
      <c r="B15" s="18"/>
      <c r="E15" s="10" t="s">
        <v>26</v>
      </c>
      <c r="I15" s="12" t="s">
        <v>27</v>
      </c>
      <c r="J15" s="10" t="s">
        <v>1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28</v>
      </c>
      <c r="I17" s="12" t="s">
        <v>25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19" t="str">
        <f>'Rekapitulace stavby'!E14</f>
        <v>Vyplň údaj</v>
      </c>
      <c r="F18" s="182"/>
      <c r="G18" s="182"/>
      <c r="H18" s="182"/>
      <c r="I18" s="12" t="s">
        <v>27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30</v>
      </c>
      <c r="I20" s="12" t="s">
        <v>25</v>
      </c>
      <c r="J20" s="10" t="s">
        <v>1</v>
      </c>
      <c r="L20" s="18"/>
    </row>
    <row r="21" spans="2:12" s="17" customFormat="1" ht="18" customHeight="1">
      <c r="B21" s="18"/>
      <c r="E21" s="10" t="s">
        <v>31</v>
      </c>
      <c r="I21" s="12" t="s">
        <v>27</v>
      </c>
      <c r="J21" s="10" t="s">
        <v>1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33</v>
      </c>
      <c r="I23" s="12" t="s">
        <v>25</v>
      </c>
      <c r="J23" s="10" t="str">
        <f>IF('Rekapitulace stavby'!AN19="","",'Rekapitulace stavby'!AN19)</f>
        <v/>
      </c>
      <c r="L23" s="18"/>
    </row>
    <row r="24" spans="2:12" s="17" customFormat="1" ht="18" customHeight="1">
      <c r="B24" s="18"/>
      <c r="E24" s="10" t="str">
        <f>IF('Rekapitulace stavby'!E20="","",'Rekapitulace stavby'!E20)</f>
        <v xml:space="preserve"> </v>
      </c>
      <c r="I24" s="12" t="s">
        <v>27</v>
      </c>
      <c r="J24" s="10" t="str">
        <f>IF('Rekapitulace stavby'!AN20="","",'Rekapitulace stavby'!AN20)</f>
        <v/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35</v>
      </c>
      <c r="L26" s="18"/>
    </row>
    <row r="27" spans="2:12" s="80" customFormat="1" ht="16.5" customHeight="1">
      <c r="B27" s="81"/>
      <c r="E27" s="186" t="s">
        <v>1</v>
      </c>
      <c r="F27" s="186"/>
      <c r="G27" s="186"/>
      <c r="H27" s="186"/>
      <c r="L27" s="81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42"/>
      <c r="E29" s="42"/>
      <c r="F29" s="42"/>
      <c r="G29" s="42"/>
      <c r="H29" s="42"/>
      <c r="I29" s="42"/>
      <c r="J29" s="42"/>
      <c r="K29" s="42"/>
      <c r="L29" s="18"/>
    </row>
    <row r="30" spans="2:12" s="17" customFormat="1" ht="25.35" customHeight="1">
      <c r="B30" s="18"/>
      <c r="D30" s="82" t="s">
        <v>36</v>
      </c>
      <c r="J30" s="56">
        <f>ROUND(J120,2)</f>
        <v>0</v>
      </c>
      <c r="L30" s="18"/>
    </row>
    <row r="31" spans="2:12" s="17" customFormat="1" ht="6.95" customHeight="1">
      <c r="B31" s="18"/>
      <c r="D31" s="42"/>
      <c r="E31" s="42"/>
      <c r="F31" s="42"/>
      <c r="G31" s="42"/>
      <c r="H31" s="42"/>
      <c r="I31" s="42"/>
      <c r="J31" s="42"/>
      <c r="K31" s="42"/>
      <c r="L31" s="18"/>
    </row>
    <row r="32" spans="2:12" s="17" customFormat="1" ht="14.45" customHeight="1">
      <c r="B32" s="18"/>
      <c r="F32" s="21" t="s">
        <v>38</v>
      </c>
      <c r="I32" s="21" t="s">
        <v>37</v>
      </c>
      <c r="J32" s="21" t="s">
        <v>39</v>
      </c>
      <c r="L32" s="18"/>
    </row>
    <row r="33" spans="2:12" s="17" customFormat="1" ht="14.45" customHeight="1">
      <c r="B33" s="18"/>
      <c r="D33" s="44" t="s">
        <v>40</v>
      </c>
      <c r="E33" s="12" t="s">
        <v>41</v>
      </c>
      <c r="F33" s="83">
        <f>ROUND((SUM(BE120:BE135)),2)</f>
        <v>0</v>
      </c>
      <c r="I33" s="84">
        <v>0.21</v>
      </c>
      <c r="J33" s="83">
        <f>ROUND(((SUM(BE120:BE135))*I33),2)</f>
        <v>0</v>
      </c>
      <c r="L33" s="18"/>
    </row>
    <row r="34" spans="2:12" s="17" customFormat="1" ht="14.45" customHeight="1">
      <c r="B34" s="18"/>
      <c r="E34" s="12" t="s">
        <v>42</v>
      </c>
      <c r="F34" s="83">
        <f>ROUND((SUM(BF120:BF135)),2)</f>
        <v>0</v>
      </c>
      <c r="I34" s="84">
        <v>0.15</v>
      </c>
      <c r="J34" s="83">
        <f>ROUND(((SUM(BF120:BF135))*I34),2)</f>
        <v>0</v>
      </c>
      <c r="L34" s="18"/>
    </row>
    <row r="35" spans="2:12" s="17" customFormat="1" ht="14.45" customHeight="1" hidden="1">
      <c r="B35" s="18"/>
      <c r="E35" s="12" t="s">
        <v>43</v>
      </c>
      <c r="F35" s="83">
        <f>ROUND((SUM(BG120:BG135)),2)</f>
        <v>0</v>
      </c>
      <c r="I35" s="84">
        <v>0.21</v>
      </c>
      <c r="J35" s="83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44</v>
      </c>
      <c r="F36" s="83">
        <f>ROUND((SUM(BH120:BH135)),2)</f>
        <v>0</v>
      </c>
      <c r="I36" s="84">
        <v>0.15</v>
      </c>
      <c r="J36" s="83">
        <f t="shared" si="0"/>
        <v>0</v>
      </c>
      <c r="L36" s="18"/>
    </row>
    <row r="37" spans="2:12" s="17" customFormat="1" ht="14.45" customHeight="1" hidden="1">
      <c r="B37" s="18"/>
      <c r="E37" s="12" t="s">
        <v>45</v>
      </c>
      <c r="F37" s="83">
        <f>ROUND((SUM(BI120:BI135)),2)</f>
        <v>0</v>
      </c>
      <c r="I37" s="84">
        <v>0</v>
      </c>
      <c r="J37" s="83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5"/>
      <c r="D39" s="86" t="s">
        <v>46</v>
      </c>
      <c r="E39" s="46"/>
      <c r="F39" s="46"/>
      <c r="G39" s="87" t="s">
        <v>47</v>
      </c>
      <c r="H39" s="88" t="s">
        <v>48</v>
      </c>
      <c r="I39" s="46"/>
      <c r="J39" s="89">
        <f>SUM(J30:J37)</f>
        <v>0</v>
      </c>
      <c r="K39" s="90"/>
      <c r="L39" s="18"/>
    </row>
    <row r="40" spans="2:12" s="17" customFormat="1" ht="14.45" customHeight="1">
      <c r="B40" s="18"/>
      <c r="L40" s="18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7" customFormat="1" ht="14.45" customHeight="1">
      <c r="B50" s="18"/>
      <c r="D50" s="28" t="s">
        <v>49</v>
      </c>
      <c r="E50" s="29"/>
      <c r="F50" s="29"/>
      <c r="G50" s="28" t="s">
        <v>50</v>
      </c>
      <c r="H50" s="29"/>
      <c r="I50" s="29"/>
      <c r="J50" s="29"/>
      <c r="K50" s="29"/>
      <c r="L50" s="18"/>
    </row>
    <row r="51" spans="2:12" ht="11.25">
      <c r="B51" s="5"/>
      <c r="L51" s="5"/>
    </row>
    <row r="52" spans="2:12" ht="11.25">
      <c r="B52" s="5"/>
      <c r="L52" s="5"/>
    </row>
    <row r="53" spans="2:12" ht="11.25">
      <c r="B53" s="5"/>
      <c r="L53" s="5"/>
    </row>
    <row r="54" spans="2:12" ht="11.25">
      <c r="B54" s="5"/>
      <c r="L54" s="5"/>
    </row>
    <row r="55" spans="2:12" ht="11.25">
      <c r="B55" s="5"/>
      <c r="L55" s="5"/>
    </row>
    <row r="56" spans="2:12" ht="11.25">
      <c r="B56" s="5"/>
      <c r="L56" s="5"/>
    </row>
    <row r="57" spans="2:12" ht="11.25">
      <c r="B57" s="5"/>
      <c r="L57" s="5"/>
    </row>
    <row r="58" spans="2:12" ht="11.25">
      <c r="B58" s="5"/>
      <c r="L58" s="5"/>
    </row>
    <row r="59" spans="2:12" ht="11.25">
      <c r="B59" s="5"/>
      <c r="L59" s="5"/>
    </row>
    <row r="60" spans="2:12" ht="11.25">
      <c r="B60" s="5"/>
      <c r="L60" s="5"/>
    </row>
    <row r="61" spans="2:12" s="17" customFormat="1" ht="12.75">
      <c r="B61" s="18"/>
      <c r="D61" s="30" t="s">
        <v>51</v>
      </c>
      <c r="E61" s="20"/>
      <c r="F61" s="91" t="s">
        <v>52</v>
      </c>
      <c r="G61" s="30" t="s">
        <v>51</v>
      </c>
      <c r="H61" s="20"/>
      <c r="I61" s="20"/>
      <c r="J61" s="92" t="s">
        <v>52</v>
      </c>
      <c r="K61" s="20"/>
      <c r="L61" s="18"/>
    </row>
    <row r="62" spans="2:12" ht="11.25">
      <c r="B62" s="5"/>
      <c r="L62" s="5"/>
    </row>
    <row r="63" spans="2:12" ht="11.25">
      <c r="B63" s="5"/>
      <c r="L63" s="5"/>
    </row>
    <row r="64" spans="2:12" ht="11.25">
      <c r="B64" s="5"/>
      <c r="L64" s="5"/>
    </row>
    <row r="65" spans="2:12" s="17" customFormat="1" ht="12.75">
      <c r="B65" s="18"/>
      <c r="D65" s="28" t="s">
        <v>53</v>
      </c>
      <c r="E65" s="29"/>
      <c r="F65" s="29"/>
      <c r="G65" s="28" t="s">
        <v>54</v>
      </c>
      <c r="H65" s="29"/>
      <c r="I65" s="29"/>
      <c r="J65" s="29"/>
      <c r="K65" s="29"/>
      <c r="L65" s="18"/>
    </row>
    <row r="66" spans="2:12" ht="11.25">
      <c r="B66" s="5"/>
      <c r="L66" s="5"/>
    </row>
    <row r="67" spans="2:12" ht="11.25">
      <c r="B67" s="5"/>
      <c r="L67" s="5"/>
    </row>
    <row r="68" spans="2:12" ht="11.25">
      <c r="B68" s="5"/>
      <c r="L68" s="5"/>
    </row>
    <row r="69" spans="2:12" ht="11.25">
      <c r="B69" s="5"/>
      <c r="L69" s="5"/>
    </row>
    <row r="70" spans="2:12" ht="11.25">
      <c r="B70" s="5"/>
      <c r="L70" s="5"/>
    </row>
    <row r="71" spans="2:12" ht="11.25">
      <c r="B71" s="5"/>
      <c r="L71" s="5"/>
    </row>
    <row r="72" spans="2:12" ht="11.25">
      <c r="B72" s="5"/>
      <c r="L72" s="5"/>
    </row>
    <row r="73" spans="2:12" ht="11.25">
      <c r="B73" s="5"/>
      <c r="L73" s="5"/>
    </row>
    <row r="74" spans="2:12" ht="11.25">
      <c r="B74" s="5"/>
      <c r="L74" s="5"/>
    </row>
    <row r="75" spans="2:12" ht="11.25">
      <c r="B75" s="5"/>
      <c r="L75" s="5"/>
    </row>
    <row r="76" spans="2:12" s="17" customFormat="1" ht="12.75">
      <c r="B76" s="18"/>
      <c r="D76" s="30" t="s">
        <v>51</v>
      </c>
      <c r="E76" s="20"/>
      <c r="F76" s="91" t="s">
        <v>52</v>
      </c>
      <c r="G76" s="30" t="s">
        <v>51</v>
      </c>
      <c r="H76" s="20"/>
      <c r="I76" s="20"/>
      <c r="J76" s="92" t="s">
        <v>52</v>
      </c>
      <c r="K76" s="20"/>
      <c r="L76" s="18"/>
    </row>
    <row r="77" spans="2:12" s="17" customFormat="1" ht="14.4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8"/>
    </row>
    <row r="81" spans="2:12" s="17" customFormat="1" ht="6.95" customHeight="1" hidden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8"/>
    </row>
    <row r="82" spans="2:12" s="17" customFormat="1" ht="24.95" customHeight="1" hidden="1">
      <c r="B82" s="18"/>
      <c r="C82" s="6" t="s">
        <v>94</v>
      </c>
      <c r="L82" s="18"/>
    </row>
    <row r="83" spans="2:12" s="17" customFormat="1" ht="6.95" customHeight="1" hidden="1">
      <c r="B83" s="18"/>
      <c r="L83" s="18"/>
    </row>
    <row r="84" spans="2:12" s="17" customFormat="1" ht="12" customHeight="1" hidden="1">
      <c r="B84" s="18"/>
      <c r="C84" s="12" t="s">
        <v>16</v>
      </c>
      <c r="L84" s="18"/>
    </row>
    <row r="85" spans="2:12" s="17" customFormat="1" ht="26.25" customHeight="1" hidden="1">
      <c r="B85" s="18"/>
      <c r="E85" s="216" t="str">
        <f>E7</f>
        <v>Rekonstrukce schodišťových stupňů na nábřeží Karla Čapka v Chrudimi</v>
      </c>
      <c r="F85" s="217"/>
      <c r="G85" s="217"/>
      <c r="H85" s="217"/>
      <c r="L85" s="18"/>
    </row>
    <row r="86" spans="2:12" s="17" customFormat="1" ht="12" customHeight="1" hidden="1">
      <c r="B86" s="18"/>
      <c r="C86" s="12" t="s">
        <v>92</v>
      </c>
      <c r="L86" s="18"/>
    </row>
    <row r="87" spans="2:12" s="17" customFormat="1" ht="16.5" customHeight="1" hidden="1">
      <c r="B87" s="18"/>
      <c r="E87" s="197" t="str">
        <f>E9</f>
        <v>SO 001 - Vedlejší a ostatní náklady</v>
      </c>
      <c r="F87" s="218"/>
      <c r="G87" s="218"/>
      <c r="H87" s="218"/>
      <c r="L87" s="18"/>
    </row>
    <row r="88" spans="2:12" s="17" customFormat="1" ht="6.95" customHeight="1" hidden="1">
      <c r="B88" s="18"/>
      <c r="L88" s="18"/>
    </row>
    <row r="89" spans="2:12" s="17" customFormat="1" ht="12" customHeight="1" hidden="1">
      <c r="B89" s="18"/>
      <c r="C89" s="12" t="s">
        <v>20</v>
      </c>
      <c r="F89" s="10" t="str">
        <f>F12</f>
        <v>Chrudim</v>
      </c>
      <c r="I89" s="12" t="s">
        <v>22</v>
      </c>
      <c r="J89" s="41" t="str">
        <f>IF(J12="","",J12)</f>
        <v>11. 8. 2023</v>
      </c>
      <c r="L89" s="18"/>
    </row>
    <row r="90" spans="2:12" s="17" customFormat="1" ht="6.95" customHeight="1" hidden="1">
      <c r="B90" s="18"/>
      <c r="L90" s="18"/>
    </row>
    <row r="91" spans="2:12" s="17" customFormat="1" ht="40.15" customHeight="1" hidden="1">
      <c r="B91" s="18"/>
      <c r="C91" s="12" t="s">
        <v>24</v>
      </c>
      <c r="F91" s="10" t="str">
        <f>E15</f>
        <v>Město Chrudim, Resselovo nám.77, 53701 Chrudim</v>
      </c>
      <c r="I91" s="12" t="s">
        <v>30</v>
      </c>
      <c r="J91" s="15" t="str">
        <f>E21</f>
        <v>VDI Projekt s.r.o., K Botiči 1453/8, 101 00 Praha</v>
      </c>
      <c r="L91" s="18"/>
    </row>
    <row r="92" spans="2:12" s="17" customFormat="1" ht="15.2" customHeight="1" hidden="1">
      <c r="B92" s="18"/>
      <c r="C92" s="12" t="s">
        <v>28</v>
      </c>
      <c r="F92" s="10" t="str">
        <f>IF(E18="","",E18)</f>
        <v>Vyplň údaj</v>
      </c>
      <c r="I92" s="12" t="s">
        <v>33</v>
      </c>
      <c r="J92" s="15" t="str">
        <f>E24</f>
        <v xml:space="preserve"> </v>
      </c>
      <c r="L92" s="18"/>
    </row>
    <row r="93" spans="2:12" s="17" customFormat="1" ht="10.35" customHeight="1" hidden="1">
      <c r="B93" s="18"/>
      <c r="L93" s="18"/>
    </row>
    <row r="94" spans="2:12" s="17" customFormat="1" ht="29.25" customHeight="1" hidden="1">
      <c r="B94" s="18"/>
      <c r="C94" s="93" t="s">
        <v>95</v>
      </c>
      <c r="D94" s="85"/>
      <c r="E94" s="85"/>
      <c r="F94" s="85"/>
      <c r="G94" s="85"/>
      <c r="H94" s="85"/>
      <c r="I94" s="85"/>
      <c r="J94" s="94" t="s">
        <v>96</v>
      </c>
      <c r="K94" s="85"/>
      <c r="L94" s="18"/>
    </row>
    <row r="95" spans="2:12" s="17" customFormat="1" ht="10.35" customHeight="1" hidden="1">
      <c r="B95" s="18"/>
      <c r="L95" s="18"/>
    </row>
    <row r="96" spans="2:47" s="17" customFormat="1" ht="22.9" customHeight="1" hidden="1">
      <c r="B96" s="18"/>
      <c r="C96" s="95" t="s">
        <v>97</v>
      </c>
      <c r="J96" s="56">
        <f aca="true" t="shared" si="1" ref="J96:J98">J120</f>
        <v>0</v>
      </c>
      <c r="L96" s="18"/>
      <c r="AU96" s="2" t="s">
        <v>98</v>
      </c>
    </row>
    <row r="97" spans="2:12" s="96" customFormat="1" ht="24.95" customHeight="1" hidden="1">
      <c r="B97" s="97"/>
      <c r="D97" s="98" t="s">
        <v>573</v>
      </c>
      <c r="E97" s="99"/>
      <c r="F97" s="99"/>
      <c r="G97" s="99"/>
      <c r="H97" s="99"/>
      <c r="I97" s="99"/>
      <c r="J97" s="100">
        <f t="shared" si="1"/>
        <v>0</v>
      </c>
      <c r="L97" s="97"/>
    </row>
    <row r="98" spans="2:12" s="101" customFormat="1" ht="19.9" customHeight="1" hidden="1">
      <c r="B98" s="102"/>
      <c r="D98" s="103" t="s">
        <v>574</v>
      </c>
      <c r="E98" s="104"/>
      <c r="F98" s="104"/>
      <c r="G98" s="104"/>
      <c r="H98" s="104"/>
      <c r="I98" s="104"/>
      <c r="J98" s="105">
        <f t="shared" si="1"/>
        <v>0</v>
      </c>
      <c r="L98" s="102"/>
    </row>
    <row r="99" spans="2:12" s="101" customFormat="1" ht="19.9" customHeight="1" hidden="1">
      <c r="B99" s="102"/>
      <c r="D99" s="103" t="s">
        <v>575</v>
      </c>
      <c r="E99" s="104"/>
      <c r="F99" s="104"/>
      <c r="G99" s="104"/>
      <c r="H99" s="104"/>
      <c r="I99" s="104"/>
      <c r="J99" s="105">
        <f>J126</f>
        <v>0</v>
      </c>
      <c r="L99" s="102"/>
    </row>
    <row r="100" spans="2:12" s="101" customFormat="1" ht="19.9" customHeight="1" hidden="1">
      <c r="B100" s="102"/>
      <c r="D100" s="103" t="s">
        <v>576</v>
      </c>
      <c r="E100" s="104"/>
      <c r="F100" s="104"/>
      <c r="G100" s="104"/>
      <c r="H100" s="104"/>
      <c r="I100" s="104"/>
      <c r="J100" s="105">
        <f>J134</f>
        <v>0</v>
      </c>
      <c r="L100" s="102"/>
    </row>
    <row r="101" spans="2:12" s="17" customFormat="1" ht="21.75" customHeight="1" hidden="1">
      <c r="B101" s="18"/>
      <c r="L101" s="18"/>
    </row>
    <row r="102" spans="2:12" s="17" customFormat="1" ht="6.95" customHeight="1" hidden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18"/>
    </row>
    <row r="103" ht="11.25" hidden="1"/>
    <row r="104" ht="11.25" hidden="1"/>
    <row r="105" ht="11.25" hidden="1"/>
    <row r="106" spans="2:12" s="17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18"/>
    </row>
    <row r="107" spans="2:12" s="17" customFormat="1" ht="24.95" customHeight="1">
      <c r="B107" s="18"/>
      <c r="C107" s="6" t="s">
        <v>115</v>
      </c>
      <c r="L107" s="18"/>
    </row>
    <row r="108" spans="2:12" s="17" customFormat="1" ht="6.95" customHeight="1">
      <c r="B108" s="18"/>
      <c r="L108" s="18"/>
    </row>
    <row r="109" spans="2:12" s="17" customFormat="1" ht="12" customHeight="1">
      <c r="B109" s="18"/>
      <c r="C109" s="12" t="s">
        <v>16</v>
      </c>
      <c r="L109" s="18"/>
    </row>
    <row r="110" spans="2:12" s="17" customFormat="1" ht="26.25" customHeight="1">
      <c r="B110" s="18"/>
      <c r="E110" s="216" t="str">
        <f>E7</f>
        <v>Rekonstrukce schodišťových stupňů na nábřeží Karla Čapka v Chrudimi</v>
      </c>
      <c r="F110" s="217"/>
      <c r="G110" s="217"/>
      <c r="H110" s="217"/>
      <c r="L110" s="18"/>
    </row>
    <row r="111" spans="2:12" s="17" customFormat="1" ht="12" customHeight="1">
      <c r="B111" s="18"/>
      <c r="C111" s="12" t="s">
        <v>92</v>
      </c>
      <c r="L111" s="18"/>
    </row>
    <row r="112" spans="2:12" s="17" customFormat="1" ht="16.5" customHeight="1">
      <c r="B112" s="18"/>
      <c r="E112" s="197" t="str">
        <f>E9</f>
        <v>SO 001 - Vedlejší a ostatní náklady</v>
      </c>
      <c r="F112" s="218"/>
      <c r="G112" s="218"/>
      <c r="H112" s="218"/>
      <c r="L112" s="18"/>
    </row>
    <row r="113" spans="2:12" s="17" customFormat="1" ht="6.95" customHeight="1">
      <c r="B113" s="18"/>
      <c r="L113" s="18"/>
    </row>
    <row r="114" spans="2:12" s="17" customFormat="1" ht="12" customHeight="1">
      <c r="B114" s="18"/>
      <c r="C114" s="12" t="s">
        <v>20</v>
      </c>
      <c r="F114" s="10" t="str">
        <f>F12</f>
        <v>Chrudim</v>
      </c>
      <c r="I114" s="12" t="s">
        <v>22</v>
      </c>
      <c r="J114" s="41" t="str">
        <f>IF(J12="","",J12)</f>
        <v>11. 8. 2023</v>
      </c>
      <c r="L114" s="18"/>
    </row>
    <row r="115" spans="2:12" s="17" customFormat="1" ht="6.95" customHeight="1">
      <c r="B115" s="18"/>
      <c r="L115" s="18"/>
    </row>
    <row r="116" spans="2:12" s="17" customFormat="1" ht="40.15" customHeight="1">
      <c r="B116" s="18"/>
      <c r="C116" s="12" t="s">
        <v>24</v>
      </c>
      <c r="F116" s="10" t="str">
        <f>E15</f>
        <v>Město Chrudim, Resselovo nám.77, 53701 Chrudim</v>
      </c>
      <c r="I116" s="12" t="s">
        <v>30</v>
      </c>
      <c r="J116" s="15" t="str">
        <f>E21</f>
        <v>VDI Projekt s.r.o., K Botiči 1453/8, 101 00 Praha</v>
      </c>
      <c r="L116" s="18"/>
    </row>
    <row r="117" spans="2:12" s="17" customFormat="1" ht="15.2" customHeight="1">
      <c r="B117" s="18"/>
      <c r="C117" s="12" t="s">
        <v>28</v>
      </c>
      <c r="F117" s="10" t="str">
        <f>IF(E18="","",E18)</f>
        <v>Vyplň údaj</v>
      </c>
      <c r="I117" s="12" t="s">
        <v>33</v>
      </c>
      <c r="J117" s="15" t="str">
        <f>E24</f>
        <v xml:space="preserve"> </v>
      </c>
      <c r="L117" s="18"/>
    </row>
    <row r="118" spans="2:12" s="17" customFormat="1" ht="10.35" customHeight="1">
      <c r="B118" s="18"/>
      <c r="L118" s="18"/>
    </row>
    <row r="119" spans="2:20" s="106" customFormat="1" ht="29.25" customHeight="1">
      <c r="B119" s="107"/>
      <c r="C119" s="108" t="s">
        <v>116</v>
      </c>
      <c r="D119" s="109" t="s">
        <v>61</v>
      </c>
      <c r="E119" s="109" t="s">
        <v>57</v>
      </c>
      <c r="F119" s="109" t="s">
        <v>58</v>
      </c>
      <c r="G119" s="109" t="s">
        <v>117</v>
      </c>
      <c r="H119" s="109" t="s">
        <v>118</v>
      </c>
      <c r="I119" s="109" t="s">
        <v>119</v>
      </c>
      <c r="J119" s="109" t="s">
        <v>96</v>
      </c>
      <c r="K119" s="110" t="s">
        <v>120</v>
      </c>
      <c r="L119" s="107"/>
      <c r="M119" s="48" t="s">
        <v>1</v>
      </c>
      <c r="N119" s="49" t="s">
        <v>40</v>
      </c>
      <c r="O119" s="49" t="s">
        <v>121</v>
      </c>
      <c r="P119" s="49" t="s">
        <v>122</v>
      </c>
      <c r="Q119" s="49" t="s">
        <v>123</v>
      </c>
      <c r="R119" s="49" t="s">
        <v>124</v>
      </c>
      <c r="S119" s="49" t="s">
        <v>125</v>
      </c>
      <c r="T119" s="50" t="s">
        <v>126</v>
      </c>
    </row>
    <row r="120" spans="2:63" s="17" customFormat="1" ht="22.9" customHeight="1">
      <c r="B120" s="18"/>
      <c r="C120" s="54" t="s">
        <v>127</v>
      </c>
      <c r="J120" s="111">
        <f aca="true" t="shared" si="2" ref="J120:J122">BK120</f>
        <v>0</v>
      </c>
      <c r="L120" s="18"/>
      <c r="M120" s="51"/>
      <c r="N120" s="42"/>
      <c r="O120" s="42"/>
      <c r="P120" s="112">
        <f>P121</f>
        <v>0</v>
      </c>
      <c r="Q120" s="42"/>
      <c r="R120" s="112">
        <f>R121</f>
        <v>0</v>
      </c>
      <c r="S120" s="42"/>
      <c r="T120" s="113">
        <f>T121</f>
        <v>0</v>
      </c>
      <c r="AT120" s="2" t="s">
        <v>75</v>
      </c>
      <c r="AU120" s="2" t="s">
        <v>98</v>
      </c>
      <c r="BK120" s="114">
        <f>BK121</f>
        <v>0</v>
      </c>
    </row>
    <row r="121" spans="2:63" s="115" customFormat="1" ht="25.9" customHeight="1">
      <c r="B121" s="116"/>
      <c r="D121" s="117" t="s">
        <v>75</v>
      </c>
      <c r="E121" s="118" t="s">
        <v>577</v>
      </c>
      <c r="F121" s="118" t="s">
        <v>578</v>
      </c>
      <c r="J121" s="119">
        <f t="shared" si="2"/>
        <v>0</v>
      </c>
      <c r="L121" s="116"/>
      <c r="M121" s="120"/>
      <c r="P121" s="121">
        <f>P122+P126+P134</f>
        <v>0</v>
      </c>
      <c r="R121" s="121">
        <f>R122+R126+R134</f>
        <v>0</v>
      </c>
      <c r="T121" s="122">
        <f>T122+T126+T134</f>
        <v>0</v>
      </c>
      <c r="AR121" s="117" t="s">
        <v>155</v>
      </c>
      <c r="AT121" s="123" t="s">
        <v>75</v>
      </c>
      <c r="AU121" s="123" t="s">
        <v>76</v>
      </c>
      <c r="AY121" s="117" t="s">
        <v>130</v>
      </c>
      <c r="BK121" s="124">
        <f>BK122+BK126+BK134</f>
        <v>0</v>
      </c>
    </row>
    <row r="122" spans="2:63" s="115" customFormat="1" ht="22.9" customHeight="1">
      <c r="B122" s="116"/>
      <c r="D122" s="117" t="s">
        <v>75</v>
      </c>
      <c r="E122" s="125" t="s">
        <v>579</v>
      </c>
      <c r="F122" s="125" t="s">
        <v>580</v>
      </c>
      <c r="J122" s="126">
        <f t="shared" si="2"/>
        <v>0</v>
      </c>
      <c r="L122" s="116"/>
      <c r="M122" s="120"/>
      <c r="P122" s="121">
        <f>SUM(P123:P125)</f>
        <v>0</v>
      </c>
      <c r="R122" s="121">
        <f>SUM(R123:R125)</f>
        <v>0</v>
      </c>
      <c r="T122" s="122">
        <f>SUM(T123:T125)</f>
        <v>0</v>
      </c>
      <c r="AR122" s="117" t="s">
        <v>155</v>
      </c>
      <c r="AT122" s="123" t="s">
        <v>75</v>
      </c>
      <c r="AU122" s="123" t="s">
        <v>84</v>
      </c>
      <c r="AY122" s="117" t="s">
        <v>130</v>
      </c>
      <c r="BK122" s="124">
        <f>SUM(BK123:BK125)</f>
        <v>0</v>
      </c>
    </row>
    <row r="123" spans="2:65" s="17" customFormat="1" ht="33" customHeight="1">
      <c r="B123" s="18"/>
      <c r="C123" s="127" t="s">
        <v>84</v>
      </c>
      <c r="D123" s="127" t="s">
        <v>132</v>
      </c>
      <c r="E123" s="128" t="s">
        <v>581</v>
      </c>
      <c r="F123" s="129" t="s">
        <v>582</v>
      </c>
      <c r="G123" s="130" t="s">
        <v>583</v>
      </c>
      <c r="H123" s="131">
        <v>1</v>
      </c>
      <c r="I123" s="132"/>
      <c r="J123" s="133">
        <f aca="true" t="shared" si="3" ref="J123:J125">ROUND(I123*H123,2)</f>
        <v>0</v>
      </c>
      <c r="K123" s="129" t="s">
        <v>136</v>
      </c>
      <c r="L123" s="18"/>
      <c r="M123" s="134" t="s">
        <v>1</v>
      </c>
      <c r="N123" s="135" t="s">
        <v>41</v>
      </c>
      <c r="P123" s="136">
        <f aca="true" t="shared" si="4" ref="P123:P125">O123*H123</f>
        <v>0</v>
      </c>
      <c r="Q123" s="136">
        <v>0</v>
      </c>
      <c r="R123" s="136">
        <f aca="true" t="shared" si="5" ref="R123:R125">Q123*H123</f>
        <v>0</v>
      </c>
      <c r="S123" s="136">
        <v>0</v>
      </c>
      <c r="T123" s="137">
        <f aca="true" t="shared" si="6" ref="T123:T125">S123*H123</f>
        <v>0</v>
      </c>
      <c r="AR123" s="138" t="s">
        <v>584</v>
      </c>
      <c r="AT123" s="138" t="s">
        <v>132</v>
      </c>
      <c r="AU123" s="138" t="s">
        <v>86</v>
      </c>
      <c r="AY123" s="2" t="s">
        <v>130</v>
      </c>
      <c r="BE123" s="139">
        <f aca="true" t="shared" si="7" ref="BE123:BE135">IF(N123="základní",J123,0)</f>
        <v>0</v>
      </c>
      <c r="BF123" s="139">
        <f aca="true" t="shared" si="8" ref="BF123:BF135">IF(N123="snížená",J123,0)</f>
        <v>0</v>
      </c>
      <c r="BG123" s="139">
        <f aca="true" t="shared" si="9" ref="BG123:BG135">IF(N123="zákl. přenesená",J123,0)</f>
        <v>0</v>
      </c>
      <c r="BH123" s="139">
        <f aca="true" t="shared" si="10" ref="BH123:BH135">IF(N123="sníž. přenesená",J123,0)</f>
        <v>0</v>
      </c>
      <c r="BI123" s="139">
        <f aca="true" t="shared" si="11" ref="BI123:BI135">IF(N123="nulová",J123,0)</f>
        <v>0</v>
      </c>
      <c r="BJ123" s="2" t="s">
        <v>84</v>
      </c>
      <c r="BK123" s="139">
        <f aca="true" t="shared" si="12" ref="BK123:BK125">ROUND(I123*H123,2)</f>
        <v>0</v>
      </c>
      <c r="BL123" s="2" t="s">
        <v>584</v>
      </c>
      <c r="BM123" s="138" t="s">
        <v>585</v>
      </c>
    </row>
    <row r="124" spans="2:65" s="17" customFormat="1" ht="24.2" customHeight="1">
      <c r="B124" s="18"/>
      <c r="C124" s="127" t="s">
        <v>86</v>
      </c>
      <c r="D124" s="127" t="s">
        <v>132</v>
      </c>
      <c r="E124" s="128" t="s">
        <v>586</v>
      </c>
      <c r="F124" s="129" t="s">
        <v>587</v>
      </c>
      <c r="G124" s="130" t="s">
        <v>583</v>
      </c>
      <c r="H124" s="131">
        <v>1</v>
      </c>
      <c r="I124" s="132"/>
      <c r="J124" s="133">
        <f t="shared" si="3"/>
        <v>0</v>
      </c>
      <c r="K124" s="129" t="s">
        <v>136</v>
      </c>
      <c r="L124" s="18"/>
      <c r="M124" s="134" t="s">
        <v>1</v>
      </c>
      <c r="N124" s="135" t="s">
        <v>41</v>
      </c>
      <c r="P124" s="136">
        <f t="shared" si="4"/>
        <v>0</v>
      </c>
      <c r="Q124" s="136">
        <v>0</v>
      </c>
      <c r="R124" s="136">
        <f t="shared" si="5"/>
        <v>0</v>
      </c>
      <c r="S124" s="136">
        <v>0</v>
      </c>
      <c r="T124" s="137">
        <f t="shared" si="6"/>
        <v>0</v>
      </c>
      <c r="AR124" s="138" t="s">
        <v>584</v>
      </c>
      <c r="AT124" s="138" t="s">
        <v>132</v>
      </c>
      <c r="AU124" s="138" t="s">
        <v>86</v>
      </c>
      <c r="AY124" s="2" t="s">
        <v>130</v>
      </c>
      <c r="BE124" s="139">
        <f t="shared" si="7"/>
        <v>0</v>
      </c>
      <c r="BF124" s="139">
        <f t="shared" si="8"/>
        <v>0</v>
      </c>
      <c r="BG124" s="139">
        <f t="shared" si="9"/>
        <v>0</v>
      </c>
      <c r="BH124" s="139">
        <f t="shared" si="10"/>
        <v>0</v>
      </c>
      <c r="BI124" s="139">
        <f t="shared" si="11"/>
        <v>0</v>
      </c>
      <c r="BJ124" s="2" t="s">
        <v>84</v>
      </c>
      <c r="BK124" s="139">
        <f t="shared" si="12"/>
        <v>0</v>
      </c>
      <c r="BL124" s="2" t="s">
        <v>584</v>
      </c>
      <c r="BM124" s="138" t="s">
        <v>588</v>
      </c>
    </row>
    <row r="125" spans="2:65" s="17" customFormat="1" ht="24.2" customHeight="1">
      <c r="B125" s="18"/>
      <c r="C125" s="127" t="s">
        <v>142</v>
      </c>
      <c r="D125" s="127" t="s">
        <v>132</v>
      </c>
      <c r="E125" s="128" t="s">
        <v>589</v>
      </c>
      <c r="F125" s="129" t="s">
        <v>590</v>
      </c>
      <c r="G125" s="130" t="s">
        <v>583</v>
      </c>
      <c r="H125" s="131">
        <v>1</v>
      </c>
      <c r="I125" s="132"/>
      <c r="J125" s="133">
        <f t="shared" si="3"/>
        <v>0</v>
      </c>
      <c r="K125" s="129" t="s">
        <v>1</v>
      </c>
      <c r="L125" s="18"/>
      <c r="M125" s="134" t="s">
        <v>1</v>
      </c>
      <c r="N125" s="135" t="s">
        <v>41</v>
      </c>
      <c r="P125" s="136">
        <f t="shared" si="4"/>
        <v>0</v>
      </c>
      <c r="Q125" s="136">
        <v>0</v>
      </c>
      <c r="R125" s="136">
        <f t="shared" si="5"/>
        <v>0</v>
      </c>
      <c r="S125" s="136">
        <v>0</v>
      </c>
      <c r="T125" s="137">
        <f t="shared" si="6"/>
        <v>0</v>
      </c>
      <c r="AR125" s="138" t="s">
        <v>584</v>
      </c>
      <c r="AT125" s="138" t="s">
        <v>132</v>
      </c>
      <c r="AU125" s="138" t="s">
        <v>86</v>
      </c>
      <c r="AY125" s="2" t="s">
        <v>130</v>
      </c>
      <c r="BE125" s="139">
        <f t="shared" si="7"/>
        <v>0</v>
      </c>
      <c r="BF125" s="139">
        <f t="shared" si="8"/>
        <v>0</v>
      </c>
      <c r="BG125" s="139">
        <f t="shared" si="9"/>
        <v>0</v>
      </c>
      <c r="BH125" s="139">
        <f t="shared" si="10"/>
        <v>0</v>
      </c>
      <c r="BI125" s="139">
        <f t="shared" si="11"/>
        <v>0</v>
      </c>
      <c r="BJ125" s="2" t="s">
        <v>84</v>
      </c>
      <c r="BK125" s="139">
        <f t="shared" si="12"/>
        <v>0</v>
      </c>
      <c r="BL125" s="2" t="s">
        <v>584</v>
      </c>
      <c r="BM125" s="138" t="s">
        <v>591</v>
      </c>
    </row>
    <row r="126" spans="2:63" s="115" customFormat="1" ht="22.9" customHeight="1">
      <c r="B126" s="116"/>
      <c r="D126" s="117" t="s">
        <v>75</v>
      </c>
      <c r="E126" s="125" t="s">
        <v>592</v>
      </c>
      <c r="F126" s="125" t="s">
        <v>593</v>
      </c>
      <c r="J126" s="126">
        <f>BK126</f>
        <v>0</v>
      </c>
      <c r="L126" s="116"/>
      <c r="M126" s="120"/>
      <c r="P126" s="121">
        <f>SUM(P127:P133)</f>
        <v>0</v>
      </c>
      <c r="R126" s="121">
        <f>SUM(R127:R133)</f>
        <v>0</v>
      </c>
      <c r="T126" s="122">
        <f>SUM(T127:T133)</f>
        <v>0</v>
      </c>
      <c r="AR126" s="117" t="s">
        <v>155</v>
      </c>
      <c r="AT126" s="123" t="s">
        <v>75</v>
      </c>
      <c r="AU126" s="123" t="s">
        <v>84</v>
      </c>
      <c r="AY126" s="117" t="s">
        <v>130</v>
      </c>
      <c r="BK126" s="124">
        <f>SUM(BK127:BK133)</f>
        <v>0</v>
      </c>
    </row>
    <row r="127" spans="2:65" s="17" customFormat="1" ht="16.5" customHeight="1">
      <c r="B127" s="18"/>
      <c r="C127" s="127" t="s">
        <v>137</v>
      </c>
      <c r="D127" s="127" t="s">
        <v>132</v>
      </c>
      <c r="E127" s="128" t="s">
        <v>594</v>
      </c>
      <c r="F127" s="129" t="s">
        <v>593</v>
      </c>
      <c r="G127" s="130" t="s">
        <v>583</v>
      </c>
      <c r="H127" s="131">
        <v>1</v>
      </c>
      <c r="I127" s="132"/>
      <c r="J127" s="133">
        <f aca="true" t="shared" si="13" ref="J127:J133">ROUND(I127*H127,2)</f>
        <v>0</v>
      </c>
      <c r="K127" s="129" t="s">
        <v>136</v>
      </c>
      <c r="L127" s="18"/>
      <c r="M127" s="134" t="s">
        <v>1</v>
      </c>
      <c r="N127" s="135" t="s">
        <v>41</v>
      </c>
      <c r="P127" s="136">
        <f aca="true" t="shared" si="14" ref="P127:P133">O127*H127</f>
        <v>0</v>
      </c>
      <c r="Q127" s="136">
        <v>0</v>
      </c>
      <c r="R127" s="136">
        <f aca="true" t="shared" si="15" ref="R127:R133">Q127*H127</f>
        <v>0</v>
      </c>
      <c r="S127" s="136">
        <v>0</v>
      </c>
      <c r="T127" s="137">
        <f aca="true" t="shared" si="16" ref="T127:T133">S127*H127</f>
        <v>0</v>
      </c>
      <c r="AR127" s="138" t="s">
        <v>584</v>
      </c>
      <c r="AT127" s="138" t="s">
        <v>132</v>
      </c>
      <c r="AU127" s="138" t="s">
        <v>86</v>
      </c>
      <c r="AY127" s="2" t="s">
        <v>130</v>
      </c>
      <c r="BE127" s="139">
        <f t="shared" si="7"/>
        <v>0</v>
      </c>
      <c r="BF127" s="139">
        <f t="shared" si="8"/>
        <v>0</v>
      </c>
      <c r="BG127" s="139">
        <f t="shared" si="9"/>
        <v>0</v>
      </c>
      <c r="BH127" s="139">
        <f t="shared" si="10"/>
        <v>0</v>
      </c>
      <c r="BI127" s="139">
        <f t="shared" si="11"/>
        <v>0</v>
      </c>
      <c r="BJ127" s="2" t="s">
        <v>84</v>
      </c>
      <c r="BK127" s="139">
        <f aca="true" t="shared" si="17" ref="BK127:BK133">ROUND(I127*H127,2)</f>
        <v>0</v>
      </c>
      <c r="BL127" s="2" t="s">
        <v>584</v>
      </c>
      <c r="BM127" s="138" t="s">
        <v>595</v>
      </c>
    </row>
    <row r="128" spans="2:65" s="17" customFormat="1" ht="16.5" customHeight="1">
      <c r="B128" s="18"/>
      <c r="C128" s="127" t="s">
        <v>155</v>
      </c>
      <c r="D128" s="127" t="s">
        <v>132</v>
      </c>
      <c r="E128" s="128" t="s">
        <v>596</v>
      </c>
      <c r="F128" s="129" t="s">
        <v>597</v>
      </c>
      <c r="G128" s="130" t="s">
        <v>583</v>
      </c>
      <c r="H128" s="131">
        <v>1</v>
      </c>
      <c r="I128" s="132"/>
      <c r="J128" s="133">
        <f t="shared" si="13"/>
        <v>0</v>
      </c>
      <c r="K128" s="129" t="s">
        <v>136</v>
      </c>
      <c r="L128" s="18"/>
      <c r="M128" s="134" t="s">
        <v>1</v>
      </c>
      <c r="N128" s="135" t="s">
        <v>41</v>
      </c>
      <c r="P128" s="136">
        <f t="shared" si="14"/>
        <v>0</v>
      </c>
      <c r="Q128" s="136">
        <v>0</v>
      </c>
      <c r="R128" s="136">
        <f t="shared" si="15"/>
        <v>0</v>
      </c>
      <c r="S128" s="136">
        <v>0</v>
      </c>
      <c r="T128" s="137">
        <f t="shared" si="16"/>
        <v>0</v>
      </c>
      <c r="AR128" s="138" t="s">
        <v>584</v>
      </c>
      <c r="AT128" s="138" t="s">
        <v>132</v>
      </c>
      <c r="AU128" s="138" t="s">
        <v>86</v>
      </c>
      <c r="AY128" s="2" t="s">
        <v>130</v>
      </c>
      <c r="BE128" s="139">
        <f t="shared" si="7"/>
        <v>0</v>
      </c>
      <c r="BF128" s="139">
        <f t="shared" si="8"/>
        <v>0</v>
      </c>
      <c r="BG128" s="139">
        <f t="shared" si="9"/>
        <v>0</v>
      </c>
      <c r="BH128" s="139">
        <f t="shared" si="10"/>
        <v>0</v>
      </c>
      <c r="BI128" s="139">
        <f t="shared" si="11"/>
        <v>0</v>
      </c>
      <c r="BJ128" s="2" t="s">
        <v>84</v>
      </c>
      <c r="BK128" s="139">
        <f t="shared" si="17"/>
        <v>0</v>
      </c>
      <c r="BL128" s="2" t="s">
        <v>584</v>
      </c>
      <c r="BM128" s="138" t="s">
        <v>598</v>
      </c>
    </row>
    <row r="129" spans="2:65" s="17" customFormat="1" ht="24.2" customHeight="1">
      <c r="B129" s="18"/>
      <c r="C129" s="127" t="s">
        <v>161</v>
      </c>
      <c r="D129" s="127" t="s">
        <v>132</v>
      </c>
      <c r="E129" s="128" t="s">
        <v>599</v>
      </c>
      <c r="F129" s="129" t="s">
        <v>600</v>
      </c>
      <c r="G129" s="130" t="s">
        <v>583</v>
      </c>
      <c r="H129" s="131">
        <v>1</v>
      </c>
      <c r="I129" s="132"/>
      <c r="J129" s="133">
        <f t="shared" si="13"/>
        <v>0</v>
      </c>
      <c r="K129" s="129" t="s">
        <v>136</v>
      </c>
      <c r="L129" s="18"/>
      <c r="M129" s="134" t="s">
        <v>1</v>
      </c>
      <c r="N129" s="135" t="s">
        <v>41</v>
      </c>
      <c r="P129" s="136">
        <f t="shared" si="14"/>
        <v>0</v>
      </c>
      <c r="Q129" s="136">
        <v>0</v>
      </c>
      <c r="R129" s="136">
        <f t="shared" si="15"/>
        <v>0</v>
      </c>
      <c r="S129" s="136">
        <v>0</v>
      </c>
      <c r="T129" s="137">
        <f t="shared" si="16"/>
        <v>0</v>
      </c>
      <c r="AR129" s="138" t="s">
        <v>584</v>
      </c>
      <c r="AT129" s="138" t="s">
        <v>132</v>
      </c>
      <c r="AU129" s="138" t="s">
        <v>86</v>
      </c>
      <c r="AY129" s="2" t="s">
        <v>130</v>
      </c>
      <c r="BE129" s="139">
        <f t="shared" si="7"/>
        <v>0</v>
      </c>
      <c r="BF129" s="139">
        <f t="shared" si="8"/>
        <v>0</v>
      </c>
      <c r="BG129" s="139">
        <f t="shared" si="9"/>
        <v>0</v>
      </c>
      <c r="BH129" s="139">
        <f t="shared" si="10"/>
        <v>0</v>
      </c>
      <c r="BI129" s="139">
        <f t="shared" si="11"/>
        <v>0</v>
      </c>
      <c r="BJ129" s="2" t="s">
        <v>84</v>
      </c>
      <c r="BK129" s="139">
        <f t="shared" si="17"/>
        <v>0</v>
      </c>
      <c r="BL129" s="2" t="s">
        <v>584</v>
      </c>
      <c r="BM129" s="138" t="s">
        <v>601</v>
      </c>
    </row>
    <row r="130" spans="2:65" s="17" customFormat="1" ht="66.75" customHeight="1">
      <c r="B130" s="18"/>
      <c r="C130" s="127" t="s">
        <v>166</v>
      </c>
      <c r="D130" s="127" t="s">
        <v>132</v>
      </c>
      <c r="E130" s="128" t="s">
        <v>602</v>
      </c>
      <c r="F130" s="129" t="s">
        <v>603</v>
      </c>
      <c r="G130" s="130" t="s">
        <v>583</v>
      </c>
      <c r="H130" s="131">
        <v>1</v>
      </c>
      <c r="I130" s="132"/>
      <c r="J130" s="133">
        <f t="shared" si="13"/>
        <v>0</v>
      </c>
      <c r="K130" s="129" t="s">
        <v>136</v>
      </c>
      <c r="L130" s="18"/>
      <c r="M130" s="134" t="s">
        <v>1</v>
      </c>
      <c r="N130" s="135" t="s">
        <v>41</v>
      </c>
      <c r="P130" s="136">
        <f t="shared" si="14"/>
        <v>0</v>
      </c>
      <c r="Q130" s="136">
        <v>0</v>
      </c>
      <c r="R130" s="136">
        <f t="shared" si="15"/>
        <v>0</v>
      </c>
      <c r="S130" s="136">
        <v>0</v>
      </c>
      <c r="T130" s="137">
        <f t="shared" si="16"/>
        <v>0</v>
      </c>
      <c r="AR130" s="138" t="s">
        <v>584</v>
      </c>
      <c r="AT130" s="138" t="s">
        <v>132</v>
      </c>
      <c r="AU130" s="138" t="s">
        <v>86</v>
      </c>
      <c r="AY130" s="2" t="s">
        <v>130</v>
      </c>
      <c r="BE130" s="139">
        <f t="shared" si="7"/>
        <v>0</v>
      </c>
      <c r="BF130" s="139">
        <f t="shared" si="8"/>
        <v>0</v>
      </c>
      <c r="BG130" s="139">
        <f t="shared" si="9"/>
        <v>0</v>
      </c>
      <c r="BH130" s="139">
        <f t="shared" si="10"/>
        <v>0</v>
      </c>
      <c r="BI130" s="139">
        <f t="shared" si="11"/>
        <v>0</v>
      </c>
      <c r="BJ130" s="2" t="s">
        <v>84</v>
      </c>
      <c r="BK130" s="139">
        <f t="shared" si="17"/>
        <v>0</v>
      </c>
      <c r="BL130" s="2" t="s">
        <v>584</v>
      </c>
      <c r="BM130" s="138" t="s">
        <v>604</v>
      </c>
    </row>
    <row r="131" spans="2:65" s="17" customFormat="1" ht="55.5" customHeight="1">
      <c r="B131" s="18"/>
      <c r="C131" s="127" t="s">
        <v>172</v>
      </c>
      <c r="D131" s="127" t="s">
        <v>132</v>
      </c>
      <c r="E131" s="128" t="s">
        <v>605</v>
      </c>
      <c r="F131" s="129" t="s">
        <v>606</v>
      </c>
      <c r="G131" s="130" t="s">
        <v>583</v>
      </c>
      <c r="H131" s="131">
        <v>1</v>
      </c>
      <c r="I131" s="132"/>
      <c r="J131" s="133">
        <f t="shared" si="13"/>
        <v>0</v>
      </c>
      <c r="K131" s="129" t="s">
        <v>1</v>
      </c>
      <c r="L131" s="18"/>
      <c r="M131" s="134" t="s">
        <v>1</v>
      </c>
      <c r="N131" s="135" t="s">
        <v>41</v>
      </c>
      <c r="P131" s="136">
        <f t="shared" si="14"/>
        <v>0</v>
      </c>
      <c r="Q131" s="136">
        <v>0</v>
      </c>
      <c r="R131" s="136">
        <f t="shared" si="15"/>
        <v>0</v>
      </c>
      <c r="S131" s="136">
        <v>0</v>
      </c>
      <c r="T131" s="137">
        <f t="shared" si="16"/>
        <v>0</v>
      </c>
      <c r="AR131" s="138" t="s">
        <v>584</v>
      </c>
      <c r="AT131" s="138" t="s">
        <v>132</v>
      </c>
      <c r="AU131" s="138" t="s">
        <v>86</v>
      </c>
      <c r="AY131" s="2" t="s">
        <v>130</v>
      </c>
      <c r="BE131" s="139">
        <f t="shared" si="7"/>
        <v>0</v>
      </c>
      <c r="BF131" s="139">
        <f t="shared" si="8"/>
        <v>0</v>
      </c>
      <c r="BG131" s="139">
        <f t="shared" si="9"/>
        <v>0</v>
      </c>
      <c r="BH131" s="139">
        <f t="shared" si="10"/>
        <v>0</v>
      </c>
      <c r="BI131" s="139">
        <f t="shared" si="11"/>
        <v>0</v>
      </c>
      <c r="BJ131" s="2" t="s">
        <v>84</v>
      </c>
      <c r="BK131" s="139">
        <f t="shared" si="17"/>
        <v>0</v>
      </c>
      <c r="BL131" s="2" t="s">
        <v>584</v>
      </c>
      <c r="BM131" s="138" t="s">
        <v>607</v>
      </c>
    </row>
    <row r="132" spans="2:51" s="140" customFormat="1" ht="33.75">
      <c r="B132" s="141"/>
      <c r="D132" s="142" t="s">
        <v>146</v>
      </c>
      <c r="E132" s="143" t="s">
        <v>1</v>
      </c>
      <c r="F132" s="144" t="s">
        <v>608</v>
      </c>
      <c r="H132" s="145">
        <v>1</v>
      </c>
      <c r="L132" s="141"/>
      <c r="M132" s="146"/>
      <c r="T132" s="147"/>
      <c r="AT132" s="143" t="s">
        <v>146</v>
      </c>
      <c r="AU132" s="143" t="s">
        <v>86</v>
      </c>
      <c r="AV132" s="140" t="s">
        <v>86</v>
      </c>
      <c r="AW132" s="140" t="s">
        <v>32</v>
      </c>
      <c r="AX132" s="140" t="s">
        <v>84</v>
      </c>
      <c r="AY132" s="143" t="s">
        <v>130</v>
      </c>
    </row>
    <row r="133" spans="2:65" s="17" customFormat="1" ht="16.5" customHeight="1">
      <c r="B133" s="18"/>
      <c r="C133" s="127" t="s">
        <v>179</v>
      </c>
      <c r="D133" s="127" t="s">
        <v>132</v>
      </c>
      <c r="E133" s="128" t="s">
        <v>609</v>
      </c>
      <c r="F133" s="129" t="s">
        <v>610</v>
      </c>
      <c r="G133" s="130" t="s">
        <v>583</v>
      </c>
      <c r="H133" s="131">
        <v>1</v>
      </c>
      <c r="I133" s="132"/>
      <c r="J133" s="133">
        <f t="shared" si="13"/>
        <v>0</v>
      </c>
      <c r="K133" s="129" t="s">
        <v>136</v>
      </c>
      <c r="L133" s="18"/>
      <c r="M133" s="134" t="s">
        <v>1</v>
      </c>
      <c r="N133" s="135" t="s">
        <v>41</v>
      </c>
      <c r="P133" s="136">
        <f t="shared" si="14"/>
        <v>0</v>
      </c>
      <c r="Q133" s="136">
        <v>0</v>
      </c>
      <c r="R133" s="136">
        <f t="shared" si="15"/>
        <v>0</v>
      </c>
      <c r="S133" s="136">
        <v>0</v>
      </c>
      <c r="T133" s="137">
        <f t="shared" si="16"/>
        <v>0</v>
      </c>
      <c r="AR133" s="138" t="s">
        <v>584</v>
      </c>
      <c r="AT133" s="138" t="s">
        <v>132</v>
      </c>
      <c r="AU133" s="138" t="s">
        <v>86</v>
      </c>
      <c r="AY133" s="2" t="s">
        <v>130</v>
      </c>
      <c r="BE133" s="139">
        <f t="shared" si="7"/>
        <v>0</v>
      </c>
      <c r="BF133" s="139">
        <f t="shared" si="8"/>
        <v>0</v>
      </c>
      <c r="BG133" s="139">
        <f t="shared" si="9"/>
        <v>0</v>
      </c>
      <c r="BH133" s="139">
        <f t="shared" si="10"/>
        <v>0</v>
      </c>
      <c r="BI133" s="139">
        <f t="shared" si="11"/>
        <v>0</v>
      </c>
      <c r="BJ133" s="2" t="s">
        <v>84</v>
      </c>
      <c r="BK133" s="139">
        <f t="shared" si="17"/>
        <v>0</v>
      </c>
      <c r="BL133" s="2" t="s">
        <v>584</v>
      </c>
      <c r="BM133" s="138" t="s">
        <v>611</v>
      </c>
    </row>
    <row r="134" spans="2:63" s="115" customFormat="1" ht="22.9" customHeight="1">
      <c r="B134" s="116"/>
      <c r="D134" s="117" t="s">
        <v>75</v>
      </c>
      <c r="E134" s="125" t="s">
        <v>612</v>
      </c>
      <c r="F134" s="125" t="s">
        <v>613</v>
      </c>
      <c r="J134" s="126">
        <f>BK134</f>
        <v>0</v>
      </c>
      <c r="L134" s="116"/>
      <c r="M134" s="120"/>
      <c r="P134" s="121">
        <f>P135</f>
        <v>0</v>
      </c>
      <c r="R134" s="121">
        <f>R135</f>
        <v>0</v>
      </c>
      <c r="T134" s="122">
        <f>T135</f>
        <v>0</v>
      </c>
      <c r="AR134" s="117" t="s">
        <v>155</v>
      </c>
      <c r="AT134" s="123" t="s">
        <v>75</v>
      </c>
      <c r="AU134" s="123" t="s">
        <v>84</v>
      </c>
      <c r="AY134" s="117" t="s">
        <v>130</v>
      </c>
      <c r="BK134" s="124">
        <f>BK135</f>
        <v>0</v>
      </c>
    </row>
    <row r="135" spans="2:65" s="17" customFormat="1" ht="24.2" customHeight="1">
      <c r="B135" s="18"/>
      <c r="C135" s="127" t="s">
        <v>186</v>
      </c>
      <c r="D135" s="127" t="s">
        <v>132</v>
      </c>
      <c r="E135" s="128" t="s">
        <v>614</v>
      </c>
      <c r="F135" s="129" t="s">
        <v>615</v>
      </c>
      <c r="G135" s="130" t="s">
        <v>583</v>
      </c>
      <c r="H135" s="131">
        <v>1</v>
      </c>
      <c r="I135" s="132"/>
      <c r="J135" s="133">
        <f>ROUND(I135*H135,2)</f>
        <v>0</v>
      </c>
      <c r="K135" s="129" t="s">
        <v>136</v>
      </c>
      <c r="L135" s="18"/>
      <c r="M135" s="173" t="s">
        <v>1</v>
      </c>
      <c r="N135" s="174" t="s">
        <v>41</v>
      </c>
      <c r="O135" s="175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AR135" s="138" t="s">
        <v>584</v>
      </c>
      <c r="AT135" s="138" t="s">
        <v>132</v>
      </c>
      <c r="AU135" s="138" t="s">
        <v>86</v>
      </c>
      <c r="AY135" s="2" t="s">
        <v>130</v>
      </c>
      <c r="BE135" s="139">
        <f t="shared" si="7"/>
        <v>0</v>
      </c>
      <c r="BF135" s="139">
        <f t="shared" si="8"/>
        <v>0</v>
      </c>
      <c r="BG135" s="139">
        <f t="shared" si="9"/>
        <v>0</v>
      </c>
      <c r="BH135" s="139">
        <f t="shared" si="10"/>
        <v>0</v>
      </c>
      <c r="BI135" s="139">
        <f t="shared" si="11"/>
        <v>0</v>
      </c>
      <c r="BJ135" s="2" t="s">
        <v>84</v>
      </c>
      <c r="BK135" s="139">
        <f>ROUND(I135*H135,2)</f>
        <v>0</v>
      </c>
      <c r="BL135" s="2" t="s">
        <v>584</v>
      </c>
      <c r="BM135" s="138" t="s">
        <v>616</v>
      </c>
    </row>
    <row r="136" spans="2:12" s="17" customFormat="1" ht="6.95" customHeight="1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18"/>
    </row>
  </sheetData>
  <autoFilter ref="C119:K135"/>
  <mergeCells count="9">
    <mergeCell ref="E85:H85"/>
    <mergeCell ref="E87:H87"/>
    <mergeCell ref="E110:H110"/>
    <mergeCell ref="E112:H112"/>
    <mergeCell ref="L2:V2"/>
    <mergeCell ref="E7:H7"/>
    <mergeCell ref="E9:H9"/>
    <mergeCell ref="E18:H18"/>
    <mergeCell ref="E27:H27"/>
  </mergeCells>
  <printOptions/>
  <pageMargins left="0.39375000000000004" right="0.39375000000000004" top="0.39375000000000004" bottom="0.39375000000000004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2023-08-30T06:08:03Z</dcterms:created>
  <dcterms:modified xsi:type="dcterms:W3CDTF">2023-08-30T06:08:03Z</dcterms:modified>
  <cp:category/>
  <cp:version/>
  <cp:contentType/>
  <cp:contentStatus/>
</cp:coreProperties>
</file>