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richData/rdRichValueTypes.xml" ContentType="application/vnd.ms-excel.rdrichvaluetypes+xml"/>
  <Override PartName="/xl/richData/rdrichvaluestructure.xml" ContentType="application/vnd.ms-excel.rdrichvaluestructure+xml"/>
  <Override PartName="/xl/richData/rdrichvalue.xml" ContentType="application/vnd.ms-excel.rdrichvalu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Buk\userhome\duseks\My Documents\ZŘ Fotovoltaické výrobny Chrudim\II.Etapa\PD\ZŠ Sladkovského\"/>
    </mc:Choice>
  </mc:AlternateContent>
  <bookViews>
    <workbookView xWindow="-105" yWindow="-105" windowWidth="19425" windowHeight="10305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Stavba!$H$43</definedName>
    <definedName name="CenaCelkem">Stavba!$G$32</definedName>
    <definedName name="CenaCelkemBezDPH">Stavba!$G$31</definedName>
    <definedName name="CenaCelkemVypocet" localSheetId="1">Stavba!$I$43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Stavba!$D$15:$G$15</definedName>
    <definedName name="DIČ" localSheetId="1">Stavba!$I$15</definedName>
    <definedName name="dmisto">Stavba!$D$16:$G$16</definedName>
    <definedName name="DPHSni">Stavba!$G$27</definedName>
    <definedName name="DPHZakl">Stavba!$G$29</definedName>
    <definedName name="dpsc" localSheetId="1">Stavba!$C$16</definedName>
    <definedName name="IČO" localSheetId="1">Stavba!$I$14</definedName>
    <definedName name="Mena">Stavba!$J$32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Stavba!$D$9</definedName>
    <definedName name="Objednatel" localSheetId="1">Stavba!$D$8</definedName>
    <definedName name="Objekt" localSheetId="1">Stavba!$B$41</definedName>
    <definedName name="_xlnm.Print_Area" localSheetId="3">'Rozpočet Pol'!$A$1:$U$51</definedName>
    <definedName name="_xlnm.Print_Area" localSheetId="1">Stavba!$A$1:$J$55</definedName>
    <definedName name="odic" localSheetId="1">Stavba!$I$9</definedName>
    <definedName name="oico" localSheetId="1">Stavba!$I$8</definedName>
    <definedName name="omisto" localSheetId="1">Stavba!$D$10</definedName>
    <definedName name="onazev" localSheetId="1">Stavba!$D$9</definedName>
    <definedName name="opsc" localSheetId="1">Stavba!$C$10</definedName>
    <definedName name="padresa">Stavba!$D$12</definedName>
    <definedName name="pdic">Stavba!$I$12</definedName>
    <definedName name="pico">Stavba!$I$11</definedName>
    <definedName name="pmisto">Stavba!$D$13</definedName>
    <definedName name="PocetMJ">#REF!</definedName>
    <definedName name="PoptavkaID">Stavba!$A$1</definedName>
    <definedName name="pPSC">Stavba!$C$13</definedName>
    <definedName name="Projektant">Stavba!$D$11</definedName>
    <definedName name="SazbaDPH1" localSheetId="1">Stavba!$E$26</definedName>
    <definedName name="SazbaDPH1">'[1]Krycí list'!$C$30</definedName>
    <definedName name="SazbaDPH2" localSheetId="1">Stavba!$E$28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Stavba!$D$17</definedName>
    <definedName name="Z_B7E7C763_C459_487D_8ABA_5CFDDFBD5A84_.wvu.Cols" localSheetId="1" hidden="1">Stavba!$A:$A</definedName>
    <definedName name="Z_B7E7C763_C459_487D_8ABA_5CFDDFBD5A84_.wvu.PrintArea" localSheetId="1" hidden="1">Stavba!$B$1:$J$39</definedName>
    <definedName name="ZakladDPHSni">Stavba!$G$26</definedName>
    <definedName name="ZakladDPHSniVypocet" localSheetId="1">Stavba!$F$43</definedName>
    <definedName name="ZakladDPHZakl">Stavba!$G$28</definedName>
    <definedName name="ZakladDPHZaklVypocet" localSheetId="1">Stavba!$G$43</definedName>
    <definedName name="Zaokrouhleni">Stavba!$G$30</definedName>
    <definedName name="Zhotovitel">Stavba!$D$14:$G$14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8" i="12" l="1"/>
  <c r="M18" i="12" s="1"/>
  <c r="U18" i="12"/>
  <c r="Q18" i="12"/>
  <c r="O18" i="12"/>
  <c r="K18" i="12"/>
  <c r="I18" i="12"/>
  <c r="AY37" i="12"/>
  <c r="G36" i="12"/>
  <c r="AY33" i="12"/>
  <c r="G32" i="12"/>
  <c r="M32" i="12" s="1"/>
  <c r="U32" i="12"/>
  <c r="Q32" i="12"/>
  <c r="O32" i="12"/>
  <c r="K32" i="12"/>
  <c r="I32" i="12"/>
  <c r="AA49" i="12" l="1"/>
  <c r="F42" i="1" s="1"/>
  <c r="AY35" i="12"/>
  <c r="AY30" i="12"/>
  <c r="AY26" i="12"/>
  <c r="AY24" i="12"/>
  <c r="AY13" i="12"/>
  <c r="G9" i="12"/>
  <c r="M9" i="12" s="1"/>
  <c r="I9" i="12"/>
  <c r="K9" i="12"/>
  <c r="O9" i="12"/>
  <c r="Q9" i="12"/>
  <c r="U9" i="12"/>
  <c r="G10" i="12"/>
  <c r="M10" i="12" s="1"/>
  <c r="I10" i="12"/>
  <c r="K10" i="12"/>
  <c r="O10" i="12"/>
  <c r="Q10" i="12"/>
  <c r="U10" i="12"/>
  <c r="G12" i="12"/>
  <c r="M12" i="12" s="1"/>
  <c r="I12" i="12"/>
  <c r="K12" i="12"/>
  <c r="O12" i="12"/>
  <c r="Q12" i="12"/>
  <c r="U12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5" i="12"/>
  <c r="M25" i="12" s="1"/>
  <c r="I25" i="12"/>
  <c r="K25" i="12"/>
  <c r="O25" i="12"/>
  <c r="Q25" i="12"/>
  <c r="U25" i="12"/>
  <c r="G27" i="12"/>
  <c r="M27" i="12" s="1"/>
  <c r="I27" i="12"/>
  <c r="K27" i="12"/>
  <c r="O27" i="12"/>
  <c r="Q27" i="12"/>
  <c r="U27" i="12"/>
  <c r="G29" i="12"/>
  <c r="M29" i="12" s="1"/>
  <c r="I29" i="12"/>
  <c r="K29" i="12"/>
  <c r="O29" i="12"/>
  <c r="Q29" i="12"/>
  <c r="U29" i="12"/>
  <c r="G34" i="12"/>
  <c r="M34" i="12" s="1"/>
  <c r="I34" i="12"/>
  <c r="K34" i="12"/>
  <c r="O34" i="12"/>
  <c r="Q34" i="12"/>
  <c r="U34" i="12"/>
  <c r="G40" i="12"/>
  <c r="M40" i="12" s="1"/>
  <c r="I40" i="12"/>
  <c r="K40" i="12"/>
  <c r="O40" i="12"/>
  <c r="Q40" i="12"/>
  <c r="U40" i="12"/>
  <c r="G43" i="12"/>
  <c r="M43" i="12" s="1"/>
  <c r="I43" i="12"/>
  <c r="K43" i="12"/>
  <c r="O43" i="12"/>
  <c r="Q43" i="12"/>
  <c r="U43" i="12"/>
  <c r="G45" i="12"/>
  <c r="M45" i="12" s="1"/>
  <c r="I45" i="12"/>
  <c r="K45" i="12"/>
  <c r="O45" i="12"/>
  <c r="Q45" i="12"/>
  <c r="U45" i="12"/>
  <c r="G46" i="12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I19" i="1"/>
  <c r="G30" i="1"/>
  <c r="J31" i="1"/>
  <c r="J29" i="1"/>
  <c r="G41" i="1"/>
  <c r="F41" i="1"/>
  <c r="J26" i="1"/>
  <c r="J27" i="1"/>
  <c r="J28" i="1"/>
  <c r="J30" i="1"/>
  <c r="E27" i="1"/>
  <c r="E29" i="1"/>
  <c r="U42" i="12" l="1"/>
  <c r="O39" i="12"/>
  <c r="I39" i="12"/>
  <c r="K42" i="12"/>
  <c r="Q39" i="12"/>
  <c r="K8" i="12"/>
  <c r="O42" i="12"/>
  <c r="F43" i="1"/>
  <c r="U44" i="12"/>
  <c r="O44" i="12"/>
  <c r="I42" i="12"/>
  <c r="U39" i="12"/>
  <c r="G39" i="12"/>
  <c r="I52" i="1" s="1"/>
  <c r="K11" i="12"/>
  <c r="Q11" i="12"/>
  <c r="G8" i="12"/>
  <c r="AB49" i="12"/>
  <c r="G42" i="1" s="1"/>
  <c r="G43" i="1" s="1"/>
  <c r="Q44" i="12"/>
  <c r="G44" i="12"/>
  <c r="I54" i="1" s="1"/>
  <c r="I22" i="1" s="1"/>
  <c r="M39" i="12"/>
  <c r="U11" i="12"/>
  <c r="O11" i="12"/>
  <c r="I44" i="12"/>
  <c r="K44" i="12"/>
  <c r="Q42" i="12"/>
  <c r="G42" i="12"/>
  <c r="I53" i="1" s="1"/>
  <c r="I23" i="1" s="1"/>
  <c r="O8" i="12"/>
  <c r="U8" i="12"/>
  <c r="I8" i="12"/>
  <c r="K39" i="12"/>
  <c r="G11" i="12"/>
  <c r="I51" i="1" s="1"/>
  <c r="I11" i="12"/>
  <c r="Q8" i="12"/>
  <c r="M8" i="12"/>
  <c r="M42" i="12"/>
  <c r="M46" i="12"/>
  <c r="M44" i="12" s="1"/>
  <c r="M21" i="12"/>
  <c r="M11" i="12" s="1"/>
  <c r="G49" i="12" l="1"/>
  <c r="I21" i="1"/>
  <c r="G26" i="1"/>
  <c r="G31" i="1"/>
  <c r="I50" i="1"/>
  <c r="H42" i="1"/>
  <c r="I20" i="1" l="1"/>
  <c r="I24" i="1" s="1"/>
  <c r="G28" i="1" s="1"/>
  <c r="G29" i="1" s="1"/>
  <c r="I55" i="1"/>
  <c r="H43" i="1"/>
  <c r="I42" i="1"/>
  <c r="I43" i="1" s="1"/>
  <c r="G27" i="1"/>
  <c r="J42" i="1"/>
  <c r="G32" i="1" l="1"/>
  <c r="J43" i="1"/>
</calcChain>
</file>

<file path=xl/comments1.xml><?xml version="1.0" encoding="utf-8"?>
<comments xmlns="http://schemas.openxmlformats.org/spreadsheetml/2006/main">
  <authors>
    <author>Radim Štěpánek</author>
  </authors>
  <commentList>
    <comment ref="D14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4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5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5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6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6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<sst xmlns="http://schemas.openxmlformats.org/spreadsheetml/2006/main" count="279" uniqueCount="167">
  <si>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</si>
  <si>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</si>
  <si>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</si>
  <si>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</si>
  <si>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</si>
  <si>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</si>
  <si>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</si>
  <si>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</si>
  <si>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</si>
  <si>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</si>
  <si>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</si>
  <si>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</si>
  <si>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</si>
  <si>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</si>
  <si>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</si>
  <si>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</si>
  <si>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</si>
  <si>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</si>
  <si>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</si>
  <si>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</si>
  <si>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</si>
  <si>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</si>
  <si>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</si>
  <si>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</si>
  <si>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</si>
  <si>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</si>
  <si>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</si>
  <si>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</si>
  <si>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</si>
  <si>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</si>
  <si>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</si>
  <si>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</si>
  <si>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</si>
  <si>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</si>
  <si>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</si>
  <si>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</si>
  <si>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</si>
  <si>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</si>
  <si>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</si>
  <si>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</si>
  <si>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</si>
  <si>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</si>
  <si>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</si>
  <si>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Rozpočet:</t>
  </si>
  <si>
    <t>Misto</t>
  </si>
  <si>
    <t>Fotovoltaická elektrárna 500,24 kWp</t>
  </si>
  <si>
    <t>Rozpočet</t>
  </si>
  <si>
    <t>Celkem za stavbu</t>
  </si>
  <si>
    <t>CZK</t>
  </si>
  <si>
    <t>Rekapitulace dílů</t>
  </si>
  <si>
    <t>Typ dílu</t>
  </si>
  <si>
    <t>767</t>
  </si>
  <si>
    <t>Konstrukce zámečnické</t>
  </si>
  <si>
    <t>M21</t>
  </si>
  <si>
    <t>Elektromontáže</t>
  </si>
  <si>
    <t>M22</t>
  </si>
  <si>
    <t>Montáž sdělovací a zabezp.tech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</si>
  <si>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</si>
  <si>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</si>
  <si>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</si>
  <si>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</si>
  <si>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</si>
  <si>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</si>
  <si>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</si>
  <si>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</si>
  <si>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</si>
  <si>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</si>
  <si>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</si>
  <si>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</si>
  <si>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</si>
  <si>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</si>
  <si>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</si>
  <si>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</si>
  <si>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</si>
  <si>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</si>
  <si>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</si>
  <si>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</si>
  <si>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</si>
  <si>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</si>
  <si>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</si>
  <si>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</si>
  <si>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</si>
  <si>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</si>
  <si>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</si>
  <si>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</si>
  <si>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</si>
  <si>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POL3_0</t>
  </si>
  <si>
    <t>POP</t>
  </si>
  <si>
    <t>POL1_0</t>
  </si>
  <si>
    <t>m</t>
  </si>
  <si>
    <t>kompl</t>
  </si>
  <si>
    <t>POL2_0</t>
  </si>
  <si>
    <t>Ukončení vodičů v rozvaděči + zapojení do 6 mm2</t>
  </si>
  <si>
    <t>ks</t>
  </si>
  <si>
    <t>OST01</t>
  </si>
  <si>
    <t>Soubor</t>
  </si>
  <si>
    <t xml:space="preserve">Dokumentace skutečného provedení </t>
  </si>
  <si>
    <t>Výchozí revize, vč. dopravy</t>
  </si>
  <si>
    <t/>
  </si>
  <si>
    <t>SUM</t>
  </si>
  <si>
    <t>POPUZIV</t>
  </si>
  <si>
    <t>END</t>
  </si>
  <si>
    <t>767 0-01</t>
  </si>
  <si>
    <t>555-004</t>
  </si>
  <si>
    <t>Montáž systémové konstrukce pro FV panely, vč. osazení a zapojení panelů</t>
  </si>
  <si>
    <t>Montáž rozvaděče skříň., 1 pole dělených do 500kg</t>
  </si>
  <si>
    <t>210 19-0054.R00</t>
  </si>
  <si>
    <t>Popis:</t>
  </si>
  <si>
    <t>Montáž rozvaděče DC/AC, invertoru a dopojení do stávajícího rozvaděče</t>
  </si>
  <si>
    <t>210 02-0302.R00</t>
  </si>
  <si>
    <t>Žlab s příslušenstvím, 62/50 mm bez víka</t>
  </si>
  <si>
    <t>553-4739760R</t>
  </si>
  <si>
    <t>MARS žlab kabelový NKZIN 50X62X0.70 EC, neděrovaný, s integrovanou spojkou</t>
  </si>
  <si>
    <t>210 01-0132.R00</t>
  </si>
  <si>
    <t>Trubka ochranná z PE, uložená pevně, DN do 20,5mm</t>
  </si>
  <si>
    <t>Vodič solární 6 mm2 uložený pevně, včetně dodávky solárního vodiče</t>
  </si>
  <si>
    <t>210 80-0646.RT1</t>
  </si>
  <si>
    <t>210 81-0110.R00</t>
  </si>
  <si>
    <t>210 10-0002.R00</t>
  </si>
  <si>
    <t>210 10-0005.R00</t>
  </si>
  <si>
    <t>210 10-0020.R00</t>
  </si>
  <si>
    <t>Hromosvod, propojení fotovoltaického pole na hromosvod</t>
  </si>
  <si>
    <t>555- 005</t>
  </si>
  <si>
    <t>Záruka na produkt činí 15 let a záruka na výkon 25 let. Vizuálně atraktivní panely s německoiu zárukou.</t>
  </si>
  <si>
    <t>553- 002</t>
  </si>
  <si>
    <t>Ztráty výkonu v celém stringu vlivem zastínění nebi různé orientace jsou při použítí optimizérů SolarEdge minulostí. Díky MPP trackingu na úrovni panelů je každý panel řízen samostatně a string je tak schopen poskytovat maximální možný výkon.</t>
  </si>
  <si>
    <t>555- 006</t>
  </si>
  <si>
    <t>210 00-1.</t>
  </si>
  <si>
    <t>210 00-3.</t>
  </si>
  <si>
    <t>210 00-4.</t>
  </si>
  <si>
    <t xml:space="preserve">Třífázový střídač SolarEdge s technologií Synergy. IP65 pro venkovní instalaci. Střídače SolarEdge nemají MPP Tracker a mají šest vstupů pro optimizéry panelů SolarEdge. S využitím technologie pevného napětí pracuje střídač SolarEdge trvale v optimálním rozsahu vstupního napětí. Součástí je internetový portál SolarEdge monitoring portal. Střídač má 12 let záruku, která potvrzuje kvalitu produktu. </t>
  </si>
  <si>
    <t>DC přepěťové ochrany I a II stupeň</t>
  </si>
  <si>
    <t>AC komponenty, jištění, elektroměr výroby, přepěťová ochrana</t>
  </si>
  <si>
    <t>Prvky automatického online výkaznictví do CS OTE</t>
  </si>
  <si>
    <t>Regulace výkonu FVE dle PPDS, řízení HDO v rozsahu 0/100%</t>
  </si>
  <si>
    <t>Vypracování projektové a výrobní dokumentace (DPS)</t>
  </si>
  <si>
    <t>Doprava</t>
  </si>
  <si>
    <t>Kabel UTP/FTP kat.5e v trubkách</t>
  </si>
  <si>
    <t>222 28-0214.R00</t>
  </si>
  <si>
    <t>Pro napojení monitoringu FVE do místní sítě</t>
  </si>
  <si>
    <t>004 11-1020.R</t>
  </si>
  <si>
    <t>005 24-1010.R</t>
  </si>
  <si>
    <t>005 23-1010.R</t>
  </si>
  <si>
    <t>Mateřská škola, Víta Nejedlého 769, Chrudim III, 537 01 Chrudim</t>
  </si>
  <si>
    <t xml:space="preserve">Město Chrudim </t>
  </si>
  <si>
    <t>Resselovo náměstí 77</t>
  </si>
  <si>
    <t>53701</t>
  </si>
  <si>
    <t>Chrudim - Chrudim I</t>
  </si>
  <si>
    <t xml:space="preserve"> 00270211</t>
  </si>
  <si>
    <t>CZ 00270211</t>
  </si>
  <si>
    <t>Kabel CYKY-j 1kV 5x10 pevně uložený, včetně dodávky kabelu 5x10 mm2</t>
  </si>
  <si>
    <t>Ukončení vodičů v rozvaděči + zapojení do 10 mm2</t>
  </si>
  <si>
    <t>210 00-2.</t>
  </si>
  <si>
    <t>Rozvaděč RFVE - DC</t>
  </si>
  <si>
    <t>Rozvaděč RFVE - AC</t>
  </si>
  <si>
    <t>Napájení rozvaděče technologie RFVE</t>
  </si>
  <si>
    <t>Doplnění do stávajícího rozvaděče RE v místě AC napojení FVE</t>
  </si>
  <si>
    <t xml:space="preserve">Doplnění do stávajícího rozvaděče R.. v objektu </t>
  </si>
  <si>
    <t>1x jistič C40/3</t>
  </si>
  <si>
    <t>210 81-01050.R00</t>
  </si>
  <si>
    <t>Kabel CYKY-j 1kV 3x1,5 pevně uložený, včetně dodávky kabelu 3x1,5 mm2</t>
  </si>
  <si>
    <t>Systémová Alu konstrukce na plochou střechu + zatížení pro FV panely vč. příslušenství</t>
  </si>
  <si>
    <t>Fotovoltaická elektrárna o výkonu 24,6 kWp bez akumulace el. energie</t>
  </si>
  <si>
    <t>ZŠ Chrudim, Sladkovského, Sladkovského 28, 537 01 Chrudim II</t>
  </si>
  <si>
    <t>FV panel o jm. výkonu 410Wp</t>
  </si>
  <si>
    <t>Výkonový optimizér, MPPT optimalizace na úrovni dvou panelů</t>
  </si>
  <si>
    <t>Síťový střídač, vč. integrovaného monitoringu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</si>
</sst>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rgb="FF008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6" fillId="0" borderId="34" xfId="0" applyNumberFormat="1" applyFont="1" applyBorder="1" applyAlignment="1">
      <alignment vertical="top" wrapText="1" shrinkToFit="1"/>
    </xf>
    <xf numFmtId="0" fontId="17" fillId="0" borderId="26" xfId="0" applyFont="1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7" fillId="0" borderId="34" xfId="0" applyFont="1" applyBorder="1" applyAlignment="1">
      <alignment horizontal="left" vertical="top" wrapText="1"/>
    </xf>
    <xf numFmtId="14" fontId="8" fillId="0" borderId="6" xfId="0" applyNumberFormat="1" applyFont="1" applyBorder="1" applyAlignment="1">
      <alignment vertical="top"/>
    </xf>
    <xf numFmtId="0" fontId="8" fillId="3" borderId="53" xfId="0" applyFont="1" applyFill="1" applyBorder="1" applyAlignment="1">
      <alignment vertical="top"/>
    </xf>
    <xf numFmtId="49" fontId="8" fillId="3" borderId="53" xfId="0" applyNumberFormat="1" applyFont="1" applyFill="1" applyBorder="1" applyAlignment="1">
      <alignment vertical="top"/>
    </xf>
    <xf numFmtId="49" fontId="8" fillId="3" borderId="49" xfId="0" applyNumberFormat="1" applyFont="1" applyFill="1" applyBorder="1" applyAlignment="1">
      <alignment vertical="top"/>
    </xf>
    <xf numFmtId="0" fontId="8" fillId="3" borderId="49" xfId="0" applyFont="1" applyFill="1" applyBorder="1" applyAlignment="1">
      <alignment vertical="top"/>
    </xf>
    <xf numFmtId="164" fontId="8" fillId="3" borderId="49" xfId="0" applyNumberFormat="1" applyFont="1" applyFill="1" applyBorder="1" applyAlignment="1">
      <alignment vertical="top"/>
    </xf>
    <xf numFmtId="4" fontId="8" fillId="3" borderId="49" xfId="0" applyNumberFormat="1" applyFont="1" applyFill="1" applyBorder="1" applyAlignment="1">
      <alignment vertical="top"/>
    </xf>
    <xf numFmtId="0" fontId="8" fillId="3" borderId="49" xfId="0" applyFont="1" applyFill="1" applyBorder="1" applyAlignment="1">
      <alignment horizontal="left" vertical="top" wrapText="1"/>
    </xf>
    <xf numFmtId="0" fontId="8" fillId="3" borderId="49" xfId="0" applyFont="1" applyFill="1" applyBorder="1" applyAlignment="1">
      <alignment vertical="top" shrinkToFit="1"/>
    </xf>
    <xf numFmtId="164" fontId="8" fillId="3" borderId="49" xfId="0" applyNumberFormat="1" applyFont="1" applyFill="1" applyBorder="1" applyAlignment="1">
      <alignment vertical="top" shrinkToFit="1"/>
    </xf>
    <xf numFmtId="4" fontId="8" fillId="3" borderId="49" xfId="0" applyNumberFormat="1" applyFont="1" applyFill="1" applyBorder="1" applyAlignment="1">
      <alignment vertical="top" shrinkToFit="1"/>
    </xf>
    <xf numFmtId="0" fontId="15" fillId="5" borderId="10" xfId="0" applyFont="1" applyFill="1" applyBorder="1"/>
    <xf numFmtId="0" fontId="15" fillId="5" borderId="6" xfId="0" applyFont="1" applyFill="1" applyBorder="1"/>
    <xf numFmtId="4" fontId="15" fillId="5" borderId="39" xfId="0" applyNumberFormat="1" applyFont="1" applyFill="1" applyBorder="1" applyAlignment="1">
      <alignment horizontal="center"/>
    </xf>
    <xf numFmtId="4" fontId="15" fillId="5" borderId="39" xfId="0" applyNumberFormat="1" applyFont="1" applyFill="1" applyBorder="1"/>
    <xf numFmtId="49" fontId="0" fillId="0" borderId="6" xfId="0" applyNumberFormat="1" applyBorder="1" applyAlignment="1">
      <alignment vertical="top"/>
    </xf>
    <xf numFmtId="49" fontId="0" fillId="0" borderId="6" xfId="0" applyNumberFormat="1" applyBorder="1" applyAlignment="1">
      <alignment horizontal="left" vertical="top" wrapText="1"/>
    </xf>
    <xf numFmtId="0" fontId="0" fillId="0" borderId="6" xfId="0" applyBorder="1" applyAlignment="1">
      <alignment vertical="top"/>
    </xf>
    <xf numFmtId="49" fontId="8" fillId="0" borderId="0" xfId="0" applyNumberFormat="1" applyFont="1" applyAlignment="1" applyProtection="1">
      <alignment horizontal="left" vertical="center"/>
      <protection locked="0"/>
    </xf>
    <xf numFmtId="49" fontId="8" fillId="0" borderId="6" xfId="0" applyNumberFormat="1" applyFont="1" applyBorder="1" applyAlignment="1" applyProtection="1">
      <alignment horizontal="right" vertical="center"/>
      <protection locked="0"/>
    </xf>
    <xf numFmtId="0" fontId="0" fillId="0" borderId="6" xfId="0" applyBorder="1" applyAlignment="1">
      <alignment horizontal="right" vertical="center"/>
    </xf>
    <xf numFmtId="0" fontId="0" fillId="0" borderId="10" xfId="0" applyBorder="1" applyAlignment="1">
      <alignment vertical="top"/>
    </xf>
    <xf numFmtId="0" fontId="0" fillId="0" borderId="38" xfId="0" applyBorder="1" applyAlignment="1">
      <alignment vertical="top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0" borderId="0" xfId="0" applyNumberFormat="1" applyFont="1" applyAlignment="1" applyProtection="1">
      <alignment horizontal="left" vertical="center"/>
      <protection locked="0"/>
    </xf>
    <xf numFmtId="49" fontId="8" fillId="0" borderId="6" xfId="0" applyNumberFormat="1" applyFont="1" applyBorder="1" applyAlignment="1" applyProtection="1">
      <alignment horizontal="left" vertical="center"/>
      <protection locked="0"/>
    </xf>
    <xf numFmtId="49" fontId="8" fillId="3" borderId="0" xfId="0" applyNumberFormat="1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0" fontId="8" fillId="3" borderId="2" xfId="0" applyFont="1" applyFill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shrinkToFit="1"/>
    </xf>
    <xf numFmtId="0" fontId="6" fillId="3" borderId="18" xfId="0" applyFont="1" applyFill="1" applyBorder="1" applyAlignment="1">
      <alignment horizontal="left" vertical="center" shrinkToFit="1"/>
    </xf>
    <xf numFmtId="0" fontId="6" fillId="3" borderId="19" xfId="0" applyFont="1" applyFill="1" applyBorder="1" applyAlignment="1">
      <alignment horizontal="left" vertical="center" shrinkToFit="1"/>
    </xf>
    <xf numFmtId="1" fontId="0" fillId="0" borderId="6" xfId="0" applyNumberFormat="1" applyBorder="1" applyAlignment="1">
      <alignment horizontal="right" indent="1"/>
    </xf>
    <xf numFmtId="49" fontId="8" fillId="0" borderId="18" xfId="0" applyNumberFormat="1" applyFont="1" applyBorder="1" applyAlignment="1" applyProtection="1">
      <alignment horizontal="left" vertical="center"/>
      <protection locked="0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15" fillId="5" borderId="39" xfId="0" applyNumberFormat="1" applyFont="1" applyFill="1" applyBorder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Font="1" applyBorder="1" applyAlignment="1">
      <alignment horizontal="left" vertical="top" wrapText="1"/>
    </xf>
    <xf numFmtId="0" fontId="17" fillId="0" borderId="0" xfId="0" applyFont="1" applyAlignment="1">
      <alignment vertical="top" wrapText="1" shrinkToFit="1"/>
    </xf>
    <xf numFmtId="164" fontId="17" fillId="0" borderId="0" xfId="0" applyNumberFormat="1" applyFont="1" applyAlignment="1">
      <alignment vertical="top" wrapText="1" shrinkToFit="1"/>
    </xf>
    <xf numFmtId="4" fontId="17" fillId="0" borderId="0" xfId="0" applyNumberFormat="1" applyFont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19" fillId="0" borderId="26" xfId="0" applyFont="1" applyBorder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19" fillId="0" borderId="34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17" fillId="0" borderId="0" xfId="0" applyFont="1" applyAlignment="1">
      <alignment horizontal="left" vertical="top" wrapText="1"/>
    </xf>
    <xf numFmtId="0" fontId="17" fillId="0" borderId="34" xfId="0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99CCFF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microsoft.com/office/2017/06/relationships/rdRichValueTypes" Target="richData/rdRichValueTyp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microsoft.com/office/2017/06/relationships/rdRichValueStructure" Target="richData/rdrichvaluestructure.xml"/><Relationship Id="rId5" Type="http://schemas.openxmlformats.org/officeDocument/2006/relationships/externalLink" Target="externalLinks/externalLink1.xml"/><Relationship Id="rId10" Type="http://schemas.microsoft.com/office/2017/06/relationships/rdRichValue" Target="richData/rdrichvalue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richData/rdRichValueTypes.xml><?xml version="1.0" encoding="utf-8"?>
<rvTypesInfo xmlns="http://schemas.microsoft.com/office/spreadsheetml/2017/richdata2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fb t="e">#NAME?</fb>
    <v>4</v>
    <v>1</v>
  </rv>
</rvData>
</file>

<file path=xl/richData/rdrichvaluestructure.xml><?xml version="1.0" encoding="utf-8"?>
<rvStructures xmlns="http://schemas.microsoft.com/office/spreadsheetml/2017/richdata" count="1">
  <s t="_error">
    <k n="errorType" t="i"/>
    <k n="subType" t="i"/>
  </s>
</rvStructure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7" t="s">
        <v>38</v>
      </c>
    </row>
    <row r="2" spans="1:7" ht="57.75" customHeight="1" x14ac:dyDescent="0.2">
      <c r="A2" s="187" t="s">
        <v>39</v>
      </c>
      <c r="B2" s="187"/>
      <c r="C2" s="187"/>
      <c r="D2" s="187"/>
      <c r="E2" s="187"/>
      <c r="F2" s="187"/>
      <c r="G2" s="18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abSelected="1" topLeftCell="B7" zoomScaleNormal="100" zoomScaleSheetLayoutView="96" workbookViewId="0">
      <selection activeCell="G35" sqref="G3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85546875" customWidth="1"/>
    <col min="10" max="10" width="6.85546875" customWidth="1"/>
    <col min="11" max="11" width="4.140625" customWidth="1"/>
    <col min="12" max="15" width="10.85546875" customWidth="1"/>
  </cols>
  <sheetData>
    <row r="1" spans="1:15" ht="33.75" customHeight="1" x14ac:dyDescent="0.2">
      <c r="A1" s="62" t="s">
        <v>36</v>
      </c>
      <c r="B1" s="188" t="s">
        <v>42</v>
      </c>
      <c r="C1" s="189"/>
      <c r="D1" s="189"/>
      <c r="E1" s="189"/>
      <c r="F1" s="189"/>
      <c r="G1" s="189"/>
      <c r="H1" s="189"/>
      <c r="I1" s="189"/>
      <c r="J1" s="190"/>
    </row>
    <row r="2" spans="1:15" ht="23.25" customHeight="1" x14ac:dyDescent="0.2">
      <c r="A2" s="3"/>
      <c r="B2" s="70" t="s">
        <v>40</v>
      </c>
      <c r="C2" s="71"/>
      <c r="D2" s="214" t="s">
        <v>162</v>
      </c>
      <c r="E2" s="215"/>
      <c r="F2" s="215"/>
      <c r="G2" s="215"/>
      <c r="H2" s="215"/>
      <c r="I2" s="215"/>
      <c r="J2" s="216"/>
      <c r="O2" s="1"/>
    </row>
    <row r="3" spans="1:15" ht="23.25" customHeight="1" x14ac:dyDescent="0.2">
      <c r="A3" s="3"/>
      <c r="B3" s="72" t="s">
        <v>44</v>
      </c>
      <c r="C3" s="73"/>
      <c r="D3" s="207" t="s">
        <v>163</v>
      </c>
      <c r="E3" s="208"/>
      <c r="F3" s="208"/>
      <c r="G3" s="208"/>
      <c r="H3" s="208"/>
      <c r="I3" s="208"/>
      <c r="J3" s="209"/>
    </row>
    <row r="4" spans="1:15" ht="23.25" hidden="1" customHeight="1" x14ac:dyDescent="0.2">
      <c r="A4" s="3"/>
      <c r="B4" s="74" t="s">
        <v>43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">
      <c r="A5" s="3"/>
      <c r="B5" s="39" t="s">
        <v>18</v>
      </c>
      <c r="D5" s="79"/>
      <c r="E5" s="23"/>
      <c r="F5" s="23"/>
      <c r="G5" s="23"/>
      <c r="H5" s="25" t="s">
        <v>33</v>
      </c>
      <c r="I5" s="79"/>
      <c r="J5" s="9"/>
    </row>
    <row r="6" spans="1:15" ht="15.75" customHeight="1" x14ac:dyDescent="0.2">
      <c r="A6" s="3"/>
      <c r="B6" s="34"/>
      <c r="C6" s="23"/>
      <c r="D6" s="79"/>
      <c r="E6" s="23"/>
      <c r="F6" s="23"/>
      <c r="G6" s="23"/>
      <c r="H6" s="25" t="s">
        <v>34</v>
      </c>
      <c r="I6" s="79"/>
      <c r="J6" s="9"/>
    </row>
    <row r="7" spans="1:15" ht="15.75" customHeight="1" x14ac:dyDescent="0.2">
      <c r="A7" s="3"/>
      <c r="B7" s="35"/>
      <c r="C7" s="80"/>
      <c r="D7" s="69"/>
      <c r="E7" s="29"/>
      <c r="F7" s="29"/>
      <c r="G7" s="29"/>
      <c r="H7" s="30"/>
      <c r="I7" s="29"/>
      <c r="J7" s="42"/>
    </row>
    <row r="8" spans="1:15" ht="24" customHeight="1" x14ac:dyDescent="0.2">
      <c r="A8" s="3"/>
      <c r="B8" s="39" t="s">
        <v>21</v>
      </c>
      <c r="D8" s="79" t="s">
        <v>144</v>
      </c>
      <c r="E8" s="23"/>
      <c r="F8" s="23"/>
      <c r="G8" s="23"/>
      <c r="H8" s="25" t="s">
        <v>33</v>
      </c>
      <c r="I8" s="79" t="s">
        <v>148</v>
      </c>
      <c r="J8" s="9"/>
    </row>
    <row r="9" spans="1:15" ht="15.75" customHeight="1" x14ac:dyDescent="0.2">
      <c r="A9" s="3"/>
      <c r="B9" s="34"/>
      <c r="C9" s="23"/>
      <c r="D9" s="79" t="s">
        <v>145</v>
      </c>
      <c r="E9" s="23"/>
      <c r="F9" s="23"/>
      <c r="G9" s="23"/>
      <c r="H9" s="25" t="s">
        <v>34</v>
      </c>
      <c r="I9" s="79" t="s">
        <v>149</v>
      </c>
      <c r="J9" s="9"/>
    </row>
    <row r="10" spans="1:15" ht="15.75" customHeight="1" x14ac:dyDescent="0.2">
      <c r="A10" s="3"/>
      <c r="B10" s="35"/>
      <c r="C10" s="80" t="s">
        <v>146</v>
      </c>
      <c r="D10" s="69" t="s">
        <v>147</v>
      </c>
      <c r="E10" s="29"/>
      <c r="F10" s="29"/>
      <c r="G10" s="29"/>
      <c r="H10" s="30"/>
      <c r="I10" s="29"/>
      <c r="J10" s="42"/>
    </row>
    <row r="11" spans="1:15" ht="24" hidden="1" customHeight="1" x14ac:dyDescent="0.2">
      <c r="A11" s="3"/>
      <c r="B11" s="39" t="s">
        <v>19</v>
      </c>
      <c r="D11" s="28"/>
      <c r="H11" s="25" t="s">
        <v>33</v>
      </c>
      <c r="I11" s="28"/>
      <c r="J11" s="9"/>
    </row>
    <row r="12" spans="1:15" ht="15.75" hidden="1" customHeight="1" x14ac:dyDescent="0.2">
      <c r="A12" s="3"/>
      <c r="B12" s="3"/>
      <c r="D12" s="28"/>
      <c r="H12" s="25" t="s">
        <v>34</v>
      </c>
      <c r="I12" s="28"/>
      <c r="J12" s="9"/>
    </row>
    <row r="13" spans="1:15" ht="15.75" hidden="1" customHeight="1" x14ac:dyDescent="0.2">
      <c r="A13" s="3"/>
      <c r="B13" s="43"/>
      <c r="C13" s="24"/>
      <c r="D13" s="38"/>
      <c r="E13" s="30"/>
      <c r="F13" s="30"/>
      <c r="G13" s="15"/>
      <c r="H13" s="15"/>
      <c r="I13" s="44"/>
      <c r="J13" s="42"/>
    </row>
    <row r="14" spans="1:15" ht="24" customHeight="1" x14ac:dyDescent="0.2">
      <c r="A14" s="3"/>
      <c r="B14" s="39" t="s">
        <v>20</v>
      </c>
      <c r="D14" s="218"/>
      <c r="E14" s="218"/>
      <c r="F14" s="218"/>
      <c r="G14" s="218"/>
      <c r="H14" s="25" t="s">
        <v>33</v>
      </c>
      <c r="I14" s="182"/>
      <c r="J14" s="9"/>
    </row>
    <row r="15" spans="1:15" ht="15.75" customHeight="1" x14ac:dyDescent="0.2">
      <c r="A15" s="3"/>
      <c r="B15" s="34"/>
      <c r="C15" s="23"/>
      <c r="D15" s="205"/>
      <c r="E15" s="205"/>
      <c r="F15" s="205"/>
      <c r="G15" s="205"/>
      <c r="H15" s="25" t="s">
        <v>34</v>
      </c>
      <c r="I15" s="182"/>
      <c r="J15" s="9"/>
    </row>
    <row r="16" spans="1:15" ht="15.75" customHeight="1" x14ac:dyDescent="0.2">
      <c r="A16" s="3"/>
      <c r="B16" s="35"/>
      <c r="C16" s="183"/>
      <c r="D16" s="206"/>
      <c r="E16" s="206"/>
      <c r="F16" s="206"/>
      <c r="G16" s="206"/>
      <c r="H16" s="184"/>
      <c r="I16" s="29"/>
      <c r="J16" s="42"/>
    </row>
    <row r="17" spans="1:10" ht="24" hidden="1" customHeight="1" x14ac:dyDescent="0.2">
      <c r="A17" s="3"/>
      <c r="B17" s="55" t="s">
        <v>20</v>
      </c>
      <c r="C17" s="56"/>
      <c r="D17" s="57"/>
      <c r="E17" s="58"/>
      <c r="F17" s="58"/>
      <c r="G17" s="58"/>
      <c r="H17" s="59"/>
      <c r="I17" s="58"/>
      <c r="J17" s="60"/>
    </row>
    <row r="18" spans="1:10" ht="32.25" customHeight="1" x14ac:dyDescent="0.2">
      <c r="A18" s="3"/>
      <c r="B18" s="43" t="s">
        <v>31</v>
      </c>
      <c r="C18" s="61"/>
      <c r="D18" s="15"/>
      <c r="E18" s="217"/>
      <c r="F18" s="217"/>
      <c r="G18" s="202"/>
      <c r="H18" s="202"/>
      <c r="I18" s="202" t="s">
        <v>28</v>
      </c>
      <c r="J18" s="203"/>
    </row>
    <row r="19" spans="1:10" ht="23.25" customHeight="1" x14ac:dyDescent="0.2">
      <c r="A19" s="122" t="s">
        <v>23</v>
      </c>
      <c r="B19" s="123" t="s">
        <v>23</v>
      </c>
      <c r="C19" s="47"/>
      <c r="D19" s="48"/>
      <c r="E19" s="197"/>
      <c r="F19" s="204"/>
      <c r="G19" s="197"/>
      <c r="H19" s="204"/>
      <c r="I19" s="197">
        <f>SUMIF(F50:F54,A19,I50:I54)+SUMIF(F50:F54,"PSU",I50:I54)</f>
        <v>0</v>
      </c>
      <c r="J19" s="198"/>
    </row>
    <row r="20" spans="1:10" ht="23.25" customHeight="1" x14ac:dyDescent="0.2">
      <c r="A20" s="122" t="s">
        <v>24</v>
      </c>
      <c r="B20" s="123" t="s">
        <v>24</v>
      </c>
      <c r="C20" s="47"/>
      <c r="D20" s="48"/>
      <c r="E20" s="197"/>
      <c r="F20" s="204"/>
      <c r="G20" s="197"/>
      <c r="H20" s="204"/>
      <c r="I20" s="197">
        <f>SUMIF(F50:F54,A20,I50:I54)</f>
        <v>0</v>
      </c>
      <c r="J20" s="198"/>
    </row>
    <row r="21" spans="1:10" ht="23.25" customHeight="1" x14ac:dyDescent="0.2">
      <c r="A21" s="122" t="s">
        <v>25</v>
      </c>
      <c r="B21" s="123" t="s">
        <v>25</v>
      </c>
      <c r="C21" s="47"/>
      <c r="D21" s="48"/>
      <c r="E21" s="197"/>
      <c r="F21" s="204"/>
      <c r="G21" s="197"/>
      <c r="H21" s="204"/>
      <c r="I21" s="197">
        <f>SUMIF(F50:F54,A21,I50:I54)</f>
        <v>0</v>
      </c>
      <c r="J21" s="198"/>
    </row>
    <row r="22" spans="1:10" ht="23.25" customHeight="1" x14ac:dyDescent="0.2">
      <c r="A22" s="122" t="s">
        <v>58</v>
      </c>
      <c r="B22" s="123" t="s">
        <v>26</v>
      </c>
      <c r="C22" s="47"/>
      <c r="D22" s="48"/>
      <c r="E22" s="197"/>
      <c r="F22" s="204"/>
      <c r="G22" s="197"/>
      <c r="H22" s="204"/>
      <c r="I22" s="197">
        <f>SUMIF(F50:F54,A22,I50:I54)</f>
        <v>0</v>
      </c>
      <c r="J22" s="198"/>
    </row>
    <row r="23" spans="1:10" ht="23.25" customHeight="1" x14ac:dyDescent="0.2">
      <c r="A23" s="122" t="s">
        <v>57</v>
      </c>
      <c r="B23" s="123" t="s">
        <v>27</v>
      </c>
      <c r="C23" s="47"/>
      <c r="D23" s="48"/>
      <c r="E23" s="197"/>
      <c r="F23" s="204"/>
      <c r="G23" s="197"/>
      <c r="H23" s="204"/>
      <c r="I23" s="197">
        <f>SUMIF(F50:F54,A23,I50:I54)</f>
        <v>0</v>
      </c>
      <c r="J23" s="198"/>
    </row>
    <row r="24" spans="1:10" ht="23.25" customHeight="1" x14ac:dyDescent="0.2">
      <c r="A24" s="3"/>
      <c r="B24" s="63" t="s">
        <v>28</v>
      </c>
      <c r="C24" s="64"/>
      <c r="D24" s="65"/>
      <c r="E24" s="199"/>
      <c r="F24" s="200"/>
      <c r="G24" s="199"/>
      <c r="H24" s="200"/>
      <c r="I24" s="199">
        <f>SUM(I19:J23)</f>
        <v>0</v>
      </c>
      <c r="J24" s="213"/>
    </row>
    <row r="25" spans="1:10" ht="33" customHeight="1" x14ac:dyDescent="0.2">
      <c r="A25" s="3"/>
      <c r="B25" s="54" t="s">
        <v>32</v>
      </c>
      <c r="C25" s="47"/>
      <c r="D25" s="48"/>
      <c r="E25" s="53"/>
      <c r="F25" s="50"/>
      <c r="G25" s="41"/>
      <c r="H25" s="41"/>
      <c r="I25" s="41"/>
      <c r="J25" s="51"/>
    </row>
    <row r="26" spans="1:10" ht="23.25" customHeight="1" x14ac:dyDescent="0.2">
      <c r="A26" s="3"/>
      <c r="B26" s="46" t="s">
        <v>11</v>
      </c>
      <c r="C26" s="47"/>
      <c r="D26" s="48"/>
      <c r="E26" s="49">
        <v>15</v>
      </c>
      <c r="F26" s="50" t="s">
        <v>0</v>
      </c>
      <c r="G26" s="195">
        <f>ZakladDPHSniVypocet</f>
        <v>0</v>
      </c>
      <c r="H26" s="196"/>
      <c r="I26" s="196"/>
      <c r="J26" s="51" t="str">
        <f t="shared" ref="J26:J31" si="0">Mena</f>
        <v>CZK</v>
      </c>
    </row>
    <row r="27" spans="1:10" ht="23.25" customHeight="1" x14ac:dyDescent="0.2">
      <c r="A27" s="3"/>
      <c r="B27" s="46" t="s">
        <v>12</v>
      </c>
      <c r="C27" s="47"/>
      <c r="D27" s="48"/>
      <c r="E27" s="49">
        <f>SazbaDPH1</f>
        <v>15</v>
      </c>
      <c r="F27" s="50" t="s">
        <v>0</v>
      </c>
      <c r="G27" s="211">
        <f>ZakladDPHSni*SazbaDPH1/100</f>
        <v>0</v>
      </c>
      <c r="H27" s="212"/>
      <c r="I27" s="212"/>
      <c r="J27" s="51" t="str">
        <f t="shared" si="0"/>
        <v>CZK</v>
      </c>
    </row>
    <row r="28" spans="1:10" ht="23.25" customHeight="1" x14ac:dyDescent="0.2">
      <c r="A28" s="3"/>
      <c r="B28" s="46" t="s">
        <v>13</v>
      </c>
      <c r="C28" s="47"/>
      <c r="D28" s="48"/>
      <c r="E28" s="49">
        <v>21</v>
      </c>
      <c r="F28" s="50" t="s">
        <v>0</v>
      </c>
      <c r="G28" s="195">
        <f>I24</f>
        <v>0</v>
      </c>
      <c r="H28" s="196"/>
      <c r="I28" s="196"/>
      <c r="J28" s="51" t="str">
        <f t="shared" si="0"/>
        <v>CZK</v>
      </c>
    </row>
    <row r="29" spans="1:10" ht="23.25" customHeight="1" x14ac:dyDescent="0.2">
      <c r="A29" s="3"/>
      <c r="B29" s="40" t="s">
        <v>14</v>
      </c>
      <c r="C29" s="19"/>
      <c r="D29" s="15"/>
      <c r="E29" s="36">
        <f>SazbaDPH2</f>
        <v>21</v>
      </c>
      <c r="F29" s="37" t="s">
        <v>0</v>
      </c>
      <c r="G29" s="191">
        <f>ZakladDPHZakl*SazbaDPH2/100</f>
        <v>0</v>
      </c>
      <c r="H29" s="192"/>
      <c r="I29" s="192"/>
      <c r="J29" s="45" t="str">
        <f t="shared" si="0"/>
        <v>CZK</v>
      </c>
    </row>
    <row r="30" spans="1:10" ht="23.25" customHeight="1" thickBot="1" x14ac:dyDescent="0.25">
      <c r="A30" s="3"/>
      <c r="B30" s="39" t="s">
        <v>4</v>
      </c>
      <c r="C30" s="17"/>
      <c r="D30" s="20"/>
      <c r="E30" s="17"/>
      <c r="F30" s="18"/>
      <c r="G30" s="193">
        <f>0</f>
        <v>0</v>
      </c>
      <c r="H30" s="193"/>
      <c r="I30" s="193"/>
      <c r="J30" s="52" t="str">
        <f t="shared" si="0"/>
        <v>CZK</v>
      </c>
    </row>
    <row r="31" spans="1:10" ht="27.75" hidden="1" customHeight="1" thickBot="1" x14ac:dyDescent="0.25">
      <c r="A31" s="3"/>
      <c r="B31" s="99" t="s">
        <v>22</v>
      </c>
      <c r="C31" s="100"/>
      <c r="D31" s="100"/>
      <c r="E31" s="101"/>
      <c r="F31" s="102"/>
      <c r="G31" s="201">
        <f>ZakladDPHSniVypocet+ZakladDPHZaklVypocet</f>
        <v>0</v>
      </c>
      <c r="H31" s="201"/>
      <c r="I31" s="201"/>
      <c r="J31" s="103" t="str">
        <f t="shared" si="0"/>
        <v>CZK</v>
      </c>
    </row>
    <row r="32" spans="1:10" ht="27.75" customHeight="1" thickBot="1" x14ac:dyDescent="0.25">
      <c r="A32" s="3"/>
      <c r="B32" s="99" t="s">
        <v>35</v>
      </c>
      <c r="C32" s="104"/>
      <c r="D32" s="104"/>
      <c r="E32" s="104"/>
      <c r="F32" s="104"/>
      <c r="G32" s="194">
        <f>ZakladDPHSni+DPHSni+ZakladDPHZakl+DPHZakl+Zaokrouhleni</f>
        <v>0</v>
      </c>
      <c r="H32" s="194"/>
      <c r="I32" s="194"/>
      <c r="J32" s="105" t="s">
        <v>48</v>
      </c>
    </row>
    <row r="33" spans="1:10" ht="12.75" customHeight="1" x14ac:dyDescent="0.2">
      <c r="A33" s="3"/>
      <c r="B33" s="3"/>
      <c r="J33" s="10"/>
    </row>
    <row r="34" spans="1:10" ht="30" customHeight="1" x14ac:dyDescent="0.2">
      <c r="A34" s="3"/>
      <c r="B34" s="3"/>
      <c r="J34" s="10"/>
    </row>
    <row r="35" spans="1:10" ht="18.75" customHeight="1" x14ac:dyDescent="0.2">
      <c r="A35" s="3"/>
      <c r="B35" s="21"/>
      <c r="C35" s="16" t="s">
        <v>10</v>
      </c>
      <c r="D35" s="32"/>
      <c r="E35" s="32"/>
      <c r="F35" s="16" t="s">
        <v>9</v>
      </c>
      <c r="G35" s="164"/>
      <c r="H35" s="33"/>
      <c r="I35" s="32"/>
      <c r="J35" s="10"/>
    </row>
    <row r="36" spans="1:10" ht="47.25" customHeight="1" x14ac:dyDescent="0.2">
      <c r="A36" s="3"/>
      <c r="B36" s="3"/>
      <c r="J36" s="10"/>
    </row>
    <row r="37" spans="1:10" s="27" customFormat="1" ht="18.75" customHeight="1" x14ac:dyDescent="0.2">
      <c r="A37" s="26"/>
      <c r="B37" s="26"/>
      <c r="D37" s="22"/>
      <c r="E37" s="22"/>
      <c r="G37" s="22"/>
      <c r="H37" s="22"/>
      <c r="I37" s="22"/>
      <c r="J37" s="31"/>
    </row>
    <row r="38" spans="1:10" ht="12.75" customHeight="1" x14ac:dyDescent="0.2">
      <c r="A38" s="3"/>
      <c r="B38" s="3"/>
      <c r="D38" s="210" t="s">
        <v>2</v>
      </c>
      <c r="E38" s="210"/>
      <c r="H38" s="11" t="s">
        <v>3</v>
      </c>
      <c r="J38" s="10"/>
    </row>
    <row r="39" spans="1:10" ht="13.5" customHeight="1" thickBot="1" x14ac:dyDescent="0.25">
      <c r="A39" s="12"/>
      <c r="B39" s="12"/>
      <c r="C39" s="13"/>
      <c r="D39" s="13"/>
      <c r="E39" s="13"/>
      <c r="F39" s="13"/>
      <c r="G39" s="13"/>
      <c r="H39" s="13"/>
      <c r="I39" s="13"/>
      <c r="J39" s="14"/>
    </row>
    <row r="40" spans="1:10" ht="27" hidden="1" customHeight="1" x14ac:dyDescent="0.25">
      <c r="B40" s="66" t="s">
        <v>15</v>
      </c>
      <c r="C40" s="2"/>
      <c r="D40" s="2"/>
      <c r="E40" s="2"/>
      <c r="F40" s="91"/>
      <c r="G40" s="91"/>
      <c r="H40" s="91"/>
      <c r="I40" s="91"/>
      <c r="J40" s="2"/>
    </row>
    <row r="41" spans="1:10" ht="25.5" hidden="1" customHeight="1" x14ac:dyDescent="0.2">
      <c r="A41" s="83" t="s">
        <v>37</v>
      </c>
      <c r="B41" s="85" t="s">
        <v>16</v>
      </c>
      <c r="C41" s="86" t="s">
        <v>5</v>
      </c>
      <c r="D41" s="87"/>
      <c r="E41" s="87"/>
      <c r="F41" s="92" t="str">
        <f>B26</f>
        <v>Základ pro sníženou DPH</v>
      </c>
      <c r="G41" s="92" t="str">
        <f>B28</f>
        <v>Základ pro základní DPH</v>
      </c>
      <c r="H41" s="93" t="s">
        <v>17</v>
      </c>
      <c r="I41" s="93" t="s">
        <v>1</v>
      </c>
      <c r="J41" s="88" t="s">
        <v>0</v>
      </c>
    </row>
    <row r="42" spans="1:10" ht="25.5" hidden="1" customHeight="1" x14ac:dyDescent="0.2">
      <c r="A42" s="83">
        <v>1</v>
      </c>
      <c r="B42" s="89" t="s">
        <v>46</v>
      </c>
      <c r="C42" s="222" t="s">
        <v>45</v>
      </c>
      <c r="D42" s="223"/>
      <c r="E42" s="223"/>
      <c r="F42" s="94">
        <f>'Rozpočet Pol'!AA49</f>
        <v>0</v>
      </c>
      <c r="G42" s="95">
        <f>'Rozpočet Pol'!AB49</f>
        <v>0</v>
      </c>
      <c r="H42" s="96">
        <f>(F42*SazbaDPH1/100)+(G42*SazbaDPH2/100)</f>
        <v>0</v>
      </c>
      <c r="I42" s="96">
        <f>F42+G42+H42</f>
        <v>0</v>
      </c>
      <c r="J42" s="90" t="e">
        <f ca="1">IF(_xlfn.SINGLE(CenaCelkemVypocet)=0,"",I42/_xlfn.SINGLE(CenaCelkemVypocet)*100)</f>
        <v>#NAME?</v>
      </c>
    </row>
    <row r="43" spans="1:10" ht="25.5" hidden="1" customHeight="1" x14ac:dyDescent="0.2">
      <c r="A43" s="83"/>
      <c r="B43" s="224" t="s">
        <v>47</v>
      </c>
      <c r="C43" s="225"/>
      <c r="D43" s="225"/>
      <c r="E43" s="226"/>
      <c r="F43" s="97">
        <f>SUMIF(A42:A42,"=1",F42:F42)</f>
        <v>0</v>
      </c>
      <c r="G43" s="98">
        <f>SUMIF(A42:A42,"=1",G42:G42)</f>
        <v>0</v>
      </c>
      <c r="H43" s="98">
        <f>SUMIF(A42:A42,"=1",H42:H42)</f>
        <v>0</v>
      </c>
      <c r="I43" s="98">
        <f>SUMIF(A42:A42,"=1",I42:I42)</f>
        <v>0</v>
      </c>
      <c r="J43" s="84" t="e">
        <f ca="1">SUMIF(A42:A42,"=1",J42:J42)</f>
        <v>#NAME?</v>
      </c>
    </row>
    <row r="47" spans="1:10" ht="15.75" x14ac:dyDescent="0.25">
      <c r="B47" s="106" t="s">
        <v>49</v>
      </c>
    </row>
    <row r="49" spans="1:10" ht="25.5" customHeight="1" x14ac:dyDescent="0.2">
      <c r="A49" s="107"/>
      <c r="B49" s="111" t="s">
        <v>16</v>
      </c>
      <c r="C49" s="111" t="s">
        <v>5</v>
      </c>
      <c r="D49" s="112"/>
      <c r="E49" s="112"/>
      <c r="F49" s="113" t="s">
        <v>50</v>
      </c>
      <c r="G49" s="113"/>
      <c r="H49" s="113"/>
      <c r="I49" s="227" t="s">
        <v>28</v>
      </c>
      <c r="J49" s="227"/>
    </row>
    <row r="50" spans="1:10" ht="25.5" customHeight="1" x14ac:dyDescent="0.2">
      <c r="A50" s="108"/>
      <c r="B50" s="114" t="s">
        <v>51</v>
      </c>
      <c r="C50" s="229" t="s">
        <v>52</v>
      </c>
      <c r="D50" s="230"/>
      <c r="E50" s="230"/>
      <c r="F50" s="116" t="s">
        <v>24</v>
      </c>
      <c r="G50" s="117"/>
      <c r="H50" s="117"/>
      <c r="I50" s="228">
        <f>'Rozpočet Pol'!G8</f>
        <v>0</v>
      </c>
      <c r="J50" s="228"/>
    </row>
    <row r="51" spans="1:10" ht="25.5" customHeight="1" x14ac:dyDescent="0.2">
      <c r="A51" s="108"/>
      <c r="B51" s="110" t="s">
        <v>53</v>
      </c>
      <c r="C51" s="220" t="s">
        <v>54</v>
      </c>
      <c r="D51" s="221"/>
      <c r="E51" s="221"/>
      <c r="F51" s="118" t="s">
        <v>25</v>
      </c>
      <c r="G51" s="119"/>
      <c r="H51" s="119"/>
      <c r="I51" s="219">
        <f>'Rozpočet Pol'!G11</f>
        <v>0</v>
      </c>
      <c r="J51" s="219"/>
    </row>
    <row r="52" spans="1:10" ht="25.5" customHeight="1" x14ac:dyDescent="0.2">
      <c r="A52" s="108"/>
      <c r="B52" s="110" t="s">
        <v>55</v>
      </c>
      <c r="C52" s="220" t="s">
        <v>56</v>
      </c>
      <c r="D52" s="221"/>
      <c r="E52" s="221"/>
      <c r="F52" s="118" t="s">
        <v>25</v>
      </c>
      <c r="G52" s="119"/>
      <c r="H52" s="119"/>
      <c r="I52" s="219">
        <f>'Rozpočet Pol'!G39</f>
        <v>0</v>
      </c>
      <c r="J52" s="219"/>
    </row>
    <row r="53" spans="1:10" ht="25.5" customHeight="1" x14ac:dyDescent="0.2">
      <c r="A53" s="108"/>
      <c r="B53" s="110" t="s">
        <v>57</v>
      </c>
      <c r="C53" s="220" t="s">
        <v>27</v>
      </c>
      <c r="D53" s="221"/>
      <c r="E53" s="221"/>
      <c r="F53" s="118" t="s">
        <v>57</v>
      </c>
      <c r="G53" s="119"/>
      <c r="H53" s="119"/>
      <c r="I53" s="219">
        <f>'Rozpočet Pol'!G42</f>
        <v>0</v>
      </c>
      <c r="J53" s="219"/>
    </row>
    <row r="54" spans="1:10" ht="25.5" customHeight="1" x14ac:dyDescent="0.2">
      <c r="A54" s="108"/>
      <c r="B54" s="115" t="s">
        <v>58</v>
      </c>
      <c r="C54" s="232" t="s">
        <v>26</v>
      </c>
      <c r="D54" s="233"/>
      <c r="E54" s="233"/>
      <c r="F54" s="120" t="s">
        <v>58</v>
      </c>
      <c r="G54" s="121"/>
      <c r="H54" s="121"/>
      <c r="I54" s="231">
        <f>'Rozpočet Pol'!G44</f>
        <v>0</v>
      </c>
      <c r="J54" s="231"/>
    </row>
    <row r="55" spans="1:10" ht="25.5" customHeight="1" x14ac:dyDescent="0.2">
      <c r="A55" s="109"/>
      <c r="B55" s="175" t="s">
        <v>1</v>
      </c>
      <c r="C55" s="175"/>
      <c r="D55" s="176"/>
      <c r="E55" s="176"/>
      <c r="F55" s="177"/>
      <c r="G55" s="178"/>
      <c r="H55" s="178"/>
      <c r="I55" s="234">
        <f>SUM(I50:I54)</f>
        <v>0</v>
      </c>
      <c r="J55" s="234"/>
    </row>
    <row r="56" spans="1:10" x14ac:dyDescent="0.2">
      <c r="F56" s="82"/>
      <c r="G56" s="82"/>
      <c r="H56" s="82"/>
      <c r="I56" s="82"/>
      <c r="J56" s="82"/>
    </row>
    <row r="57" spans="1:10" x14ac:dyDescent="0.2">
      <c r="F57" s="82"/>
      <c r="G57" s="82"/>
      <c r="H57" s="82"/>
      <c r="I57" s="82"/>
      <c r="J57" s="82"/>
    </row>
    <row r="58" spans="1:10" x14ac:dyDescent="0.2">
      <c r="F58" s="82"/>
      <c r="G58" s="82"/>
      <c r="H58" s="82"/>
      <c r="I58" s="82"/>
      <c r="J58" s="8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I53:J53"/>
    <mergeCell ref="C53:E53"/>
    <mergeCell ref="I54:J54"/>
    <mergeCell ref="C54:E54"/>
    <mergeCell ref="I55:J55"/>
    <mergeCell ref="I51:J51"/>
    <mergeCell ref="C51:E51"/>
    <mergeCell ref="I52:J52"/>
    <mergeCell ref="C52:E52"/>
    <mergeCell ref="C42:E42"/>
    <mergeCell ref="B43:E43"/>
    <mergeCell ref="I49:J49"/>
    <mergeCell ref="I50:J50"/>
    <mergeCell ref="C50:E50"/>
    <mergeCell ref="D2:J2"/>
    <mergeCell ref="E20:F20"/>
    <mergeCell ref="G19:H19"/>
    <mergeCell ref="G20:H20"/>
    <mergeCell ref="G21:H21"/>
    <mergeCell ref="I20:J20"/>
    <mergeCell ref="I21:J21"/>
    <mergeCell ref="E21:F21"/>
    <mergeCell ref="E18:F18"/>
    <mergeCell ref="D14:G14"/>
    <mergeCell ref="D38:E38"/>
    <mergeCell ref="G27:I27"/>
    <mergeCell ref="G26:I26"/>
    <mergeCell ref="E22:F22"/>
    <mergeCell ref="E23:F23"/>
    <mergeCell ref="I23:J23"/>
    <mergeCell ref="I24:J24"/>
    <mergeCell ref="G22:H22"/>
    <mergeCell ref="G23:H23"/>
    <mergeCell ref="B1:J1"/>
    <mergeCell ref="G29:I29"/>
    <mergeCell ref="G30:I30"/>
    <mergeCell ref="G32:I32"/>
    <mergeCell ref="G28:I28"/>
    <mergeCell ref="I19:J19"/>
    <mergeCell ref="I22:J22"/>
    <mergeCell ref="E24:F24"/>
    <mergeCell ref="G24:H24"/>
    <mergeCell ref="G31:I31"/>
    <mergeCell ref="G18:H18"/>
    <mergeCell ref="I18:J18"/>
    <mergeCell ref="E19:F19"/>
    <mergeCell ref="D15:G15"/>
    <mergeCell ref="D16:G16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/>
  <rowBreaks count="1" manualBreakCount="1">
    <brk id="39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140625" style="4" customWidth="1"/>
    <col min="2" max="2" width="14.42578125" style="4" customWidth="1"/>
    <col min="3" max="3" width="38.140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85546875" style="4" customWidth="1"/>
    <col min="8" max="16384" width="9.140625" style="4"/>
  </cols>
  <sheetData>
    <row r="1" spans="1:7" ht="15.75" x14ac:dyDescent="0.2">
      <c r="A1" s="235" t="s">
        <v>6</v>
      </c>
      <c r="B1" s="235"/>
      <c r="C1" s="236"/>
      <c r="D1" s="235"/>
      <c r="E1" s="235"/>
      <c r="F1" s="235"/>
      <c r="G1" s="235"/>
    </row>
    <row r="2" spans="1:7" ht="24.95" customHeight="1" x14ac:dyDescent="0.2">
      <c r="A2" s="68" t="s">
        <v>41</v>
      </c>
      <c r="B2" s="67"/>
      <c r="C2" s="237"/>
      <c r="D2" s="237"/>
      <c r="E2" s="237"/>
      <c r="F2" s="237"/>
      <c r="G2" s="238"/>
    </row>
    <row r="3" spans="1:7" ht="24.95" hidden="1" customHeight="1" x14ac:dyDescent="0.2">
      <c r="A3" s="68" t="s">
        <v>7</v>
      </c>
      <c r="B3" s="67"/>
      <c r="C3" s="237"/>
      <c r="D3" s="237"/>
      <c r="E3" s="237"/>
      <c r="F3" s="237"/>
      <c r="G3" s="238"/>
    </row>
    <row r="4" spans="1:7" ht="24.95" hidden="1" customHeight="1" x14ac:dyDescent="0.2">
      <c r="A4" s="68" t="s">
        <v>8</v>
      </c>
      <c r="B4" s="67"/>
      <c r="C4" s="237"/>
      <c r="D4" s="237"/>
      <c r="E4" s="237"/>
      <c r="F4" s="237"/>
      <c r="G4" s="238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F59"/>
  <sheetViews>
    <sheetView zoomScaleNormal="100" zoomScaleSheetLayoutView="100" workbookViewId="0">
      <selection activeCell="F19" sqref="F19"/>
    </sheetView>
  </sheetViews>
  <sheetFormatPr defaultRowHeight="12.75" outlineLevelRow="1" x14ac:dyDescent="0.2"/>
  <cols>
    <col min="1" max="1" width="4.140625" customWidth="1"/>
    <col min="2" max="2" width="13.42578125" style="81" customWidth="1"/>
    <col min="3" max="3" width="44.140625" style="81" customWidth="1"/>
    <col min="4" max="4" width="4.85546875" customWidth="1"/>
    <col min="5" max="5" width="10.85546875" customWidth="1"/>
    <col min="6" max="6" width="9.85546875" customWidth="1"/>
    <col min="7" max="7" width="12.85546875" customWidth="1"/>
    <col min="8" max="21" width="0" hidden="1" customWidth="1"/>
    <col min="27" max="37" width="0" hidden="1" customWidth="1"/>
    <col min="51" max="51" width="73.42578125" customWidth="1"/>
  </cols>
  <sheetData>
    <row r="1" spans="1:58" ht="15.75" customHeight="1" x14ac:dyDescent="0.25">
      <c r="A1" s="244" t="s">
        <v>6</v>
      </c>
      <c r="B1" s="244"/>
      <c r="C1" s="244"/>
      <c r="D1" s="244"/>
      <c r="E1" s="244"/>
      <c r="F1" s="244"/>
      <c r="G1" s="244"/>
      <c r="AC1" t="s">
        <v>60</v>
      </c>
    </row>
    <row r="2" spans="1:58" ht="25.35" customHeight="1" x14ac:dyDescent="0.2">
      <c r="A2" s="126" t="s">
        <v>59</v>
      </c>
      <c r="B2" s="124"/>
      <c r="C2" s="245" t="s">
        <v>162</v>
      </c>
      <c r="D2" s="246"/>
      <c r="E2" s="246"/>
      <c r="F2" s="246"/>
      <c r="G2" s="247"/>
      <c r="AC2" t="s">
        <v>61</v>
      </c>
    </row>
    <row r="3" spans="1:58" ht="25.35" customHeight="1" x14ac:dyDescent="0.2">
      <c r="A3" s="127" t="s">
        <v>7</v>
      </c>
      <c r="B3" s="125"/>
      <c r="C3" s="248" t="s">
        <v>143</v>
      </c>
      <c r="D3" s="249"/>
      <c r="E3" s="249"/>
      <c r="F3" s="249"/>
      <c r="G3" s="250"/>
      <c r="AC3" t="s">
        <v>62</v>
      </c>
    </row>
    <row r="4" spans="1:58" ht="25.35" hidden="1" customHeight="1" x14ac:dyDescent="0.2">
      <c r="A4" s="127" t="s">
        <v>8</v>
      </c>
      <c r="B4" s="125"/>
      <c r="C4" s="248"/>
      <c r="D4" s="249"/>
      <c r="E4" s="249"/>
      <c r="F4" s="249"/>
      <c r="G4" s="250"/>
      <c r="AC4" t="s">
        <v>63</v>
      </c>
    </row>
    <row r="5" spans="1:58" hidden="1" x14ac:dyDescent="0.2">
      <c r="A5" s="128" t="s">
        <v>64</v>
      </c>
      <c r="B5" s="129"/>
      <c r="C5" s="129"/>
      <c r="D5" s="130"/>
      <c r="E5" s="130"/>
      <c r="F5" s="130"/>
      <c r="G5" s="131"/>
      <c r="AC5" t="s">
        <v>65</v>
      </c>
    </row>
    <row r="7" spans="1:58" ht="38.25" x14ac:dyDescent="0.2">
      <c r="A7" s="136" t="s">
        <v>66</v>
      </c>
      <c r="B7" s="137" t="s">
        <v>67</v>
      </c>
      <c r="C7" s="137" t="s">
        <v>68</v>
      </c>
      <c r="D7" s="136" t="s">
        <v>69</v>
      </c>
      <c r="E7" s="136" t="s">
        <v>70</v>
      </c>
      <c r="F7" s="132" t="s">
        <v>71</v>
      </c>
      <c r="G7" s="148" t="s">
        <v>28</v>
      </c>
      <c r="H7" s="149" t="s">
        <v>29</v>
      </c>
      <c r="I7" s="149" t="s">
        <v>72</v>
      </c>
      <c r="J7" s="149" t="s">
        <v>30</v>
      </c>
      <c r="K7" s="149" t="s">
        <v>73</v>
      </c>
      <c r="L7" s="149" t="s">
        <v>74</v>
      </c>
      <c r="M7" s="149" t="s">
        <v>75</v>
      </c>
      <c r="N7" s="149" t="s">
        <v>76</v>
      </c>
      <c r="O7" s="149" t="s">
        <v>77</v>
      </c>
      <c r="P7" s="149" t="s">
        <v>78</v>
      </c>
      <c r="Q7" s="149" t="s">
        <v>79</v>
      </c>
      <c r="R7" s="149" t="s">
        <v>80</v>
      </c>
      <c r="S7" s="149" t="s">
        <v>81</v>
      </c>
      <c r="T7" s="149" t="s">
        <v>82</v>
      </c>
      <c r="U7" s="139" t="s">
        <v>83</v>
      </c>
    </row>
    <row r="8" spans="1:58" x14ac:dyDescent="0.2">
      <c r="A8" s="165" t="s">
        <v>84</v>
      </c>
      <c r="B8" s="166" t="s">
        <v>51</v>
      </c>
      <c r="C8" s="167" t="s">
        <v>52</v>
      </c>
      <c r="D8" s="168"/>
      <c r="E8" s="169"/>
      <c r="F8" s="170"/>
      <c r="G8" s="170">
        <f>SUMIF(AC9:AC10,"&lt;&gt;NOR",G9:G10)</f>
        <v>0</v>
      </c>
      <c r="H8" s="151"/>
      <c r="I8" s="151">
        <f>SUM(I9:I10)</f>
        <v>0</v>
      </c>
      <c r="J8" s="151"/>
      <c r="K8" s="151">
        <f>SUM(K9:K10)</f>
        <v>0</v>
      </c>
      <c r="L8" s="151"/>
      <c r="M8" s="151">
        <f>SUM(M9:M10)</f>
        <v>0</v>
      </c>
      <c r="N8" s="138"/>
      <c r="O8" s="138">
        <f>SUM(O9:O10)</f>
        <v>0</v>
      </c>
      <c r="P8" s="138"/>
      <c r="Q8" s="138">
        <f>SUM(Q9:Q10)</f>
        <v>0</v>
      </c>
      <c r="R8" s="138"/>
      <c r="S8" s="138"/>
      <c r="T8" s="150"/>
      <c r="U8" s="138">
        <f>SUM(U9:U10)</f>
        <v>0</v>
      </c>
      <c r="AC8" t="s">
        <v>85</v>
      </c>
    </row>
    <row r="9" spans="1:58" ht="22.5" outlineLevel="1" x14ac:dyDescent="0.2">
      <c r="A9" s="134">
        <v>1</v>
      </c>
      <c r="B9" s="134" t="s">
        <v>102</v>
      </c>
      <c r="C9" s="156" t="s">
        <v>104</v>
      </c>
      <c r="D9" s="140" t="s">
        <v>93</v>
      </c>
      <c r="E9" s="144">
        <v>60</v>
      </c>
      <c r="F9" s="145">
        <v>0</v>
      </c>
      <c r="G9" s="146">
        <f>ROUND(E9*F9,2)</f>
        <v>0</v>
      </c>
      <c r="H9" s="145"/>
      <c r="I9" s="146">
        <f>ROUND(E9*H9,2)</f>
        <v>0</v>
      </c>
      <c r="J9" s="145"/>
      <c r="K9" s="146">
        <f>ROUND(E9*J9,2)</f>
        <v>0</v>
      </c>
      <c r="L9" s="146">
        <v>21</v>
      </c>
      <c r="M9" s="146">
        <f>G9*(1+L9/100)</f>
        <v>0</v>
      </c>
      <c r="N9" s="140">
        <v>0</v>
      </c>
      <c r="O9" s="140">
        <f>ROUND(E9*N9,5)</f>
        <v>0</v>
      </c>
      <c r="P9" s="140">
        <v>0</v>
      </c>
      <c r="Q9" s="140">
        <f>ROUND(E9*P9,5)</f>
        <v>0</v>
      </c>
      <c r="R9" s="140"/>
      <c r="S9" s="140"/>
      <c r="T9" s="141">
        <v>0</v>
      </c>
      <c r="U9" s="140">
        <f>ROUND(E9*T9,2)</f>
        <v>0</v>
      </c>
      <c r="V9" s="133"/>
      <c r="W9" s="133"/>
      <c r="X9" s="133"/>
      <c r="Y9" s="133"/>
      <c r="Z9" s="133"/>
      <c r="AA9" s="133"/>
      <c r="AB9" s="133"/>
      <c r="AC9" s="133" t="s">
        <v>86</v>
      </c>
      <c r="AD9" s="133"/>
      <c r="AE9" s="133"/>
      <c r="AF9" s="133"/>
      <c r="AG9" s="133"/>
      <c r="AH9" s="133"/>
      <c r="AI9" s="133"/>
      <c r="AJ9" s="133"/>
      <c r="AK9" s="133"/>
      <c r="AL9" s="133"/>
      <c r="AM9" s="133"/>
      <c r="AN9" s="133"/>
      <c r="AO9" s="133"/>
      <c r="AP9" s="133"/>
      <c r="AQ9" s="133"/>
      <c r="AR9" s="133"/>
      <c r="AS9" s="133"/>
      <c r="AT9" s="133"/>
      <c r="AU9" s="133"/>
      <c r="AV9" s="133"/>
      <c r="AW9" s="133"/>
      <c r="AX9" s="133"/>
      <c r="AY9" s="133"/>
      <c r="AZ9" s="133"/>
      <c r="BA9" s="133"/>
      <c r="BB9" s="133"/>
      <c r="BC9" s="133"/>
      <c r="BD9" s="133"/>
      <c r="BE9" s="133"/>
      <c r="BF9" s="133"/>
    </row>
    <row r="10" spans="1:58" ht="22.5" outlineLevel="1" x14ac:dyDescent="0.2">
      <c r="A10" s="134">
        <v>2</v>
      </c>
      <c r="B10" s="134" t="s">
        <v>103</v>
      </c>
      <c r="C10" s="156" t="s">
        <v>161</v>
      </c>
      <c r="D10" s="140" t="s">
        <v>93</v>
      </c>
      <c r="E10" s="144">
        <v>36</v>
      </c>
      <c r="F10" s="145">
        <v>0</v>
      </c>
      <c r="G10" s="146">
        <f>ROUND(E10*F10,2)</f>
        <v>0</v>
      </c>
      <c r="H10" s="145"/>
      <c r="I10" s="146">
        <f>ROUND(E10*H10,2)</f>
        <v>0</v>
      </c>
      <c r="J10" s="145"/>
      <c r="K10" s="146">
        <f>ROUND(E10*J10,2)</f>
        <v>0</v>
      </c>
      <c r="L10" s="146">
        <v>21</v>
      </c>
      <c r="M10" s="146">
        <f>G10*(1+L10/100)</f>
        <v>0</v>
      </c>
      <c r="N10" s="140">
        <v>0</v>
      </c>
      <c r="O10" s="140">
        <f>ROUND(E10*N10,5)</f>
        <v>0</v>
      </c>
      <c r="P10" s="140">
        <v>0</v>
      </c>
      <c r="Q10" s="140">
        <f>ROUND(E10*P10,5)</f>
        <v>0</v>
      </c>
      <c r="R10" s="140"/>
      <c r="S10" s="140"/>
      <c r="T10" s="141">
        <v>0</v>
      </c>
      <c r="U10" s="140">
        <f>ROUND(E10*T10,2)</f>
        <v>0</v>
      </c>
      <c r="V10" s="133"/>
      <c r="W10" s="133"/>
      <c r="X10" s="133"/>
      <c r="Y10" s="133"/>
      <c r="Z10" s="133"/>
      <c r="AA10" s="133"/>
      <c r="AB10" s="133"/>
      <c r="AC10" s="133" t="s">
        <v>88</v>
      </c>
      <c r="AD10" s="133"/>
      <c r="AE10" s="133"/>
      <c r="AF10" s="133"/>
      <c r="AG10" s="133"/>
      <c r="AH10" s="133"/>
      <c r="AI10" s="133"/>
      <c r="AJ10" s="133"/>
      <c r="AK10" s="133"/>
      <c r="AL10" s="133"/>
      <c r="AM10" s="133"/>
      <c r="AN10" s="133"/>
      <c r="AO10" s="133"/>
      <c r="AP10" s="133"/>
      <c r="AQ10" s="133"/>
      <c r="AR10" s="133"/>
      <c r="AS10" s="133"/>
      <c r="AT10" s="133"/>
      <c r="AU10" s="133"/>
      <c r="AV10" s="133"/>
      <c r="AW10" s="133"/>
      <c r="AX10" s="133"/>
      <c r="AY10" s="133"/>
      <c r="AZ10" s="133"/>
      <c r="BA10" s="133"/>
      <c r="BB10" s="133"/>
      <c r="BC10" s="133"/>
      <c r="BD10" s="133"/>
      <c r="BE10" s="133"/>
      <c r="BF10" s="133"/>
    </row>
    <row r="11" spans="1:58" x14ac:dyDescent="0.2">
      <c r="A11" s="165" t="s">
        <v>84</v>
      </c>
      <c r="B11" s="165" t="s">
        <v>53</v>
      </c>
      <c r="C11" s="171" t="s">
        <v>54</v>
      </c>
      <c r="D11" s="172"/>
      <c r="E11" s="173"/>
      <c r="F11" s="174"/>
      <c r="G11" s="174">
        <f>SUMIF(AC12:AC38,"&lt;&gt;NOR",G12:G38)</f>
        <v>0</v>
      </c>
      <c r="H11" s="147"/>
      <c r="I11" s="147">
        <f>SUM(I12:I38)</f>
        <v>0</v>
      </c>
      <c r="J11" s="147"/>
      <c r="K11" s="147">
        <f>SUM(K12:K38)</f>
        <v>0</v>
      </c>
      <c r="L11" s="147"/>
      <c r="M11" s="147">
        <f>SUM(M12:M38)</f>
        <v>0</v>
      </c>
      <c r="N11" s="142"/>
      <c r="O11" s="142">
        <f>SUM(O12:O38)</f>
        <v>6.2662100000000009</v>
      </c>
      <c r="P11" s="142"/>
      <c r="Q11" s="142">
        <f>SUM(Q12:Q38)</f>
        <v>0</v>
      </c>
      <c r="R11" s="142"/>
      <c r="S11" s="142"/>
      <c r="T11" s="143"/>
      <c r="U11" s="142">
        <f>SUM(U12:U38)</f>
        <v>3518.9</v>
      </c>
      <c r="AC11" t="s">
        <v>85</v>
      </c>
    </row>
    <row r="12" spans="1:58" outlineLevel="1" x14ac:dyDescent="0.2">
      <c r="A12" s="134">
        <v>3</v>
      </c>
      <c r="B12" s="134" t="s">
        <v>106</v>
      </c>
      <c r="C12" s="156" t="s">
        <v>105</v>
      </c>
      <c r="D12" s="140" t="s">
        <v>93</v>
      </c>
      <c r="E12" s="144">
        <v>3</v>
      </c>
      <c r="F12" s="145">
        <v>0</v>
      </c>
      <c r="G12" s="146">
        <f>ROUND(E12*F12,2)</f>
        <v>0</v>
      </c>
      <c r="H12" s="145"/>
      <c r="I12" s="146">
        <f>ROUND(E12*H12,2)</f>
        <v>0</v>
      </c>
      <c r="J12" s="145"/>
      <c r="K12" s="146">
        <f>ROUND(E12*J12,2)</f>
        <v>0</v>
      </c>
      <c r="L12" s="146">
        <v>21</v>
      </c>
      <c r="M12" s="146">
        <f>G12*(1+L12/100)</f>
        <v>0</v>
      </c>
      <c r="N12" s="140">
        <v>1.48E-3</v>
      </c>
      <c r="O12" s="140">
        <f>ROUND(E12*N12,5)</f>
        <v>4.4400000000000004E-3</v>
      </c>
      <c r="P12" s="140">
        <v>0</v>
      </c>
      <c r="Q12" s="140">
        <f>ROUND(E12*P12,5)</f>
        <v>0</v>
      </c>
      <c r="R12" s="140"/>
      <c r="S12" s="140"/>
      <c r="T12" s="141">
        <v>0</v>
      </c>
      <c r="U12" s="140">
        <f>ROUND(E12*T12,2)</f>
        <v>0</v>
      </c>
      <c r="V12" s="133"/>
      <c r="W12" s="133"/>
      <c r="X12" s="133"/>
      <c r="Y12" s="133"/>
      <c r="Z12" s="133"/>
      <c r="AA12" s="133"/>
      <c r="AB12" s="133"/>
      <c r="AC12" s="133" t="s">
        <v>86</v>
      </c>
      <c r="AD12" s="133"/>
      <c r="AE12" s="133"/>
      <c r="AF12" s="133"/>
      <c r="AG12" s="133"/>
      <c r="AH12" s="133"/>
      <c r="AI12" s="133"/>
      <c r="AJ12" s="133"/>
      <c r="AK12" s="133"/>
      <c r="AL12" s="133"/>
      <c r="AM12" s="133"/>
      <c r="AN12" s="133"/>
      <c r="AO12" s="133"/>
      <c r="AP12" s="133"/>
      <c r="AQ12" s="133"/>
      <c r="AR12" s="133"/>
      <c r="AS12" s="133"/>
      <c r="AT12" s="133"/>
      <c r="AU12" s="133"/>
      <c r="AV12" s="133"/>
      <c r="AW12" s="133"/>
      <c r="AX12" s="133"/>
      <c r="AY12" s="133"/>
      <c r="AZ12" s="133"/>
      <c r="BA12" s="133"/>
      <c r="BB12" s="133"/>
      <c r="BC12" s="133"/>
      <c r="BD12" s="133"/>
      <c r="BE12" s="133"/>
      <c r="BF12" s="133"/>
    </row>
    <row r="13" spans="1:58" outlineLevel="1" x14ac:dyDescent="0.2">
      <c r="A13" s="134"/>
      <c r="B13" s="134" t="s">
        <v>107</v>
      </c>
      <c r="C13" s="239" t="s">
        <v>108</v>
      </c>
      <c r="D13" s="240"/>
      <c r="E13" s="241"/>
      <c r="F13" s="242"/>
      <c r="G13" s="243"/>
      <c r="H13" s="146"/>
      <c r="I13" s="146"/>
      <c r="J13" s="146"/>
      <c r="K13" s="146"/>
      <c r="L13" s="146"/>
      <c r="M13" s="146"/>
      <c r="N13" s="140"/>
      <c r="O13" s="140"/>
      <c r="P13" s="140"/>
      <c r="Q13" s="140"/>
      <c r="R13" s="140"/>
      <c r="S13" s="140"/>
      <c r="T13" s="141"/>
      <c r="U13" s="140"/>
      <c r="V13" s="133"/>
      <c r="W13" s="133"/>
      <c r="X13" s="133"/>
      <c r="Y13" s="133"/>
      <c r="Z13" s="133"/>
      <c r="AA13" s="133"/>
      <c r="AB13" s="133"/>
      <c r="AC13" s="133" t="s">
        <v>87</v>
      </c>
      <c r="AD13" s="133"/>
      <c r="AE13" s="133"/>
      <c r="AF13" s="133"/>
      <c r="AG13" s="133"/>
      <c r="AH13" s="133"/>
      <c r="AI13" s="133"/>
      <c r="AJ13" s="133"/>
      <c r="AK13" s="133"/>
      <c r="AL13" s="133"/>
      <c r="AM13" s="133"/>
      <c r="AN13" s="133"/>
      <c r="AO13" s="133"/>
      <c r="AP13" s="133"/>
      <c r="AQ13" s="133"/>
      <c r="AR13" s="133"/>
      <c r="AS13" s="133"/>
      <c r="AT13" s="133"/>
      <c r="AU13" s="133"/>
      <c r="AV13" s="133"/>
      <c r="AW13" s="133"/>
      <c r="AX13" s="133"/>
      <c r="AY13" s="135" t="str">
        <f>C13</f>
        <v>Montáž rozvaděče DC/AC, invertoru a dopojení do stávajícího rozvaděče</v>
      </c>
      <c r="AZ13" s="133"/>
      <c r="BA13" s="133"/>
      <c r="BB13" s="133"/>
      <c r="BC13" s="133"/>
      <c r="BD13" s="133"/>
      <c r="BE13" s="133"/>
      <c r="BF13" s="133"/>
    </row>
    <row r="14" spans="1:58" outlineLevel="1" x14ac:dyDescent="0.2">
      <c r="A14" s="134">
        <v>4</v>
      </c>
      <c r="B14" s="134" t="s">
        <v>109</v>
      </c>
      <c r="C14" s="156" t="s">
        <v>110</v>
      </c>
      <c r="D14" s="140" t="s">
        <v>89</v>
      </c>
      <c r="E14" s="144">
        <v>60</v>
      </c>
      <c r="F14" s="145">
        <v>0</v>
      </c>
      <c r="G14" s="146">
        <f t="shared" ref="G14:G23" si="0">ROUND(E14*F14,2)</f>
        <v>0</v>
      </c>
      <c r="H14" s="145"/>
      <c r="I14" s="146">
        <f t="shared" ref="I14:I23" si="1">ROUND(E14*H14,2)</f>
        <v>0</v>
      </c>
      <c r="J14" s="145"/>
      <c r="K14" s="146">
        <f t="shared" ref="K14:K23" si="2">ROUND(E14*J14,2)</f>
        <v>0</v>
      </c>
      <c r="L14" s="146">
        <v>21</v>
      </c>
      <c r="M14" s="146">
        <f t="shared" ref="M14:M23" si="3">G14*(1+L14/100)</f>
        <v>0</v>
      </c>
      <c r="N14" s="140">
        <v>0</v>
      </c>
      <c r="O14" s="140">
        <f t="shared" ref="O14:O23" si="4">ROUND(E14*N14,5)</f>
        <v>0</v>
      </c>
      <c r="P14" s="140">
        <v>0</v>
      </c>
      <c r="Q14" s="140">
        <f t="shared" ref="Q14:Q23" si="5">ROUND(E14*P14,5)</f>
        <v>0</v>
      </c>
      <c r="R14" s="140"/>
      <c r="S14" s="140"/>
      <c r="T14" s="141">
        <v>0.64832999999999996</v>
      </c>
      <c r="U14" s="140">
        <f t="shared" ref="U14:U23" si="6">ROUND(E14*T14,2)</f>
        <v>38.9</v>
      </c>
      <c r="V14" s="133"/>
      <c r="W14" s="133"/>
      <c r="X14" s="133"/>
      <c r="Y14" s="133"/>
      <c r="Z14" s="133"/>
      <c r="AA14" s="133"/>
      <c r="AB14" s="133"/>
      <c r="AC14" s="133" t="s">
        <v>88</v>
      </c>
      <c r="AD14" s="133"/>
      <c r="AE14" s="133"/>
      <c r="AF14" s="133"/>
      <c r="AG14" s="133"/>
      <c r="AH14" s="133"/>
      <c r="AI14" s="133"/>
      <c r="AJ14" s="133"/>
      <c r="AK14" s="133"/>
      <c r="AL14" s="133"/>
      <c r="AM14" s="133"/>
      <c r="AN14" s="133"/>
      <c r="AO14" s="133"/>
      <c r="AP14" s="133"/>
      <c r="AQ14" s="133"/>
      <c r="AR14" s="133"/>
      <c r="AS14" s="133"/>
      <c r="AT14" s="133"/>
      <c r="AU14" s="133"/>
      <c r="AV14" s="133"/>
      <c r="AW14" s="133"/>
      <c r="AX14" s="133"/>
      <c r="AY14" s="133"/>
      <c r="AZ14" s="133"/>
      <c r="BA14" s="133"/>
      <c r="BB14" s="133"/>
      <c r="BC14" s="133"/>
      <c r="BD14" s="133"/>
      <c r="BE14" s="133"/>
      <c r="BF14" s="133"/>
    </row>
    <row r="15" spans="1:58" ht="22.5" outlineLevel="1" x14ac:dyDescent="0.2">
      <c r="A15" s="134">
        <v>5</v>
      </c>
      <c r="B15" s="134" t="s">
        <v>111</v>
      </c>
      <c r="C15" s="156" t="s">
        <v>112</v>
      </c>
      <c r="D15" s="140" t="s">
        <v>89</v>
      </c>
      <c r="E15" s="144">
        <v>40</v>
      </c>
      <c r="F15" s="145">
        <v>0</v>
      </c>
      <c r="G15" s="146">
        <f t="shared" si="0"/>
        <v>0</v>
      </c>
      <c r="H15" s="145"/>
      <c r="I15" s="146">
        <f t="shared" si="1"/>
        <v>0</v>
      </c>
      <c r="J15" s="145"/>
      <c r="K15" s="146">
        <f t="shared" si="2"/>
        <v>0</v>
      </c>
      <c r="L15" s="146">
        <v>21</v>
      </c>
      <c r="M15" s="146">
        <f t="shared" si="3"/>
        <v>0</v>
      </c>
      <c r="N15" s="140">
        <v>1.48E-3</v>
      </c>
      <c r="O15" s="140">
        <f t="shared" si="4"/>
        <v>5.9200000000000003E-2</v>
      </c>
      <c r="P15" s="140">
        <v>0</v>
      </c>
      <c r="Q15" s="140">
        <f t="shared" si="5"/>
        <v>0</v>
      </c>
      <c r="R15" s="140"/>
      <c r="S15" s="140"/>
      <c r="T15" s="141">
        <v>0</v>
      </c>
      <c r="U15" s="140">
        <f t="shared" si="6"/>
        <v>0</v>
      </c>
      <c r="V15" s="133"/>
      <c r="W15" s="133"/>
      <c r="X15" s="133"/>
      <c r="Y15" s="133"/>
      <c r="Z15" s="133"/>
      <c r="AA15" s="133"/>
      <c r="AB15" s="133"/>
      <c r="AC15" s="133" t="s">
        <v>86</v>
      </c>
      <c r="AD15" s="133"/>
      <c r="AE15" s="133"/>
      <c r="AF15" s="133"/>
      <c r="AG15" s="133"/>
      <c r="AH15" s="133"/>
      <c r="AI15" s="133"/>
      <c r="AJ15" s="133"/>
      <c r="AK15" s="133"/>
      <c r="AL15" s="133"/>
      <c r="AM15" s="133"/>
      <c r="AN15" s="133"/>
      <c r="AO15" s="133"/>
      <c r="AP15" s="133"/>
      <c r="AQ15" s="133"/>
      <c r="AR15" s="133"/>
      <c r="AS15" s="133"/>
      <c r="AT15" s="133"/>
      <c r="AU15" s="133"/>
      <c r="AV15" s="133"/>
      <c r="AW15" s="133"/>
      <c r="AX15" s="133"/>
      <c r="AY15" s="133"/>
      <c r="AZ15" s="133"/>
      <c r="BA15" s="133"/>
      <c r="BB15" s="133"/>
      <c r="BC15" s="133"/>
      <c r="BD15" s="133"/>
      <c r="BE15" s="133"/>
      <c r="BF15" s="133"/>
    </row>
    <row r="16" spans="1:58" outlineLevel="1" x14ac:dyDescent="0.2">
      <c r="A16" s="134">
        <v>6</v>
      </c>
      <c r="B16" s="134" t="s">
        <v>113</v>
      </c>
      <c r="C16" s="156" t="s">
        <v>114</v>
      </c>
      <c r="D16" s="140" t="s">
        <v>89</v>
      </c>
      <c r="E16" s="144">
        <v>50</v>
      </c>
      <c r="F16" s="145">
        <v>0</v>
      </c>
      <c r="G16" s="146">
        <f t="shared" si="0"/>
        <v>0</v>
      </c>
      <c r="H16" s="145"/>
      <c r="I16" s="146">
        <f t="shared" si="1"/>
        <v>0</v>
      </c>
      <c r="J16" s="145"/>
      <c r="K16" s="146">
        <f t="shared" si="2"/>
        <v>0</v>
      </c>
      <c r="L16" s="146">
        <v>21</v>
      </c>
      <c r="M16" s="146">
        <f t="shared" si="3"/>
        <v>0</v>
      </c>
      <c r="N16" s="140">
        <v>0</v>
      </c>
      <c r="O16" s="140">
        <f t="shared" si="4"/>
        <v>0</v>
      </c>
      <c r="P16" s="140">
        <v>0</v>
      </c>
      <c r="Q16" s="140">
        <f t="shared" si="5"/>
        <v>0</v>
      </c>
      <c r="R16" s="140"/>
      <c r="S16" s="140"/>
      <c r="T16" s="141">
        <v>0.64832999999999996</v>
      </c>
      <c r="U16" s="140">
        <f t="shared" si="6"/>
        <v>32.42</v>
      </c>
      <c r="V16" s="133"/>
      <c r="W16" s="133"/>
      <c r="X16" s="133"/>
      <c r="Y16" s="133"/>
      <c r="Z16" s="133"/>
      <c r="AA16" s="133"/>
      <c r="AB16" s="133"/>
      <c r="AC16" s="133" t="s">
        <v>88</v>
      </c>
      <c r="AD16" s="133"/>
      <c r="AE16" s="133"/>
      <c r="AF16" s="133"/>
      <c r="AG16" s="133"/>
      <c r="AH16" s="133"/>
      <c r="AI16" s="133"/>
      <c r="AJ16" s="133"/>
      <c r="AK16" s="133"/>
      <c r="AL16" s="133"/>
      <c r="AM16" s="133"/>
      <c r="AN16" s="133"/>
      <c r="AO16" s="133"/>
      <c r="AP16" s="133"/>
      <c r="AQ16" s="133"/>
      <c r="AR16" s="133"/>
      <c r="AS16" s="133"/>
      <c r="AT16" s="133"/>
      <c r="AU16" s="133"/>
      <c r="AV16" s="133"/>
      <c r="AW16" s="133"/>
      <c r="AX16" s="133"/>
      <c r="AY16" s="133"/>
      <c r="AZ16" s="133"/>
      <c r="BA16" s="133"/>
      <c r="BB16" s="133"/>
      <c r="BC16" s="133"/>
      <c r="BD16" s="133"/>
      <c r="BE16" s="133"/>
      <c r="BF16" s="133"/>
    </row>
    <row r="17" spans="1:58" ht="22.5" outlineLevel="1" x14ac:dyDescent="0.2">
      <c r="A17" s="134">
        <v>7</v>
      </c>
      <c r="B17" s="134" t="s">
        <v>116</v>
      </c>
      <c r="C17" s="156" t="s">
        <v>115</v>
      </c>
      <c r="D17" s="140" t="s">
        <v>89</v>
      </c>
      <c r="E17" s="144">
        <v>100</v>
      </c>
      <c r="F17" s="145">
        <v>0</v>
      </c>
      <c r="G17" s="146">
        <f t="shared" si="0"/>
        <v>0</v>
      </c>
      <c r="H17" s="145"/>
      <c r="I17" s="146">
        <f t="shared" si="1"/>
        <v>0</v>
      </c>
      <c r="J17" s="145"/>
      <c r="K17" s="146">
        <f t="shared" si="2"/>
        <v>0</v>
      </c>
      <c r="L17" s="146">
        <v>21</v>
      </c>
      <c r="M17" s="146">
        <f t="shared" si="3"/>
        <v>0</v>
      </c>
      <c r="N17" s="140">
        <v>2.0500000000000002E-3</v>
      </c>
      <c r="O17" s="140">
        <f t="shared" si="4"/>
        <v>0.20499999999999999</v>
      </c>
      <c r="P17" s="140">
        <v>0</v>
      </c>
      <c r="Q17" s="140">
        <f t="shared" si="5"/>
        <v>0</v>
      </c>
      <c r="R17" s="140"/>
      <c r="S17" s="140"/>
      <c r="T17" s="141">
        <v>0</v>
      </c>
      <c r="U17" s="140">
        <f t="shared" si="6"/>
        <v>0</v>
      </c>
      <c r="V17" s="133"/>
      <c r="W17" s="133"/>
      <c r="X17" s="133"/>
      <c r="Y17" s="133"/>
      <c r="Z17" s="133"/>
      <c r="AA17" s="133"/>
      <c r="AB17" s="133"/>
      <c r="AC17" s="133" t="s">
        <v>86</v>
      </c>
      <c r="AD17" s="133"/>
      <c r="AE17" s="133"/>
      <c r="AF17" s="133"/>
      <c r="AG17" s="133"/>
      <c r="AH17" s="133"/>
      <c r="AI17" s="133"/>
      <c r="AJ17" s="133"/>
      <c r="AK17" s="133"/>
      <c r="AL17" s="133"/>
      <c r="AM17" s="133"/>
      <c r="AN17" s="133"/>
      <c r="AO17" s="133"/>
      <c r="AP17" s="133"/>
      <c r="AQ17" s="133"/>
      <c r="AR17" s="133"/>
      <c r="AS17" s="133"/>
      <c r="AT17" s="133"/>
      <c r="AU17" s="133"/>
      <c r="AV17" s="133"/>
      <c r="AW17" s="133"/>
      <c r="AX17" s="133"/>
      <c r="AY17" s="133"/>
      <c r="AZ17" s="133"/>
      <c r="BA17" s="133"/>
      <c r="BB17" s="133"/>
      <c r="BC17" s="133"/>
      <c r="BD17" s="133"/>
      <c r="BE17" s="133"/>
      <c r="BF17" s="133"/>
    </row>
    <row r="18" spans="1:58" ht="22.5" outlineLevel="1" x14ac:dyDescent="0.2">
      <c r="A18" s="134">
        <v>8</v>
      </c>
      <c r="B18" s="134" t="s">
        <v>117</v>
      </c>
      <c r="C18" s="156" t="s">
        <v>160</v>
      </c>
      <c r="D18" s="140" t="s">
        <v>89</v>
      </c>
      <c r="E18" s="144">
        <v>10</v>
      </c>
      <c r="F18" s="145">
        <v>0</v>
      </c>
      <c r="G18" s="146">
        <f t="shared" ref="G18" si="7">ROUND(E18*F18,2)</f>
        <v>0</v>
      </c>
      <c r="H18" s="145"/>
      <c r="I18" s="146">
        <f t="shared" ref="I18" si="8">ROUND(E18*H18,2)</f>
        <v>0</v>
      </c>
      <c r="J18" s="145"/>
      <c r="K18" s="146">
        <f t="shared" ref="K18" si="9">ROUND(E18*J18,2)</f>
        <v>0</v>
      </c>
      <c r="L18" s="146">
        <v>21</v>
      </c>
      <c r="M18" s="146">
        <f t="shared" ref="M18" si="10">G18*(1+L18/100)</f>
        <v>0</v>
      </c>
      <c r="N18" s="140">
        <v>0</v>
      </c>
      <c r="O18" s="140">
        <f t="shared" ref="O18" si="11">ROUND(E18*N18,5)</f>
        <v>0</v>
      </c>
      <c r="P18" s="140">
        <v>0</v>
      </c>
      <c r="Q18" s="140">
        <f t="shared" ref="Q18" si="12">ROUND(E18*P18,5)</f>
        <v>0</v>
      </c>
      <c r="R18" s="140"/>
      <c r="S18" s="140"/>
      <c r="T18" s="141">
        <v>0.64383000000000001</v>
      </c>
      <c r="U18" s="140">
        <f t="shared" ref="U18" si="13">ROUND(E18*T18,2)</f>
        <v>6.44</v>
      </c>
      <c r="V18" s="133"/>
      <c r="W18" s="133"/>
      <c r="X18" s="133"/>
      <c r="Y18" s="133"/>
      <c r="Z18" s="133"/>
      <c r="AA18" s="133"/>
      <c r="AB18" s="133"/>
      <c r="AC18" s="133" t="s">
        <v>88</v>
      </c>
      <c r="AD18" s="133"/>
      <c r="AE18" s="133"/>
      <c r="AF18" s="133"/>
      <c r="AG18" s="133"/>
      <c r="AH18" s="133"/>
      <c r="AI18" s="133"/>
      <c r="AJ18" s="133"/>
      <c r="AK18" s="133"/>
      <c r="AL18" s="133"/>
      <c r="AM18" s="133"/>
      <c r="AN18" s="133"/>
      <c r="AO18" s="133"/>
      <c r="AP18" s="133"/>
      <c r="AQ18" s="133"/>
      <c r="AR18" s="133"/>
      <c r="AS18" s="133"/>
      <c r="AT18" s="133"/>
      <c r="AU18" s="133"/>
      <c r="AV18" s="133"/>
      <c r="AW18" s="133"/>
      <c r="AX18" s="133"/>
      <c r="AY18" s="133"/>
      <c r="AZ18" s="133"/>
      <c r="BA18" s="133"/>
      <c r="BB18" s="133"/>
      <c r="BC18" s="133"/>
      <c r="BD18" s="133"/>
      <c r="BE18" s="133"/>
      <c r="BF18" s="133"/>
    </row>
    <row r="19" spans="1:58" ht="22.5" outlineLevel="1" x14ac:dyDescent="0.2">
      <c r="A19" s="134">
        <v>9</v>
      </c>
      <c r="B19" s="134" t="s">
        <v>159</v>
      </c>
      <c r="C19" s="156" t="s">
        <v>150</v>
      </c>
      <c r="D19" s="140" t="s">
        <v>89</v>
      </c>
      <c r="E19" s="144">
        <v>60</v>
      </c>
      <c r="F19" s="145">
        <v>0</v>
      </c>
      <c r="G19" s="146">
        <f t="shared" si="0"/>
        <v>0</v>
      </c>
      <c r="H19" s="145"/>
      <c r="I19" s="146">
        <f t="shared" si="1"/>
        <v>0</v>
      </c>
      <c r="J19" s="145"/>
      <c r="K19" s="146">
        <f t="shared" si="2"/>
        <v>0</v>
      </c>
      <c r="L19" s="146">
        <v>21</v>
      </c>
      <c r="M19" s="146">
        <f t="shared" si="3"/>
        <v>0</v>
      </c>
      <c r="N19" s="140">
        <v>0</v>
      </c>
      <c r="O19" s="140">
        <f t="shared" si="4"/>
        <v>0</v>
      </c>
      <c r="P19" s="140">
        <v>0</v>
      </c>
      <c r="Q19" s="140">
        <f t="shared" si="5"/>
        <v>0</v>
      </c>
      <c r="R19" s="140"/>
      <c r="S19" s="140"/>
      <c r="T19" s="141">
        <v>0.64383000000000001</v>
      </c>
      <c r="U19" s="140">
        <f t="shared" si="6"/>
        <v>38.630000000000003</v>
      </c>
      <c r="V19" s="133"/>
      <c r="W19" s="133"/>
      <c r="X19" s="133"/>
      <c r="Y19" s="133"/>
      <c r="Z19" s="133"/>
      <c r="AA19" s="133"/>
      <c r="AB19" s="133"/>
      <c r="AC19" s="133" t="s">
        <v>88</v>
      </c>
      <c r="AD19" s="133"/>
      <c r="AE19" s="133"/>
      <c r="AF19" s="133"/>
      <c r="AG19" s="133"/>
      <c r="AH19" s="133"/>
      <c r="AI19" s="133"/>
      <c r="AJ19" s="133"/>
      <c r="AK19" s="133"/>
      <c r="AL19" s="133"/>
      <c r="AM19" s="133"/>
      <c r="AN19" s="133"/>
      <c r="AO19" s="133"/>
      <c r="AP19" s="133"/>
      <c r="AQ19" s="133"/>
      <c r="AR19" s="133"/>
      <c r="AS19" s="133"/>
      <c r="AT19" s="133"/>
      <c r="AU19" s="133"/>
      <c r="AV19" s="133"/>
      <c r="AW19" s="133"/>
      <c r="AX19" s="133"/>
      <c r="AY19" s="133"/>
      <c r="AZ19" s="133"/>
      <c r="BA19" s="133"/>
      <c r="BB19" s="133"/>
      <c r="BC19" s="133"/>
      <c r="BD19" s="133"/>
      <c r="BE19" s="133"/>
      <c r="BF19" s="133"/>
    </row>
    <row r="20" spans="1:58" outlineLevel="1" x14ac:dyDescent="0.2">
      <c r="A20" s="134">
        <v>10</v>
      </c>
      <c r="B20" s="134" t="s">
        <v>118</v>
      </c>
      <c r="C20" s="156" t="s">
        <v>92</v>
      </c>
      <c r="D20" s="140" t="s">
        <v>93</v>
      </c>
      <c r="E20" s="144">
        <v>20</v>
      </c>
      <c r="F20" s="145">
        <v>0</v>
      </c>
      <c r="G20" s="146">
        <f t="shared" si="0"/>
        <v>0</v>
      </c>
      <c r="H20" s="145"/>
      <c r="I20" s="146">
        <f t="shared" si="1"/>
        <v>0</v>
      </c>
      <c r="J20" s="145"/>
      <c r="K20" s="146">
        <f t="shared" si="2"/>
        <v>0</v>
      </c>
      <c r="L20" s="146">
        <v>21</v>
      </c>
      <c r="M20" s="146">
        <f t="shared" si="3"/>
        <v>0</v>
      </c>
      <c r="N20" s="140">
        <v>0.29942999999999997</v>
      </c>
      <c r="O20" s="140">
        <f t="shared" si="4"/>
        <v>5.9885999999999999</v>
      </c>
      <c r="P20" s="140">
        <v>0</v>
      </c>
      <c r="Q20" s="140">
        <f t="shared" si="5"/>
        <v>0</v>
      </c>
      <c r="R20" s="140"/>
      <c r="S20" s="140"/>
      <c r="T20" s="141">
        <v>169.68644</v>
      </c>
      <c r="U20" s="140">
        <f t="shared" si="6"/>
        <v>3393.73</v>
      </c>
      <c r="V20" s="133"/>
      <c r="W20" s="133"/>
      <c r="X20" s="133"/>
      <c r="Y20" s="133"/>
      <c r="Z20" s="133"/>
      <c r="AA20" s="133"/>
      <c r="AB20" s="133"/>
      <c r="AC20" s="133" t="s">
        <v>91</v>
      </c>
      <c r="AD20" s="133"/>
      <c r="AE20" s="133"/>
      <c r="AF20" s="133"/>
      <c r="AG20" s="133"/>
      <c r="AH20" s="133"/>
      <c r="AI20" s="133"/>
      <c r="AJ20" s="133"/>
      <c r="AK20" s="133"/>
      <c r="AL20" s="133"/>
      <c r="AM20" s="133"/>
      <c r="AN20" s="133"/>
      <c r="AO20" s="133"/>
      <c r="AP20" s="133"/>
      <c r="AQ20" s="133"/>
      <c r="AR20" s="133"/>
      <c r="AS20" s="133"/>
      <c r="AT20" s="133"/>
      <c r="AU20" s="133"/>
      <c r="AV20" s="133"/>
      <c r="AW20" s="133"/>
      <c r="AX20" s="133"/>
      <c r="AY20" s="133"/>
      <c r="AZ20" s="133"/>
      <c r="BA20" s="133"/>
      <c r="BB20" s="133"/>
      <c r="BC20" s="133"/>
      <c r="BD20" s="133"/>
      <c r="BE20" s="133"/>
      <c r="BF20" s="133"/>
    </row>
    <row r="21" spans="1:58" outlineLevel="1" x14ac:dyDescent="0.2">
      <c r="A21" s="134">
        <v>11</v>
      </c>
      <c r="B21" s="134" t="s">
        <v>119</v>
      </c>
      <c r="C21" s="156" t="s">
        <v>151</v>
      </c>
      <c r="D21" s="140" t="s">
        <v>93</v>
      </c>
      <c r="E21" s="144">
        <v>20</v>
      </c>
      <c r="F21" s="145">
        <v>0</v>
      </c>
      <c r="G21" s="146">
        <f t="shared" si="0"/>
        <v>0</v>
      </c>
      <c r="H21" s="145"/>
      <c r="I21" s="146">
        <f t="shared" si="1"/>
        <v>0</v>
      </c>
      <c r="J21" s="145"/>
      <c r="K21" s="146">
        <f t="shared" si="2"/>
        <v>0</v>
      </c>
      <c r="L21" s="146">
        <v>21</v>
      </c>
      <c r="M21" s="146">
        <f t="shared" si="3"/>
        <v>0</v>
      </c>
      <c r="N21" s="140">
        <v>6.9999999999999994E-5</v>
      </c>
      <c r="O21" s="140">
        <f t="shared" si="4"/>
        <v>1.4E-3</v>
      </c>
      <c r="P21" s="140">
        <v>0</v>
      </c>
      <c r="Q21" s="140">
        <f t="shared" si="5"/>
        <v>0</v>
      </c>
      <c r="R21" s="140"/>
      <c r="S21" s="140"/>
      <c r="T21" s="141">
        <v>9.1219999999999996E-2</v>
      </c>
      <c r="U21" s="140">
        <f t="shared" si="6"/>
        <v>1.82</v>
      </c>
      <c r="V21" s="133"/>
      <c r="W21" s="133"/>
      <c r="X21" s="133"/>
      <c r="Y21" s="133"/>
      <c r="Z21" s="133"/>
      <c r="AA21" s="133"/>
      <c r="AB21" s="133"/>
      <c r="AC21" s="133" t="s">
        <v>88</v>
      </c>
      <c r="AD21" s="133"/>
      <c r="AE21" s="133"/>
      <c r="AF21" s="133"/>
      <c r="AG21" s="133"/>
      <c r="AH21" s="133"/>
      <c r="AI21" s="133"/>
      <c r="AJ21" s="133"/>
      <c r="AK21" s="133"/>
      <c r="AL21" s="133"/>
      <c r="AM21" s="133"/>
      <c r="AN21" s="133"/>
      <c r="AO21" s="133"/>
      <c r="AP21" s="133"/>
      <c r="AQ21" s="133"/>
      <c r="AR21" s="133"/>
      <c r="AS21" s="133"/>
      <c r="AT21" s="133"/>
      <c r="AU21" s="133"/>
      <c r="AV21" s="133"/>
      <c r="AW21" s="133"/>
      <c r="AX21" s="133"/>
      <c r="AY21" s="133"/>
      <c r="AZ21" s="133"/>
      <c r="BA21" s="133"/>
      <c r="BB21" s="133"/>
      <c r="BC21" s="133"/>
      <c r="BD21" s="133"/>
      <c r="BE21" s="133"/>
      <c r="BF21" s="133"/>
    </row>
    <row r="22" spans="1:58" outlineLevel="1" x14ac:dyDescent="0.2">
      <c r="A22" s="134">
        <v>12</v>
      </c>
      <c r="B22" s="134" t="s">
        <v>120</v>
      </c>
      <c r="C22" s="156" t="s">
        <v>121</v>
      </c>
      <c r="D22" s="140" t="s">
        <v>90</v>
      </c>
      <c r="E22" s="144">
        <v>1</v>
      </c>
      <c r="F22" s="145">
        <v>0</v>
      </c>
      <c r="G22" s="146">
        <f t="shared" si="0"/>
        <v>0</v>
      </c>
      <c r="H22" s="145"/>
      <c r="I22" s="146">
        <f t="shared" si="1"/>
        <v>0</v>
      </c>
      <c r="J22" s="145"/>
      <c r="K22" s="146">
        <f t="shared" si="2"/>
        <v>0</v>
      </c>
      <c r="L22" s="146">
        <v>21</v>
      </c>
      <c r="M22" s="146">
        <f t="shared" si="3"/>
        <v>0</v>
      </c>
      <c r="N22" s="140">
        <v>1.1E-4</v>
      </c>
      <c r="O22" s="140">
        <f t="shared" si="4"/>
        <v>1.1E-4</v>
      </c>
      <c r="P22" s="140">
        <v>0</v>
      </c>
      <c r="Q22" s="140">
        <f t="shared" si="5"/>
        <v>0</v>
      </c>
      <c r="R22" s="140"/>
      <c r="S22" s="140"/>
      <c r="T22" s="141">
        <v>0</v>
      </c>
      <c r="U22" s="140">
        <f t="shared" si="6"/>
        <v>0</v>
      </c>
      <c r="V22" s="133"/>
      <c r="W22" s="133"/>
      <c r="X22" s="133"/>
      <c r="Y22" s="133"/>
      <c r="Z22" s="133"/>
      <c r="AA22" s="133"/>
      <c r="AB22" s="133"/>
      <c r="AC22" s="133" t="s">
        <v>86</v>
      </c>
      <c r="AD22" s="133"/>
      <c r="AE22" s="133"/>
      <c r="AF22" s="133"/>
      <c r="AG22" s="133"/>
      <c r="AH22" s="133"/>
      <c r="AI22" s="133"/>
      <c r="AJ22" s="133"/>
      <c r="AK22" s="133"/>
      <c r="AL22" s="133"/>
      <c r="AM22" s="133"/>
      <c r="AN22" s="133"/>
      <c r="AO22" s="133"/>
      <c r="AP22" s="133"/>
      <c r="AQ22" s="133"/>
      <c r="AR22" s="133"/>
      <c r="AS22" s="133"/>
      <c r="AT22" s="133"/>
      <c r="AU22" s="133"/>
      <c r="AV22" s="133"/>
      <c r="AW22" s="133"/>
      <c r="AX22" s="133"/>
      <c r="AY22" s="133"/>
      <c r="AZ22" s="133"/>
      <c r="BA22" s="133"/>
      <c r="BB22" s="133"/>
      <c r="BC22" s="133"/>
      <c r="BD22" s="133"/>
      <c r="BE22" s="133"/>
      <c r="BF22" s="133"/>
    </row>
    <row r="23" spans="1:58" outlineLevel="1" x14ac:dyDescent="0.2">
      <c r="A23" s="134">
        <v>13</v>
      </c>
      <c r="B23" s="134" t="s">
        <v>122</v>
      </c>
      <c r="C23" s="156" t="s">
        <v>164</v>
      </c>
      <c r="D23" s="140" t="s">
        <v>93</v>
      </c>
      <c r="E23" s="144">
        <v>36</v>
      </c>
      <c r="F23" s="145">
        <v>0</v>
      </c>
      <c r="G23" s="146">
        <f t="shared" si="0"/>
        <v>0</v>
      </c>
      <c r="H23" s="145"/>
      <c r="I23" s="146">
        <f t="shared" si="1"/>
        <v>0</v>
      </c>
      <c r="J23" s="145"/>
      <c r="K23" s="146">
        <f t="shared" si="2"/>
        <v>0</v>
      </c>
      <c r="L23" s="146">
        <v>21</v>
      </c>
      <c r="M23" s="146">
        <f t="shared" si="3"/>
        <v>0</v>
      </c>
      <c r="N23" s="140">
        <v>0</v>
      </c>
      <c r="O23" s="140">
        <f t="shared" si="4"/>
        <v>0</v>
      </c>
      <c r="P23" s="140">
        <v>0</v>
      </c>
      <c r="Q23" s="140">
        <f t="shared" si="5"/>
        <v>0</v>
      </c>
      <c r="R23" s="140"/>
      <c r="S23" s="140"/>
      <c r="T23" s="141">
        <v>9.0499999999999997E-2</v>
      </c>
      <c r="U23" s="140">
        <f t="shared" si="6"/>
        <v>3.26</v>
      </c>
      <c r="V23" s="133"/>
      <c r="W23" s="133"/>
      <c r="X23" s="133"/>
      <c r="Y23" s="133"/>
      <c r="Z23" s="133"/>
      <c r="AA23" s="133"/>
      <c r="AB23" s="133"/>
      <c r="AC23" s="133" t="s">
        <v>88</v>
      </c>
      <c r="AD23" s="133"/>
      <c r="AE23" s="133"/>
      <c r="AF23" s="133"/>
      <c r="AG23" s="133"/>
      <c r="AH23" s="133"/>
      <c r="AI23" s="133"/>
      <c r="AJ23" s="133"/>
      <c r="AK23" s="133"/>
      <c r="AL23" s="133"/>
      <c r="AM23" s="133"/>
      <c r="AN23" s="133"/>
      <c r="AO23" s="133"/>
      <c r="AP23" s="133"/>
      <c r="AQ23" s="133"/>
      <c r="AR23" s="133"/>
      <c r="AS23" s="133"/>
      <c r="AT23" s="133"/>
      <c r="AU23" s="133"/>
      <c r="AV23" s="133"/>
      <c r="AW23" s="133"/>
      <c r="AX23" s="133"/>
      <c r="AY23" s="133"/>
      <c r="AZ23" s="133"/>
      <c r="BA23" s="133"/>
      <c r="BB23" s="133"/>
      <c r="BC23" s="133"/>
      <c r="BD23" s="133"/>
      <c r="BE23" s="133"/>
      <c r="BF23" s="133"/>
    </row>
    <row r="24" spans="1:58" ht="22.5" outlineLevel="1" x14ac:dyDescent="0.2">
      <c r="A24" s="134"/>
      <c r="B24" s="134" t="s">
        <v>107</v>
      </c>
      <c r="C24" s="239" t="s">
        <v>123</v>
      </c>
      <c r="D24" s="240"/>
      <c r="E24" s="241"/>
      <c r="F24" s="242"/>
      <c r="G24" s="243"/>
      <c r="H24" s="146"/>
      <c r="I24" s="146"/>
      <c r="J24" s="146"/>
      <c r="K24" s="146"/>
      <c r="L24" s="146"/>
      <c r="M24" s="146"/>
      <c r="N24" s="140"/>
      <c r="O24" s="140"/>
      <c r="P24" s="140"/>
      <c r="Q24" s="140"/>
      <c r="R24" s="140"/>
      <c r="S24" s="140"/>
      <c r="T24" s="141"/>
      <c r="U24" s="140"/>
      <c r="V24" s="133"/>
      <c r="W24" s="133"/>
      <c r="X24" s="133"/>
      <c r="Y24" s="133"/>
      <c r="Z24" s="133"/>
      <c r="AA24" s="133"/>
      <c r="AB24" s="133"/>
      <c r="AC24" s="133" t="s">
        <v>87</v>
      </c>
      <c r="AD24" s="133"/>
      <c r="AE24" s="133"/>
      <c r="AF24" s="133"/>
      <c r="AG24" s="133"/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  <c r="AX24" s="133"/>
      <c r="AY24" s="135" t="str">
        <f>C24</f>
        <v>Záruka na produkt činí 15 let a záruka na výkon 25 let. Vizuálně atraktivní panely s německoiu zárukou.</v>
      </c>
      <c r="AZ24" s="133"/>
      <c r="BA24" s="133"/>
      <c r="BB24" s="133"/>
      <c r="BC24" s="133"/>
      <c r="BD24" s="133"/>
      <c r="BE24" s="133"/>
      <c r="BF24" s="133"/>
    </row>
    <row r="25" spans="1:58" ht="22.5" outlineLevel="1" x14ac:dyDescent="0.2">
      <c r="A25" s="134">
        <v>14</v>
      </c>
      <c r="B25" s="134" t="s">
        <v>124</v>
      </c>
      <c r="C25" s="156" t="s">
        <v>165</v>
      </c>
      <c r="D25" s="140" t="s">
        <v>93</v>
      </c>
      <c r="E25" s="144">
        <v>36</v>
      </c>
      <c r="F25" s="145">
        <v>0</v>
      </c>
      <c r="G25" s="146">
        <f>ROUND(E25*F25,2)</f>
        <v>0</v>
      </c>
      <c r="H25" s="145"/>
      <c r="I25" s="146">
        <f>ROUND(E25*H25,2)</f>
        <v>0</v>
      </c>
      <c r="J25" s="145"/>
      <c r="K25" s="146">
        <f>ROUND(E25*J25,2)</f>
        <v>0</v>
      </c>
      <c r="L25" s="146">
        <v>21</v>
      </c>
      <c r="M25" s="146">
        <f>G25*(1+L25/100)</f>
        <v>0</v>
      </c>
      <c r="N25" s="140">
        <v>2.0000000000000001E-4</v>
      </c>
      <c r="O25" s="140">
        <f>ROUND(E25*N25,5)</f>
        <v>7.1999999999999998E-3</v>
      </c>
      <c r="P25" s="140">
        <v>0</v>
      </c>
      <c r="Q25" s="140">
        <f>ROUND(E25*P25,5)</f>
        <v>0</v>
      </c>
      <c r="R25" s="140"/>
      <c r="S25" s="140"/>
      <c r="T25" s="141">
        <v>9.955E-2</v>
      </c>
      <c r="U25" s="140">
        <f>ROUND(E25*T25,2)</f>
        <v>3.58</v>
      </c>
      <c r="V25" s="133"/>
      <c r="W25" s="133"/>
      <c r="X25" s="133"/>
      <c r="Y25" s="133"/>
      <c r="Z25" s="133"/>
      <c r="AA25" s="133"/>
      <c r="AB25" s="133"/>
      <c r="AC25" s="133" t="s">
        <v>88</v>
      </c>
      <c r="AD25" s="133"/>
      <c r="AE25" s="133"/>
      <c r="AF25" s="133"/>
      <c r="AG25" s="133"/>
      <c r="AH25" s="133"/>
      <c r="AI25" s="133"/>
      <c r="AJ25" s="133"/>
      <c r="AK25" s="133"/>
      <c r="AL25" s="133"/>
      <c r="AM25" s="133"/>
      <c r="AN25" s="133"/>
      <c r="AO25" s="133"/>
      <c r="AP25" s="133"/>
      <c r="AQ25" s="133"/>
      <c r="AR25" s="133"/>
      <c r="AS25" s="133"/>
      <c r="AT25" s="133"/>
      <c r="AU25" s="133"/>
      <c r="AV25" s="133"/>
      <c r="AW25" s="133"/>
      <c r="AX25" s="133"/>
      <c r="AY25" s="133"/>
      <c r="AZ25" s="133"/>
      <c r="BA25" s="133"/>
      <c r="BB25" s="133"/>
      <c r="BC25" s="133"/>
      <c r="BD25" s="133"/>
      <c r="BE25" s="133"/>
      <c r="BF25" s="133"/>
    </row>
    <row r="26" spans="1:58" ht="33.75" outlineLevel="1" x14ac:dyDescent="0.2">
      <c r="A26" s="134"/>
      <c r="B26" s="134" t="s">
        <v>107</v>
      </c>
      <c r="C26" s="239" t="s">
        <v>125</v>
      </c>
      <c r="D26" s="240"/>
      <c r="E26" s="241"/>
      <c r="F26" s="242"/>
      <c r="G26" s="243"/>
      <c r="H26" s="146"/>
      <c r="I26" s="146"/>
      <c r="J26" s="146"/>
      <c r="K26" s="146"/>
      <c r="L26" s="146"/>
      <c r="M26" s="146"/>
      <c r="N26" s="140"/>
      <c r="O26" s="140"/>
      <c r="P26" s="140"/>
      <c r="Q26" s="140"/>
      <c r="R26" s="140"/>
      <c r="S26" s="140"/>
      <c r="T26" s="141"/>
      <c r="U26" s="140"/>
      <c r="V26" s="133"/>
      <c r="W26" s="133"/>
      <c r="X26" s="133"/>
      <c r="Y26" s="133"/>
      <c r="Z26" s="133"/>
      <c r="AA26" s="133"/>
      <c r="AB26" s="133"/>
      <c r="AC26" s="133" t="s">
        <v>87</v>
      </c>
      <c r="AD26" s="133"/>
      <c r="AE26" s="133"/>
      <c r="AF26" s="133"/>
      <c r="AG26" s="133"/>
      <c r="AH26" s="133"/>
      <c r="AI26" s="133"/>
      <c r="AJ26" s="133"/>
      <c r="AK26" s="133"/>
      <c r="AL26" s="133"/>
      <c r="AM26" s="133"/>
      <c r="AN26" s="133"/>
      <c r="AO26" s="133"/>
      <c r="AP26" s="133"/>
      <c r="AQ26" s="133"/>
      <c r="AR26" s="133"/>
      <c r="AS26" s="133"/>
      <c r="AT26" s="133"/>
      <c r="AU26" s="133"/>
      <c r="AV26" s="133"/>
      <c r="AW26" s="133"/>
      <c r="AX26" s="133"/>
      <c r="AY26" s="135" t="str">
        <f>C26</f>
        <v>Ztráty výkonu v celém stringu vlivem zastínění nebi různé orientace jsou při použítí optimizérů SolarEdge minulostí. Díky MPP trackingu na úrovni panelů je každý panel řízen samostatně a string je tak schopen poskytovat maximální možný výkon.</v>
      </c>
      <c r="AZ26" s="133"/>
      <c r="BA26" s="133"/>
      <c r="BB26" s="133"/>
      <c r="BC26" s="133"/>
      <c r="BD26" s="133"/>
      <c r="BE26" s="133"/>
      <c r="BF26" s="133"/>
    </row>
    <row r="27" spans="1:58" outlineLevel="1" x14ac:dyDescent="0.2">
      <c r="A27" s="134">
        <v>15</v>
      </c>
      <c r="B27" s="134" t="s">
        <v>126</v>
      </c>
      <c r="C27" s="156" t="s">
        <v>166</v>
      </c>
      <c r="D27" s="140" t="s">
        <v>93</v>
      </c>
      <c r="E27" s="144">
        <v>1</v>
      </c>
      <c r="F27" s="145">
        <v>0</v>
      </c>
      <c r="G27" s="146">
        <f>ROUND(E27*F27,2)</f>
        <v>0</v>
      </c>
      <c r="H27" s="145"/>
      <c r="I27" s="146">
        <f>ROUND(E27*H27,2)</f>
        <v>0</v>
      </c>
      <c r="J27" s="145"/>
      <c r="K27" s="146">
        <f>ROUND(E27*J27,2)</f>
        <v>0</v>
      </c>
      <c r="L27" s="146">
        <v>21</v>
      </c>
      <c r="M27" s="146">
        <f>G27*(1+L27/100)</f>
        <v>0</v>
      </c>
      <c r="N27" s="140">
        <v>1.2999999999999999E-4</v>
      </c>
      <c r="O27" s="140">
        <f>ROUND(E27*N27,5)</f>
        <v>1.2999999999999999E-4</v>
      </c>
      <c r="P27" s="140">
        <v>0</v>
      </c>
      <c r="Q27" s="140">
        <f>ROUND(E27*P27,5)</f>
        <v>0</v>
      </c>
      <c r="R27" s="140"/>
      <c r="S27" s="140"/>
      <c r="T27" s="141">
        <v>0</v>
      </c>
      <c r="U27" s="140">
        <f>ROUND(E27*T27,2)</f>
        <v>0</v>
      </c>
      <c r="V27" s="133"/>
      <c r="W27" s="133"/>
      <c r="X27" s="133"/>
      <c r="Y27" s="133"/>
      <c r="Z27" s="133"/>
      <c r="AA27" s="133"/>
      <c r="AB27" s="133"/>
      <c r="AC27" s="133" t="s">
        <v>86</v>
      </c>
      <c r="AD27" s="133"/>
      <c r="AE27" s="133"/>
      <c r="AF27" s="133"/>
      <c r="AG27" s="133"/>
      <c r="AH27" s="133"/>
      <c r="AI27" s="133"/>
      <c r="AJ27" s="133"/>
      <c r="AK27" s="133"/>
      <c r="AL27" s="133"/>
      <c r="AM27" s="133"/>
      <c r="AN27" s="133"/>
      <c r="AO27" s="133"/>
      <c r="AP27" s="133"/>
      <c r="AQ27" s="133"/>
      <c r="AR27" s="133"/>
      <c r="AS27" s="133"/>
      <c r="AT27" s="133"/>
      <c r="AU27" s="133"/>
      <c r="AV27" s="133"/>
      <c r="AW27" s="133"/>
      <c r="AX27" s="133"/>
      <c r="AY27" s="133"/>
      <c r="AZ27" s="133"/>
      <c r="BA27" s="133"/>
      <c r="BB27" s="133"/>
      <c r="BC27" s="133"/>
      <c r="BD27" s="133"/>
      <c r="BE27" s="133"/>
      <c r="BF27" s="133"/>
    </row>
    <row r="28" spans="1:58" ht="47.25" customHeight="1" outlineLevel="1" x14ac:dyDescent="0.2">
      <c r="A28" s="134"/>
      <c r="B28" s="134" t="s">
        <v>107</v>
      </c>
      <c r="C28" s="251" t="s">
        <v>130</v>
      </c>
      <c r="D28" s="252"/>
      <c r="E28" s="252"/>
      <c r="F28" s="252"/>
      <c r="G28" s="253"/>
      <c r="H28" s="145"/>
      <c r="I28" s="146"/>
      <c r="J28" s="145"/>
      <c r="K28" s="146"/>
      <c r="L28" s="146"/>
      <c r="M28" s="146"/>
      <c r="N28" s="140"/>
      <c r="O28" s="140"/>
      <c r="P28" s="140"/>
      <c r="Q28" s="140"/>
      <c r="R28" s="140"/>
      <c r="S28" s="140"/>
      <c r="T28" s="141"/>
      <c r="U28" s="140"/>
      <c r="V28" s="133"/>
      <c r="W28" s="133"/>
      <c r="X28" s="133"/>
      <c r="Y28" s="133"/>
      <c r="Z28" s="133"/>
      <c r="AA28" s="133"/>
      <c r="AB28" s="133"/>
      <c r="AC28" s="133"/>
      <c r="AD28" s="133"/>
      <c r="AE28" s="133"/>
      <c r="AF28" s="133"/>
      <c r="AG28" s="133"/>
      <c r="AH28" s="133"/>
      <c r="AI28" s="133"/>
      <c r="AJ28" s="133"/>
      <c r="AK28" s="133"/>
      <c r="AL28" s="133"/>
      <c r="AM28" s="133"/>
      <c r="AN28" s="133"/>
      <c r="AO28" s="133"/>
      <c r="AP28" s="133"/>
      <c r="AQ28" s="133"/>
      <c r="AR28" s="133"/>
      <c r="AS28" s="133"/>
      <c r="AT28" s="133"/>
      <c r="AU28" s="133"/>
      <c r="AV28" s="133"/>
      <c r="AW28" s="133"/>
      <c r="AX28" s="133"/>
      <c r="AY28" s="133"/>
      <c r="AZ28" s="133"/>
      <c r="BA28" s="133"/>
      <c r="BB28" s="133"/>
      <c r="BC28" s="133"/>
      <c r="BD28" s="133"/>
      <c r="BE28" s="133"/>
      <c r="BF28" s="133"/>
    </row>
    <row r="29" spans="1:58" outlineLevel="1" x14ac:dyDescent="0.2">
      <c r="A29" s="134">
        <v>16</v>
      </c>
      <c r="B29" s="134" t="s">
        <v>127</v>
      </c>
      <c r="C29" s="156" t="s">
        <v>154</v>
      </c>
      <c r="D29" s="140" t="s">
        <v>93</v>
      </c>
      <c r="E29" s="144">
        <v>1</v>
      </c>
      <c r="F29" s="145">
        <v>0</v>
      </c>
      <c r="G29" s="146">
        <f>ROUND(E29*F29,2)</f>
        <v>0</v>
      </c>
      <c r="H29" s="145"/>
      <c r="I29" s="146">
        <f>ROUND(E29*H29,2)</f>
        <v>0</v>
      </c>
      <c r="J29" s="145"/>
      <c r="K29" s="146">
        <f>ROUND(E29*J29,2)</f>
        <v>0</v>
      </c>
      <c r="L29" s="146">
        <v>21</v>
      </c>
      <c r="M29" s="146">
        <f>G29*(1+L29/100)</f>
        <v>0</v>
      </c>
      <c r="N29" s="140">
        <v>0</v>
      </c>
      <c r="O29" s="140">
        <f>ROUND(E29*N29,5)</f>
        <v>0</v>
      </c>
      <c r="P29" s="140">
        <v>0</v>
      </c>
      <c r="Q29" s="140">
        <f>ROUND(E29*P29,5)</f>
        <v>0</v>
      </c>
      <c r="R29" s="140"/>
      <c r="S29" s="140"/>
      <c r="T29" s="141">
        <v>6.4799999999999996E-2</v>
      </c>
      <c r="U29" s="140">
        <f>ROUND(E29*T29,2)</f>
        <v>0.06</v>
      </c>
      <c r="V29" s="133"/>
      <c r="W29" s="133"/>
      <c r="X29" s="133"/>
      <c r="Y29" s="133"/>
      <c r="Z29" s="133"/>
      <c r="AA29" s="133"/>
      <c r="AB29" s="133"/>
      <c r="AC29" s="133" t="s">
        <v>88</v>
      </c>
      <c r="AD29" s="133"/>
      <c r="AE29" s="133"/>
      <c r="AF29" s="133"/>
      <c r="AG29" s="133"/>
      <c r="AH29" s="133"/>
      <c r="AI29" s="133"/>
      <c r="AJ29" s="133"/>
      <c r="AK29" s="133"/>
      <c r="AL29" s="133"/>
      <c r="AM29" s="133"/>
      <c r="AN29" s="133"/>
      <c r="AO29" s="133"/>
      <c r="AP29" s="133"/>
      <c r="AQ29" s="133"/>
      <c r="AR29" s="133"/>
      <c r="AS29" s="133"/>
      <c r="AT29" s="133"/>
      <c r="AU29" s="133"/>
      <c r="AV29" s="133"/>
      <c r="AW29" s="133"/>
      <c r="AX29" s="133"/>
      <c r="AY29" s="133"/>
      <c r="AZ29" s="133"/>
      <c r="BA29" s="133"/>
      <c r="BB29" s="133"/>
      <c r="BC29" s="133"/>
      <c r="BD29" s="133"/>
      <c r="BE29" s="133"/>
      <c r="BF29" s="133"/>
    </row>
    <row r="30" spans="1:58" ht="22.5" outlineLevel="1" x14ac:dyDescent="0.2">
      <c r="A30" s="134"/>
      <c r="B30" s="134" t="s">
        <v>107</v>
      </c>
      <c r="C30" s="161" t="s">
        <v>132</v>
      </c>
      <c r="D30" s="162"/>
      <c r="E30" s="162"/>
      <c r="F30" s="162"/>
      <c r="G30" s="163"/>
      <c r="H30" s="146"/>
      <c r="I30" s="146"/>
      <c r="J30" s="146"/>
      <c r="K30" s="146"/>
      <c r="L30" s="146"/>
      <c r="M30" s="146"/>
      <c r="N30" s="140"/>
      <c r="O30" s="140"/>
      <c r="P30" s="140"/>
      <c r="Q30" s="140"/>
      <c r="R30" s="140"/>
      <c r="S30" s="140"/>
      <c r="T30" s="141"/>
      <c r="U30" s="140"/>
      <c r="V30" s="133"/>
      <c r="W30" s="133"/>
      <c r="X30" s="133"/>
      <c r="Y30" s="133"/>
      <c r="Z30" s="133"/>
      <c r="AA30" s="133"/>
      <c r="AB30" s="133"/>
      <c r="AC30" s="133" t="s">
        <v>87</v>
      </c>
      <c r="AD30" s="133"/>
      <c r="AE30" s="133"/>
      <c r="AF30" s="133"/>
      <c r="AG30" s="133"/>
      <c r="AH30" s="133"/>
      <c r="AI30" s="133"/>
      <c r="AJ30" s="133"/>
      <c r="AK30" s="133"/>
      <c r="AL30" s="133"/>
      <c r="AM30" s="133"/>
      <c r="AN30" s="133"/>
      <c r="AO30" s="133"/>
      <c r="AP30" s="133"/>
      <c r="AQ30" s="133"/>
      <c r="AR30" s="133"/>
      <c r="AS30" s="133"/>
      <c r="AT30" s="133"/>
      <c r="AU30" s="133"/>
      <c r="AV30" s="133"/>
      <c r="AW30" s="133"/>
      <c r="AX30" s="133"/>
      <c r="AY30" s="135" t="str">
        <f>C30</f>
        <v>AC komponenty, jištění, elektroměr výroby, přepěťová ochrana</v>
      </c>
      <c r="AZ30" s="133"/>
      <c r="BA30" s="133"/>
      <c r="BB30" s="133"/>
      <c r="BC30" s="133"/>
      <c r="BD30" s="133"/>
      <c r="BE30" s="133"/>
      <c r="BF30" s="133"/>
    </row>
    <row r="31" spans="1:58" outlineLevel="1" x14ac:dyDescent="0.2">
      <c r="A31" s="134"/>
      <c r="B31" s="134"/>
      <c r="C31" s="239" t="s">
        <v>133</v>
      </c>
      <c r="D31" s="268"/>
      <c r="E31" s="268"/>
      <c r="F31" s="268"/>
      <c r="G31" s="269"/>
      <c r="H31" s="146"/>
      <c r="I31" s="146"/>
      <c r="J31" s="146"/>
      <c r="K31" s="146"/>
      <c r="L31" s="146"/>
      <c r="M31" s="146"/>
      <c r="N31" s="140"/>
      <c r="O31" s="140"/>
      <c r="P31" s="140"/>
      <c r="Q31" s="140"/>
      <c r="R31" s="140"/>
      <c r="S31" s="140"/>
      <c r="T31" s="141"/>
      <c r="U31" s="140"/>
      <c r="V31" s="133"/>
      <c r="W31" s="133"/>
      <c r="X31" s="133"/>
      <c r="Y31" s="133"/>
      <c r="Z31" s="133"/>
      <c r="AA31" s="133"/>
      <c r="AB31" s="133"/>
      <c r="AC31" s="133"/>
      <c r="AD31" s="133"/>
      <c r="AE31" s="133"/>
      <c r="AF31" s="133"/>
      <c r="AG31" s="133"/>
      <c r="AH31" s="133"/>
      <c r="AI31" s="133"/>
      <c r="AJ31" s="133"/>
      <c r="AK31" s="133"/>
      <c r="AL31" s="133"/>
      <c r="AM31" s="133"/>
      <c r="AN31" s="133"/>
      <c r="AO31" s="133"/>
      <c r="AP31" s="133"/>
      <c r="AQ31" s="133"/>
      <c r="AR31" s="133"/>
      <c r="AS31" s="133"/>
      <c r="AT31" s="133"/>
      <c r="AU31" s="133"/>
      <c r="AV31" s="133"/>
      <c r="AW31" s="133"/>
      <c r="AX31" s="133"/>
      <c r="AY31" s="135"/>
      <c r="AZ31" s="133"/>
      <c r="BA31" s="133"/>
      <c r="BB31" s="133"/>
      <c r="BC31" s="133"/>
      <c r="BD31" s="133"/>
      <c r="BE31" s="133"/>
      <c r="BF31" s="133"/>
    </row>
    <row r="32" spans="1:58" outlineLevel="1" x14ac:dyDescent="0.2">
      <c r="A32" s="134">
        <v>17</v>
      </c>
      <c r="B32" s="134" t="s">
        <v>152</v>
      </c>
      <c r="C32" s="156" t="s">
        <v>153</v>
      </c>
      <c r="D32" s="140" t="s">
        <v>93</v>
      </c>
      <c r="E32" s="144">
        <v>1</v>
      </c>
      <c r="F32" s="145">
        <v>0</v>
      </c>
      <c r="G32" s="146">
        <f>ROUND(E32*F32,2)</f>
        <v>0</v>
      </c>
      <c r="H32" s="145"/>
      <c r="I32" s="146">
        <f>ROUND(E32*H32,2)</f>
        <v>0</v>
      </c>
      <c r="J32" s="145"/>
      <c r="K32" s="146">
        <f>ROUND(E32*J32,2)</f>
        <v>0</v>
      </c>
      <c r="L32" s="146">
        <v>21</v>
      </c>
      <c r="M32" s="146">
        <f>G32*(1+L32/100)</f>
        <v>0</v>
      </c>
      <c r="N32" s="140">
        <v>0</v>
      </c>
      <c r="O32" s="140">
        <f>ROUND(E32*N32,5)</f>
        <v>0</v>
      </c>
      <c r="P32" s="140">
        <v>0</v>
      </c>
      <c r="Q32" s="140">
        <f>ROUND(E32*P32,5)</f>
        <v>0</v>
      </c>
      <c r="R32" s="140"/>
      <c r="S32" s="140"/>
      <c r="T32" s="141">
        <v>6.4799999999999996E-2</v>
      </c>
      <c r="U32" s="140">
        <f>ROUND(E32*T32,2)</f>
        <v>0.06</v>
      </c>
      <c r="V32" s="133"/>
      <c r="W32" s="133"/>
      <c r="X32" s="133"/>
      <c r="Y32" s="133"/>
      <c r="Z32" s="133"/>
      <c r="AA32" s="133"/>
      <c r="AB32" s="133"/>
      <c r="AC32" s="133" t="s">
        <v>88</v>
      </c>
      <c r="AD32" s="133"/>
      <c r="AE32" s="133"/>
      <c r="AF32" s="133"/>
      <c r="AG32" s="133"/>
      <c r="AH32" s="133"/>
      <c r="AI32" s="133"/>
      <c r="AJ32" s="133"/>
      <c r="AK32" s="133"/>
      <c r="AL32" s="133"/>
      <c r="AM32" s="133"/>
      <c r="AN32" s="133"/>
      <c r="AO32" s="133"/>
      <c r="AP32" s="133"/>
      <c r="AQ32" s="133"/>
      <c r="AR32" s="133"/>
      <c r="AS32" s="133"/>
      <c r="AT32" s="133"/>
      <c r="AU32" s="133"/>
      <c r="AV32" s="133"/>
      <c r="AW32" s="133"/>
      <c r="AX32" s="133"/>
      <c r="AY32" s="133"/>
      <c r="AZ32" s="133"/>
      <c r="BA32" s="133"/>
      <c r="BB32" s="133"/>
      <c r="BC32" s="133"/>
      <c r="BD32" s="133"/>
      <c r="BE32" s="133"/>
      <c r="BF32" s="133"/>
    </row>
    <row r="33" spans="1:58" outlineLevel="1" x14ac:dyDescent="0.2">
      <c r="A33" s="134"/>
      <c r="B33" s="134" t="s">
        <v>107</v>
      </c>
      <c r="C33" s="239" t="s">
        <v>131</v>
      </c>
      <c r="D33" s="240"/>
      <c r="E33" s="241"/>
      <c r="F33" s="242"/>
      <c r="G33" s="243"/>
      <c r="H33" s="146"/>
      <c r="I33" s="146"/>
      <c r="J33" s="146"/>
      <c r="K33" s="146"/>
      <c r="L33" s="146"/>
      <c r="M33" s="146"/>
      <c r="N33" s="140"/>
      <c r="O33" s="140"/>
      <c r="P33" s="140"/>
      <c r="Q33" s="140"/>
      <c r="R33" s="140"/>
      <c r="S33" s="140"/>
      <c r="T33" s="141"/>
      <c r="U33" s="140"/>
      <c r="V33" s="133"/>
      <c r="W33" s="133"/>
      <c r="X33" s="133"/>
      <c r="Y33" s="133"/>
      <c r="Z33" s="133"/>
      <c r="AA33" s="133"/>
      <c r="AB33" s="133"/>
      <c r="AC33" s="133" t="s">
        <v>87</v>
      </c>
      <c r="AD33" s="133"/>
      <c r="AE33" s="133"/>
      <c r="AF33" s="133"/>
      <c r="AG33" s="133"/>
      <c r="AH33" s="133"/>
      <c r="AI33" s="133"/>
      <c r="AJ33" s="133"/>
      <c r="AK33" s="133"/>
      <c r="AL33" s="133"/>
      <c r="AM33" s="133"/>
      <c r="AN33" s="133"/>
      <c r="AO33" s="133"/>
      <c r="AP33" s="133"/>
      <c r="AQ33" s="133"/>
      <c r="AR33" s="133"/>
      <c r="AS33" s="133"/>
      <c r="AT33" s="133"/>
      <c r="AU33" s="133"/>
      <c r="AV33" s="133"/>
      <c r="AW33" s="133"/>
      <c r="AX33" s="133"/>
      <c r="AY33" s="135" t="str">
        <f>C33</f>
        <v>DC přepěťové ochrany I a II stupeň</v>
      </c>
      <c r="AZ33" s="133"/>
      <c r="BA33" s="133"/>
      <c r="BB33" s="133"/>
      <c r="BC33" s="133"/>
      <c r="BD33" s="133"/>
      <c r="BE33" s="133"/>
      <c r="BF33" s="133"/>
    </row>
    <row r="34" spans="1:58" ht="22.5" outlineLevel="1" x14ac:dyDescent="0.2">
      <c r="A34" s="134">
        <v>18</v>
      </c>
      <c r="B34" s="134" t="s">
        <v>128</v>
      </c>
      <c r="C34" s="156" t="s">
        <v>134</v>
      </c>
      <c r="D34" s="140" t="s">
        <v>93</v>
      </c>
      <c r="E34" s="144">
        <v>1</v>
      </c>
      <c r="F34" s="145">
        <v>0</v>
      </c>
      <c r="G34" s="146">
        <f>ROUND(E34*F34,2)</f>
        <v>0</v>
      </c>
      <c r="H34" s="145"/>
      <c r="I34" s="146">
        <f>ROUND(E34*H34,2)</f>
        <v>0</v>
      </c>
      <c r="J34" s="145"/>
      <c r="K34" s="146">
        <f>ROUND(E34*J34,2)</f>
        <v>0</v>
      </c>
      <c r="L34" s="146">
        <v>21</v>
      </c>
      <c r="M34" s="146">
        <f>G34*(1+L34/100)</f>
        <v>0</v>
      </c>
      <c r="N34" s="140">
        <v>1.2999999999999999E-4</v>
      </c>
      <c r="O34" s="140">
        <f>ROUND(E34*N34,5)</f>
        <v>1.2999999999999999E-4</v>
      </c>
      <c r="P34" s="140">
        <v>0</v>
      </c>
      <c r="Q34" s="140">
        <f>ROUND(E34*P34,5)</f>
        <v>0</v>
      </c>
      <c r="R34" s="140"/>
      <c r="S34" s="140"/>
      <c r="T34" s="141">
        <v>0</v>
      </c>
      <c r="U34" s="140">
        <f>ROUND(E34*T34,2)</f>
        <v>0</v>
      </c>
      <c r="V34" s="133"/>
      <c r="W34" s="133"/>
      <c r="X34" s="133"/>
      <c r="Y34" s="133"/>
      <c r="Z34" s="133"/>
      <c r="AA34" s="133"/>
      <c r="AB34" s="133"/>
      <c r="AC34" s="133" t="s">
        <v>86</v>
      </c>
      <c r="AD34" s="133"/>
      <c r="AE34" s="133"/>
      <c r="AF34" s="133"/>
      <c r="AG34" s="133"/>
      <c r="AH34" s="133"/>
      <c r="AI34" s="133"/>
      <c r="AJ34" s="133"/>
      <c r="AK34" s="133"/>
      <c r="AL34" s="133"/>
      <c r="AM34" s="133"/>
      <c r="AN34" s="133"/>
      <c r="AO34" s="133"/>
      <c r="AP34" s="133"/>
      <c r="AQ34" s="133"/>
      <c r="AR34" s="133"/>
      <c r="AS34" s="133"/>
      <c r="AT34" s="133"/>
      <c r="AU34" s="133"/>
      <c r="AV34" s="133"/>
      <c r="AW34" s="133"/>
      <c r="AX34" s="133"/>
      <c r="AY34" s="133"/>
      <c r="AZ34" s="133"/>
      <c r="BA34" s="133"/>
      <c r="BB34" s="133"/>
      <c r="BC34" s="133"/>
      <c r="BD34" s="133"/>
      <c r="BE34" s="133"/>
      <c r="BF34" s="133"/>
    </row>
    <row r="35" spans="1:58" ht="15" customHeight="1" outlineLevel="1" x14ac:dyDescent="0.2">
      <c r="A35" s="134"/>
      <c r="B35" s="134" t="s">
        <v>107</v>
      </c>
      <c r="C35" s="239" t="s">
        <v>156</v>
      </c>
      <c r="D35" s="240"/>
      <c r="E35" s="241"/>
      <c r="F35" s="242"/>
      <c r="G35" s="243"/>
      <c r="H35" s="146"/>
      <c r="I35" s="146"/>
      <c r="J35" s="146"/>
      <c r="K35" s="146"/>
      <c r="L35" s="146"/>
      <c r="M35" s="146"/>
      <c r="N35" s="140"/>
      <c r="O35" s="140"/>
      <c r="P35" s="140"/>
      <c r="Q35" s="140"/>
      <c r="R35" s="140"/>
      <c r="S35" s="140"/>
      <c r="T35" s="141"/>
      <c r="U35" s="140"/>
      <c r="V35" s="133"/>
      <c r="W35" s="133"/>
      <c r="X35" s="133"/>
      <c r="Y35" s="133"/>
      <c r="Z35" s="133"/>
      <c r="AA35" s="133"/>
      <c r="AB35" s="133"/>
      <c r="AC35" s="133" t="s">
        <v>87</v>
      </c>
      <c r="AD35" s="133"/>
      <c r="AE35" s="133"/>
      <c r="AF35" s="133"/>
      <c r="AG35" s="133"/>
      <c r="AH35" s="133"/>
      <c r="AI35" s="133"/>
      <c r="AJ35" s="133"/>
      <c r="AK35" s="133"/>
      <c r="AL35" s="133"/>
      <c r="AM35" s="133"/>
      <c r="AN35" s="133"/>
      <c r="AO35" s="133"/>
      <c r="AP35" s="133"/>
      <c r="AQ35" s="133"/>
      <c r="AR35" s="133"/>
      <c r="AS35" s="133"/>
      <c r="AT35" s="133"/>
      <c r="AU35" s="133"/>
      <c r="AV35" s="133"/>
      <c r="AW35" s="133"/>
      <c r="AX35" s="133"/>
      <c r="AY35" s="135" t="str">
        <f>C35</f>
        <v>Doplnění do stávajícího rozvaděče RE v místě AC napojení FVE</v>
      </c>
      <c r="AZ35" s="133"/>
      <c r="BA35" s="133"/>
      <c r="BB35" s="133"/>
      <c r="BC35" s="133"/>
      <c r="BD35" s="133"/>
      <c r="BE35" s="133"/>
      <c r="BF35" s="133"/>
    </row>
    <row r="36" spans="1:58" outlineLevel="1" x14ac:dyDescent="0.2">
      <c r="A36" s="134">
        <v>19</v>
      </c>
      <c r="B36" s="134" t="s">
        <v>129</v>
      </c>
      <c r="C36" s="156" t="s">
        <v>155</v>
      </c>
      <c r="D36" s="140" t="s">
        <v>93</v>
      </c>
      <c r="E36" s="144">
        <v>1</v>
      </c>
      <c r="F36" s="145">
        <v>0</v>
      </c>
      <c r="G36" s="160">
        <f>ROUND(E36*F36,2)</f>
        <v>0</v>
      </c>
      <c r="H36" s="146"/>
      <c r="I36" s="146"/>
      <c r="J36" s="146"/>
      <c r="K36" s="146"/>
      <c r="L36" s="146"/>
      <c r="M36" s="146"/>
      <c r="N36" s="140"/>
      <c r="O36" s="140"/>
      <c r="P36" s="140"/>
      <c r="Q36" s="140"/>
      <c r="R36" s="140"/>
      <c r="S36" s="140"/>
      <c r="T36" s="141"/>
      <c r="U36" s="140"/>
      <c r="V36" s="133"/>
      <c r="W36" s="133"/>
      <c r="X36" s="133"/>
      <c r="Y36" s="133"/>
      <c r="Z36" s="133"/>
      <c r="AA36" s="133"/>
      <c r="AB36" s="133"/>
      <c r="AC36" s="133"/>
      <c r="AD36" s="133"/>
      <c r="AE36" s="133"/>
      <c r="AF36" s="133"/>
      <c r="AG36" s="133"/>
      <c r="AH36" s="133"/>
      <c r="AI36" s="133"/>
      <c r="AJ36" s="133"/>
      <c r="AK36" s="133"/>
      <c r="AL36" s="133"/>
      <c r="AM36" s="133"/>
      <c r="AN36" s="133"/>
      <c r="AO36" s="133"/>
      <c r="AP36" s="133"/>
      <c r="AQ36" s="133"/>
      <c r="AR36" s="133"/>
      <c r="AS36" s="133"/>
      <c r="AT36" s="133"/>
      <c r="AU36" s="133"/>
      <c r="AV36" s="133"/>
      <c r="AW36" s="133"/>
      <c r="AX36" s="133"/>
      <c r="AY36" s="135"/>
      <c r="AZ36" s="133"/>
      <c r="BA36" s="133"/>
      <c r="BB36" s="133"/>
      <c r="BC36" s="133"/>
      <c r="BD36" s="133"/>
      <c r="BE36" s="133"/>
      <c r="BF36" s="133"/>
    </row>
    <row r="37" spans="1:58" ht="15" customHeight="1" outlineLevel="1" x14ac:dyDescent="0.2">
      <c r="A37" s="134"/>
      <c r="B37" s="134" t="s">
        <v>107</v>
      </c>
      <c r="C37" s="239" t="s">
        <v>157</v>
      </c>
      <c r="D37" s="240"/>
      <c r="E37" s="241"/>
      <c r="F37" s="242"/>
      <c r="G37" s="243"/>
      <c r="H37" s="146"/>
      <c r="I37" s="146"/>
      <c r="J37" s="146"/>
      <c r="K37" s="146"/>
      <c r="L37" s="146"/>
      <c r="M37" s="146"/>
      <c r="N37" s="140"/>
      <c r="O37" s="140"/>
      <c r="P37" s="140"/>
      <c r="Q37" s="140"/>
      <c r="R37" s="140"/>
      <c r="S37" s="140"/>
      <c r="T37" s="141"/>
      <c r="U37" s="140"/>
      <c r="V37" s="133"/>
      <c r="W37" s="133"/>
      <c r="X37" s="133"/>
      <c r="Y37" s="133"/>
      <c r="Z37" s="133"/>
      <c r="AA37" s="133"/>
      <c r="AB37" s="133"/>
      <c r="AC37" s="133" t="s">
        <v>87</v>
      </c>
      <c r="AD37" s="133"/>
      <c r="AE37" s="133"/>
      <c r="AF37" s="133"/>
      <c r="AG37" s="133"/>
      <c r="AH37" s="133"/>
      <c r="AI37" s="133"/>
      <c r="AJ37" s="133"/>
      <c r="AK37" s="133"/>
      <c r="AL37" s="133"/>
      <c r="AM37" s="133"/>
      <c r="AN37" s="133"/>
      <c r="AO37" s="133"/>
      <c r="AP37" s="133"/>
      <c r="AQ37" s="133"/>
      <c r="AR37" s="133"/>
      <c r="AS37" s="133"/>
      <c r="AT37" s="133"/>
      <c r="AU37" s="133"/>
      <c r="AV37" s="133"/>
      <c r="AW37" s="133"/>
      <c r="AX37" s="133"/>
      <c r="AY37" s="135" t="str">
        <f>C37</f>
        <v xml:space="preserve">Doplnění do stávajícího rozvaděče R.. v objektu </v>
      </c>
      <c r="AZ37" s="133"/>
      <c r="BA37" s="133"/>
      <c r="BB37" s="133"/>
      <c r="BC37" s="133"/>
      <c r="BD37" s="133"/>
      <c r="BE37" s="133"/>
      <c r="BF37" s="133"/>
    </row>
    <row r="38" spans="1:58" outlineLevel="1" x14ac:dyDescent="0.2">
      <c r="A38" s="134"/>
      <c r="B38" s="134"/>
      <c r="C38" s="239" t="s">
        <v>158</v>
      </c>
      <c r="D38" s="268"/>
      <c r="E38" s="268"/>
      <c r="F38" s="268"/>
      <c r="G38" s="269"/>
      <c r="H38" s="146"/>
      <c r="I38" s="146"/>
      <c r="J38" s="146"/>
      <c r="K38" s="146"/>
      <c r="L38" s="146"/>
      <c r="M38" s="146"/>
      <c r="N38" s="140"/>
      <c r="O38" s="140"/>
      <c r="P38" s="140"/>
      <c r="Q38" s="140"/>
      <c r="R38" s="140"/>
      <c r="S38" s="140"/>
      <c r="T38" s="141"/>
      <c r="U38" s="140"/>
      <c r="V38" s="133"/>
      <c r="W38" s="133"/>
      <c r="X38" s="133"/>
      <c r="Y38" s="133"/>
      <c r="Z38" s="133"/>
      <c r="AA38" s="133"/>
      <c r="AB38" s="133"/>
      <c r="AC38" s="133"/>
      <c r="AD38" s="133"/>
      <c r="AE38" s="133"/>
      <c r="AF38" s="133"/>
      <c r="AG38" s="133"/>
      <c r="AH38" s="133"/>
      <c r="AI38" s="133"/>
      <c r="AJ38" s="133"/>
      <c r="AK38" s="133"/>
      <c r="AL38" s="133"/>
      <c r="AM38" s="133"/>
      <c r="AN38" s="133"/>
      <c r="AO38" s="133"/>
      <c r="AP38" s="133"/>
      <c r="AQ38" s="133"/>
      <c r="AR38" s="133"/>
      <c r="AS38" s="133"/>
      <c r="AT38" s="133"/>
      <c r="AU38" s="133"/>
      <c r="AV38" s="133"/>
      <c r="AW38" s="133"/>
      <c r="AX38" s="133"/>
      <c r="AY38" s="135"/>
      <c r="AZ38" s="133"/>
      <c r="BA38" s="133"/>
      <c r="BB38" s="133"/>
      <c r="BC38" s="133"/>
      <c r="BD38" s="133"/>
      <c r="BE38" s="133"/>
      <c r="BF38" s="133"/>
    </row>
    <row r="39" spans="1:58" x14ac:dyDescent="0.2">
      <c r="A39" s="165" t="s">
        <v>84</v>
      </c>
      <c r="B39" s="165" t="s">
        <v>55</v>
      </c>
      <c r="C39" s="171" t="s">
        <v>56</v>
      </c>
      <c r="D39" s="172"/>
      <c r="E39" s="173"/>
      <c r="F39" s="174"/>
      <c r="G39" s="174">
        <f>SUMIF(AC40:AC40,"&lt;&gt;NOR",G40:G40)</f>
        <v>0</v>
      </c>
      <c r="H39" s="147"/>
      <c r="I39" s="147">
        <f>SUM(I40:I40)</f>
        <v>0</v>
      </c>
      <c r="J39" s="147"/>
      <c r="K39" s="147">
        <f>SUM(K40:K40)</f>
        <v>0</v>
      </c>
      <c r="L39" s="147"/>
      <c r="M39" s="147">
        <f>SUM(M40:M40)</f>
        <v>0</v>
      </c>
      <c r="N39" s="142"/>
      <c r="O39" s="142">
        <f>SUM(O40:O40)</f>
        <v>0</v>
      </c>
      <c r="P39" s="142"/>
      <c r="Q39" s="142">
        <f>SUM(Q40:Q40)</f>
        <v>0</v>
      </c>
      <c r="R39" s="142"/>
      <c r="S39" s="142"/>
      <c r="T39" s="143"/>
      <c r="U39" s="142">
        <f>SUM(U40:U40)</f>
        <v>0</v>
      </c>
      <c r="AC39" t="s">
        <v>85</v>
      </c>
    </row>
    <row r="40" spans="1:58" outlineLevel="1" x14ac:dyDescent="0.2">
      <c r="A40" s="134">
        <v>20</v>
      </c>
      <c r="B40" s="134" t="s">
        <v>138</v>
      </c>
      <c r="C40" s="156" t="s">
        <v>137</v>
      </c>
      <c r="D40" s="140" t="s">
        <v>89</v>
      </c>
      <c r="E40" s="144">
        <v>50</v>
      </c>
      <c r="F40" s="145">
        <v>0</v>
      </c>
      <c r="G40" s="146">
        <f>ROUND(E40*F40,2)</f>
        <v>0</v>
      </c>
      <c r="H40" s="145"/>
      <c r="I40" s="146">
        <f>ROUND(E40*H40,2)</f>
        <v>0</v>
      </c>
      <c r="J40" s="145"/>
      <c r="K40" s="146">
        <f>ROUND(E40*J40,2)</f>
        <v>0</v>
      </c>
      <c r="L40" s="146">
        <v>21</v>
      </c>
      <c r="M40" s="146">
        <f>G40*(1+L40/100)</f>
        <v>0</v>
      </c>
      <c r="N40" s="140">
        <v>0</v>
      </c>
      <c r="O40" s="140">
        <f>ROUND(E40*N40,5)</f>
        <v>0</v>
      </c>
      <c r="P40" s="140">
        <v>0</v>
      </c>
      <c r="Q40" s="140">
        <f>ROUND(E40*P40,5)</f>
        <v>0</v>
      </c>
      <c r="R40" s="140"/>
      <c r="S40" s="140"/>
      <c r="T40" s="141">
        <v>0</v>
      </c>
      <c r="U40" s="140">
        <f>ROUND(E40*T40,2)</f>
        <v>0</v>
      </c>
      <c r="V40" s="133"/>
      <c r="W40" s="133"/>
      <c r="X40" s="133"/>
      <c r="Y40" s="133"/>
      <c r="Z40" s="133"/>
      <c r="AA40" s="133"/>
      <c r="AB40" s="133"/>
      <c r="AC40" s="133" t="s">
        <v>86</v>
      </c>
      <c r="AD40" s="133"/>
      <c r="AE40" s="133"/>
      <c r="AF40" s="133"/>
      <c r="AG40" s="133"/>
      <c r="AH40" s="133"/>
      <c r="AI40" s="133"/>
      <c r="AJ40" s="133"/>
      <c r="AK40" s="133"/>
      <c r="AL40" s="133"/>
      <c r="AM40" s="133"/>
      <c r="AN40" s="133"/>
      <c r="AO40" s="133"/>
      <c r="AP40" s="133"/>
      <c r="AQ40" s="133"/>
      <c r="AR40" s="133"/>
      <c r="AS40" s="133"/>
      <c r="AT40" s="133"/>
      <c r="AU40" s="133"/>
      <c r="AV40" s="133"/>
      <c r="AW40" s="133"/>
      <c r="AX40" s="133"/>
      <c r="AY40" s="133"/>
      <c r="AZ40" s="133"/>
      <c r="BA40" s="133"/>
      <c r="BB40" s="133"/>
      <c r="BC40" s="133"/>
      <c r="BD40" s="133"/>
      <c r="BE40" s="133"/>
      <c r="BF40" s="133"/>
    </row>
    <row r="41" spans="1:58" outlineLevel="1" x14ac:dyDescent="0.2">
      <c r="A41" s="134"/>
      <c r="B41" s="134"/>
      <c r="C41" s="251" t="s">
        <v>139</v>
      </c>
      <c r="D41" s="252"/>
      <c r="E41" s="252"/>
      <c r="F41" s="252"/>
      <c r="G41" s="253"/>
      <c r="H41" s="145"/>
      <c r="I41" s="146"/>
      <c r="J41" s="145"/>
      <c r="K41" s="146"/>
      <c r="L41" s="146"/>
      <c r="M41" s="146"/>
      <c r="N41" s="140"/>
      <c r="O41" s="140"/>
      <c r="P41" s="140"/>
      <c r="Q41" s="140"/>
      <c r="R41" s="140"/>
      <c r="S41" s="140"/>
      <c r="T41" s="141"/>
      <c r="U41" s="140"/>
      <c r="V41" s="133"/>
      <c r="W41" s="133"/>
      <c r="X41" s="133"/>
      <c r="Y41" s="133"/>
      <c r="Z41" s="133"/>
      <c r="AA41" s="133"/>
      <c r="AB41" s="133"/>
      <c r="AC41" s="133"/>
      <c r="AD41" s="133"/>
      <c r="AE41" s="133"/>
      <c r="AF41" s="133"/>
      <c r="AG41" s="133"/>
      <c r="AH41" s="133"/>
      <c r="AI41" s="133"/>
      <c r="AJ41" s="133"/>
      <c r="AK41" s="133"/>
      <c r="AL41" s="133"/>
      <c r="AM41" s="133"/>
      <c r="AN41" s="133"/>
      <c r="AO41" s="133"/>
      <c r="AP41" s="133"/>
      <c r="AQ41" s="133"/>
      <c r="AR41" s="133"/>
      <c r="AS41" s="133"/>
      <c r="AT41" s="133"/>
      <c r="AU41" s="133"/>
      <c r="AV41" s="133"/>
      <c r="AW41" s="133"/>
      <c r="AX41" s="133"/>
      <c r="AY41" s="133"/>
      <c r="AZ41" s="133"/>
      <c r="BA41" s="133"/>
      <c r="BB41" s="133"/>
      <c r="BC41" s="133"/>
      <c r="BD41" s="133"/>
      <c r="BE41" s="133"/>
      <c r="BF41" s="133"/>
    </row>
    <row r="42" spans="1:58" x14ac:dyDescent="0.2">
      <c r="A42" s="165" t="s">
        <v>84</v>
      </c>
      <c r="B42" s="165" t="s">
        <v>57</v>
      </c>
      <c r="C42" s="171" t="s">
        <v>27</v>
      </c>
      <c r="D42" s="172"/>
      <c r="E42" s="173"/>
      <c r="F42" s="174"/>
      <c r="G42" s="174">
        <f>SUMIF(AC43:AC43,"&lt;&gt;NOR",G43:G43)</f>
        <v>0</v>
      </c>
      <c r="H42" s="147"/>
      <c r="I42" s="147">
        <f>SUM(I43:I43)</f>
        <v>0</v>
      </c>
      <c r="J42" s="147"/>
      <c r="K42" s="147">
        <f>SUM(K43:K43)</f>
        <v>0</v>
      </c>
      <c r="L42" s="147"/>
      <c r="M42" s="147">
        <f>SUM(M43:M43)</f>
        <v>0</v>
      </c>
      <c r="N42" s="142"/>
      <c r="O42" s="142">
        <f>SUM(O43:O43)</f>
        <v>0</v>
      </c>
      <c r="P42" s="142"/>
      <c r="Q42" s="142">
        <f>SUM(Q43:Q43)</f>
        <v>0</v>
      </c>
      <c r="R42" s="142"/>
      <c r="S42" s="142"/>
      <c r="T42" s="143"/>
      <c r="U42" s="142">
        <f>SUM(U43:U43)</f>
        <v>0</v>
      </c>
      <c r="AC42" t="s">
        <v>85</v>
      </c>
    </row>
    <row r="43" spans="1:58" outlineLevel="1" x14ac:dyDescent="0.2">
      <c r="A43" s="134">
        <v>21</v>
      </c>
      <c r="B43" s="134" t="s">
        <v>94</v>
      </c>
      <c r="C43" s="156" t="s">
        <v>136</v>
      </c>
      <c r="D43" s="140" t="s">
        <v>95</v>
      </c>
      <c r="E43" s="144">
        <v>1</v>
      </c>
      <c r="F43" s="145">
        <v>0</v>
      </c>
      <c r="G43" s="146">
        <f>ROUND(E43*F43,2)</f>
        <v>0</v>
      </c>
      <c r="H43" s="145"/>
      <c r="I43" s="146">
        <f>ROUND(E43*H43,2)</f>
        <v>0</v>
      </c>
      <c r="J43" s="145"/>
      <c r="K43" s="146">
        <f>ROUND(E43*J43,2)</f>
        <v>0</v>
      </c>
      <c r="L43" s="146">
        <v>21</v>
      </c>
      <c r="M43" s="146">
        <f>G43*(1+L43/100)</f>
        <v>0</v>
      </c>
      <c r="N43" s="140">
        <v>0</v>
      </c>
      <c r="O43" s="140">
        <f>ROUND(E43*N43,5)</f>
        <v>0</v>
      </c>
      <c r="P43" s="140">
        <v>0</v>
      </c>
      <c r="Q43" s="140">
        <f>ROUND(E43*P43,5)</f>
        <v>0</v>
      </c>
      <c r="R43" s="140"/>
      <c r="S43" s="140"/>
      <c r="T43" s="141">
        <v>0</v>
      </c>
      <c r="U43" s="140">
        <f>ROUND(E43*T43,2)</f>
        <v>0</v>
      </c>
      <c r="V43" s="133"/>
      <c r="W43" s="133"/>
      <c r="X43" s="133"/>
      <c r="Y43" s="133"/>
      <c r="Z43" s="133"/>
      <c r="AA43" s="133"/>
      <c r="AB43" s="133"/>
      <c r="AC43" s="133" t="s">
        <v>88</v>
      </c>
      <c r="AD43" s="133"/>
      <c r="AE43" s="133"/>
      <c r="AF43" s="133"/>
      <c r="AG43" s="133"/>
      <c r="AH43" s="133"/>
      <c r="AI43" s="133"/>
      <c r="AJ43" s="133"/>
      <c r="AK43" s="133"/>
      <c r="AL43" s="133"/>
      <c r="AM43" s="133"/>
      <c r="AN43" s="133"/>
      <c r="AO43" s="133"/>
      <c r="AP43" s="133"/>
      <c r="AQ43" s="133"/>
      <c r="AR43" s="133"/>
      <c r="AS43" s="133"/>
      <c r="AT43" s="133"/>
      <c r="AU43" s="133"/>
      <c r="AV43" s="133"/>
      <c r="AW43" s="133"/>
      <c r="AX43" s="133"/>
      <c r="AY43" s="133"/>
      <c r="AZ43" s="133"/>
      <c r="BA43" s="133"/>
      <c r="BB43" s="133"/>
      <c r="BC43" s="133"/>
      <c r="BD43" s="133"/>
      <c r="BE43" s="133"/>
      <c r="BF43" s="133"/>
    </row>
    <row r="44" spans="1:58" x14ac:dyDescent="0.2">
      <c r="A44" s="165" t="s">
        <v>84</v>
      </c>
      <c r="B44" s="165" t="s">
        <v>58</v>
      </c>
      <c r="C44" s="171" t="s">
        <v>26</v>
      </c>
      <c r="D44" s="172"/>
      <c r="E44" s="173"/>
      <c r="F44" s="174"/>
      <c r="G44" s="174">
        <f>SUMIF(AC45:AC47,"&lt;&gt;NOR",G45:G47)</f>
        <v>0</v>
      </c>
      <c r="H44" s="147"/>
      <c r="I44" s="147">
        <f>SUM(I45:I47)</f>
        <v>0</v>
      </c>
      <c r="J44" s="147"/>
      <c r="K44" s="147">
        <f>SUM(K45:K47)</f>
        <v>0</v>
      </c>
      <c r="L44" s="147"/>
      <c r="M44" s="147">
        <f>SUM(M45:M47)</f>
        <v>0</v>
      </c>
      <c r="N44" s="142"/>
      <c r="O44" s="142">
        <f>SUM(O45:O47)</f>
        <v>0</v>
      </c>
      <c r="P44" s="142"/>
      <c r="Q44" s="142">
        <f>SUM(Q45:Q47)</f>
        <v>0</v>
      </c>
      <c r="R44" s="142"/>
      <c r="S44" s="142"/>
      <c r="T44" s="143"/>
      <c r="U44" s="142">
        <f>SUM(U45:U47)</f>
        <v>0</v>
      </c>
      <c r="AC44" t="s">
        <v>85</v>
      </c>
    </row>
    <row r="45" spans="1:58" outlineLevel="1" x14ac:dyDescent="0.2">
      <c r="A45" s="134">
        <v>22</v>
      </c>
      <c r="B45" s="134" t="s">
        <v>140</v>
      </c>
      <c r="C45" s="156" t="s">
        <v>135</v>
      </c>
      <c r="D45" s="140" t="s">
        <v>95</v>
      </c>
      <c r="E45" s="144">
        <v>1</v>
      </c>
      <c r="F45" s="145">
        <v>0</v>
      </c>
      <c r="G45" s="146">
        <f t="shared" ref="G45:G47" si="14">ROUND(E45*F45,2)</f>
        <v>0</v>
      </c>
      <c r="H45" s="145"/>
      <c r="I45" s="146">
        <f t="shared" ref="I45:I47" si="15">ROUND(E45*H45,2)</f>
        <v>0</v>
      </c>
      <c r="J45" s="145"/>
      <c r="K45" s="146">
        <f t="shared" ref="K45:K47" si="16">ROUND(E45*J45,2)</f>
        <v>0</v>
      </c>
      <c r="L45" s="146">
        <v>21</v>
      </c>
      <c r="M45" s="146">
        <f t="shared" ref="M45:M47" si="17">G45*(1+L45/100)</f>
        <v>0</v>
      </c>
      <c r="N45" s="140">
        <v>0</v>
      </c>
      <c r="O45" s="140">
        <f t="shared" ref="O45:O47" si="18">ROUND(E45*N45,5)</f>
        <v>0</v>
      </c>
      <c r="P45" s="140">
        <v>0</v>
      </c>
      <c r="Q45" s="140">
        <f t="shared" ref="Q45:Q47" si="19">ROUND(E45*P45,5)</f>
        <v>0</v>
      </c>
      <c r="R45" s="140"/>
      <c r="S45" s="140"/>
      <c r="T45" s="141">
        <v>0</v>
      </c>
      <c r="U45" s="140">
        <f t="shared" ref="U45:U47" si="20">ROUND(E45*T45,2)</f>
        <v>0</v>
      </c>
      <c r="V45" s="133"/>
      <c r="W45" s="133"/>
      <c r="X45" s="133"/>
      <c r="Y45" s="133"/>
      <c r="Z45" s="133"/>
      <c r="AA45" s="133"/>
      <c r="AB45" s="133"/>
      <c r="AC45" s="133" t="s">
        <v>88</v>
      </c>
      <c r="AD45" s="133"/>
      <c r="AE45" s="133"/>
      <c r="AF45" s="133"/>
      <c r="AG45" s="133"/>
      <c r="AH45" s="133"/>
      <c r="AI45" s="133"/>
      <c r="AJ45" s="133"/>
      <c r="AK45" s="133"/>
      <c r="AL45" s="133"/>
      <c r="AM45" s="133"/>
      <c r="AN45" s="133"/>
      <c r="AO45" s="133"/>
      <c r="AP45" s="133"/>
      <c r="AQ45" s="133"/>
      <c r="AR45" s="133"/>
      <c r="AS45" s="133"/>
      <c r="AT45" s="133"/>
      <c r="AU45" s="133"/>
      <c r="AV45" s="133"/>
      <c r="AW45" s="133"/>
      <c r="AX45" s="133"/>
      <c r="AY45" s="133"/>
      <c r="AZ45" s="133"/>
      <c r="BA45" s="133"/>
      <c r="BB45" s="133"/>
      <c r="BC45" s="133"/>
      <c r="BD45" s="133"/>
      <c r="BE45" s="133"/>
      <c r="BF45" s="133"/>
    </row>
    <row r="46" spans="1:58" outlineLevel="1" x14ac:dyDescent="0.2">
      <c r="A46" s="134">
        <v>23</v>
      </c>
      <c r="B46" s="134" t="s">
        <v>141</v>
      </c>
      <c r="C46" s="156" t="s">
        <v>96</v>
      </c>
      <c r="D46" s="140" t="s">
        <v>95</v>
      </c>
      <c r="E46" s="144">
        <v>1</v>
      </c>
      <c r="F46" s="145">
        <v>0</v>
      </c>
      <c r="G46" s="146">
        <f t="shared" si="14"/>
        <v>0</v>
      </c>
      <c r="H46" s="145"/>
      <c r="I46" s="146">
        <f t="shared" si="15"/>
        <v>0</v>
      </c>
      <c r="J46" s="145"/>
      <c r="K46" s="146">
        <f t="shared" si="16"/>
        <v>0</v>
      </c>
      <c r="L46" s="146">
        <v>21</v>
      </c>
      <c r="M46" s="146">
        <f t="shared" si="17"/>
        <v>0</v>
      </c>
      <c r="N46" s="140">
        <v>0</v>
      </c>
      <c r="O46" s="140">
        <f t="shared" si="18"/>
        <v>0</v>
      </c>
      <c r="P46" s="140">
        <v>0</v>
      </c>
      <c r="Q46" s="140">
        <f t="shared" si="19"/>
        <v>0</v>
      </c>
      <c r="R46" s="140"/>
      <c r="S46" s="140"/>
      <c r="T46" s="141">
        <v>0</v>
      </c>
      <c r="U46" s="140">
        <f t="shared" si="20"/>
        <v>0</v>
      </c>
      <c r="V46" s="133"/>
      <c r="W46" s="133"/>
      <c r="X46" s="133"/>
      <c r="Y46" s="133"/>
      <c r="Z46" s="133"/>
      <c r="AA46" s="133"/>
      <c r="AB46" s="133"/>
      <c r="AC46" s="133" t="s">
        <v>88</v>
      </c>
      <c r="AD46" s="133"/>
      <c r="AE46" s="133"/>
      <c r="AF46" s="133"/>
      <c r="AG46" s="133"/>
      <c r="AH46" s="133"/>
      <c r="AI46" s="133"/>
      <c r="AJ46" s="133"/>
      <c r="AK46" s="133"/>
      <c r="AL46" s="133"/>
      <c r="AM46" s="133"/>
      <c r="AN46" s="133"/>
      <c r="AO46" s="133"/>
      <c r="AP46" s="133"/>
      <c r="AQ46" s="133"/>
      <c r="AR46" s="133"/>
      <c r="AS46" s="133"/>
      <c r="AT46" s="133"/>
      <c r="AU46" s="133"/>
      <c r="AV46" s="133"/>
      <c r="AW46" s="133"/>
      <c r="AX46" s="133"/>
      <c r="AY46" s="133"/>
      <c r="AZ46" s="133"/>
      <c r="BA46" s="133"/>
      <c r="BB46" s="133"/>
      <c r="BC46" s="133"/>
      <c r="BD46" s="133"/>
      <c r="BE46" s="133"/>
      <c r="BF46" s="133"/>
    </row>
    <row r="47" spans="1:58" outlineLevel="1" x14ac:dyDescent="0.2">
      <c r="A47" s="134">
        <v>24</v>
      </c>
      <c r="B47" s="134" t="s">
        <v>142</v>
      </c>
      <c r="C47" s="156" t="s">
        <v>97</v>
      </c>
      <c r="D47" s="140" t="s">
        <v>95</v>
      </c>
      <c r="E47" s="144">
        <v>1</v>
      </c>
      <c r="F47" s="145">
        <v>0</v>
      </c>
      <c r="G47" s="146">
        <f t="shared" si="14"/>
        <v>0</v>
      </c>
      <c r="H47" s="145"/>
      <c r="I47" s="146">
        <f t="shared" si="15"/>
        <v>0</v>
      </c>
      <c r="J47" s="145"/>
      <c r="K47" s="146">
        <f t="shared" si="16"/>
        <v>0</v>
      </c>
      <c r="L47" s="146">
        <v>21</v>
      </c>
      <c r="M47" s="146">
        <f t="shared" si="17"/>
        <v>0</v>
      </c>
      <c r="N47" s="140">
        <v>0</v>
      </c>
      <c r="O47" s="140">
        <f t="shared" si="18"/>
        <v>0</v>
      </c>
      <c r="P47" s="140">
        <v>0</v>
      </c>
      <c r="Q47" s="140">
        <f t="shared" si="19"/>
        <v>0</v>
      </c>
      <c r="R47" s="140"/>
      <c r="S47" s="140"/>
      <c r="T47" s="141">
        <v>0</v>
      </c>
      <c r="U47" s="140">
        <f t="shared" si="20"/>
        <v>0</v>
      </c>
      <c r="V47" s="133"/>
      <c r="W47" s="133"/>
      <c r="X47" s="133"/>
      <c r="Y47" s="133"/>
      <c r="Z47" s="133"/>
      <c r="AA47" s="133"/>
      <c r="AB47" s="133"/>
      <c r="AC47" s="133" t="s">
        <v>88</v>
      </c>
      <c r="AD47" s="133"/>
      <c r="AE47" s="133"/>
      <c r="AF47" s="133"/>
      <c r="AG47" s="133"/>
      <c r="AH47" s="133"/>
      <c r="AI47" s="133"/>
      <c r="AJ47" s="133"/>
      <c r="AK47" s="133"/>
      <c r="AL47" s="133"/>
      <c r="AM47" s="133"/>
      <c r="AN47" s="133"/>
      <c r="AO47" s="133"/>
      <c r="AP47" s="133"/>
      <c r="AQ47" s="133"/>
      <c r="AR47" s="133"/>
      <c r="AS47" s="133"/>
      <c r="AT47" s="133"/>
      <c r="AU47" s="133"/>
      <c r="AV47" s="133"/>
      <c r="AW47" s="133"/>
      <c r="AX47" s="133"/>
      <c r="AY47" s="133"/>
      <c r="AZ47" s="133"/>
      <c r="BA47" s="133"/>
      <c r="BB47" s="133"/>
      <c r="BC47" s="133"/>
      <c r="BD47" s="133"/>
      <c r="BE47" s="133"/>
      <c r="BF47" s="133"/>
    </row>
    <row r="48" spans="1:58" x14ac:dyDescent="0.2">
      <c r="A48" s="185"/>
      <c r="B48" s="179" t="s">
        <v>98</v>
      </c>
      <c r="C48" s="180" t="s">
        <v>98</v>
      </c>
      <c r="D48" s="181"/>
      <c r="E48" s="181"/>
      <c r="F48" s="181"/>
      <c r="G48" s="186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AA48">
        <v>15</v>
      </c>
      <c r="AB48">
        <v>21</v>
      </c>
    </row>
    <row r="49" spans="1:29" x14ac:dyDescent="0.2">
      <c r="A49" s="152"/>
      <c r="B49" s="153"/>
      <c r="C49" s="158" t="s">
        <v>98</v>
      </c>
      <c r="D49" s="154"/>
      <c r="E49" s="154"/>
      <c r="F49" s="154"/>
      <c r="G49" s="155">
        <f>G8+G11+G39+G42+G44</f>
        <v>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AA49">
        <f>SUMIF(L7:L47,AA48,G7:G47)</f>
        <v>0</v>
      </c>
      <c r="AB49">
        <f>SUMIF(L7:L47,AB48,G7:G47)</f>
        <v>0</v>
      </c>
      <c r="AC49" t="s">
        <v>99</v>
      </c>
    </row>
    <row r="50" spans="1:29" x14ac:dyDescent="0.2">
      <c r="A50" s="4"/>
      <c r="B50" s="5" t="s">
        <v>98</v>
      </c>
      <c r="C50" s="157" t="s">
        <v>98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9" x14ac:dyDescent="0.2">
      <c r="A51" s="4"/>
      <c r="B51" s="5" t="s">
        <v>98</v>
      </c>
      <c r="C51" s="157" t="s">
        <v>98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9" x14ac:dyDescent="0.2">
      <c r="A52" s="254"/>
      <c r="B52" s="254"/>
      <c r="C52" s="255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9" x14ac:dyDescent="0.2">
      <c r="A53" s="256"/>
      <c r="B53" s="257"/>
      <c r="C53" s="258"/>
      <c r="D53" s="257"/>
      <c r="E53" s="257"/>
      <c r="F53" s="257"/>
      <c r="G53" s="259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AC53" t="s">
        <v>100</v>
      </c>
    </row>
    <row r="54" spans="1:29" x14ac:dyDescent="0.2">
      <c r="A54" s="260"/>
      <c r="B54" s="261"/>
      <c r="C54" s="262"/>
      <c r="D54" s="261"/>
      <c r="E54" s="261"/>
      <c r="F54" s="261"/>
      <c r="G54" s="263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9" x14ac:dyDescent="0.2">
      <c r="A55" s="260"/>
      <c r="B55" s="261"/>
      <c r="C55" s="262"/>
      <c r="D55" s="261"/>
      <c r="E55" s="261"/>
      <c r="F55" s="261"/>
      <c r="G55" s="263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9" x14ac:dyDescent="0.2">
      <c r="A56" s="260"/>
      <c r="B56" s="261"/>
      <c r="C56" s="262"/>
      <c r="D56" s="261"/>
      <c r="E56" s="261"/>
      <c r="F56" s="261"/>
      <c r="G56" s="263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9" x14ac:dyDescent="0.2">
      <c r="A57" s="264"/>
      <c r="B57" s="265"/>
      <c r="C57" s="266"/>
      <c r="D57" s="265"/>
      <c r="E57" s="265"/>
      <c r="F57" s="265"/>
      <c r="G57" s="267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9" x14ac:dyDescent="0.2">
      <c r="A58" s="4"/>
      <c r="B58" s="5" t="s">
        <v>98</v>
      </c>
      <c r="C58" s="157" t="s">
        <v>98</v>
      </c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9" x14ac:dyDescent="0.2">
      <c r="C59" s="159"/>
      <c r="AC59" t="s">
        <v>101</v>
      </c>
    </row>
  </sheetData>
  <mergeCells count="16">
    <mergeCell ref="C41:G41"/>
    <mergeCell ref="A52:C52"/>
    <mergeCell ref="A53:G57"/>
    <mergeCell ref="C26:G26"/>
    <mergeCell ref="C35:G35"/>
    <mergeCell ref="C28:G28"/>
    <mergeCell ref="C31:G31"/>
    <mergeCell ref="C33:G33"/>
    <mergeCell ref="C37:G37"/>
    <mergeCell ref="C38:G38"/>
    <mergeCell ref="C24:G24"/>
    <mergeCell ref="A1:G1"/>
    <mergeCell ref="C2:G2"/>
    <mergeCell ref="C3:G3"/>
    <mergeCell ref="C4:G4"/>
    <mergeCell ref="C13:G13"/>
  </mergeCells>
  <pageMargins left="0.59055118110236227" right="0.39370078740157483" top="0.78740157480314965" bottom="0.78740157480314965" header="0.31496062992125984" footer="0.31496062992125984"/>
  <pageSetup paperSize="9" scale="94" orientation="portrait" r:id="rId1"/>
  <colBreaks count="1" manualBreakCount="1">
    <brk id="7" max="5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Kalabis</dc:creator>
  <cp:lastModifiedBy>Dušek Soběslav</cp:lastModifiedBy>
  <cp:lastPrinted>2022-10-25T10:58:39Z</cp:lastPrinted>
  <dcterms:created xsi:type="dcterms:W3CDTF">2009-04-08T07:15:50Z</dcterms:created>
  <dcterms:modified xsi:type="dcterms:W3CDTF">2024-01-15T07:34:02Z</dcterms:modified>
</cp:coreProperties>
</file>