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bookViews>
    <workbookView xWindow="23880" yWindow="65416" windowWidth="38640" windowHeight="21240" tabRatio="835" activeTab="0"/>
  </bookViews>
  <sheets>
    <sheet name="Rekapitulace stavby" sheetId="1" r:id="rId1"/>
    <sheet name="SO.05 - 2.n.p._chodby" sheetId="6" r:id="rId2"/>
    <sheet name="SO.09 - 2.n.p._kanceláře" sheetId="10" r:id="rId3"/>
    <sheet name="SO.11 - nouzové osvětlení" sheetId="12" r:id="rId4"/>
    <sheet name="SO.14 - 2.n.p._data" sheetId="15" r:id="rId5"/>
    <sheet name="SO.16 - stavební práce" sheetId="24" r:id="rId6"/>
    <sheet name="SO.17 - Silnoproud " sheetId="23" r:id="rId7"/>
    <sheet name="SO.18 - dveře, podlaha" sheetId="25" r:id="rId8"/>
    <sheet name="SO.19 - VRN" sheetId="26" r:id="rId9"/>
    <sheet name="Pokyny pro vyplnění" sheetId="18" r:id="rId10"/>
  </sheets>
  <externalReferences>
    <externalReference r:id="rId13"/>
  </externalReferences>
  <definedNames>
    <definedName name="_xlnm._FilterDatabase" localSheetId="1" hidden="1">'SO.05 - 2.n.p._chodby'!$C$85:$K$188</definedName>
    <definedName name="_xlnm._FilterDatabase" localSheetId="2" hidden="1">'SO.09 - 2.n.p._kanceláře'!$C$83:$K$142</definedName>
    <definedName name="_xlnm._FilterDatabase" localSheetId="3" hidden="1">'SO.11 - nouzové osvětlení'!$C$83:$K$113</definedName>
    <definedName name="_xlnm._FilterDatabase" localSheetId="4" hidden="1">'SO.14 - 2.n.p._data'!$C$84:$K$130</definedName>
    <definedName name="_xlnm._FilterDatabase" localSheetId="5" hidden="1">'SO.16 - stavební práce'!$C$82:$K$289</definedName>
    <definedName name="_xlnm._FilterDatabase" localSheetId="6" hidden="1">'SO.17 - Silnoproud '!$C$80:$K$97</definedName>
    <definedName name="_xlnm._FilterDatabase" localSheetId="7" hidden="1">'SO.18 - dveře, podlaha'!$C$80:$K$115</definedName>
    <definedName name="_xlnm._FilterDatabase" localSheetId="8" hidden="1">'SO.19 - VRN'!$C$80:$K$115</definedName>
    <definedName name="_xlnm.Print_Area" localSheetId="9">'Pokyny pro vyplnění'!$B$2:$K$71,'Pokyny pro vyplnění'!$B$74:$K$118,'Pokyny pro vyplnění'!$B$121:$K$161,'Pokyny pro vyplnění'!$B$164:$K$218</definedName>
    <definedName name="_xlnm.Print_Area" localSheetId="0">'Rekapitulace stavby'!$C$4:$AQ$63</definedName>
    <definedName name="_xlnm.Print_Area" localSheetId="1">'SO.05 - 2.n.p._chodby'!$B$3:$L$68,'SO.05 - 2.n.p._chodby'!$C$73:$K$188</definedName>
    <definedName name="_xlnm.Print_Area" localSheetId="2">'SO.09 - 2.n.p._kanceláře'!$B$3:$L$66,'SO.09 - 2.n.p._kanceláře'!$C$71:$K$142</definedName>
    <definedName name="_xlnm.Print_Area" localSheetId="3">'SO.11 - nouzové osvětlení'!$B$3:$L$66,'SO.11 - nouzové osvětlení'!$C$71:$K$113</definedName>
    <definedName name="_xlnm.Print_Area" localSheetId="4">'SO.14 - 2.n.p._data'!$B$3:$L$67,'SO.14 - 2.n.p._data'!$C$72:$K$130</definedName>
    <definedName name="_xlnm.Print_Area" localSheetId="5">'SO.16 - stavební práce'!$B$3:$L$65,'SO.16 - stavební práce'!$C$70:$K$289</definedName>
    <definedName name="_xlnm.Print_Area" localSheetId="6">'SO.17 - Silnoproud '!$B$3:$L$63,'SO.17 - Silnoproud '!$C$68:$K$97</definedName>
    <definedName name="_xlnm.Print_Area" localSheetId="7">'SO.18 - dveře, podlaha'!$B$3:$L$63,'SO.18 - dveře, podlaha'!$C$68:$K$115</definedName>
    <definedName name="_xlnm.Print_Area" localSheetId="8">'SO.19 - VRN'!$B$3:$L$63,'SO.19 - VRN'!$C$68:$K$115</definedName>
    <definedName name="_xlnm.Print_Titles" localSheetId="0">'Rekapitulace stavby'!$52:$52</definedName>
    <definedName name="_xlnm.Print_Titles" localSheetId="1">'SO.05 - 2.n.p._chodby'!$85:$85</definedName>
    <definedName name="_xlnm.Print_Titles" localSheetId="2">'SO.09 - 2.n.p._kanceláře'!$83:$83</definedName>
    <definedName name="_xlnm.Print_Titles" localSheetId="3">'SO.11 - nouzové osvětlení'!$83:$83</definedName>
    <definedName name="_xlnm.Print_Titles" localSheetId="4">'SO.14 - 2.n.p._data'!$84:$84</definedName>
    <definedName name="_xlnm.Print_Titles" localSheetId="5">'SO.16 - stavební práce'!$82:$82</definedName>
    <definedName name="_xlnm.Print_Titles" localSheetId="6">'SO.17 - Silnoproud '!$80:$80</definedName>
    <definedName name="_xlnm.Print_Titles" localSheetId="8">'SO.19 - VRN'!$80:$80</definedName>
  </definedNames>
  <calcPr calcId="181029"/>
</workbook>
</file>

<file path=xl/sharedStrings.xml><?xml version="1.0" encoding="utf-8"?>
<sst xmlns="http://schemas.openxmlformats.org/spreadsheetml/2006/main" count="5772" uniqueCount="1116">
  <si>
    <t>Export Komplet</t>
  </si>
  <si>
    <t>VZ</t>
  </si>
  <si>
    <t>2.0</t>
  </si>
  <si>
    <t/>
  </si>
  <si>
    <t>False</t>
  </si>
  <si>
    <t>{920e1992-c7f4-4554-b757-7ce81c3f5cd0}</t>
  </si>
  <si>
    <t>&gt;&gt;  skryté sloupce  &lt;&lt;</t>
  </si>
  <si>
    <t>0,01</t>
  </si>
  <si>
    <t>21</t>
  </si>
  <si>
    <t>15</t>
  </si>
  <si>
    <t>REKAPITULACE STAVBY</t>
  </si>
  <si>
    <t>v ---  níže se nacházejí doplnkové a pomocné údaje k sestavám  --- v</t>
  </si>
  <si>
    <t>0,001</t>
  </si>
  <si>
    <t>Kód:</t>
  </si>
  <si>
    <t>Stavba:</t>
  </si>
  <si>
    <t>MÚ Chrudim</t>
  </si>
  <si>
    <t>KSO:</t>
  </si>
  <si>
    <t>CC-CZ:</t>
  </si>
  <si>
    <t>Místo:</t>
  </si>
  <si>
    <t xml:space="preserve"> </t>
  </si>
  <si>
    <t>Datum:</t>
  </si>
  <si>
    <t>Zadavatel:</t>
  </si>
  <si>
    <t>IČ:</t>
  </si>
  <si>
    <t>DIČ:</t>
  </si>
  <si>
    <t>Zhotovitel:</t>
  </si>
  <si>
    <t>Projektant:</t>
  </si>
  <si>
    <t>True</t>
  </si>
  <si>
    <t>Zpracovatel:</t>
  </si>
  <si>
    <t>Poznámka:</t>
  </si>
  <si>
    <t>Případné uvedené konkrétní typy výrobku určují standard zařízení, mohou být nahrazeny výrobky se stejnými, případně lepšími vlastnostmi.</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</si>
  <si>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</si>
  <si>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</si>
  <si>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</si>
  <si>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</si>
  <si>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</si>
  <si>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</si>
  <si>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</si>
  <si>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</si>
  <si>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</si>
  <si>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</si>
  <si>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</si>
  <si>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</si>
  <si>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</si>
  <si>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</si>
  <si>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</si>
  <si>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</si>
  <si>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</si>
  <si>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</si>
  <si>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</si>
  <si>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</si>
  <si>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</si>
  <si>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</si>
  <si>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</si>
  <si>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</si>
  <si>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</si>
  <si>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</si>
  <si>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</si>
  <si>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</si>
  <si>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</si>
  <si>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</si>
  <si>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</si>
  <si>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</si>
  <si>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</si>
  <si>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</si>
  <si>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</si>
  <si>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</si>
  <si>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</si>
  <si>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</si>
  <si>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</si>
  <si>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STA</t>
  </si>
  <si>
    <t>1</t>
  </si>
  <si>
    <t>2</t>
  </si>
  <si>
    <t>SO.05</t>
  </si>
  <si>
    <t>2.n.p._chodby</t>
  </si>
  <si>
    <t>{276568cd-9b8d-4976-a23b-ee95b499a276}</t>
  </si>
  <si>
    <t>SO.09</t>
  </si>
  <si>
    <t>2.n.p._kanceláře</t>
  </si>
  <si>
    <t>{7a90c6b1-a92e-4fc6-b6fa-9c813bfbedf9}</t>
  </si>
  <si>
    <t>SO.11</t>
  </si>
  <si>
    <t>nouzové osvětlení</t>
  </si>
  <si>
    <t>{f98aefec-c4da-4a0e-bb20-9e7d52051031}</t>
  </si>
  <si>
    <t>SO.14</t>
  </si>
  <si>
    <t>2.n.p._data</t>
  </si>
  <si>
    <t>{83e4db6b-5999-430c-a432-dfda2513c635}</t>
  </si>
  <si>
    <t>SO.16</t>
  </si>
  <si>
    <t>{34009cb6-b395-48be-9716-5afdf8e773d1}</t>
  </si>
  <si>
    <t>KRYCÍ LIST SOUPISU PRACÍ</t>
  </si>
  <si>
    <t>Objekt:</t>
  </si>
  <si>
    <t>REKAPITULACE ČLENĚNÍ SOUPISU PRACÍ</t>
  </si>
  <si>
    <t>Kód dílu - Popis</t>
  </si>
  <si>
    <t>Cena celkem [CZK]</t>
  </si>
  <si>
    <t>-1</t>
  </si>
  <si>
    <t>PSV - Práce a dodávky PSV</t>
  </si>
  <si>
    <t xml:space="preserve">    741 - Elektroinstalace - silnoproud</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</si>
  <si>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</si>
  <si>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</si>
  <si>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</si>
  <si>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</si>
  <si>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</si>
  <si>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</si>
  <si>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</si>
  <si>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</si>
  <si>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</si>
  <si>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</si>
  <si>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</si>
  <si>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</si>
  <si>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</si>
  <si>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</si>
  <si>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PSV</t>
  </si>
  <si>
    <t>Práce a dodávky PSV</t>
  </si>
  <si>
    <t>ROZPOCET</t>
  </si>
  <si>
    <t>741</t>
  </si>
  <si>
    <t>Elektroinstalace - silnoproud</t>
  </si>
  <si>
    <t>K</t>
  </si>
  <si>
    <t>m</t>
  </si>
  <si>
    <t>16</t>
  </si>
  <si>
    <t>M</t>
  </si>
  <si>
    <t>32</t>
  </si>
  <si>
    <t>VV</t>
  </si>
  <si>
    <t>3</t>
  </si>
  <si>
    <t>741130001</t>
  </si>
  <si>
    <t>Ukončení vodičů izolovaných s označením a zapojením v rozváděči nebo na přístroji, průřezu žíly do 2,5 mm2</t>
  </si>
  <si>
    <t>kus</t>
  </si>
  <si>
    <t>4</t>
  </si>
  <si>
    <t>5</t>
  </si>
  <si>
    <t>6</t>
  </si>
  <si>
    <t>7</t>
  </si>
  <si>
    <t>8</t>
  </si>
  <si>
    <t>741210003</t>
  </si>
  <si>
    <t>Montáž rozvodnic oceloplechových nebo plastových bez zapojení vodičů běžných, hmotnosti do 100 kg</t>
  </si>
  <si>
    <t>9</t>
  </si>
  <si>
    <t>10</t>
  </si>
  <si>
    <t>11</t>
  </si>
  <si>
    <t>P</t>
  </si>
  <si>
    <t>12</t>
  </si>
  <si>
    <t>13</t>
  </si>
  <si>
    <t>14</t>
  </si>
  <si>
    <t>HZS</t>
  </si>
  <si>
    <t>Hodinové zúčtovací sazby</t>
  </si>
  <si>
    <t>17</t>
  </si>
  <si>
    <t>HZS4211</t>
  </si>
  <si>
    <t>Hodinové zúčtovací sazby ostatních profesí revizní a kontrolní činnost revizní technik</t>
  </si>
  <si>
    <t>hod</t>
  </si>
  <si>
    <t>512</t>
  </si>
  <si>
    <t>M - Práce a dodávky M</t>
  </si>
  <si>
    <t xml:space="preserve">    46-M - Zemní práce při extr.mont.pracích</t>
  </si>
  <si>
    <t>m2</t>
  </si>
  <si>
    <t>Práce a dodávky M</t>
  </si>
  <si>
    <t>46-M</t>
  </si>
  <si>
    <t>Zemní práce při extr.mont.pracích</t>
  </si>
  <si>
    <t>64</t>
  </si>
  <si>
    <t>VRN - Vedlejší rozpočtové náklady</t>
  </si>
  <si>
    <t xml:space="preserve">    VRN3 - Zařízení staveniště</t>
  </si>
  <si>
    <t>741110511</t>
  </si>
  <si>
    <t>Montáž lišt a kanálků elektroinstalačních se spojkami, ohyby a rohy a s nasunutím do krabic vkládacích s víčkem, šířky do 60 mm</t>
  </si>
  <si>
    <t>34571010</t>
  </si>
  <si>
    <t>lišta elektroinstalační vkládací 18x13mm</t>
  </si>
  <si>
    <t>50*1,05 'Přepočtené koeficientem množství</t>
  </si>
  <si>
    <t>741110513</t>
  </si>
  <si>
    <t>Montáž lišt a kanálků elektroinstalačních se spojkami, ohyby a rohy a s nasunutím do krabic vkládacích s víčkem, šířky do přes 120 do 180 mm</t>
  </si>
  <si>
    <t>-59571303</t>
  </si>
  <si>
    <t>DRATENY ZLAB+SPOJKA 110X150 3M</t>
  </si>
  <si>
    <t>R položka</t>
  </si>
  <si>
    <t>-645100718</t>
  </si>
  <si>
    <t>47*1,15 'Přepočtené koeficientem množství</t>
  </si>
  <si>
    <t>741110521</t>
  </si>
  <si>
    <t>Montáž lišt a kanálků elektroinstalačních se spojkami, ohyby a rohy a s nasunutím do krabic vkládacích bez víčka, šířky do 60 mm</t>
  </si>
  <si>
    <t>346145606</t>
  </si>
  <si>
    <t>1141553R</t>
  </si>
  <si>
    <t xml:space="preserve">PERFOROVANÝ KAB. ZLAB 3M 60X50X1.00 S, se vzdáleností podpěr 2,5m </t>
  </si>
  <si>
    <t>710944341</t>
  </si>
  <si>
    <t>741112101</t>
  </si>
  <si>
    <t>Montáž krabic elektroinstalačních bez napojení na trubky a lišty, demontáže a montáže víčka a přístroje rozvodek se zapojením vodičů na svorkovnici zapuštěných plastových kruhových</t>
  </si>
  <si>
    <t>-1105705736</t>
  </si>
  <si>
    <t>34571521</t>
  </si>
  <si>
    <t>krabice pod omítku PVC odbočná kruhová D 70mm s víčkem a svorkovnicí</t>
  </si>
  <si>
    <t>130987730</t>
  </si>
  <si>
    <t>741120301</t>
  </si>
  <si>
    <t>Montáž vodičů izolovaných měděných bez ukončení uložených pevně plných a laněných s PVC pláštěm, bezhalogenových, ohniodolných (např. CY, CHAH-V) průřezu žíly 0,55 až 16 mm2</t>
  </si>
  <si>
    <t>-1782374490</t>
  </si>
  <si>
    <t>34141029</t>
  </si>
  <si>
    <t>vodič propojovací flexibilní jádro Cu lanované izolace PVC 450/750V (H07V-K) 1x16mm2</t>
  </si>
  <si>
    <t>1205279360</t>
  </si>
  <si>
    <t>52*1,15 'Přepočtené koeficientem množství</t>
  </si>
  <si>
    <t>741122015</t>
  </si>
  <si>
    <t>Montáž kabelů měděných bez ukončení uložených pod omítku plných kulatých (např. CYKY), počtu a průřezu žil 3x1,5 mm2</t>
  </si>
  <si>
    <t>34111030</t>
  </si>
  <si>
    <t>kabel instalační jádro Cu plné izolace PVC plášť PVC 450/750V (CYKY) 3x1,5mm2</t>
  </si>
  <si>
    <t>90858428</t>
  </si>
  <si>
    <t>741122016</t>
  </si>
  <si>
    <t>Montáž kabelů měděných bez ukončení uložených pod omítku plných kulatých (např. CYKY), počtu a průřezu žil 3x2,5 až 6 mm2</t>
  </si>
  <si>
    <t>925377585</t>
  </si>
  <si>
    <t>34111036</t>
  </si>
  <si>
    <t>kabel instalační jádro Cu plné izolace PVC plášť PVC 450/750V (CYKY) 3x2,5mm2</t>
  </si>
  <si>
    <t>1246141654</t>
  </si>
  <si>
    <t>741122032</t>
  </si>
  <si>
    <t>Montáž kabelů měděných bez ukončení uložených pod omítku plných kulatých (např. CYKY), počtu a průřezu žil 5x4 až 6 mm2</t>
  </si>
  <si>
    <t>825727544</t>
  </si>
  <si>
    <t>34111098</t>
  </si>
  <si>
    <t>kabel instalační jádro Cu plné izolace PVC plášť PVC 450/750V (CYKY) 5x4mm2</t>
  </si>
  <si>
    <t>895967426</t>
  </si>
  <si>
    <t>5*1,15 'Přepočtené koeficientem množství</t>
  </si>
  <si>
    <t>18</t>
  </si>
  <si>
    <t>741130005</t>
  </si>
  <si>
    <t>Ukončení vodičů izolovaných s označením a zapojením v rozváděči nebo na přístroji, průřezu žíly do 10 mm2</t>
  </si>
  <si>
    <t>19</t>
  </si>
  <si>
    <t>20</t>
  </si>
  <si>
    <t>22</t>
  </si>
  <si>
    <t>741320101</t>
  </si>
  <si>
    <t>Montáž jističů se zapojením vodičů jednopólových nn do 25 A bez krytu</t>
  </si>
  <si>
    <t>23</t>
  </si>
  <si>
    <t>35822109</t>
  </si>
  <si>
    <t>jistič 1pólový-charakteristika B 10A</t>
  </si>
  <si>
    <t>24</t>
  </si>
  <si>
    <t>-514903197</t>
  </si>
  <si>
    <t>25</t>
  </si>
  <si>
    <t>10.641.27R</t>
  </si>
  <si>
    <t>rozvodnice zapuštěná 144M s průhl</t>
  </si>
  <si>
    <t>-111408940</t>
  </si>
  <si>
    <t>26</t>
  </si>
  <si>
    <t>1784679410</t>
  </si>
  <si>
    <t>27</t>
  </si>
  <si>
    <t>-1929247947</t>
  </si>
  <si>
    <t>28</t>
  </si>
  <si>
    <t>3582210R</t>
  </si>
  <si>
    <t xml:space="preserve">pomocný kontakt </t>
  </si>
  <si>
    <t>1420448345</t>
  </si>
  <si>
    <t>29</t>
  </si>
  <si>
    <t>35822107</t>
  </si>
  <si>
    <t>jistič 1pólový-charakteristika B 6A</t>
  </si>
  <si>
    <t>607895</t>
  </si>
  <si>
    <t>30</t>
  </si>
  <si>
    <t>1756226623</t>
  </si>
  <si>
    <t>31</t>
  </si>
  <si>
    <t>35822111</t>
  </si>
  <si>
    <t>jistič 1pólový-charakteristika B 16A</t>
  </si>
  <si>
    <t>1207113114</t>
  </si>
  <si>
    <t>741320111</t>
  </si>
  <si>
    <t>Montáž jističů se zapojením vodičů jednopólových nn do 63 A bez krytu</t>
  </si>
  <si>
    <t>-980140569</t>
  </si>
  <si>
    <t>33</t>
  </si>
  <si>
    <t>11.016.258</t>
  </si>
  <si>
    <t>jistič 3pólový-charakteristika B 63A</t>
  </si>
  <si>
    <t>-1325089135</t>
  </si>
  <si>
    <t>34</t>
  </si>
  <si>
    <t>741320161</t>
  </si>
  <si>
    <t>Montáž jističů se zapojením vodičů třípólových nn do 25 A bez krytu</t>
  </si>
  <si>
    <t>-1030078573</t>
  </si>
  <si>
    <t>35</t>
  </si>
  <si>
    <t>35822401</t>
  </si>
  <si>
    <t>jistič 3pólový-charakteristika B 16A</t>
  </si>
  <si>
    <t>36</t>
  </si>
  <si>
    <t>741321001</t>
  </si>
  <si>
    <t>Montáž proudových chráničů se zapojením vodičů dvoupólových nn do 25 A bez krytu</t>
  </si>
  <si>
    <t>-896582890</t>
  </si>
  <si>
    <t>37</t>
  </si>
  <si>
    <t>850014108R</t>
  </si>
  <si>
    <t>Chránič proudový s jističem, 10 kA, 2pól, 16A</t>
  </si>
  <si>
    <t>-1676860738</t>
  </si>
  <si>
    <t xml:space="preserve">Poznámka k položce:
charakteristika A
</t>
  </si>
  <si>
    <t>38</t>
  </si>
  <si>
    <t>741321041</t>
  </si>
  <si>
    <t>Montáž proudových chráničů se zapojením vodičů čtyřpólových nn do 63 A bez krytu</t>
  </si>
  <si>
    <t>1253720119</t>
  </si>
  <si>
    <t>39</t>
  </si>
  <si>
    <t>3588920R</t>
  </si>
  <si>
    <t>chránič proudový 4pólový 40A pracovního proudu 0,03A</t>
  </si>
  <si>
    <t>682422074</t>
  </si>
  <si>
    <t>Poznámka k položce:
charakteristika A</t>
  </si>
  <si>
    <t>40</t>
  </si>
  <si>
    <t>741322122</t>
  </si>
  <si>
    <t>Montáž přepěťových ochran nn se zapojením vodičů svodiče přepětí – typ 2 čtyřpólových dvoudílných s vložením modulu</t>
  </si>
  <si>
    <t>-1613517446</t>
  </si>
  <si>
    <t>41</t>
  </si>
  <si>
    <t>8501510916</t>
  </si>
  <si>
    <t>Kombinovaný svodič blesk.proudů a přepětí T1+T2/4, 12,5kA</t>
  </si>
  <si>
    <t>-478605131</t>
  </si>
  <si>
    <t>42</t>
  </si>
  <si>
    <t>741330741</t>
  </si>
  <si>
    <t>Montáž relé nezávislých bez zapojení vodičů časových</t>
  </si>
  <si>
    <t>-348378221</t>
  </si>
  <si>
    <t>43</t>
  </si>
  <si>
    <t>1199829</t>
  </si>
  <si>
    <t>IMPULZNI RELE 20A, 230V</t>
  </si>
  <si>
    <t>-1029265455</t>
  </si>
  <si>
    <t>44</t>
  </si>
  <si>
    <t>1199833</t>
  </si>
  <si>
    <t>BLOK pro víceúrovňové centrální ovládání impulsního relé</t>
  </si>
  <si>
    <t>1089144555</t>
  </si>
  <si>
    <t>45</t>
  </si>
  <si>
    <t>741310201</t>
  </si>
  <si>
    <t>Montáž spínačů jedno nebo dvoupólových polozapuštěných nebo zapuštěných se zapojením vodičů šroubové připojení, pro prostředí normální vypínačů, řazení 1-jednopólových</t>
  </si>
  <si>
    <t>-1068754082</t>
  </si>
  <si>
    <t>46</t>
  </si>
  <si>
    <t>34539000</t>
  </si>
  <si>
    <t>přístroj spínače jednopólového, řazení 1, 1So šroubové svorky</t>
  </si>
  <si>
    <t>47</t>
  </si>
  <si>
    <t>48</t>
  </si>
  <si>
    <t>49</t>
  </si>
  <si>
    <t>741310214</t>
  </si>
  <si>
    <t>Montáž spínačů jedno nebo dvoupólových polozapuštěných nebo zapuštěných se zapojením vodičů šroubové připojení, pro prostředí normální ovladačů, řazení 1/0So-tlačítkových zapínacích s orientační doutnavkou</t>
  </si>
  <si>
    <t>-88051233</t>
  </si>
  <si>
    <t>50</t>
  </si>
  <si>
    <t>51</t>
  </si>
  <si>
    <t>741313012</t>
  </si>
  <si>
    <t>Montáž zásuvek domovních se zapojením vodičů bezšroubové připojení chráněných v krabici 10/16 A, pro prostředí normální, provedení 2P + PE dvojí zapojení pro průběžnou montáž</t>
  </si>
  <si>
    <t>989438240</t>
  </si>
  <si>
    <t>52</t>
  </si>
  <si>
    <t>34555240</t>
  </si>
  <si>
    <t>53</t>
  </si>
  <si>
    <t>741313041</t>
  </si>
  <si>
    <t>Montáž zásuvek domovních se zapojením vodičů šroubové připojení polozapuštěných nebo zapuštěných 10/16 A, provedení 2P + PE</t>
  </si>
  <si>
    <t>1479959649</t>
  </si>
  <si>
    <t>54</t>
  </si>
  <si>
    <t>34555244</t>
  </si>
  <si>
    <t>55</t>
  </si>
  <si>
    <t>34539049</t>
  </si>
  <si>
    <t>kryt spínače jednoduchý</t>
  </si>
  <si>
    <t>56</t>
  </si>
  <si>
    <t>34539051</t>
  </si>
  <si>
    <t>kryt spínače jednoduchý, s průzorem</t>
  </si>
  <si>
    <t>57</t>
  </si>
  <si>
    <t>34539027</t>
  </si>
  <si>
    <t>doutnavka orientační 0,5 mA (univerzální), světlo oranžové</t>
  </si>
  <si>
    <t>58</t>
  </si>
  <si>
    <t>34539059</t>
  </si>
  <si>
    <t>rámeček jednonásobný</t>
  </si>
  <si>
    <t>59</t>
  </si>
  <si>
    <t>741313085</t>
  </si>
  <si>
    <t>Montáž zásuvek domovních se zapojením vodičů šroubové připojení venkovní nebo mokré, provedení 3P + N + PE</t>
  </si>
  <si>
    <t>-530577972</t>
  </si>
  <si>
    <t>60</t>
  </si>
  <si>
    <t>35811477</t>
  </si>
  <si>
    <t>zásuvka nástěnná 16A - 5pól, řazení 3P+N+PE IP44, šroubové svorky</t>
  </si>
  <si>
    <t>147919468</t>
  </si>
  <si>
    <t>61</t>
  </si>
  <si>
    <t>741371002</t>
  </si>
  <si>
    <t>Montáž svítidel zářivkových se zapojením vodičů bytových nebo společenských místností stropních přisazených 1 zdroj s krytem</t>
  </si>
  <si>
    <t>1952210780</t>
  </si>
  <si>
    <t>62</t>
  </si>
  <si>
    <t>123385R</t>
  </si>
  <si>
    <t>SVITIDLO NÁSTĚNNÉ A STROPNÍ</t>
  </si>
  <si>
    <t>1790960868</t>
  </si>
  <si>
    <t xml:space="preserve">Poznámka k položce:
B_nástěnné svítidlo, LED, 28W, 4270lm, 4000K, </t>
  </si>
  <si>
    <t>63</t>
  </si>
  <si>
    <t>741372022</t>
  </si>
  <si>
    <t>Montáž svítidel LED se zapojením vodičů bytových nebo společenských místností přisazených nástěnných panelových, obsahu přes 0,09 do 0,36 m2</t>
  </si>
  <si>
    <t>608100243</t>
  </si>
  <si>
    <t>34774110</t>
  </si>
  <si>
    <t>panel osvětlovací LED dl 600mm</t>
  </si>
  <si>
    <t>-867107999</t>
  </si>
  <si>
    <t>Poznámka k položce:
C_LED svítidlo, vč. rámečku pro přisazení, 17W, 1750lm, 3800K,  600x300mm, IP20</t>
  </si>
  <si>
    <t>65</t>
  </si>
  <si>
    <t>741374841</t>
  </si>
  <si>
    <t>Demontáž svítidel se zachováním funkčnosti v bytových nebo společenských místnostech se standardní paticí (E27, T5, GU10) přisazených, ploše do 0,09 m2</t>
  </si>
  <si>
    <t>-168005543</t>
  </si>
  <si>
    <t>66</t>
  </si>
  <si>
    <t>741910101</t>
  </si>
  <si>
    <t>Montáž výložníků bez kabelových lávek a osazení úchytných prvků typových, šířky do 400 mm nástěnných svařovaných se stojinou a 1 ramenem</t>
  </si>
  <si>
    <t>-554438812</t>
  </si>
  <si>
    <t>67</t>
  </si>
  <si>
    <t>114112R</t>
  </si>
  <si>
    <t>KAB. ZLAB 3M perforovaný _uchytový materiál</t>
  </si>
  <si>
    <t>958232690</t>
  </si>
  <si>
    <t>68</t>
  </si>
  <si>
    <t>-192542851</t>
  </si>
  <si>
    <t>69</t>
  </si>
  <si>
    <t>1618612</t>
  </si>
  <si>
    <t>PODPERA ZLABU DRÁTĚNÉHO 150 GC ZAR.ZINEK</t>
  </si>
  <si>
    <t>-1382422695</t>
  </si>
  <si>
    <t>70</t>
  </si>
  <si>
    <t>71</t>
  </si>
  <si>
    <t>460941111</t>
  </si>
  <si>
    <t>Vyplnění rýh vyplnění a omítnutí rýh ve stropech hloubky do 3 cm a šířky do 3 cm</t>
  </si>
  <si>
    <t>-1612999447</t>
  </si>
  <si>
    <t>72</t>
  </si>
  <si>
    <t>468081314</t>
  </si>
  <si>
    <t>Vybourání otvorů ve zdivu cihelném plochy do 0,0225 m2 a tloušťky přes 45 do 60 cm</t>
  </si>
  <si>
    <t>301454581</t>
  </si>
  <si>
    <t>73</t>
  </si>
  <si>
    <t>468091311</t>
  </si>
  <si>
    <t>Vysekání kapes nebo výklenků ve zdivu pro osazení kotevních prvků nebo elektroinstalačního zařízení cihelném, velikosti 7x7x5 cm</t>
  </si>
  <si>
    <t>-987209525</t>
  </si>
  <si>
    <t>74</t>
  </si>
  <si>
    <t>468101411</t>
  </si>
  <si>
    <t>Vysekání rýh pro montáž trubek a kabelů v cihelných zdech hloubky do 3 cm a šířky do 3 cm</t>
  </si>
  <si>
    <t>1338107952</t>
  </si>
  <si>
    <t>75</t>
  </si>
  <si>
    <t>HZS2232</t>
  </si>
  <si>
    <t>Hodinové zúčtovací sazby profesí PSV provádění stavebních instalací elektrikář odborný</t>
  </si>
  <si>
    <t xml:space="preserve">Poznámka k položce:
Prověření vývodů, přepojení do staveništního rozvaděče
</t>
  </si>
  <si>
    <t>76</t>
  </si>
  <si>
    <t xml:space="preserve">Poznámka k položce:
Demontáž rozvaděče sociálních prostor
</t>
  </si>
  <si>
    <t>77</t>
  </si>
  <si>
    <t>Poznámka k položce:
Úprava rozvaděče ve vedlejším objektu (odjištění varovného systému)</t>
  </si>
  <si>
    <t>78</t>
  </si>
  <si>
    <t>-1529712673</t>
  </si>
  <si>
    <t>Poznámka k položce:
Demontáž stávající instalace</t>
  </si>
  <si>
    <t>HZS223R</t>
  </si>
  <si>
    <t>Pojízdné lešení, výška pracovní plochy 2,4m</t>
  </si>
  <si>
    <t>VRN</t>
  </si>
  <si>
    <t>Vedlejší rozpočtové náklady</t>
  </si>
  <si>
    <t>VRN3</t>
  </si>
  <si>
    <t>Zařízení staveniště</t>
  </si>
  <si>
    <t>030001000</t>
  </si>
  <si>
    <t xml:space="preserve">Zařízení staveniště (2,5%)
</t>
  </si>
  <si>
    <t>1024</t>
  </si>
  <si>
    <t>1652671</t>
  </si>
  <si>
    <t>1141553</t>
  </si>
  <si>
    <t>-2101152835</t>
  </si>
  <si>
    <t>741372012</t>
  </si>
  <si>
    <t>Montáž svítidel LED se zapojením vodičů bytových nebo společenských místností přisazených nástěnných reflektorových bez pohybového čidla</t>
  </si>
  <si>
    <t>-1760575947</t>
  </si>
  <si>
    <t>123387R</t>
  </si>
  <si>
    <t>Svítidlo nástěnné se smerovatelným světelnýmtokem</t>
  </si>
  <si>
    <t>-1299630552</t>
  </si>
  <si>
    <t>Poznámka k položce:
G_nástěnné svítidlo, LED, 2,5W</t>
  </si>
  <si>
    <t>741372021</t>
  </si>
  <si>
    <t>Montáž svítidel LED se zapojením vodičů bytových nebo společenských místností přisazených nástěnných panelových, obsahu do 0,09 m2</t>
  </si>
  <si>
    <t>-1015170563</t>
  </si>
  <si>
    <t>123386R</t>
  </si>
  <si>
    <t>SIGNALIZACE VSTUPOVAT_NESVTUPOVAT</t>
  </si>
  <si>
    <t>-1591001065</t>
  </si>
  <si>
    <t>SO.05 - 2.n.p._chodby</t>
  </si>
  <si>
    <t>-1949594543</t>
  </si>
  <si>
    <t>750732174</t>
  </si>
  <si>
    <t>669252457</t>
  </si>
  <si>
    <t>570*1,15 'Přepočtené koeficientem množství</t>
  </si>
  <si>
    <t>1278*1,15 'Přepočtené koeficientem množství</t>
  </si>
  <si>
    <t>-236266824</t>
  </si>
  <si>
    <t>-1535999887</t>
  </si>
  <si>
    <t>833320834</t>
  </si>
  <si>
    <t>859415974</t>
  </si>
  <si>
    <t>34539009</t>
  </si>
  <si>
    <t>přístroj ovládače zapínacího, řazení 1/0, 1/0S, 1/0So šroubové svorky</t>
  </si>
  <si>
    <t>1308901964</t>
  </si>
  <si>
    <t>-1268015768</t>
  </si>
  <si>
    <t>-661749143</t>
  </si>
  <si>
    <t>-517566894</t>
  </si>
  <si>
    <t>736090631</t>
  </si>
  <si>
    <t>480697398</t>
  </si>
  <si>
    <t>642866774</t>
  </si>
  <si>
    <t>695971481</t>
  </si>
  <si>
    <t>1639562269</t>
  </si>
  <si>
    <t>1937747138</t>
  </si>
  <si>
    <t>-1831853925</t>
  </si>
  <si>
    <t>-1885972143</t>
  </si>
  <si>
    <t>1100545504</t>
  </si>
  <si>
    <t>-1942756233</t>
  </si>
  <si>
    <t>741122031</t>
  </si>
  <si>
    <t>Montáž kabelů měděných bez ukončení uložených pod omítku plných kulatých (např. CYKY), počtu a průřezu žil 5x1,5 až 2,5 mm2</t>
  </si>
  <si>
    <t>34111090</t>
  </si>
  <si>
    <t>kabel instalační jádro Cu plné izolace PVC plášť PVC 450/750V (CYKY) 5x1,5mm2</t>
  </si>
  <si>
    <t>741112061</t>
  </si>
  <si>
    <t>Montáž krabic elektroinstalačních bez napojení na trubky a lišty, demontáže a montáže víčka a přístroje přístrojových zapuštěných plastových kruhových</t>
  </si>
  <si>
    <t>-100953184</t>
  </si>
  <si>
    <t>34571450</t>
  </si>
  <si>
    <t>krabice pod omítku PVC přístrojová kruhová D 70mm</t>
  </si>
  <si>
    <t>1532565366</t>
  </si>
  <si>
    <t>741112071</t>
  </si>
  <si>
    <t>Montáž krabic elektroinstalačních bez napojení na trubky a lišty, demontáže a montáže víčka a přístroje přístrojových lištových plastových jednoduchých</t>
  </si>
  <si>
    <t>914512454</t>
  </si>
  <si>
    <t>34571475</t>
  </si>
  <si>
    <t>krabice lištová PVC přístrojová čtvercová 80x80mm mělká</t>
  </si>
  <si>
    <t>1976019982</t>
  </si>
  <si>
    <t>640899687</t>
  </si>
  <si>
    <t>1068020957</t>
  </si>
  <si>
    <t>741310121</t>
  </si>
  <si>
    <t>Montáž spínačů jedno nebo dvoupólových polozapuštěných nebo zapuštěných se zapojením vodičů bezšroubové připojení přepínačů, řazení 5-sériových</t>
  </si>
  <si>
    <t>-1168454792</t>
  </si>
  <si>
    <t>34539002</t>
  </si>
  <si>
    <t>přístroj přepínače sériového, řazení 5 šroubové svorky</t>
  </si>
  <si>
    <t>34539050</t>
  </si>
  <si>
    <t>kryt spínače dělený</t>
  </si>
  <si>
    <t>741313042</t>
  </si>
  <si>
    <t>Montáž zásuvek domovních se zapojením vodičů šroubové připojení polozapuštěných nebo zapuštěných 10/16 A, provedení 2P + PE dvojí zapojení pro průběžnou montáž</t>
  </si>
  <si>
    <t>Poznámka k položce:
bílá</t>
  </si>
  <si>
    <t>Poznámka k položce:
ne-bílá</t>
  </si>
  <si>
    <t>34539060</t>
  </si>
  <si>
    <t>rámeček dvojnásobný, pro vodorovnou i svislou montáž</t>
  </si>
  <si>
    <t>34539061</t>
  </si>
  <si>
    <t>rámeček trojnásobný, pro vodorovnou i svislou montáž</t>
  </si>
  <si>
    <t>34539063</t>
  </si>
  <si>
    <t>rámeček pětinásobný, pro vodorovnou i svislou montáž</t>
  </si>
  <si>
    <t>741370002</t>
  </si>
  <si>
    <t>Montáž svítidel žárovkových se zapojením vodičů bytových nebo společenských místností stropních přisazených 1 zdroj se sklem</t>
  </si>
  <si>
    <t>1771175404</t>
  </si>
  <si>
    <t>3481821R</t>
  </si>
  <si>
    <t>svítidlo bytové nástěnné plastové IP41, 18, 26W</t>
  </si>
  <si>
    <t>741371004</t>
  </si>
  <si>
    <t>Montáž svítidel zářivkových se zapojením vodičů bytových nebo společenských místností stropních přisazených 2 zdroje s krytem</t>
  </si>
  <si>
    <t>-385784907</t>
  </si>
  <si>
    <t>741374823</t>
  </si>
  <si>
    <t>Demontáž svítidel se zachováním funkčnosti v bytových nebo společenských místnostech modulového systému zářivkových, délky přes 1100 mm</t>
  </si>
  <si>
    <t>-1679426256</t>
  </si>
  <si>
    <t>-1842629429</t>
  </si>
  <si>
    <t>468081311</t>
  </si>
  <si>
    <t>Vybourání otvorů ve zdivu cihelném plochy do 0,0225 m2 a tloušťky do 15 cm</t>
  </si>
  <si>
    <t>1741771250</t>
  </si>
  <si>
    <t>741310238</t>
  </si>
  <si>
    <t>Montáž spínačů jedno nebo dvoupólových polozapuštěných nebo zapuštěných se zapojením vodičů šroubové připojení, pro prostředí normální přepínačů, řazení 6+6-dvojitých střídavých</t>
  </si>
  <si>
    <t>1747122107</t>
  </si>
  <si>
    <t>34539007</t>
  </si>
  <si>
    <t>přístroj přepínače dvojitého střídavého, řazení 6+6(6+1) šroubové svorky</t>
  </si>
  <si>
    <t>1182507339</t>
  </si>
  <si>
    <t>SO.09 - 2.n.p._kanceláře</t>
  </si>
  <si>
    <t>945748681</t>
  </si>
  <si>
    <t>-1978651631</t>
  </si>
  <si>
    <t>-164234709</t>
  </si>
  <si>
    <t>159766387</t>
  </si>
  <si>
    <t>-1924791877</t>
  </si>
  <si>
    <t>1642990682</t>
  </si>
  <si>
    <t>-1183925506</t>
  </si>
  <si>
    <t>-1673708544</t>
  </si>
  <si>
    <t>-1025710284</t>
  </si>
  <si>
    <t>2043220809</t>
  </si>
  <si>
    <t>-1831251364</t>
  </si>
  <si>
    <t>-1591064676</t>
  </si>
  <si>
    <t>-1758833208</t>
  </si>
  <si>
    <t>703320960</t>
  </si>
  <si>
    <t>-1725013294</t>
  </si>
  <si>
    <t>-580070050</t>
  </si>
  <si>
    <t>1043610309</t>
  </si>
  <si>
    <t xml:space="preserve">    742 - Elektroinstalace - slaboproud</t>
  </si>
  <si>
    <t>741371032</t>
  </si>
  <si>
    <t>Montáž svítidel zářivkových se zapojením vodičů bytových nebo společenských místností nástěnných přisazených 1 zdroj kompaktní</t>
  </si>
  <si>
    <t>3483810R</t>
  </si>
  <si>
    <t>742</t>
  </si>
  <si>
    <t>Elektroinstalace - slaboproud</t>
  </si>
  <si>
    <t>SO.11 - nouzové osvětlení</t>
  </si>
  <si>
    <t>-285081234</t>
  </si>
  <si>
    <t>-67737917</t>
  </si>
  <si>
    <t>svítidlo LED  dočasné nouzové osvětlení, IP40, 1x3W, 3h</t>
  </si>
  <si>
    <t>451284568</t>
  </si>
  <si>
    <t>2.n.p.</t>
  </si>
  <si>
    <t>Součet</t>
  </si>
  <si>
    <t>163267719</t>
  </si>
  <si>
    <t>3483811R</t>
  </si>
  <si>
    <t>svítidlo LED  dočasné nouzové osvětlení s piktogramem, IP40, 1x3W, 3h</t>
  </si>
  <si>
    <t>1973301474</t>
  </si>
  <si>
    <t>-1624955720</t>
  </si>
  <si>
    <t>741110062</t>
  </si>
  <si>
    <t>Montáž trubek elektroinstalačních s nasunutím nebo našroubováním do krabic plastových ohebných, uložených pod omítku, vnější Ø přes 23 do 35 mm</t>
  </si>
  <si>
    <t>-1670014940</t>
  </si>
  <si>
    <t>34571073</t>
  </si>
  <si>
    <t>trubka elektroinstalační ohebná z PVC (EN) 2325</t>
  </si>
  <si>
    <t>279969270</t>
  </si>
  <si>
    <t>-1482947792</t>
  </si>
  <si>
    <t>1384266R</t>
  </si>
  <si>
    <t>DRATENY ZLAB+SPOJKA 60X60 3M</t>
  </si>
  <si>
    <t>-37530623</t>
  </si>
  <si>
    <t>741110514</t>
  </si>
  <si>
    <t>Montáž lišt a kanálků elektroinstalačních se spojkami, ohyby a rohy a s nasunutím do krabic vkládacích s víčkem, šířky do přes 180 do 250 mm</t>
  </si>
  <si>
    <t>98367185</t>
  </si>
  <si>
    <t>1384274R</t>
  </si>
  <si>
    <t xml:space="preserve">DRATENY ZLAB+SPOJKA 110X200 3M
</t>
  </si>
  <si>
    <t>-1726550368</t>
  </si>
  <si>
    <t>562731632</t>
  </si>
  <si>
    <t>-711067011</t>
  </si>
  <si>
    <t>742121001</t>
  </si>
  <si>
    <t>Montáž kabelů sdělovacích pro vnitřní rozvody počtu žil do 15</t>
  </si>
  <si>
    <t>54922973</t>
  </si>
  <si>
    <t>1232878</t>
  </si>
  <si>
    <t>-692234430</t>
  </si>
  <si>
    <t>1242389226</t>
  </si>
  <si>
    <t>34571012</t>
  </si>
  <si>
    <t>lišta elektroinstalační vkládací 40x15mm</t>
  </si>
  <si>
    <t>381017458</t>
  </si>
  <si>
    <t>40*1,05 'Přepočtené koeficientem množství</t>
  </si>
  <si>
    <t>34571002</t>
  </si>
  <si>
    <t>lišta elektroinstalační hranatá PVC 60x40mm</t>
  </si>
  <si>
    <t>1793863383</t>
  </si>
  <si>
    <t>SO.14 - 2.n.p._data</t>
  </si>
  <si>
    <t>162*1,05 'Přepočtené koeficientem množství</t>
  </si>
  <si>
    <t>60*1,05 'Přepočtené koeficientem množství</t>
  </si>
  <si>
    <t>-252148934</t>
  </si>
  <si>
    <t>-133205704</t>
  </si>
  <si>
    <t>-1927630556</t>
  </si>
  <si>
    <t>-1684540249</t>
  </si>
  <si>
    <t>678206977</t>
  </si>
  <si>
    <t>1789010105</t>
  </si>
  <si>
    <t>-1730070277</t>
  </si>
  <si>
    <t>HSV - Práce a dodávky HSV</t>
  </si>
  <si>
    <t xml:space="preserve">    9 - Ostatní konstrukce a práce, bourání</t>
  </si>
  <si>
    <t>HSV</t>
  </si>
  <si>
    <t>Práce a dodávky HSV</t>
  </si>
  <si>
    <t>Ostatní konstrukce a práce, bourání</t>
  </si>
  <si>
    <t>1111111R</t>
  </si>
  <si>
    <t>-664439382</t>
  </si>
  <si>
    <t>112,2</t>
  </si>
  <si>
    <t>1111112R</t>
  </si>
  <si>
    <t>764749395</t>
  </si>
  <si>
    <t>Poznámka k položce:
Revizní otvor</t>
  </si>
  <si>
    <t>-1784037875</t>
  </si>
  <si>
    <t>1111114R</t>
  </si>
  <si>
    <t>2.n.p. podhled kanceláře - klasik</t>
  </si>
  <si>
    <t>1334324599</t>
  </si>
  <si>
    <t>201a, 201</t>
  </si>
  <si>
    <t>27,9+22</t>
  </si>
  <si>
    <t>203, 203a</t>
  </si>
  <si>
    <t>28,5+13,4</t>
  </si>
  <si>
    <t>205+205a</t>
  </si>
  <si>
    <t>17,1+19,5</t>
  </si>
  <si>
    <t>207, -</t>
  </si>
  <si>
    <t>18,5</t>
  </si>
  <si>
    <t>211a, 211</t>
  </si>
  <si>
    <t>15,7+6+16,4</t>
  </si>
  <si>
    <t>200b, 200a, 200</t>
  </si>
  <si>
    <t>14,3+16,5+17,7</t>
  </si>
  <si>
    <t>202, 204</t>
  </si>
  <si>
    <t>16+16</t>
  </si>
  <si>
    <t>206, 208</t>
  </si>
  <si>
    <t>210, 212, 214</t>
  </si>
  <si>
    <t>16+16+16</t>
  </si>
  <si>
    <t>216, 218</t>
  </si>
  <si>
    <t>16+34,8</t>
  </si>
  <si>
    <t>220, 222</t>
  </si>
  <si>
    <t>15,4+17,6</t>
  </si>
  <si>
    <t>222a, -</t>
  </si>
  <si>
    <t>33,6</t>
  </si>
  <si>
    <t>1111118R</t>
  </si>
  <si>
    <t>-1517318922</t>
  </si>
  <si>
    <t>1111119R</t>
  </si>
  <si>
    <t>941463111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</si>
  <si>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</si>
  <si>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</si>
  <si>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</si>
  <si>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</si>
  <si>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</si>
  <si>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</si>
  <si>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</si>
  <si>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</si>
  <si>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</si>
  <si>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</si>
  <si>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</si>
  <si>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</si>
  <si>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</si>
  <si>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</si>
  <si>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</si>
  <si>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</si>
  <si>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</si>
  <si>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</si>
  <si>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</si>
  <si>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</si>
  <si>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</si>
  <si>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</si>
  <si>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</si>
  <si>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</si>
  <si>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</si>
  <si>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</si>
  <si>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</si>
  <si>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</si>
  <si>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</si>
  <si>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</si>
  <si>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</si>
  <si>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</si>
  <si>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</si>
  <si>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</si>
  <si>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</si>
  <si>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</si>
  <si>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</si>
  <si>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</si>
  <si>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</si>
  <si>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</si>
  <si>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</si>
  <si>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</si>
  <si>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</si>
  <si>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</si>
  <si>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</si>
  <si>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</si>
  <si>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</si>
  <si>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</si>
  <si>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</si>
  <si>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</si>
  <si>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</si>
  <si>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</si>
  <si>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</si>
  <si>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</si>
  <si>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</si>
  <si>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</si>
  <si>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</si>
  <si>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</si>
  <si>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</si>
  <si>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</si>
  <si>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</si>
  <si>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</si>
  <si>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</si>
  <si>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</si>
  <si>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</si>
  <si>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</si>
  <si>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</si>
  <si>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</si>
  <si>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</si>
  <si>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</si>
  <si>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</si>
  <si>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</si>
  <si>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</si>
  <si>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</si>
  <si>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</si>
  <si>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</si>
  <si>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</si>
  <si>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</si>
  <si>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</si>
  <si>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</si>
  <si>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</si>
  <si>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</si>
  <si>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</si>
  <si>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</si>
  <si>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</si>
  <si>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</si>
  <si>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</si>
  <si>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</si>
  <si>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</si>
  <si>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</si>
  <si>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</si>
  <si>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</si>
  <si>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</si>
  <si>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</si>
  <si>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</si>
  <si>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</si>
  <si>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</si>
  <si>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</si>
  <si>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</si>
  <si>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</si>
  <si>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</si>
  <si>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</si>
  <si>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</si>
  <si>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</si>
  <si>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</si>
  <si>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</si>
  <si>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</si>
  <si>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</si>
  <si>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</si>
  <si>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</si>
  <si>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</si>
  <si>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</si>
  <si>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</si>
  <si>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</si>
  <si>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</si>
  <si>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</si>
  <si>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</si>
  <si>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</si>
  <si>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</si>
  <si>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</si>
  <si>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</si>
  <si>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</si>
  <si>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</si>
  <si>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</si>
  <si>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</si>
  <si>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</si>
  <si>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</si>
  <si>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</si>
  <si>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</si>
  <si>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</si>
  <si>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</si>
  <si>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</si>
  <si>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</si>
  <si>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</si>
  <si>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</si>
  <si>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</si>
  <si>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</si>
  <si>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</si>
  <si>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</si>
  <si>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</si>
  <si>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</si>
  <si>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</si>
  <si>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</si>
  <si>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</si>
  <si>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</si>
  <si>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</si>
  <si>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</si>
  <si>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</si>
  <si>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</si>
  <si>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</si>
  <si>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</si>
  <si>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</si>
  <si>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</si>
  <si>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</si>
  <si>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</si>
  <si>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</si>
  <si>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</si>
  <si>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</si>
  <si>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</si>
  <si>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</si>
  <si>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</si>
  <si>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</si>
  <si>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</si>
  <si>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</si>
  <si>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</si>
  <si>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</si>
  <si>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</si>
  <si>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</si>
  <si>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</si>
  <si>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</si>
  <si>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</si>
  <si>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</si>
  <si>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</si>
  <si>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</si>
  <si>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</si>
  <si>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</si>
  <si>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</si>
  <si>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</si>
  <si>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</si>
  <si>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</si>
  <si>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</si>
  <si>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</si>
  <si>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</si>
  <si>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</si>
  <si>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</si>
  <si>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</si>
  <si>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Vybourání příček z dřevotřísek</t>
  </si>
  <si>
    <t>Poznámka k položce:
2.n.p.</t>
  </si>
  <si>
    <t>968072455</t>
  </si>
  <si>
    <t>Vybourání kovových dveřních zárubní pl do 2 m2</t>
  </si>
  <si>
    <t>763111361</t>
  </si>
  <si>
    <t>SDK příčka tl 100 mm profil CW+UW 75 desky 1x akustická 12,5 s izolací EI 45 Rw do 50 dB</t>
  </si>
  <si>
    <t>763111362</t>
  </si>
  <si>
    <t>SDK příčka tl 125 mm profil CW+UW 100 desky 1x akustická 12,5 s izolací EI 45 Rw do 53 dB</t>
  </si>
  <si>
    <t>2,2*2,05</t>
  </si>
  <si>
    <t>Bourání příček tl.do 150mm (beton+cihly)</t>
  </si>
  <si>
    <t>763121449</t>
  </si>
  <si>
    <t>SDK stěna předsazená tl 90 mm profil CW+UW 75 deska 1x akustická 12,5 s izolací EI 30 Rw do 25 dB</t>
  </si>
  <si>
    <t>4,5*3,9</t>
  </si>
  <si>
    <t>997013501</t>
  </si>
  <si>
    <t>Odvoz suti a vybouraných hmot na skládku nebo meziskládku do 1 km se složením</t>
  </si>
  <si>
    <t>t</t>
  </si>
  <si>
    <t>997013509</t>
  </si>
  <si>
    <t>Příplatek k odvozu suti a vybouraných hmot na skládku ZKD 1 km přes 1 km</t>
  </si>
  <si>
    <t>997013153</t>
  </si>
  <si>
    <t>Vnitrostaveništní doprava suti a vybouraných hmot pro budovy v do 12 m s omezením mechanizace</t>
  </si>
  <si>
    <t>997013609</t>
  </si>
  <si>
    <t>Poplatek za uložení na skládce (skládkovné) stavebního odpadu ze směsí nebo oddělených frakcí betonu, cihel a keramických výrobků kód odpadu 17 01 07</t>
  </si>
  <si>
    <t>997013811</t>
  </si>
  <si>
    <t>Poplatek za uložení na skládce (skládkovné) stavebního odpadu dřevěného kód odpadu 17 02 01</t>
  </si>
  <si>
    <t>611325122</t>
  </si>
  <si>
    <t>Vápenocementová štuková omítka rýh ve stropech šířky do 300 mm</t>
  </si>
  <si>
    <t>2,2*0,2</t>
  </si>
  <si>
    <t>612325122</t>
  </si>
  <si>
    <t>Vápenocementová štuková omítka rýh ve stěnách šířky do 300 mm</t>
  </si>
  <si>
    <t>2,2*0,2*2</t>
  </si>
  <si>
    <t>611135101</t>
  </si>
  <si>
    <t>Hrubá výplň rýh ve stropech maltou jakékoli šířky rýhy</t>
  </si>
  <si>
    <t>612135101</t>
  </si>
  <si>
    <t>Hrubá výplň rýh ve stěnách maltou jakékoli šířky rýhy</t>
  </si>
  <si>
    <t>612311131</t>
  </si>
  <si>
    <t>Potažení vnitřních stěn vápenným štukem tloušťky do 3 mm</t>
  </si>
  <si>
    <t>619991001</t>
  </si>
  <si>
    <t>103*1,15 'Přepočtené koeficientem množství</t>
  </si>
  <si>
    <t>5,8*3,9*2+1,1*(0,5+2,9)</t>
  </si>
  <si>
    <t>Poznámka k položce: odstraněný dřevěný obklad
2.n.p.</t>
  </si>
  <si>
    <t>5,2*3,9+5,8*3,9*2+4,5*3,9</t>
  </si>
  <si>
    <t>5,8*3,9*2</t>
  </si>
  <si>
    <t>2.n.p.- m.č. 200a -200b; m.č.203-203a; m.č.205-205a</t>
  </si>
  <si>
    <t>2.n.p. - chodba</t>
  </si>
  <si>
    <t>2.n.p. - m.č.200a-200b</t>
  </si>
  <si>
    <t>2.n.p. - m.č.203-203a, m.č.205-205a</t>
  </si>
  <si>
    <t>2.n.p. - m.č.211</t>
  </si>
  <si>
    <t>784181113</t>
  </si>
  <si>
    <t>Základní silikátová jednonásobná penetrace podkladu v místnostech výšky do 5,00 m</t>
  </si>
  <si>
    <t>784211103</t>
  </si>
  <si>
    <t>ks</t>
  </si>
  <si>
    <t>SO.17</t>
  </si>
  <si>
    <t>5,2*3,9*4+2,6*3,9*2+3*3,9*2</t>
  </si>
  <si>
    <t>5,8*3,9*8+4,9*3,9*2+2,4*3,9*2+3*3,9*2+3,3*3,9*2</t>
  </si>
  <si>
    <t>619991011</t>
  </si>
  <si>
    <t>619991021</t>
  </si>
  <si>
    <t>619996117</t>
  </si>
  <si>
    <t>619996145</t>
  </si>
  <si>
    <t>přístroj zásuvky zápustné jednonásobné, krytka bez clonek, šroubové svorky</t>
  </si>
  <si>
    <t>přístroj zásuvky zápustné jednonásobné, krytka  bez clonek, šroubové svorky</t>
  </si>
  <si>
    <t>přístroj zásuvky zápustné jednonásobné s optickou přepěťovou ochranou, krytka bez clonek, bezšroubové svorky</t>
  </si>
  <si>
    <t>2.n.p.- kanceláře</t>
  </si>
  <si>
    <t>Poznámka k položce: 
2.n.p.</t>
  </si>
  <si>
    <t>2.n.p.-chodba - po vybourání  příčky</t>
  </si>
  <si>
    <t>2.n.p.-chodba - po vybourání příčky</t>
  </si>
  <si>
    <t>2.n.p. - kanceláře</t>
  </si>
  <si>
    <t>2.n.p. - kanceláře - podlahy</t>
  </si>
  <si>
    <t>462,9*1,1</t>
  </si>
  <si>
    <t>Zakrytí vnitřních ploch před znečištěním včetně pozdějšího odkrytí podlah fólií přilepenou lepící páskou</t>
  </si>
  <si>
    <t>Zakrytí vnitřních ploch před znečištěním včetně pozdějšího odkrytí konstrukcí a prvků obalením fólií a přelepením páskou</t>
  </si>
  <si>
    <t>Zakrytí vnitřních ploch před znečištěním včetně pozdějšího odkrytí rámů oken a dveří, keramických soklů oblepením malířskou páskou</t>
  </si>
  <si>
    <t>Ochrana stavebních konstrukcí a samostatných prvků včetně pozdějšího odstranění obalením geotextilií samostatných konstrukcí a prvků</t>
  </si>
  <si>
    <t>612315412</t>
  </si>
  <si>
    <t>Oprava vápenné omítky vnitřních ploch hladké, tloušťky do 20 mm stěn, v rozsahu opravované plochy přes 10 do 30%</t>
  </si>
  <si>
    <t>raiátory, nábytek</t>
  </si>
  <si>
    <t>okna,dveře</t>
  </si>
  <si>
    <t>350+300</t>
  </si>
  <si>
    <t>220+350</t>
  </si>
  <si>
    <t>952901111</t>
  </si>
  <si>
    <t>Vyčištění budov nebo objektů před předáním do užívání  budov bytové nebo občanské výstavby, světlé výšky podlaží do 4 m</t>
  </si>
  <si>
    <t xml:space="preserve">
</t>
  </si>
  <si>
    <t>soub</t>
  </si>
  <si>
    <t>751398825</t>
  </si>
  <si>
    <t>Demontáž ostatních zařízení větrací mřížky stěnové, průřezu přes 0,200 m2</t>
  </si>
  <si>
    <t>751398025</t>
  </si>
  <si>
    <t>Montáž ostatních zařízení  větrací mřížky stěnové, průřezu přes 0,200 m2</t>
  </si>
  <si>
    <t>200a,200b</t>
  </si>
  <si>
    <t>203,203a,205,205a</t>
  </si>
  <si>
    <t>201,201a</t>
  </si>
  <si>
    <t>(5,8+3,7)*3,9*2+(4,4+4,1)*3,9*2</t>
  </si>
  <si>
    <t>200,202,204,206,208,210,212,214,216</t>
  </si>
  <si>
    <t>5,8*3,9*18+(3,1+2,9*8)*2*3,9</t>
  </si>
  <si>
    <t>218,220,222,222a</t>
  </si>
  <si>
    <t>5,8*3,9*2+3,2*3,9*2</t>
  </si>
  <si>
    <t>211,211a,213</t>
  </si>
  <si>
    <t>4,3*3,9*4+(5,1+3,9)*2*3,9</t>
  </si>
  <si>
    <t>5,8*3,9*10+(6+2,7+3,2+3*2)*2*3,9</t>
  </si>
  <si>
    <t>ZASUVKA 2xRJ45 Cat. 6 UTP , komplet</t>
  </si>
  <si>
    <t>1111120R</t>
  </si>
  <si>
    <t>2.n.p.-m.č.203,203a  - po odstranění dřevěného obkladu</t>
  </si>
  <si>
    <t>2.n.p.-m.č.203,203a  - po odstranění dřevěného obkladu obkladu</t>
  </si>
  <si>
    <t>Ochrana stavebních konstrukcí a samostatných prvků včetně pozdějšího odstranění  z OSB  desek tl.8mm podlahy</t>
  </si>
  <si>
    <t>D větracích mřížek s ochranou sítí proti hmyzu</t>
  </si>
  <si>
    <t>Demontáž stávajících nefunkčních elektroinstalačních krabic ve zdivu kanceláří</t>
  </si>
  <si>
    <t xml:space="preserve">Zajištění průchodů dveří z chodby do kanceláří PVC fólií, proti prašnosti v průběhu stavby (fólie na zip) </t>
  </si>
  <si>
    <t>Základní silikátová jednonásobná penetrace podkladu v místnostech výšky do 5,00 m (stěny)</t>
  </si>
  <si>
    <t>Dvojnásobné bílé malby ze směsí za mokra výborně otěruvzdorných v místnostech výšky do 5,00 m (stěny)</t>
  </si>
  <si>
    <t>D+M revizního otvoru SDK podhledu na chodbách</t>
  </si>
  <si>
    <t>Vystěhování a zpětné nastěhování nábytku jednotlivých kanceláří, včetně rozložení a složení nábytku, demontáže a zpětné montáže poliček a šatních stěn</t>
  </si>
  <si>
    <t>Vystěhování a zpětné nastěhování nábytku z chodby 2.np, včetně rozložení a složení nábytku, demontáže a zpětné montáže nástěnek</t>
  </si>
  <si>
    <t>3.n.p.- chodba</t>
  </si>
  <si>
    <t>3.n.p.</t>
  </si>
  <si>
    <t xml:space="preserve">Demontáž podhledu minerálního  na stávajícím roštu </t>
  </si>
  <si>
    <t>Oprava keramických obkladů v sociálním zařízení</t>
  </si>
  <si>
    <t>výtah</t>
  </si>
  <si>
    <t>6*1,1</t>
  </si>
  <si>
    <t>výtah podlaha+stěny</t>
  </si>
  <si>
    <t>6+20</t>
  </si>
  <si>
    <t>Vysekání, začištění drážky  - drážky pro elektroinstalaci</t>
  </si>
  <si>
    <t>D+M kabel CYKY 3Cx1,5</t>
  </si>
  <si>
    <t>Zjištění směru stávajících světelných obvodů</t>
  </si>
  <si>
    <t>h</t>
  </si>
  <si>
    <t>D+M kabel CYKY 5Cx1,5</t>
  </si>
  <si>
    <t>D+M kabel CYKY 2Ax1,5</t>
  </si>
  <si>
    <t>D+M kabel CYKY 3Cx2,5</t>
  </si>
  <si>
    <t>D+M krabice KR 68</t>
  </si>
  <si>
    <t>D+M krabice KP 68</t>
  </si>
  <si>
    <t>D+M vypínač 1.pól pod omítku</t>
  </si>
  <si>
    <t>2.np-sociální zař.</t>
  </si>
  <si>
    <t>5,2*3,9*2+2,6*3,9*2+3*3,9*2</t>
  </si>
  <si>
    <t>5,2*3,9*2</t>
  </si>
  <si>
    <t>5,8*3,9*4+4,9*3,9*2+2,4*3,9*2+3*3,9*2+3,3*3,9*2</t>
  </si>
  <si>
    <t>5,8*3,9*4</t>
  </si>
  <si>
    <t>4,3*3,9*3+(5,1+3,9)*2*3,9</t>
  </si>
  <si>
    <t>4,3*3,9</t>
  </si>
  <si>
    <t>Obklad kastlíků</t>
  </si>
  <si>
    <t>763164541</t>
  </si>
  <si>
    <t>Obklad konstrukcí sádrokartonovými deskami včetně ochranných úhelníků ve tvaru L rozvinuté šíře přes 0,4 do 0,8 m, opláštěný deskou impregnovanou H2, tl. 12,5 mm</t>
  </si>
  <si>
    <t>8*0,8</t>
  </si>
  <si>
    <t>Práce PSV</t>
  </si>
  <si>
    <t>silnoproud</t>
  </si>
  <si>
    <t>Podhledy</t>
  </si>
  <si>
    <t>Stěny</t>
  </si>
  <si>
    <t>Město Chrudim, Resselovo nám.77, 537 16 Chrudim I</t>
  </si>
  <si>
    <t>BOGUAJ Stavební inženýrství s.r.o.</t>
  </si>
  <si>
    <t>287 80 736</t>
  </si>
  <si>
    <t>budova Městského úřadu, Pardubická 67, 537 16 Chrudim I</t>
  </si>
  <si>
    <t>SO.16 - stavební práce</t>
  </si>
  <si>
    <t>stavební práce</t>
  </si>
  <si>
    <t xml:space="preserve">SO.17 - Silnoproud </t>
  </si>
  <si>
    <t>R741-01</t>
  </si>
  <si>
    <t>Patch panel 24portů nestíněný, kat.6</t>
  </si>
  <si>
    <t>R742-01</t>
  </si>
  <si>
    <t>Elektroinstalace sociálního zařízení na 2.np</t>
  </si>
  <si>
    <t>Montáž kabelů měděných bez ukončení uložených pod omítku plných kulatých (např. CYKY), počtu a průřezu žil 5x1,5 mm2</t>
  </si>
  <si>
    <t>Dvojnásobné bílé malby ze směsí za mokra výborně otěruvzdorných v místnostech výšky do 5,00 m (SDK stěny )</t>
  </si>
  <si>
    <t>Dvojnásobné bílé malby ze směsí za mokra výborně otěruvzdorných v místnostech výšky do 5,00 m (SDK podhled)</t>
  </si>
  <si>
    <t>sdk podhled na pozinkovaném roštu s povrchovou úpravou - stupeň kvality Q3</t>
  </si>
  <si>
    <t>revizní otvor do sdk podhledu</t>
  </si>
  <si>
    <t>sdk příčka s povrchovou úpravou - stupeň kvality Q3</t>
  </si>
  <si>
    <t>sdk stěna s povrchovou úpravou - stupeň kvality Q3</t>
  </si>
  <si>
    <t>kastlík  pro zakrytí kabelů vedoucí do serverovny přes úklidovou místnost</t>
  </si>
  <si>
    <t>1111115R</t>
  </si>
  <si>
    <t>1111116R</t>
  </si>
  <si>
    <t>1111117R</t>
  </si>
  <si>
    <t>1111121R</t>
  </si>
  <si>
    <t>1111122R</t>
  </si>
  <si>
    <t>1111123R</t>
  </si>
  <si>
    <t>1111125R</t>
  </si>
  <si>
    <t>1111126R</t>
  </si>
  <si>
    <t>1111128R</t>
  </si>
  <si>
    <t>1111129R</t>
  </si>
  <si>
    <t>1111130R</t>
  </si>
  <si>
    <t>1111131R</t>
  </si>
  <si>
    <t>1111135R</t>
  </si>
  <si>
    <t>1111136R</t>
  </si>
  <si>
    <t>1111137R</t>
  </si>
  <si>
    <t>1111138R</t>
  </si>
  <si>
    <t>1111113R</t>
  </si>
  <si>
    <t>Podhled chodby - protipožární EI30</t>
  </si>
  <si>
    <t>podhled chodby - protipožární EI30</t>
  </si>
  <si>
    <t>Dočasná stavební dělící příčka z SDK, jednoduchá -  mezi starou a novou budovou ve 2.np (nutno zabezpečit zamezení průniku prachu) celkově 1kus příčky</t>
  </si>
  <si>
    <t>Obalení žaluzií fólií včetně přelepení lepící páskou  - 1kus= 1 okno = 6samostatných otevíravých dílů okna= 6 žaluzií)</t>
  </si>
  <si>
    <t>Rozebrání  dřevěného obkladu, bez zpětného použití, včetně likvidace-m.č.203, 203a</t>
  </si>
  <si>
    <t>D+M dveřních křídel otevíravých jednokřídlových š.800mm do dřevěné obložkové zárubně (včetně kování) - plné CPL včetně kování, klika-klika, zámek (m.č.200a-200b; m.č.203-203a; m.č.205-205a)</t>
  </si>
  <si>
    <t>D+M obložkové zárubně  CPL pro světlou š.800mm-(m.č.200a-200b; m.č.203-203a; m.č.205-205a)</t>
  </si>
  <si>
    <t>D+M dveří plné obyčejné dýhované, vel.800mm do dočasného stavebního uzávěru, opatřit klikou-klikou a zámkem</t>
  </si>
  <si>
    <t>SDK kastlík</t>
  </si>
  <si>
    <t>Zednické zapravení otvorů po odstraněných stávajících elektroinstalačních krabicích včetně začištění štukem</t>
  </si>
  <si>
    <t>Zednické zapravení větracích mřížek , včetně začištění štukem</t>
  </si>
  <si>
    <t xml:space="preserve">zářivkové svítidlo  stropní typu dle stávajících svítidel - zářivka komplet vč. trubice </t>
  </si>
  <si>
    <t>19*1,15 'Přepočtené koeficientem množství</t>
  </si>
  <si>
    <t>341000</t>
  </si>
  <si>
    <t>D+M rámeček jednonásobný</t>
  </si>
  <si>
    <t>670*1,15 'Přepočtené koeficientem množství</t>
  </si>
  <si>
    <t>830*1,15 'Přepočtené koeficientem množství</t>
  </si>
  <si>
    <t xml:space="preserve">Montáž podhledu minerálního  na stávající rošt </t>
  </si>
  <si>
    <t>Montáž obvodových soklíků výšky do 80mm</t>
  </si>
  <si>
    <t>1111141R</t>
  </si>
  <si>
    <t>776201811</t>
  </si>
  <si>
    <t>776221111</t>
  </si>
  <si>
    <t>776411111</t>
  </si>
  <si>
    <t>Repase dřevěných dveří včetně  obložkových zárubní, repase nátěrů dřevěných dveřních prahů</t>
  </si>
  <si>
    <t>Montáž podlahovin z PVC lepením standardním lepidlem z pásů standardních</t>
  </si>
  <si>
    <t>PVC vinyl homogenní protiskluzná se vsypem a výztuž. vrstvou, elektroistaticky vodivá tl 2.00mm nášlapná vrstva 2.00mm, hořlavost Bfl-s1, třída zátěže 34/43, útlum 7dB, bodová zátěž ≤ 0.10mm, protiskluznost R10</t>
  </si>
  <si>
    <t>28411142</t>
  </si>
  <si>
    <t>Dočasná stavební  dělící příčka z SDK, jednoduchá -  oddělující  chodbu v 2.np  od staveniště,  (nutno zabezpečit zamezení průniku prachu)</t>
  </si>
  <si>
    <t>D+M ocelové zárubně vel. 800x1970mm dočasného stavebního uzávěru</t>
  </si>
  <si>
    <t>TROJNÁSOBNÁ DATOVÁ ZÁSUVKA 3xRJ45</t>
  </si>
  <si>
    <t>092203000</t>
  </si>
  <si>
    <t>Náklady na zaškolení</t>
  </si>
  <si>
    <t>071103000</t>
  </si>
  <si>
    <t>013274000</t>
  </si>
  <si>
    <t>045203000</t>
  </si>
  <si>
    <t>045303000</t>
  </si>
  <si>
    <t>042603000</t>
  </si>
  <si>
    <t>042503000</t>
  </si>
  <si>
    <t>013294000</t>
  </si>
  <si>
    <t>013254000</t>
  </si>
  <si>
    <t>Stěhování nábytku</t>
  </si>
  <si>
    <t>Čistý úklid</t>
  </si>
  <si>
    <t>011002000</t>
  </si>
  <si>
    <t>Průzkumné práce a odpojení sítí</t>
  </si>
  <si>
    <t>Požární ucpávky  2ks - 100x150mm ( rozvod silnoproudu)</t>
  </si>
  <si>
    <t>SO.18</t>
  </si>
  <si>
    <t>SO.19</t>
  </si>
  <si>
    <t>dveře,podlaha</t>
  </si>
  <si>
    <t>R741-02</t>
  </si>
  <si>
    <t>R741-03</t>
  </si>
  <si>
    <t>R741-04</t>
  </si>
  <si>
    <t>R741-05</t>
  </si>
  <si>
    <t>R741-06</t>
  </si>
  <si>
    <t>R741-07</t>
  </si>
  <si>
    <t>R741-08</t>
  </si>
  <si>
    <t>R741-09</t>
  </si>
  <si>
    <t>R741-10</t>
  </si>
  <si>
    <t>R741-11</t>
  </si>
  <si>
    <t>R741-12</t>
  </si>
  <si>
    <t>R741-13</t>
  </si>
  <si>
    <t>CS ÚRS 2023 01</t>
  </si>
  <si>
    <t>R742-02</t>
  </si>
  <si>
    <t>04/2024_VZ_2</t>
  </si>
  <si>
    <t>Ostatní dokumentace a ocenění požadavků plynoucí ze smlouvy o dílo, jinde neuvedené</t>
  </si>
  <si>
    <t>Zařízení staveniště -příprava, zřízení, provoz a zrušení zařízení staveniště</t>
  </si>
  <si>
    <t>Plán BOZP na staveništi -předání rizik zhotovitele a subdodavatelů pro zpracování plánu BOZP</t>
  </si>
  <si>
    <t>Plán zkoušek - vypracování a předání kontrolního a zkušebního plánu a provedení zkoušek dle požadavků smlouvy o dílo jinde neuvedených</t>
  </si>
  <si>
    <t>Zpracování a průběžná aktualizace  harmonogramu prací</t>
  </si>
  <si>
    <t>Předání dalších dokladů  dle bodu 5.4 Smlouvy o dílo, jinde neoceněných</t>
  </si>
  <si>
    <t>Dokumentace (pasportizace) dotčeného objektu, vč. veškerého interiérového vybavení, jak pevně zabudovaného, tak  mobilního, před zahájením prací</t>
  </si>
  <si>
    <t>Provoz investora, třetích osob</t>
  </si>
  <si>
    <t>REKONSTRUKCE ELEKTROINSTALACE, č.p.67, CHRUDIM                                                                                                - AKTUALIZACE A DOPLNĚNÍ PD_BŘEZEN 2024</t>
  </si>
  <si>
    <t xml:space="preserve">Obsahuje odpojení veškerých dotčených sítí, zejména vnitřních rozvodů elektro, před zahájením bouracích prací a průzkum potvrzující, že je tak učiněno. Rozvody ve zbytku budovy, mimo prostor předaného staveniště, musí zůstat plně funkční. </t>
  </si>
  <si>
    <t>Obsahuje mytí oken, podlah, radiátorů - 32 kanceláří, chodba (odhad cca  144h). Jedná se tedy o čistý úklid tj. úklid umožňující okamžité nastěhování -zahrnuje: mytí oken vč.rámů, dokonalé vytření podlah v kvalitě = čistota po provedení běžného úklidu vytíráním, čisté stoly a nábytek,   vč. vnitřních částí a jeho rozmístění po kanceláři dle požadavků objednatele, čistá a nezaprášená světla, hrany v místnosti apod.</t>
  </si>
  <si>
    <t>Obsahuje vystěhování a zpětné nastěhování nábytku jednotlivých kanceláří, včetně rozložení a složení nábytku, demontáže a zpětné montáže poliček a šatních stěn. Součástí je též dočasné uložení nábytku na jiných  místech zařízení staveniště, kde aktuálně neprobíhají práce, nebo v externím skladu zhotovitele  (obsahuje vystěhování a zpětné nastěhování nábytku z chodby 2.np/ či jiných místností, či externího skladu zhotovitele, včetně rozložení a složení nábytku, demontáže a zpětné montáže nástěnek). Dále obsahuje podrobný popis na všech obalech nábytku, ze kterého bude zřejmé, kam který nábytek nastěhovat.</t>
  </si>
  <si>
    <t>3 ls vyhotovení projektové dokumentace v tištěné formě + digitálně. Jedná se o samostatně kompletně vypracovanou a autorizovanou dokumentaci skutečného provedení stavby. Podkladem pro zpracování je digitální  verze v rozsahu uveřejněném na profilu zadavatele již v  době výběru dodavatele.</t>
  </si>
  <si>
    <t>Zároveň bude objednateli předána i dodavatelská projektová dokumentace, jako např. dílenská dokumentace, dokumentace pro pomocné práce a konstrukce, výrobně technická dokumentace, dokumentace výrobků dodaných na stavbu, montážní dokumentace apod., pokud byla pro realizaci díla zhotovitelem vytvořena.</t>
  </si>
  <si>
    <t>Součástí dokumentace skutečného provedení stavby bude i označení jednotlivých okruhů  silnoproudých a slaboproudých rozvodů, zásuvek dle jejich skutečného zapojení  v rozvaděči a serverovně (patch panelech), které bude provedeno v logickém sledu.  V této položce je nutné ocenit i  fyzické označení všech přípojek přímo na straně zásuvek (slboproudých i silnoproudých), patch panelů a v rozvaděči. Popis přípojek musí odpovídat popisu v pláncích - výkresech skutečného provedení a musí být proveden v logickém sledu.</t>
  </si>
  <si>
    <t>Vše jinde neoceněné, co je součástí ujednání smlouvy o dílo. Např. požadavky na předložení certifikátů montážní firmy pro montáž konkrétní  instalované kabeláže, certifikáty jednotlivých prvků kabeláže a další doklady dle bodu 5.4 smlouvy o dílo jinde neoceněné. Dále pak další požadavky smlouvy o dílo, jako např. požadavky na pojištění, požadavky plynoucí ze zásad sociálního a enviromentálního odpovědného zadání a inovací ve veřejné zakázce, požadavky na etapizaci apod., které jsou zapracovány do znění smlouvy o dílo apod.</t>
  </si>
  <si>
    <t>Např. náklady na provoz a údržbu vybavení staveniště, vč. stavebních buněk, deponií a mezideponií, připojení na energie, uhrady energií, umístění informačních tabulí (info o stavbě, vyvěšení ohlášení na OIP), zajištění zázemí pro stavbyvedoucího a pracovní tým zhotovitele, přístup k elektronickému stavebnímu deníku; rozebrání, bourání a odvoz zařízení staveniště.</t>
  </si>
  <si>
    <t>Dále obsahuje srolování a zakrytí (zabalení ) žaluzií proti poškození. Před zahájením stavebních prací dojde ke kompletnímu zakrytí podlah, interiérového vybavení apod., dle požadavků dalších samostatnýcch položek rozpočtu a dle  požadavků smlouvy o dílo a projektové dokumentace. Před zahájením stavebních prací v dané místnosti dojde k předání pasportu (viz. samostatný bod VRN) TDS a objednateli a ke kontrole provedení ochran interiérového vybavení, podlah apod., proti poškození, ze strany objednatele, nebo TDS. Alternativně je možné interiérové vybavení, či jeho část, dočasně deponovat do externího skladu zhotovitele, mimo areál úřadu - pak jsou i související náklady na odvoz, uskladnění v externím skladu a dovoz součástí této položky. Součástí této položky je i případné rozebrání (i částečné) interiérového vybavení, dle potřeb zabezpečení ochrany tohoto vybavení.</t>
  </si>
  <si>
    <t>Předání rizik Zhotovitele a subdodavatelů KooBOZP, kterého samostatně objednává objednatel, pro zpracování Plánu BOZP. Další veškeré náklady na BOZP, které zhotoviteli vzniknou v souvislosti s platnými předpisy v oblasti BOZP a ujednáními v SOD - ochranné pomůcky, prevence BOZP, spolupráce s KooBOZP objednatele apod.</t>
  </si>
  <si>
    <t>Vypracování a předání kontrolního a zkušebního plánu (KZP), provádění komplexních a technologických zkoušek a měření akreditovanou zkušebnou zhotovitele dle kontrolního  zkušebního  plánu. Např. kvality práce, dodávaných materiálů a konstrukcí. Obsahuje též všechny potřebné zkoušky a měření pro provedení díla dle PD, Čsn/EN a požadavků smlouvy o dílo - např. měření parametrů stálého spoje (permanent link), vč. kompletních protokolů o měření vyžadovaných normami ČSN EN 50173-1 ed.4 a ČSN EN 50173-2 ed.2, přičemž z protokolů  o měření bude řejmé, že jsou splněny parametry požadované pro třídu (class) E.</t>
  </si>
  <si>
    <t>Součástí ocenění této položky je dále provedení jedné vzorové místnosti se zapojením (bez začištění stěn a bez dokončených podhledů), aby bylo zřejmé dokončené vedení a ukončení kabelů, na kterých bude provedeno měření. Dle takto odsouhlasené vzorové místnosti dojde k provedení veškerých ostatních místností. V případě připomínek objednatele k provedení vzorové místnosti se tento postup opakuje, než dojde k odsouhlasení. Za účelem provedení měření je současně nutné nainstalovat i příslušný patch panel -zhotovitel je povinen jej dodat v dostatečném časovém předstihu pro řádné odsouhlasení vzorové místnosti.</t>
  </si>
  <si>
    <t>Zpracování a průběžná aktualizace detailního týdenního harmonogramu plnění, vč. předpokládaného měsíčního finančního plnění</t>
  </si>
  <si>
    <t>Vč. nákladů na zajištění  elektronické verze, nebo vícetisků,  popř. nákladů na průběžné předkládání těchto dokladů TDS průběžně během výstavby, dle požadavků SOD.</t>
  </si>
  <si>
    <t>Pasportizace dotčené části objektu, vč. přístupových tras, výtahu a vč. dokumentace technického stavu vybavení na předaném staveništi, jako např. stolů a skříní (veškerého náibytku ponechaného objednavatelem na místě staveniště), žaluzií, oken, parapetů, světel, která budou demontována za účelem zpětné montáže, podlahových krytin, vč. jejich ukončení u stěn, radiátorů a rozvodů UT (tachnická zpráva, video či fotodokumentace, popř. zákresy; forma jako u znaleckého posudku, ale nemusí vyhotovovat soudní  znalec) před zahájením stavby a sledování vlivů stavby na objekt a jeho vybavení. Předání 3x na elektronickém nosiči.</t>
  </si>
  <si>
    <t>Jedná se o omezení stavby vlivem provádění prací v budově,  v jejichž dalších částech probíhá běžný provoz, který nesmí být narušen a omezen. Dále se jedná např. o možnost využívání výtahu, jehož použití pro navážení materiálu je však možné pouze mimo pracovní dobu úřadu a po jeho zabezpečení stěn a podlahy proti poškrábání a jinému poškození. Výtah dále nebude moci být využíván ve dnech voleb (v roce 2024 jsou 3 termíny) + v dalších 9 dnech (3 dny pro každé volby), ve kterých budou probíhat školení a navážení objemných materiálů. Přesná data budou upřesněna v rámci staveniště, popř. později v rámci kontrolních dní stavby.</t>
  </si>
  <si>
    <t>Zaškolení obsluhy provozovatele objektu na všechna instalovaná zařízení, vč. vydání příslušných osvědčení a návodů k obsluze. Zaškolení do 2 osob pro každé zařízení; tyto osoby mohou být pro každé zařízení rozdílné.  Návod k obsluze bude předán i ke stavbě jako celku - např. údaje, jak udržovat podlahy, dveře, instalované rozvody a atd.</t>
  </si>
  <si>
    <t>2)repase nátěrů dřevěných dveřních prahů - rozbroušení stívajícího podkladu, 2x vrchní nátěr lakem</t>
  </si>
  <si>
    <t>1)repase dveří a zárubní -demontáž klik,  rozbroušení stávajícího podkladu dveří , tmelení akrylátovým tmelem, obroušení tmelu, 2x vrchní nátěr, montáž klik</t>
  </si>
  <si>
    <t>011111101</t>
  </si>
  <si>
    <t>011111102</t>
  </si>
  <si>
    <t>Dokumentace skutečného provedení stavby a označení přípojek (rozvodů SLP)</t>
  </si>
  <si>
    <t>Kameničky 41, 539 41 Kameničky</t>
  </si>
  <si>
    <t>2.n.p. - bez rozlišení místa</t>
  </si>
  <si>
    <t>Montáž  připojení nových stávajících svítidel WC na nový kabelový rozvod- zapojení  stávajících svítidel</t>
  </si>
  <si>
    <t>Montáž připojení nových stávajících ventilátorů na nový kabelový rozvod - zapojení ventilátorů  s časovým doběhem</t>
  </si>
  <si>
    <t>D -   PVC sokl L 50/50</t>
  </si>
  <si>
    <t xml:space="preserve">Demontáž lepených povlakových podlah bez podložky ručně </t>
  </si>
  <si>
    <t>v položce zohlednit likvidaci stávající podlahoviny z PVC</t>
  </si>
  <si>
    <t xml:space="preserve">Chemické odstranění stávajícího lepidla </t>
  </si>
  <si>
    <t>podlaha m.č.211</t>
  </si>
  <si>
    <t>776111116</t>
  </si>
  <si>
    <t>Příprava podkladu broušení podlah stávajícího podkladu pro odstranění lepidla</t>
  </si>
  <si>
    <t>776141112</t>
  </si>
  <si>
    <t>Příprava podkladu vyrovnání samonivelační stěrkou podlah min.pevnosti 20 MP tl.přes 3 do 5mm</t>
  </si>
  <si>
    <t>Příprava podkladu broušení samonivelační stěrky</t>
  </si>
  <si>
    <t>776121111</t>
  </si>
  <si>
    <t>Příprava podkladu penetrace vodou ředitelná na savý podklad podlah</t>
  </si>
  <si>
    <t>podlaha m.č.211 - podrobněji viz technická zpráva</t>
  </si>
  <si>
    <t>datový kabel s jádrem Cu plné, plášť PVC, kat.6 (specifikace CAT6 UTP awg 23 - bezhalogenový</t>
  </si>
  <si>
    <t>742330041</t>
  </si>
  <si>
    <t>Montáž strukturované kabeláže zásuvek datových pod omítku, do nábytku, do parapetního žlabu nebo podlahové krabice jednozásuvky</t>
  </si>
  <si>
    <t>742330042</t>
  </si>
  <si>
    <t>Montáž strukturované kabeláže zásuvek datových pod omítku, do nábytku, do parapetního žlabu nebo podlahové krabice dvouzásuvky</t>
  </si>
  <si>
    <t>R742-03</t>
  </si>
  <si>
    <t xml:space="preserve">Měření koncových prvků </t>
  </si>
  <si>
    <t>Bude provedeno měření všech instalovaných kabelových spojů dle platné ČSN. Výsledky měření budou investorovi předány formou písemného protokolu - systémová záruka</t>
  </si>
  <si>
    <t>Přesun světel do skladů mimo stavbu v prostorách uživatele do 50m přes dvě podlaží objektu (sklad ve dvoře)</t>
  </si>
  <si>
    <t>Očištění krytů světel z vnitřní a vnější strany před zpětnou montáží</t>
  </si>
  <si>
    <t>Demontáž  světel nouzového osvětlení na schodišti 3.np a 4.np</t>
  </si>
  <si>
    <t>3.n.p. + 4.n.p.</t>
  </si>
  <si>
    <t>svítidlo přisazené s pohybovým čidlem a nouzovým modulem, plastový opál LED, 28 W, 4270 Im, 3800K, IP20, 400x400x60mm</t>
  </si>
  <si>
    <t xml:space="preserve">D+M samostatného pohybového čidla </t>
  </si>
  <si>
    <t>Demontáž a zpětná montáž dveřních křídel (dřevěná plná _z kanceláří na chodbu) včetně manipulace na vzdálenost do 50m_ odnešení  na dvůr do vzdálenosti 50m přes 2 podlaží objektu, skladování mimo stavbu v prostorách sídla zhotovitele,  přinešení a zpětná manipulace</t>
  </si>
  <si>
    <t>v položce zohlednit požadavek na přebroušení štuku ručně brusnou mřížkou pro sjednocení povrchu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</si>
</sst>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sz val="9"/>
      <color theme="1" tint="0.04998999834060669"/>
      <name val="Arial CE"/>
      <family val="2"/>
    </font>
    <font>
      <sz val="8"/>
      <color rgb="FFFF0000"/>
      <name val="Arial CE"/>
      <family val="2"/>
    </font>
    <font>
      <b/>
      <sz val="9"/>
      <color theme="1" tint="0.04998999834060669"/>
      <name val="Arial CE"/>
      <family val="2"/>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2">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color rgb="FF000000"/>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xf numFmtId="0" fontId="0" fillId="0" borderId="0">
      <alignment/>
      <protection/>
    </xf>
    <xf numFmtId="0" fontId="0" fillId="0" borderId="0">
      <alignment/>
      <protection/>
    </xf>
  </cellStyleXfs>
  <cellXfs count="481">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5"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ill="1" applyAlignment="1">
      <alignment vertical="center"/>
    </xf>
    <xf numFmtId="0" fontId="5" fillId="2" borderId="6" xfId="0" applyFont="1" applyFill="1" applyBorder="1" applyAlignment="1">
      <alignment horizontal="left" vertical="center"/>
    </xf>
    <xf numFmtId="0" fontId="0" fillId="2" borderId="7" xfId="0" applyFill="1" applyBorder="1" applyAlignment="1">
      <alignment vertical="center"/>
    </xf>
    <xf numFmtId="0" fontId="5" fillId="2"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5"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8" fillId="0" borderId="0" xfId="0" applyFont="1" applyAlignment="1">
      <alignment horizontal="left" vertical="center"/>
    </xf>
    <xf numFmtId="0" fontId="0" fillId="0" borderId="12" xfId="0" applyBorder="1" applyAlignment="1">
      <alignment vertical="center"/>
    </xf>
    <xf numFmtId="0" fontId="0" fillId="3" borderId="7" xfId="0" applyFill="1" applyBorder="1" applyAlignment="1">
      <alignment vertical="center"/>
    </xf>
    <xf numFmtId="0" fontId="19" fillId="3" borderId="13" xfId="0" applyFont="1" applyFill="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5" fillId="0" borderId="0" xfId="0" applyFont="1" applyAlignment="1">
      <alignment horizontal="center" vertical="center"/>
    </xf>
    <xf numFmtId="4" fontId="17" fillId="0" borderId="18" xfId="0" applyNumberFormat="1" applyFont="1" applyBorder="1" applyAlignment="1">
      <alignment vertical="center"/>
    </xf>
    <xf numFmtId="4" fontId="17" fillId="0" borderId="0" xfId="0" applyNumberFormat="1" applyFont="1" applyAlignment="1">
      <alignment vertical="center"/>
    </xf>
    <xf numFmtId="166" fontId="17" fillId="0" borderId="0" xfId="0" applyNumberFormat="1" applyFont="1" applyAlignment="1">
      <alignment vertical="center"/>
    </xf>
    <xf numFmtId="4" fontId="17" fillId="0" borderId="12" xfId="0" applyNumberFormat="1" applyFont="1" applyBorder="1" applyAlignment="1">
      <alignment vertical="center"/>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4" fillId="0" borderId="0" xfId="0" applyFont="1" applyAlignment="1">
      <alignment horizontal="center" vertical="center"/>
    </xf>
    <xf numFmtId="4" fontId="26" fillId="0" borderId="18" xfId="0" applyNumberFormat="1" applyFont="1" applyBorder="1" applyAlignment="1">
      <alignment vertical="center"/>
    </xf>
    <xf numFmtId="4" fontId="26" fillId="0" borderId="0" xfId="0" applyNumberFormat="1" applyFont="1" applyAlignment="1">
      <alignment vertical="center"/>
    </xf>
    <xf numFmtId="166" fontId="26" fillId="0" borderId="0" xfId="0" applyNumberFormat="1" applyFont="1" applyAlignment="1">
      <alignment vertical="center"/>
    </xf>
    <xf numFmtId="4" fontId="26" fillId="0" borderId="12" xfId="0" applyNumberFormat="1" applyFont="1" applyBorder="1" applyAlignment="1">
      <alignment vertical="center"/>
    </xf>
    <xf numFmtId="0" fontId="6" fillId="0" borderId="0" xfId="0" applyFont="1" applyAlignment="1">
      <alignment horizontal="left" vertical="center"/>
    </xf>
    <xf numFmtId="4" fontId="26" fillId="0" borderId="19" xfId="0" applyNumberFormat="1" applyFont="1" applyBorder="1" applyAlignment="1">
      <alignment vertical="center"/>
    </xf>
    <xf numFmtId="4" fontId="26" fillId="0" borderId="20" xfId="0" applyNumberFormat="1" applyFont="1" applyBorder="1" applyAlignment="1">
      <alignment vertical="center"/>
    </xf>
    <xf numFmtId="166" fontId="26" fillId="0" borderId="20" xfId="0" applyNumberFormat="1" applyFont="1" applyBorder="1" applyAlignment="1">
      <alignment vertical="center"/>
    </xf>
    <xf numFmtId="4" fontId="26" fillId="0" borderId="21" xfId="0" applyNumberFormat="1" applyFont="1" applyBorder="1" applyAlignment="1">
      <alignment vertical="center"/>
    </xf>
    <xf numFmtId="0" fontId="27" fillId="0" borderId="0" xfId="0" applyFont="1" applyAlignment="1">
      <alignment horizontal="left" vertical="center"/>
    </xf>
    <xf numFmtId="0" fontId="0" fillId="0" borderId="3" xfId="0" applyBorder="1" applyAlignment="1">
      <alignment vertical="center" wrapText="1"/>
    </xf>
    <xf numFmtId="0" fontId="15"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ill="1" applyBorder="1" applyAlignment="1">
      <alignment vertical="center"/>
    </xf>
    <xf numFmtId="0" fontId="19" fillId="3" borderId="0" xfId="0" applyFont="1" applyFill="1" applyAlignment="1">
      <alignment horizontal="left" vertical="center"/>
    </xf>
    <xf numFmtId="0" fontId="19" fillId="3" borderId="0" xfId="0" applyFont="1" applyFill="1" applyAlignment="1">
      <alignment horizontal="right" vertical="center"/>
    </xf>
    <xf numFmtId="0" fontId="28"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4" fontId="21" fillId="0" borderId="0" xfId="0" applyNumberFormat="1" applyFont="1"/>
    <xf numFmtId="166" fontId="29" fillId="0" borderId="10" xfId="0" applyNumberFormat="1" applyFont="1" applyBorder="1"/>
    <xf numFmtId="166" fontId="29" fillId="0" borderId="11" xfId="0" applyNumberFormat="1" applyFont="1" applyBorder="1"/>
    <xf numFmtId="4" fontId="30"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19" fillId="0" borderId="22" xfId="0"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167" fontId="19" fillId="0" borderId="22" xfId="0" applyNumberFormat="1" applyFont="1" applyBorder="1" applyAlignment="1" applyProtection="1">
      <alignment vertical="center"/>
      <protection locked="0"/>
    </xf>
    <xf numFmtId="4" fontId="19" fillId="0" borderId="22" xfId="0" applyNumberFormat="1" applyFont="1" applyBorder="1" applyAlignment="1" applyProtection="1">
      <alignment vertical="center"/>
      <protection locked="0"/>
    </xf>
    <xf numFmtId="0" fontId="20" fillId="0" borderId="18" xfId="0" applyFont="1" applyBorder="1" applyAlignment="1">
      <alignment horizontal="left" vertical="center"/>
    </xf>
    <xf numFmtId="0" fontId="20" fillId="0" borderId="0" xfId="0" applyFont="1" applyAlignment="1">
      <alignment horizontal="center" vertical="center"/>
    </xf>
    <xf numFmtId="166" fontId="20" fillId="0" borderId="0" xfId="0" applyNumberFormat="1" applyFont="1" applyAlignment="1">
      <alignment vertical="center"/>
    </xf>
    <xf numFmtId="166" fontId="20" fillId="0" borderId="12" xfId="0" applyNumberFormat="1" applyFont="1" applyBorder="1" applyAlignment="1">
      <alignment vertical="center"/>
    </xf>
    <xf numFmtId="0" fontId="19" fillId="0" borderId="0" xfId="0" applyFont="1" applyAlignment="1">
      <alignment horizontal="left" vertical="center"/>
    </xf>
    <xf numFmtId="4" fontId="0" fillId="0" borderId="0" xfId="0" applyNumberFormat="1" applyAlignment="1">
      <alignment vertical="center"/>
    </xf>
    <xf numFmtId="0" fontId="31" fillId="0" borderId="22" xfId="0" applyFont="1" applyBorder="1" applyAlignment="1" applyProtection="1">
      <alignment horizontal="center" vertical="center"/>
      <protection locked="0"/>
    </xf>
    <xf numFmtId="49" fontId="31" fillId="0" borderId="22" xfId="0" applyNumberFormat="1" applyFont="1" applyBorder="1" applyAlignment="1" applyProtection="1">
      <alignment horizontal="left" vertical="center" wrapText="1"/>
      <protection locked="0"/>
    </xf>
    <xf numFmtId="0" fontId="31" fillId="0" borderId="22" xfId="0" applyFont="1" applyBorder="1" applyAlignment="1" applyProtection="1">
      <alignment horizontal="left" vertical="center" wrapText="1"/>
      <protection locked="0"/>
    </xf>
    <xf numFmtId="0" fontId="31" fillId="0" borderId="22" xfId="0" applyFont="1" applyBorder="1" applyAlignment="1" applyProtection="1">
      <alignment horizontal="center" vertical="center" wrapText="1"/>
      <protection locked="0"/>
    </xf>
    <xf numFmtId="167" fontId="31" fillId="0" borderId="22" xfId="0" applyNumberFormat="1" applyFont="1" applyBorder="1" applyAlignment="1" applyProtection="1">
      <alignment vertical="center"/>
      <protection locked="0"/>
    </xf>
    <xf numFmtId="4" fontId="31" fillId="0" borderId="22" xfId="0" applyNumberFormat="1" applyFont="1" applyBorder="1" applyAlignment="1" applyProtection="1">
      <alignment vertical="center"/>
      <protection locked="0"/>
    </xf>
    <xf numFmtId="0" fontId="32" fillId="0" borderId="3" xfId="0" applyFont="1" applyBorder="1" applyAlignment="1">
      <alignment vertical="center"/>
    </xf>
    <xf numFmtId="0" fontId="31" fillId="0" borderId="18" xfId="0" applyFont="1" applyBorder="1" applyAlignment="1">
      <alignment horizontal="left" vertical="center"/>
    </xf>
    <xf numFmtId="0" fontId="31" fillId="0" borderId="0" xfId="0" applyFont="1" applyAlignment="1">
      <alignment horizontal="center" vertical="center"/>
    </xf>
    <xf numFmtId="0" fontId="10" fillId="0" borderId="3" xfId="0" applyFont="1" applyBorder="1" applyAlignment="1">
      <alignment vertical="center"/>
    </xf>
    <xf numFmtId="0" fontId="33"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8" xfId="0" applyFont="1" applyBorder="1" applyAlignment="1">
      <alignment vertical="center"/>
    </xf>
    <xf numFmtId="0" fontId="10" fillId="0" borderId="12" xfId="0" applyFont="1" applyBorder="1" applyAlignment="1">
      <alignment vertical="center"/>
    </xf>
    <xf numFmtId="0" fontId="10" fillId="0" borderId="0" xfId="0" applyFont="1" applyAlignment="1">
      <alignment horizontal="left" vertical="center"/>
    </xf>
    <xf numFmtId="0" fontId="34" fillId="0" borderId="0" xfId="0" applyFont="1" applyAlignment="1">
      <alignment vertical="center" wrapText="1"/>
    </xf>
    <xf numFmtId="0" fontId="0" fillId="0" borderId="18" xfId="0" applyBorder="1" applyAlignment="1">
      <alignment vertical="center"/>
    </xf>
    <xf numFmtId="0" fontId="20" fillId="0" borderId="19" xfId="0" applyFont="1" applyBorder="1" applyAlignment="1">
      <alignment horizontal="left" vertical="center"/>
    </xf>
    <xf numFmtId="0" fontId="20" fillId="0" borderId="20" xfId="0" applyFont="1" applyBorder="1" applyAlignment="1">
      <alignment horizontal="center" vertical="center"/>
    </xf>
    <xf numFmtId="166" fontId="20" fillId="0" borderId="20" xfId="0" applyNumberFormat="1" applyFont="1" applyBorder="1" applyAlignment="1">
      <alignment vertical="center"/>
    </xf>
    <xf numFmtId="166" fontId="20" fillId="0" borderId="21" xfId="0" applyNumberFormat="1"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18" xfId="0" applyFont="1" applyBorder="1" applyAlignment="1">
      <alignment vertical="center"/>
    </xf>
    <xf numFmtId="0" fontId="11" fillId="0" borderId="12"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vertical="top"/>
    </xf>
    <xf numFmtId="0" fontId="35" fillId="0" borderId="23" xfId="0" applyFont="1" applyBorder="1" applyAlignment="1">
      <alignment vertical="center" wrapText="1"/>
    </xf>
    <xf numFmtId="0" fontId="35" fillId="0" borderId="24" xfId="0" applyFont="1" applyBorder="1" applyAlignment="1">
      <alignment vertical="center" wrapText="1"/>
    </xf>
    <xf numFmtId="0" fontId="35" fillId="0" borderId="25" xfId="0" applyFont="1" applyBorder="1" applyAlignment="1">
      <alignment vertical="center" wrapText="1"/>
    </xf>
    <xf numFmtId="0" fontId="35" fillId="0" borderId="26"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6" xfId="0" applyFont="1" applyBorder="1" applyAlignment="1">
      <alignment vertical="center" wrapText="1"/>
    </xf>
    <xf numFmtId="0" fontId="35" fillId="0" borderId="27" xfId="0" applyFont="1" applyBorder="1" applyAlignment="1">
      <alignment vertical="center" wrapText="1"/>
    </xf>
    <xf numFmtId="0" fontId="37" fillId="0" borderId="0" xfId="0" applyFont="1" applyBorder="1" applyAlignment="1">
      <alignment horizontal="left" vertical="center" wrapText="1"/>
    </xf>
    <xf numFmtId="0" fontId="0" fillId="0" borderId="0" xfId="0" applyFont="1" applyBorder="1" applyAlignment="1">
      <alignment horizontal="left" vertical="center" wrapText="1"/>
    </xf>
    <xf numFmtId="0" fontId="38"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5" fillId="0" borderId="28" xfId="0" applyFont="1" applyBorder="1" applyAlignment="1">
      <alignment vertical="center" wrapText="1"/>
    </xf>
    <xf numFmtId="0" fontId="39" fillId="0" borderId="29" xfId="0" applyFont="1" applyBorder="1" applyAlignment="1">
      <alignment vertical="center" wrapText="1"/>
    </xf>
    <xf numFmtId="0" fontId="35" fillId="0" borderId="30" xfId="0" applyFont="1" applyBorder="1" applyAlignment="1">
      <alignment vertical="center" wrapText="1"/>
    </xf>
    <xf numFmtId="0" fontId="35" fillId="0" borderId="0" xfId="0" applyFont="1" applyBorder="1" applyAlignment="1">
      <alignment vertical="top"/>
    </xf>
    <xf numFmtId="0" fontId="35" fillId="0" borderId="0" xfId="0" applyFont="1" applyAlignment="1">
      <alignment vertical="top"/>
    </xf>
    <xf numFmtId="0" fontId="35" fillId="0" borderId="23" xfId="0" applyFont="1" applyBorder="1" applyAlignment="1">
      <alignment horizontal="left" vertical="center"/>
    </xf>
    <xf numFmtId="0" fontId="35" fillId="0" borderId="24" xfId="0" applyFont="1" applyBorder="1" applyAlignment="1">
      <alignment horizontal="left" vertical="center"/>
    </xf>
    <xf numFmtId="0" fontId="35" fillId="0" borderId="25" xfId="0" applyFont="1" applyBorder="1" applyAlignment="1">
      <alignment horizontal="left" vertical="center"/>
    </xf>
    <xf numFmtId="0" fontId="35" fillId="0" borderId="26" xfId="0" applyFont="1" applyBorder="1" applyAlignment="1">
      <alignment horizontal="left" vertical="center"/>
    </xf>
    <xf numFmtId="0" fontId="35" fillId="0" borderId="27" xfId="0" applyFont="1" applyBorder="1" applyAlignment="1">
      <alignment horizontal="left" vertical="center"/>
    </xf>
    <xf numFmtId="0" fontId="37" fillId="0" borderId="0" xfId="0" applyFont="1" applyBorder="1" applyAlignment="1">
      <alignment horizontal="left" vertical="center"/>
    </xf>
    <xf numFmtId="0" fontId="40" fillId="0" borderId="0" xfId="0" applyFont="1" applyAlignment="1">
      <alignment horizontal="left" vertical="center"/>
    </xf>
    <xf numFmtId="0" fontId="37" fillId="0" borderId="29" xfId="0" applyFont="1" applyBorder="1" applyAlignment="1">
      <alignment horizontal="left" vertical="center"/>
    </xf>
    <xf numFmtId="0" fontId="37" fillId="0" borderId="29" xfId="0" applyFont="1" applyBorder="1" applyAlignment="1">
      <alignment horizontal="center" vertical="center"/>
    </xf>
    <xf numFmtId="0" fontId="40" fillId="0" borderId="29" xfId="0" applyFont="1" applyBorder="1" applyAlignment="1">
      <alignment horizontal="left" vertical="center"/>
    </xf>
    <xf numFmtId="0" fontId="41" fillId="0" borderId="0" xfId="0" applyFont="1" applyBorder="1" applyAlignment="1">
      <alignment horizontal="left" vertical="center"/>
    </xf>
    <xf numFmtId="0" fontId="38" fillId="0" borderId="0" xfId="0" applyFont="1" applyAlignment="1">
      <alignment horizontal="left" vertical="center"/>
    </xf>
    <xf numFmtId="0" fontId="3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8" fillId="0" borderId="26" xfId="0" applyFont="1" applyBorder="1" applyAlignment="1">
      <alignment horizontal="left" vertical="center"/>
    </xf>
    <xf numFmtId="0" fontId="35" fillId="0" borderId="28" xfId="0" applyFont="1" applyBorder="1" applyAlignment="1">
      <alignment horizontal="left" vertical="center"/>
    </xf>
    <xf numFmtId="0" fontId="39" fillId="0" borderId="29" xfId="0" applyFont="1" applyBorder="1" applyAlignment="1">
      <alignment horizontal="left" vertical="center"/>
    </xf>
    <xf numFmtId="0" fontId="35" fillId="0" borderId="30" xfId="0" applyFont="1" applyBorder="1" applyAlignment="1">
      <alignment horizontal="left" vertical="center"/>
    </xf>
    <xf numFmtId="0" fontId="35" fillId="0" borderId="0" xfId="0" applyFont="1" applyBorder="1" applyAlignment="1">
      <alignment horizontal="left" vertical="center"/>
    </xf>
    <xf numFmtId="0" fontId="39" fillId="0" borderId="0" xfId="0" applyFont="1" applyBorder="1" applyAlignment="1">
      <alignment horizontal="left" vertical="center"/>
    </xf>
    <xf numFmtId="0" fontId="40" fillId="0" borderId="0" xfId="0" applyFont="1" applyBorder="1" applyAlignment="1">
      <alignment horizontal="left" vertical="center"/>
    </xf>
    <xf numFmtId="0" fontId="38" fillId="0" borderId="29" xfId="0" applyFont="1" applyBorder="1" applyAlignment="1">
      <alignment horizontal="left" vertical="center"/>
    </xf>
    <xf numFmtId="0" fontId="35" fillId="0" borderId="0" xfId="0" applyFont="1" applyBorder="1" applyAlignment="1">
      <alignment horizontal="left" vertical="center" wrapText="1"/>
    </xf>
    <xf numFmtId="0" fontId="38" fillId="0" borderId="0" xfId="0" applyFont="1" applyBorder="1" applyAlignment="1">
      <alignment horizontal="left" vertical="center" wrapText="1"/>
    </xf>
    <xf numFmtId="0" fontId="38" fillId="0" borderId="0" xfId="0" applyFont="1" applyBorder="1" applyAlignment="1">
      <alignment horizontal="center" vertical="center" wrapText="1"/>
    </xf>
    <xf numFmtId="0" fontId="35" fillId="0" borderId="23" xfId="0" applyFont="1" applyBorder="1" applyAlignment="1">
      <alignment horizontal="left" vertical="center" wrapText="1"/>
    </xf>
    <xf numFmtId="0" fontId="35" fillId="0" borderId="24" xfId="0" applyFont="1" applyBorder="1" applyAlignment="1">
      <alignment horizontal="left" vertical="center" wrapText="1"/>
    </xf>
    <xf numFmtId="0" fontId="35" fillId="0" borderId="25"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0" xfId="0" applyFont="1" applyBorder="1" applyAlignment="1">
      <alignment horizontal="left" vertical="center"/>
    </xf>
    <xf numFmtId="0" fontId="38" fillId="0" borderId="27" xfId="0" applyFont="1" applyBorder="1" applyAlignment="1">
      <alignment horizontal="left" vertical="center" wrapText="1"/>
    </xf>
    <xf numFmtId="0" fontId="38" fillId="0" borderId="27" xfId="0" applyFont="1" applyBorder="1" applyAlignment="1">
      <alignment horizontal="left" vertical="center"/>
    </xf>
    <xf numFmtId="0" fontId="38" fillId="0" borderId="28" xfId="0" applyFont="1" applyBorder="1" applyAlignment="1">
      <alignment horizontal="left" vertical="center" wrapText="1"/>
    </xf>
    <xf numFmtId="0" fontId="38" fillId="0" borderId="29" xfId="0" applyFont="1" applyBorder="1" applyAlignment="1">
      <alignment horizontal="left" vertical="center" wrapText="1"/>
    </xf>
    <xf numFmtId="0" fontId="38"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8" fillId="0" borderId="28"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center" vertical="center"/>
    </xf>
    <xf numFmtId="0" fontId="40" fillId="0" borderId="0" xfId="0" applyFont="1" applyAlignment="1">
      <alignment vertical="center"/>
    </xf>
    <xf numFmtId="0" fontId="37" fillId="0" borderId="0" xfId="0" applyFont="1" applyBorder="1" applyAlignment="1">
      <alignment vertical="center"/>
    </xf>
    <xf numFmtId="0" fontId="40" fillId="0" borderId="29" xfId="0" applyFont="1" applyBorder="1" applyAlignment="1">
      <alignment vertical="center"/>
    </xf>
    <xf numFmtId="0" fontId="37"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7" fillId="0" borderId="29" xfId="0" applyFont="1" applyBorder="1" applyAlignment="1">
      <alignment horizontal="left"/>
    </xf>
    <xf numFmtId="0" fontId="40" fillId="0" borderId="29" xfId="0" applyFont="1" applyBorder="1"/>
    <xf numFmtId="0" fontId="35" fillId="0" borderId="26" xfId="0" applyFont="1" applyBorder="1" applyAlignment="1">
      <alignment vertical="top"/>
    </xf>
    <xf numFmtId="0" fontId="35" fillId="0" borderId="27" xfId="0" applyFont="1" applyBorder="1" applyAlignment="1">
      <alignment vertical="top"/>
    </xf>
    <xf numFmtId="0" fontId="35" fillId="0" borderId="28" xfId="0" applyFont="1" applyBorder="1" applyAlignment="1">
      <alignment vertical="top"/>
    </xf>
    <xf numFmtId="0" fontId="35" fillId="0" borderId="29" xfId="0" applyFont="1" applyBorder="1" applyAlignment="1">
      <alignment vertical="top"/>
    </xf>
    <xf numFmtId="0" fontId="35" fillId="0" borderId="30" xfId="0" applyFont="1" applyBorder="1" applyAlignment="1">
      <alignment vertical="top"/>
    </xf>
    <xf numFmtId="0" fontId="19" fillId="0" borderId="22" xfId="0" applyFont="1" applyBorder="1" applyAlignment="1" applyProtection="1">
      <alignment horizontal="center" vertical="center" wrapText="1"/>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0" fillId="0" borderId="0" xfId="0" applyFont="1" applyAlignment="1">
      <alignment horizontal="left" vertical="center" wrapText="1"/>
    </xf>
    <xf numFmtId="0" fontId="0" fillId="0" borderId="0" xfId="21" applyAlignment="1">
      <alignment vertical="center"/>
      <protection/>
    </xf>
    <xf numFmtId="0" fontId="0" fillId="0" borderId="3" xfId="21" applyBorder="1" applyAlignment="1">
      <alignment vertical="center"/>
      <protection/>
    </xf>
    <xf numFmtId="0" fontId="0" fillId="0" borderId="0" xfId="21" applyAlignment="1">
      <alignment horizontal="left" vertical="center"/>
      <protection/>
    </xf>
    <xf numFmtId="0" fontId="0" fillId="0" borderId="3" xfId="21" applyBorder="1" applyAlignment="1" applyProtection="1">
      <alignment vertical="center"/>
      <protection locked="0"/>
    </xf>
    <xf numFmtId="0" fontId="19" fillId="0" borderId="22" xfId="21" applyFont="1" applyBorder="1" applyAlignment="1" applyProtection="1">
      <alignment horizontal="center" vertical="center"/>
      <protection locked="0"/>
    </xf>
    <xf numFmtId="0" fontId="19" fillId="0" borderId="22" xfId="21" applyFont="1" applyBorder="1" applyAlignment="1" applyProtection="1">
      <alignment horizontal="left" vertical="center" wrapText="1"/>
      <protection locked="0"/>
    </xf>
    <xf numFmtId="0" fontId="19" fillId="0" borderId="22" xfId="21" applyFont="1" applyBorder="1" applyAlignment="1" applyProtection="1">
      <alignment horizontal="center" vertical="center" wrapText="1"/>
      <protection locked="0"/>
    </xf>
    <xf numFmtId="167" fontId="19" fillId="0" borderId="22" xfId="21" applyNumberFormat="1" applyFont="1" applyBorder="1" applyAlignment="1" applyProtection="1">
      <alignment vertical="center"/>
      <protection locked="0"/>
    </xf>
    <xf numFmtId="4" fontId="19" fillId="0" borderId="22" xfId="21" applyNumberFormat="1" applyFont="1" applyBorder="1" applyAlignment="1" applyProtection="1">
      <alignment vertical="center"/>
      <protection locked="0"/>
    </xf>
    <xf numFmtId="0" fontId="20" fillId="0" borderId="18" xfId="21" applyFont="1" applyBorder="1" applyAlignment="1">
      <alignment horizontal="left" vertical="center"/>
      <protection/>
    </xf>
    <xf numFmtId="0" fontId="20" fillId="0" borderId="0" xfId="21" applyFont="1" applyAlignment="1">
      <alignment horizontal="center" vertical="center"/>
      <protection/>
    </xf>
    <xf numFmtId="166" fontId="20" fillId="0" borderId="0" xfId="21" applyNumberFormat="1" applyFont="1" applyAlignment="1">
      <alignment vertical="center"/>
      <protection/>
    </xf>
    <xf numFmtId="166" fontId="20" fillId="0" borderId="12" xfId="21" applyNumberFormat="1" applyFont="1" applyBorder="1" applyAlignment="1">
      <alignment vertical="center"/>
      <protection/>
    </xf>
    <xf numFmtId="0" fontId="19" fillId="0" borderId="0" xfId="21" applyFont="1" applyAlignment="1">
      <alignment horizontal="left" vertical="center"/>
      <protection/>
    </xf>
    <xf numFmtId="4" fontId="0" fillId="0" borderId="0" xfId="21" applyNumberFormat="1" applyAlignment="1">
      <alignment vertical="center"/>
      <protection/>
    </xf>
    <xf numFmtId="0" fontId="31" fillId="0" borderId="22" xfId="21" applyFont="1" applyBorder="1" applyAlignment="1" applyProtection="1">
      <alignment horizontal="left" vertical="center" wrapText="1"/>
      <protection locked="0"/>
    </xf>
    <xf numFmtId="0" fontId="32" fillId="0" borderId="3" xfId="21" applyFont="1" applyBorder="1" applyAlignment="1">
      <alignment vertical="center"/>
      <protection/>
    </xf>
    <xf numFmtId="0" fontId="31" fillId="0" borderId="18" xfId="21" applyFont="1" applyBorder="1" applyAlignment="1">
      <alignment horizontal="left" vertical="center"/>
      <protection/>
    </xf>
    <xf numFmtId="0" fontId="31" fillId="0" borderId="0" xfId="21" applyFont="1" applyAlignment="1">
      <alignment horizontal="center" vertical="center"/>
      <protection/>
    </xf>
    <xf numFmtId="0" fontId="44" fillId="0" borderId="22" xfId="21" applyFont="1" applyBorder="1" applyAlignment="1" applyProtection="1">
      <alignment horizontal="center" vertical="center"/>
      <protection locked="0"/>
    </xf>
    <xf numFmtId="0" fontId="44" fillId="0" borderId="22" xfId="21" applyFont="1" applyBorder="1" applyAlignment="1" applyProtection="1">
      <alignment horizontal="center" vertical="center"/>
      <protection locked="0"/>
    </xf>
    <xf numFmtId="0" fontId="44" fillId="0" borderId="22" xfId="21" applyFont="1" applyBorder="1" applyAlignment="1" applyProtection="1">
      <alignment horizontal="center" vertical="center" wrapText="1"/>
      <protection locked="0"/>
    </xf>
    <xf numFmtId="167" fontId="44" fillId="0" borderId="22" xfId="21" applyNumberFormat="1" applyFont="1" applyBorder="1" applyAlignment="1" applyProtection="1">
      <alignment vertical="center"/>
      <protection locked="0"/>
    </xf>
    <xf numFmtId="4" fontId="44" fillId="0" borderId="22" xfId="21" applyNumberFormat="1" applyFont="1" applyBorder="1" applyAlignment="1" applyProtection="1">
      <alignment vertical="center"/>
      <protection locked="0"/>
    </xf>
    <xf numFmtId="0" fontId="31" fillId="0" borderId="22" xfId="0" applyFont="1" applyBorder="1" applyAlignment="1" applyProtection="1">
      <alignment horizontal="left" vertical="center" wrapText="1"/>
      <protection locked="0"/>
    </xf>
    <xf numFmtId="0" fontId="9" fillId="0" borderId="3" xfId="0" applyFont="1" applyBorder="1"/>
    <xf numFmtId="0" fontId="11" fillId="0" borderId="0" xfId="0" applyFont="1" applyAlignment="1">
      <alignment horizontal="left" vertical="center" wrapText="1"/>
    </xf>
    <xf numFmtId="0" fontId="0" fillId="0" borderId="0" xfId="22">
      <alignment/>
      <protection/>
    </xf>
    <xf numFmtId="0" fontId="0" fillId="0" borderId="0" xfId="22" applyAlignment="1">
      <alignment horizontal="left" vertical="center"/>
      <protection/>
    </xf>
    <xf numFmtId="0" fontId="0" fillId="0" borderId="1" xfId="22" applyBorder="1">
      <alignment/>
      <protection/>
    </xf>
    <xf numFmtId="0" fontId="0" fillId="0" borderId="2" xfId="22" applyBorder="1">
      <alignment/>
      <protection/>
    </xf>
    <xf numFmtId="0" fontId="0" fillId="0" borderId="3" xfId="22" applyBorder="1">
      <alignment/>
      <protection/>
    </xf>
    <xf numFmtId="0" fontId="14" fillId="0" borderId="0" xfId="22" applyFont="1" applyAlignment="1">
      <alignment horizontal="left" vertical="center"/>
      <protection/>
    </xf>
    <xf numFmtId="0" fontId="27" fillId="0" borderId="0" xfId="22" applyFont="1" applyAlignment="1">
      <alignment horizontal="left" vertical="center"/>
      <protection/>
    </xf>
    <xf numFmtId="0" fontId="2" fillId="0" borderId="0" xfId="22" applyFont="1" applyAlignment="1">
      <alignment horizontal="left" vertical="center"/>
      <protection/>
    </xf>
    <xf numFmtId="0" fontId="0" fillId="0" borderId="3" xfId="22" applyBorder="1" applyAlignment="1">
      <alignment vertical="center"/>
      <protection/>
    </xf>
    <xf numFmtId="0" fontId="0" fillId="0" borderId="0" xfId="22" applyAlignment="1">
      <alignment vertical="center"/>
      <protection/>
    </xf>
    <xf numFmtId="0" fontId="3" fillId="0" borderId="0" xfId="22" applyFont="1" applyAlignment="1">
      <alignment horizontal="left" vertical="center"/>
      <protection/>
    </xf>
    <xf numFmtId="165" fontId="3" fillId="0" borderId="0" xfId="22" applyNumberFormat="1" applyFont="1" applyAlignment="1">
      <alignment horizontal="left" vertical="center"/>
      <protection/>
    </xf>
    <xf numFmtId="0" fontId="0" fillId="0" borderId="3" xfId="22" applyBorder="1" applyAlignment="1">
      <alignment vertical="center" wrapText="1"/>
      <protection/>
    </xf>
    <xf numFmtId="0" fontId="0" fillId="0" borderId="0" xfId="22" applyAlignment="1">
      <alignment vertical="center" wrapText="1"/>
      <protection/>
    </xf>
    <xf numFmtId="0" fontId="3" fillId="0" borderId="0" xfId="22" applyFont="1" applyAlignment="1">
      <alignment horizontal="left" vertical="center" wrapText="1"/>
      <protection/>
    </xf>
    <xf numFmtId="0" fontId="0" fillId="0" borderId="10" xfId="22" applyBorder="1" applyAlignment="1">
      <alignment vertical="center"/>
      <protection/>
    </xf>
    <xf numFmtId="0" fontId="15" fillId="0" borderId="0" xfId="22" applyFont="1" applyAlignment="1">
      <alignment horizontal="left" vertical="center"/>
      <protection/>
    </xf>
    <xf numFmtId="4" fontId="21" fillId="0" borderId="0" xfId="22" applyNumberFormat="1" applyFont="1" applyAlignment="1">
      <alignment vertical="center"/>
      <protection/>
    </xf>
    <xf numFmtId="0" fontId="2" fillId="0" borderId="0" xfId="22" applyFont="1" applyAlignment="1">
      <alignment horizontal="right" vertical="center"/>
      <protection/>
    </xf>
    <xf numFmtId="0" fontId="18" fillId="0" borderId="0" xfId="22" applyFont="1" applyAlignment="1">
      <alignment horizontal="left" vertical="center"/>
      <protection/>
    </xf>
    <xf numFmtId="4" fontId="2" fillId="0" borderId="0" xfId="22" applyNumberFormat="1" applyFont="1" applyAlignment="1">
      <alignment vertical="center"/>
      <protection/>
    </xf>
    <xf numFmtId="164" fontId="2" fillId="0" borderId="0" xfId="22" applyNumberFormat="1" applyFont="1" applyAlignment="1">
      <alignment horizontal="right" vertical="center"/>
      <protection/>
    </xf>
    <xf numFmtId="0" fontId="0" fillId="3" borderId="0" xfId="22" applyFill="1" applyAlignment="1">
      <alignment vertical="center"/>
      <protection/>
    </xf>
    <xf numFmtId="0" fontId="5" fillId="3" borderId="6" xfId="22" applyFont="1" applyFill="1" applyBorder="1" applyAlignment="1">
      <alignment horizontal="left" vertical="center"/>
      <protection/>
    </xf>
    <xf numFmtId="0" fontId="0" fillId="3" borderId="7" xfId="22" applyFill="1" applyBorder="1" applyAlignment="1">
      <alignment vertical="center"/>
      <protection/>
    </xf>
    <xf numFmtId="0" fontId="5" fillId="3" borderId="7" xfId="22" applyFont="1" applyFill="1" applyBorder="1" applyAlignment="1">
      <alignment horizontal="right" vertical="center"/>
      <protection/>
    </xf>
    <xf numFmtId="0" fontId="5" fillId="3" borderId="7" xfId="22" applyFont="1" applyFill="1" applyBorder="1" applyAlignment="1">
      <alignment horizontal="center" vertical="center"/>
      <protection/>
    </xf>
    <xf numFmtId="4" fontId="5" fillId="3" borderId="7" xfId="22" applyNumberFormat="1" applyFont="1" applyFill="1" applyBorder="1" applyAlignment="1">
      <alignment vertical="center"/>
      <protection/>
    </xf>
    <xf numFmtId="0" fontId="0" fillId="3" borderId="13" xfId="22" applyFill="1" applyBorder="1" applyAlignment="1">
      <alignment vertical="center"/>
      <protection/>
    </xf>
    <xf numFmtId="0" fontId="0" fillId="0" borderId="8" xfId="22" applyBorder="1" applyAlignment="1">
      <alignment vertical="center"/>
      <protection/>
    </xf>
    <xf numFmtId="0" fontId="0" fillId="0" borderId="9" xfId="22" applyBorder="1" applyAlignment="1">
      <alignment vertical="center"/>
      <protection/>
    </xf>
    <xf numFmtId="0" fontId="0" fillId="0" borderId="1" xfId="22" applyBorder="1" applyAlignment="1">
      <alignment vertical="center"/>
      <protection/>
    </xf>
    <xf numFmtId="0" fontId="0" fillId="0" borderId="2" xfId="22" applyBorder="1" applyAlignment="1">
      <alignment vertical="center"/>
      <protection/>
    </xf>
    <xf numFmtId="0" fontId="19" fillId="3" borderId="0" xfId="22" applyFont="1" applyFill="1" applyAlignment="1">
      <alignment horizontal="left" vertical="center"/>
      <protection/>
    </xf>
    <xf numFmtId="0" fontId="19" fillId="3" borderId="0" xfId="22" applyFont="1" applyFill="1" applyAlignment="1">
      <alignment horizontal="right" vertical="center"/>
      <protection/>
    </xf>
    <xf numFmtId="0" fontId="28" fillId="0" borderId="0" xfId="22" applyFont="1" applyAlignment="1">
      <alignment horizontal="left" vertical="center"/>
      <protection/>
    </xf>
    <xf numFmtId="0" fontId="7" fillId="0" borderId="3" xfId="22" applyFont="1" applyBorder="1" applyAlignment="1">
      <alignment vertical="center"/>
      <protection/>
    </xf>
    <xf numFmtId="0" fontId="7" fillId="0" borderId="0" xfId="22" applyFont="1" applyAlignment="1">
      <alignment vertical="center"/>
      <protection/>
    </xf>
    <xf numFmtId="0" fontId="7" fillId="0" borderId="20" xfId="22" applyFont="1" applyBorder="1" applyAlignment="1">
      <alignment horizontal="left" vertical="center"/>
      <protection/>
    </xf>
    <xf numFmtId="0" fontId="7" fillId="0" borderId="20" xfId="22" applyFont="1" applyBorder="1" applyAlignment="1">
      <alignment vertical="center"/>
      <protection/>
    </xf>
    <xf numFmtId="4" fontId="7" fillId="0" borderId="20" xfId="22" applyNumberFormat="1" applyFont="1" applyBorder="1" applyAlignment="1">
      <alignment vertical="center"/>
      <protection/>
    </xf>
    <xf numFmtId="0" fontId="8" fillId="0" borderId="3" xfId="22" applyFont="1" applyBorder="1" applyAlignment="1">
      <alignment vertical="center"/>
      <protection/>
    </xf>
    <xf numFmtId="0" fontId="8" fillId="0" borderId="0" xfId="22" applyFont="1" applyAlignment="1">
      <alignment vertical="center"/>
      <protection/>
    </xf>
    <xf numFmtId="0" fontId="8" fillId="0" borderId="20" xfId="22" applyFont="1" applyBorder="1" applyAlignment="1">
      <alignment horizontal="left" vertical="center"/>
      <protection/>
    </xf>
    <xf numFmtId="0" fontId="8" fillId="0" borderId="20" xfId="22" applyFont="1" applyBorder="1" applyAlignment="1">
      <alignment vertical="center"/>
      <protection/>
    </xf>
    <xf numFmtId="4" fontId="8" fillId="0" borderId="20" xfId="22" applyNumberFormat="1" applyFont="1" applyBorder="1" applyAlignment="1">
      <alignment vertical="center"/>
      <protection/>
    </xf>
    <xf numFmtId="0" fontId="0" fillId="0" borderId="3" xfId="22" applyBorder="1" applyAlignment="1">
      <alignment horizontal="center" vertical="center" wrapText="1"/>
      <protection/>
    </xf>
    <xf numFmtId="0" fontId="19" fillId="3" borderId="14" xfId="22" applyFont="1" applyFill="1" applyBorder="1" applyAlignment="1">
      <alignment horizontal="center" vertical="center" wrapText="1"/>
      <protection/>
    </xf>
    <xf numFmtId="0" fontId="19" fillId="3" borderId="15" xfId="22" applyFont="1" applyFill="1" applyBorder="1" applyAlignment="1">
      <alignment horizontal="center" vertical="center" wrapText="1"/>
      <protection/>
    </xf>
    <xf numFmtId="0" fontId="19" fillId="3" borderId="16" xfId="22" applyFont="1" applyFill="1" applyBorder="1" applyAlignment="1">
      <alignment horizontal="center" vertical="center" wrapText="1"/>
      <protection/>
    </xf>
    <xf numFmtId="0" fontId="20" fillId="0" borderId="14" xfId="22" applyFont="1" applyBorder="1" applyAlignment="1">
      <alignment horizontal="center" vertical="center" wrapText="1"/>
      <protection/>
    </xf>
    <xf numFmtId="0" fontId="20" fillId="0" borderId="15" xfId="22" applyFont="1" applyBorder="1" applyAlignment="1">
      <alignment horizontal="center" vertical="center" wrapText="1"/>
      <protection/>
    </xf>
    <xf numFmtId="0" fontId="20" fillId="0" borderId="16" xfId="22" applyFont="1" applyBorder="1" applyAlignment="1">
      <alignment horizontal="center" vertical="center" wrapText="1"/>
      <protection/>
    </xf>
    <xf numFmtId="0" fontId="0" fillId="0" borderId="0" xfId="22" applyAlignment="1">
      <alignment horizontal="center" vertical="center" wrapText="1"/>
      <protection/>
    </xf>
    <xf numFmtId="0" fontId="21" fillId="0" borderId="0" xfId="22" applyFont="1" applyAlignment="1">
      <alignment horizontal="left" vertical="center"/>
      <protection/>
    </xf>
    <xf numFmtId="4" fontId="21" fillId="0" borderId="0" xfId="22" applyNumberFormat="1" applyFont="1">
      <alignment/>
      <protection/>
    </xf>
    <xf numFmtId="0" fontId="0" fillId="0" borderId="17" xfId="22" applyBorder="1" applyAlignment="1">
      <alignment vertical="center"/>
      <protection/>
    </xf>
    <xf numFmtId="166" fontId="29" fillId="0" borderId="10" xfId="22" applyNumberFormat="1" applyFont="1" applyBorder="1">
      <alignment/>
      <protection/>
    </xf>
    <xf numFmtId="166" fontId="29" fillId="0" borderId="11" xfId="22" applyNumberFormat="1" applyFont="1" applyBorder="1">
      <alignment/>
      <protection/>
    </xf>
    <xf numFmtId="4" fontId="30" fillId="0" borderId="0" xfId="22" applyNumberFormat="1" applyFont="1" applyAlignment="1">
      <alignment vertical="center"/>
      <protection/>
    </xf>
    <xf numFmtId="0" fontId="9" fillId="0" borderId="3" xfId="22" applyFont="1" applyBorder="1">
      <alignment/>
      <protection/>
    </xf>
    <xf numFmtId="0" fontId="9" fillId="0" borderId="0" xfId="22" applyFont="1">
      <alignment/>
      <protection/>
    </xf>
    <xf numFmtId="0" fontId="9" fillId="0" borderId="0" xfId="22" applyFont="1" applyAlignment="1">
      <alignment horizontal="left"/>
      <protection/>
    </xf>
    <xf numFmtId="0" fontId="7" fillId="0" borderId="0" xfId="22" applyFont="1" applyAlignment="1">
      <alignment horizontal="left"/>
      <protection/>
    </xf>
    <xf numFmtId="4" fontId="7" fillId="0" borderId="0" xfId="22" applyNumberFormat="1" applyFont="1">
      <alignment/>
      <protection/>
    </xf>
    <xf numFmtId="0" fontId="9" fillId="0" borderId="18" xfId="22" applyFont="1" applyBorder="1">
      <alignment/>
      <protection/>
    </xf>
    <xf numFmtId="166" fontId="9" fillId="0" borderId="0" xfId="22" applyNumberFormat="1" applyFont="1">
      <alignment/>
      <protection/>
    </xf>
    <xf numFmtId="166" fontId="9" fillId="0" borderId="12" xfId="22" applyNumberFormat="1" applyFont="1" applyBorder="1">
      <alignment/>
      <protection/>
    </xf>
    <xf numFmtId="0" fontId="9" fillId="0" borderId="0" xfId="22" applyFont="1" applyAlignment="1">
      <alignment horizontal="center"/>
      <protection/>
    </xf>
    <xf numFmtId="4" fontId="9" fillId="0" borderId="0" xfId="22" applyNumberFormat="1" applyFont="1" applyAlignment="1">
      <alignment vertical="center"/>
      <protection/>
    </xf>
    <xf numFmtId="0" fontId="8" fillId="0" borderId="0" xfId="22" applyFont="1" applyAlignment="1">
      <alignment horizontal="left"/>
      <protection/>
    </xf>
    <xf numFmtId="4" fontId="8" fillId="0" borderId="0" xfId="22" applyNumberFormat="1" applyFont="1">
      <alignment/>
      <protection/>
    </xf>
    <xf numFmtId="0" fontId="0" fillId="0" borderId="3" xfId="22" applyBorder="1" applyAlignment="1" applyProtection="1">
      <alignment vertical="center"/>
      <protection locked="0"/>
    </xf>
    <xf numFmtId="0" fontId="19" fillId="0" borderId="22" xfId="22" applyFont="1" applyBorder="1" applyAlignment="1" applyProtection="1">
      <alignment horizontal="center" vertical="center"/>
      <protection locked="0"/>
    </xf>
    <xf numFmtId="49" fontId="19" fillId="0" borderId="22" xfId="22" applyNumberFormat="1" applyFont="1" applyBorder="1" applyAlignment="1" applyProtection="1">
      <alignment horizontal="left" vertical="center" wrapText="1"/>
      <protection locked="0"/>
    </xf>
    <xf numFmtId="0" fontId="19" fillId="0" borderId="22" xfId="22" applyFont="1" applyBorder="1" applyAlignment="1" applyProtection="1">
      <alignment horizontal="left" vertical="center" wrapText="1"/>
      <protection locked="0"/>
    </xf>
    <xf numFmtId="0" fontId="19" fillId="0" borderId="22" xfId="22" applyFont="1" applyBorder="1" applyAlignment="1" applyProtection="1">
      <alignment horizontal="center" vertical="center" wrapText="1"/>
      <protection locked="0"/>
    </xf>
    <xf numFmtId="167" fontId="19" fillId="0" borderId="22" xfId="22" applyNumberFormat="1" applyFont="1" applyBorder="1" applyAlignment="1" applyProtection="1">
      <alignment vertical="center"/>
      <protection locked="0"/>
    </xf>
    <xf numFmtId="4" fontId="19" fillId="0" borderId="22" xfId="22" applyNumberFormat="1" applyFont="1" applyBorder="1" applyAlignment="1" applyProtection="1">
      <alignment vertical="center"/>
      <protection locked="0"/>
    </xf>
    <xf numFmtId="0" fontId="20" fillId="0" borderId="18" xfId="22" applyFont="1" applyBorder="1" applyAlignment="1">
      <alignment horizontal="left" vertical="center"/>
      <protection/>
    </xf>
    <xf numFmtId="0" fontId="20" fillId="0" borderId="0" xfId="22" applyFont="1" applyAlignment="1">
      <alignment horizontal="center" vertical="center"/>
      <protection/>
    </xf>
    <xf numFmtId="166" fontId="20" fillId="0" borderId="0" xfId="22" applyNumberFormat="1" applyFont="1" applyAlignment="1">
      <alignment vertical="center"/>
      <protection/>
    </xf>
    <xf numFmtId="166" fontId="20" fillId="0" borderId="12" xfId="22" applyNumberFormat="1" applyFont="1" applyBorder="1" applyAlignment="1">
      <alignment vertical="center"/>
      <protection/>
    </xf>
    <xf numFmtId="0" fontId="19" fillId="0" borderId="0" xfId="22" applyFont="1" applyAlignment="1">
      <alignment horizontal="left" vertical="center"/>
      <protection/>
    </xf>
    <xf numFmtId="4" fontId="0" fillId="0" borderId="0" xfId="22" applyNumberFormat="1" applyAlignment="1">
      <alignment vertical="center"/>
      <protection/>
    </xf>
    <xf numFmtId="0" fontId="33" fillId="0" borderId="0" xfId="22" applyFont="1" applyAlignment="1">
      <alignment horizontal="left" vertical="center"/>
      <protection/>
    </xf>
    <xf numFmtId="0" fontId="34" fillId="0" borderId="0" xfId="22" applyFont="1" applyAlignment="1">
      <alignment vertical="center" wrapText="1"/>
      <protection/>
    </xf>
    <xf numFmtId="0" fontId="0" fillId="0" borderId="18" xfId="22" applyBorder="1" applyAlignment="1">
      <alignment vertical="center"/>
      <protection/>
    </xf>
    <xf numFmtId="0" fontId="0" fillId="0" borderId="12" xfId="22" applyBorder="1" applyAlignment="1">
      <alignment vertical="center"/>
      <protection/>
    </xf>
    <xf numFmtId="0" fontId="11" fillId="0" borderId="3" xfId="22" applyFont="1" applyBorder="1" applyAlignment="1">
      <alignment vertical="center"/>
      <protection/>
    </xf>
    <xf numFmtId="0" fontId="11" fillId="0" borderId="0" xfId="22" applyFont="1" applyAlignment="1">
      <alignment vertical="center"/>
      <protection/>
    </xf>
    <xf numFmtId="0" fontId="11" fillId="0" borderId="0" xfId="22" applyFont="1" applyAlignment="1">
      <alignment horizontal="left" vertical="center"/>
      <protection/>
    </xf>
    <xf numFmtId="0" fontId="11" fillId="0" borderId="0" xfId="22" applyFont="1" applyAlignment="1">
      <alignment horizontal="left" vertical="center" wrapText="1"/>
      <protection/>
    </xf>
    <xf numFmtId="0" fontId="11" fillId="0" borderId="18" xfId="22" applyFont="1" applyBorder="1" applyAlignment="1">
      <alignment vertical="center"/>
      <protection/>
    </xf>
    <xf numFmtId="0" fontId="11" fillId="0" borderId="12" xfId="22" applyFont="1" applyBorder="1" applyAlignment="1">
      <alignment vertical="center"/>
      <protection/>
    </xf>
    <xf numFmtId="0" fontId="10" fillId="0" borderId="3" xfId="22" applyFont="1" applyBorder="1" applyAlignment="1">
      <alignment vertical="center"/>
      <protection/>
    </xf>
    <xf numFmtId="0" fontId="10" fillId="0" borderId="0" xfId="22" applyFont="1" applyAlignment="1">
      <alignment vertical="center"/>
      <protection/>
    </xf>
    <xf numFmtId="0" fontId="10" fillId="0" borderId="0" xfId="22" applyFont="1" applyAlignment="1">
      <alignment horizontal="left" vertical="center"/>
      <protection/>
    </xf>
    <xf numFmtId="0" fontId="10" fillId="0" borderId="0" xfId="22" applyFont="1" applyAlignment="1">
      <alignment horizontal="left" vertical="center" wrapText="1"/>
      <protection/>
    </xf>
    <xf numFmtId="167" fontId="10" fillId="0" borderId="0" xfId="22" applyNumberFormat="1" applyFont="1" applyAlignment="1">
      <alignment vertical="center"/>
      <protection/>
    </xf>
    <xf numFmtId="0" fontId="10" fillId="0" borderId="18" xfId="22" applyFont="1" applyBorder="1" applyAlignment="1">
      <alignment vertical="center"/>
      <protection/>
    </xf>
    <xf numFmtId="0" fontId="10" fillId="0" borderId="12" xfId="22" applyFont="1" applyBorder="1" applyAlignment="1">
      <alignment vertical="center"/>
      <protection/>
    </xf>
    <xf numFmtId="0" fontId="45" fillId="0" borderId="3" xfId="22" applyFont="1" applyBorder="1" applyAlignment="1">
      <alignment vertical="center"/>
      <protection/>
    </xf>
    <xf numFmtId="0" fontId="45" fillId="0" borderId="0" xfId="22" applyFont="1" applyAlignment="1">
      <alignment vertical="center"/>
      <protection/>
    </xf>
    <xf numFmtId="0" fontId="45" fillId="0" borderId="0" xfId="22" applyFont="1" applyAlignment="1">
      <alignment horizontal="left" vertical="center"/>
      <protection/>
    </xf>
    <xf numFmtId="0" fontId="45" fillId="0" borderId="0" xfId="22" applyFont="1" applyAlignment="1">
      <alignment horizontal="left" vertical="center" wrapText="1"/>
      <protection/>
    </xf>
    <xf numFmtId="167" fontId="45" fillId="0" borderId="0" xfId="22" applyNumberFormat="1" applyFont="1" applyAlignment="1">
      <alignment vertical="center"/>
      <protection/>
    </xf>
    <xf numFmtId="0" fontId="45" fillId="0" borderId="18" xfId="22" applyFont="1" applyBorder="1" applyAlignment="1">
      <alignment vertical="center"/>
      <protection/>
    </xf>
    <xf numFmtId="0" fontId="45" fillId="0" borderId="12" xfId="22" applyFont="1" applyBorder="1" applyAlignment="1">
      <alignment vertical="center"/>
      <protection/>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3" xfId="0" applyFont="1" applyBorder="1" applyAlignment="1">
      <alignment vertical="center"/>
    </xf>
    <xf numFmtId="0" fontId="0" fillId="0" borderId="0" xfId="0" applyFont="1" applyAlignment="1">
      <alignment vertical="center"/>
    </xf>
    <xf numFmtId="49" fontId="19" fillId="0" borderId="22" xfId="21" applyNumberFormat="1" applyFont="1" applyBorder="1" applyAlignment="1" applyProtection="1">
      <alignment horizontal="left" vertical="center" wrapText="1"/>
      <protection locked="0"/>
    </xf>
    <xf numFmtId="0" fontId="31" fillId="0" borderId="22" xfId="0" applyFont="1" applyBorder="1" applyAlignment="1" applyProtection="1">
      <alignment horizontal="left" vertical="center"/>
      <protection locked="0"/>
    </xf>
    <xf numFmtId="0" fontId="31" fillId="0" borderId="22" xfId="0" applyFont="1" applyBorder="1" applyAlignment="1" applyProtection="1">
      <alignment horizontal="center" vertical="center" wrapText="1"/>
      <protection locked="0"/>
    </xf>
    <xf numFmtId="0" fontId="31" fillId="0" borderId="22" xfId="0" applyFont="1" applyBorder="1" applyAlignment="1" applyProtection="1">
      <alignment horizontal="center" vertical="center"/>
      <protection locked="0"/>
    </xf>
    <xf numFmtId="49" fontId="31" fillId="0" borderId="22" xfId="0" applyNumberFormat="1" applyFont="1" applyBorder="1" applyAlignment="1" applyProtection="1">
      <alignment horizontal="left" vertical="center" wrapText="1"/>
      <protection locked="0"/>
    </xf>
    <xf numFmtId="0" fontId="46" fillId="0" borderId="22" xfId="21" applyFont="1" applyBorder="1" applyAlignment="1" applyProtection="1">
      <alignment horizontal="left" vertical="center" wrapText="1"/>
      <protection locked="0"/>
    </xf>
    <xf numFmtId="0" fontId="19" fillId="0" borderId="22" xfId="21" applyFont="1" applyBorder="1" applyAlignment="1" applyProtection="1">
      <alignment horizontal="left" vertical="center" wrapText="1"/>
      <protection locked="0"/>
    </xf>
    <xf numFmtId="0" fontId="20" fillId="0" borderId="19" xfId="22" applyFont="1" applyBorder="1" applyAlignment="1">
      <alignment horizontal="left" vertical="center"/>
      <protection/>
    </xf>
    <xf numFmtId="0" fontId="20" fillId="0" borderId="20" xfId="22" applyFont="1" applyBorder="1" applyAlignment="1">
      <alignment horizontal="center" vertical="center"/>
      <protection/>
    </xf>
    <xf numFmtId="166" fontId="20" fillId="0" borderId="20" xfId="22" applyNumberFormat="1" applyFont="1" applyBorder="1" applyAlignment="1">
      <alignment vertical="center"/>
      <protection/>
    </xf>
    <xf numFmtId="166" fontId="20" fillId="0" borderId="21" xfId="22" applyNumberFormat="1" applyFont="1" applyBorder="1" applyAlignment="1">
      <alignment vertical="center"/>
      <protection/>
    </xf>
    <xf numFmtId="0" fontId="19" fillId="0" borderId="22" xfId="21" applyFont="1" applyBorder="1" applyAlignment="1" applyProtection="1">
      <alignment horizontal="center" vertical="center" wrapText="1"/>
      <protection locked="0"/>
    </xf>
    <xf numFmtId="0" fontId="44" fillId="0" borderId="22" xfId="21" applyFont="1" applyBorder="1" applyAlignment="1" applyProtection="1">
      <alignment horizontal="left" vertical="center" wrapText="1"/>
      <protection locked="0"/>
    </xf>
    <xf numFmtId="0" fontId="44" fillId="0" borderId="22" xfId="21" applyFont="1" applyBorder="1" applyAlignment="1" applyProtection="1">
      <alignment horizontal="center" vertical="center" wrapText="1"/>
      <protection locked="0"/>
    </xf>
    <xf numFmtId="0" fontId="19" fillId="0" borderId="0" xfId="0" applyFont="1" applyBorder="1" applyAlignment="1" applyProtection="1">
      <alignment horizontal="center" vertical="center"/>
      <protection locked="0"/>
    </xf>
    <xf numFmtId="49" fontId="19" fillId="0" borderId="0" xfId="22" applyNumberFormat="1" applyFont="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0" xfId="0" applyFont="1" applyBorder="1" applyAlignment="1" applyProtection="1">
      <alignment horizontal="center" vertical="center" wrapText="1"/>
      <protection locked="0"/>
    </xf>
    <xf numFmtId="167" fontId="19" fillId="0" borderId="0" xfId="0" applyNumberFormat="1" applyFont="1" applyBorder="1" applyAlignment="1" applyProtection="1">
      <alignment vertical="center"/>
      <protection locked="0"/>
    </xf>
    <xf numFmtId="4" fontId="19" fillId="0" borderId="0" xfId="0" applyNumberFormat="1" applyFont="1" applyBorder="1" applyAlignment="1" applyProtection="1">
      <alignment vertical="center"/>
      <protection locked="0"/>
    </xf>
    <xf numFmtId="0" fontId="19" fillId="0" borderId="0" xfId="0" applyFont="1" applyBorder="1" applyAlignment="1" applyProtection="1">
      <alignment horizontal="left" vertical="center" wrapText="1"/>
      <protection locked="0"/>
    </xf>
    <xf numFmtId="4" fontId="26" fillId="0" borderId="0" xfId="0" applyNumberFormat="1" applyFont="1" applyBorder="1" applyAlignment="1">
      <alignment vertical="center"/>
    </xf>
    <xf numFmtId="166" fontId="26" fillId="0" borderId="0" xfId="0" applyNumberFormat="1" applyFont="1" applyBorder="1" applyAlignment="1">
      <alignment vertical="center"/>
    </xf>
    <xf numFmtId="167" fontId="19" fillId="0" borderId="22" xfId="21" applyNumberFormat="1" applyFont="1" applyBorder="1" applyAlignment="1" applyProtection="1">
      <alignment vertical="center"/>
      <protection locked="0"/>
    </xf>
    <xf numFmtId="0" fontId="19" fillId="0" borderId="22" xfId="0" applyFont="1" applyBorder="1" applyAlignment="1" applyProtection="1">
      <alignment horizontal="center" vertical="center"/>
      <protection locked="0"/>
    </xf>
    <xf numFmtId="0" fontId="19" fillId="0" borderId="22" xfId="0" applyFont="1" applyBorder="1" applyAlignment="1" applyProtection="1">
      <alignment horizontal="left" vertical="top" wrapText="1"/>
      <protection locked="0"/>
    </xf>
    <xf numFmtId="0" fontId="3" fillId="0" borderId="0" xfId="0" applyFont="1"/>
    <xf numFmtId="0" fontId="3" fillId="0" borderId="0" xfId="22" applyFont="1" applyAlignment="1">
      <alignment vertical="center"/>
      <protection/>
    </xf>
    <xf numFmtId="167" fontId="19" fillId="0" borderId="22" xfId="0" applyNumberFormat="1" applyFont="1" applyBorder="1" applyAlignment="1" applyProtection="1">
      <alignment vertical="center"/>
      <protection locked="0"/>
    </xf>
    <xf numFmtId="4" fontId="19" fillId="0" borderId="22" xfId="0" applyNumberFormat="1" applyFont="1" applyBorder="1" applyAlignment="1" applyProtection="1">
      <alignment vertical="center"/>
      <protection locked="0"/>
    </xf>
    <xf numFmtId="4" fontId="25" fillId="0" borderId="0" xfId="0" applyNumberFormat="1" applyFont="1" applyAlignment="1">
      <alignment vertical="center"/>
    </xf>
    <xf numFmtId="0" fontId="25" fillId="0" borderId="0" xfId="0" applyFont="1" applyAlignment="1">
      <alignment vertical="center"/>
    </xf>
    <xf numFmtId="0" fontId="24" fillId="0" borderId="0" xfId="0" applyFont="1" applyAlignment="1">
      <alignment horizontal="left" vertical="center" wrapText="1"/>
    </xf>
    <xf numFmtId="0" fontId="13" fillId="4" borderId="0" xfId="0" applyFont="1" applyFill="1" applyAlignment="1">
      <alignment horizontal="center" vertical="center"/>
    </xf>
    <xf numFmtId="0" fontId="0" fillId="0" borderId="0" xfId="0"/>
    <xf numFmtId="0" fontId="19" fillId="3" borderId="7" xfId="0" applyFont="1" applyFill="1" applyBorder="1" applyAlignment="1">
      <alignment horizontal="right" vertical="center"/>
    </xf>
    <xf numFmtId="0" fontId="19" fillId="3" borderId="7" xfId="0" applyFont="1" applyFill="1" applyBorder="1" applyAlignment="1">
      <alignment horizontal="lef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top" wrapText="1"/>
    </xf>
    <xf numFmtId="164" fontId="2" fillId="0" borderId="0" xfId="0" applyNumberFormat="1" applyFont="1" applyAlignment="1">
      <alignment horizontal="left" vertical="center"/>
    </xf>
    <xf numFmtId="0" fontId="2" fillId="0" borderId="0" xfId="0" applyFont="1" applyAlignment="1">
      <alignment vertical="center"/>
    </xf>
    <xf numFmtId="4" fontId="16" fillId="0" borderId="0" xfId="0" applyNumberFormat="1" applyFont="1" applyAlignment="1">
      <alignment vertical="center"/>
    </xf>
    <xf numFmtId="0" fontId="17" fillId="0" borderId="17" xfId="0" applyFont="1" applyBorder="1" applyAlignment="1">
      <alignment horizontal="center" vertical="center"/>
    </xf>
    <xf numFmtId="0" fontId="17" fillId="0" borderId="10" xfId="0" applyFont="1" applyBorder="1" applyAlignment="1">
      <alignment horizontal="left" vertical="center"/>
    </xf>
    <xf numFmtId="0" fontId="18" fillId="0" borderId="18" xfId="0" applyFont="1" applyBorder="1" applyAlignment="1">
      <alignment horizontal="left" vertical="center"/>
    </xf>
    <xf numFmtId="0" fontId="18" fillId="0" borderId="0" xfId="0" applyFont="1" applyAlignment="1">
      <alignment horizontal="left" vertical="center"/>
    </xf>
    <xf numFmtId="4" fontId="5" fillId="2" borderId="7" xfId="0" applyNumberFormat="1" applyFont="1" applyFill="1" applyBorder="1" applyAlignment="1">
      <alignment vertical="center"/>
    </xf>
    <xf numFmtId="0" fontId="0" fillId="2" borderId="7" xfId="0" applyFill="1" applyBorder="1" applyAlignment="1">
      <alignment vertical="center"/>
    </xf>
    <xf numFmtId="0" fontId="0" fillId="2" borderId="13" xfId="0" applyFill="1" applyBorder="1" applyAlignment="1">
      <alignment vertical="center"/>
    </xf>
    <xf numFmtId="0" fontId="5" fillId="2" borderId="7" xfId="0" applyFont="1" applyFill="1" applyBorder="1" applyAlignment="1">
      <alignment horizontal="left" vertical="center"/>
    </xf>
    <xf numFmtId="0" fontId="19" fillId="3" borderId="7" xfId="0" applyFont="1" applyFill="1" applyBorder="1" applyAlignment="1">
      <alignment horizontal="center" vertical="center"/>
    </xf>
    <xf numFmtId="0" fontId="19" fillId="3" borderId="6" xfId="0" applyFont="1" applyFill="1" applyBorder="1" applyAlignment="1">
      <alignment horizontal="center" vertical="center"/>
    </xf>
    <xf numFmtId="4" fontId="21" fillId="0" borderId="0" xfId="0" applyNumberFormat="1" applyFont="1" applyAlignment="1">
      <alignment horizontal="right" vertical="center"/>
    </xf>
    <xf numFmtId="4" fontId="21" fillId="0" borderId="0" xfId="0" applyNumberFormat="1" applyFont="1" applyAlignment="1">
      <alignment vertical="center"/>
    </xf>
    <xf numFmtId="0" fontId="24" fillId="0" borderId="0" xfId="0" applyFont="1" applyAlignment="1">
      <alignment horizontal="left" vertical="center" wrapText="1"/>
    </xf>
    <xf numFmtId="0" fontId="3" fillId="0" borderId="0" xfId="0" applyFont="1"/>
    <xf numFmtId="0" fontId="3" fillId="0" borderId="0" xfId="0" applyFont="1" applyBorder="1" applyAlignment="1">
      <alignment vertical="center" wrapText="1"/>
    </xf>
    <xf numFmtId="0" fontId="3" fillId="0" borderId="31" xfId="0" applyFont="1" applyBorder="1" applyAlignment="1">
      <alignment vertical="center" wrapText="1"/>
    </xf>
    <xf numFmtId="0" fontId="3"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0" fontId="3" fillId="0" borderId="0" xfId="0" applyFont="1" applyAlignment="1">
      <alignment horizontal="left" vertical="center" wrapText="1"/>
    </xf>
    <xf numFmtId="4" fontId="15"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3" fillId="0" borderId="0" xfId="0" applyFont="1" applyBorder="1" applyAlignment="1">
      <alignment horizontal="left" vertical="center" wrapText="1"/>
    </xf>
    <xf numFmtId="0" fontId="3" fillId="0" borderId="31" xfId="0" applyFont="1" applyBorder="1" applyAlignment="1">
      <alignment horizontal="left" vertical="center" wrapText="1"/>
    </xf>
    <xf numFmtId="0" fontId="0" fillId="0" borderId="0" xfId="0" applyAlignment="1">
      <alignment vertical="center"/>
    </xf>
    <xf numFmtId="0" fontId="3" fillId="0" borderId="0" xfId="0" applyFont="1" applyAlignment="1">
      <alignment horizontal="left" vertical="center" wrapText="1"/>
    </xf>
    <xf numFmtId="0" fontId="15" fillId="0" borderId="0" xfId="0" applyFont="1" applyAlignment="1">
      <alignment wrapText="1"/>
    </xf>
    <xf numFmtId="0" fontId="3" fillId="0" borderId="0" xfId="0" applyFont="1" applyAlignment="1">
      <alignment vertical="center" wrapText="1"/>
    </xf>
    <xf numFmtId="0" fontId="3" fillId="0" borderId="0" xfId="0" applyFont="1" applyAlignment="1">
      <alignment vertical="center"/>
    </xf>
    <xf numFmtId="0" fontId="3" fillId="0" borderId="0" xfId="22" applyFont="1" applyAlignment="1">
      <alignment horizontal="left" vertical="center" wrapText="1"/>
      <protection/>
    </xf>
    <xf numFmtId="0" fontId="3" fillId="0" borderId="31" xfId="22" applyFont="1" applyBorder="1" applyAlignment="1">
      <alignment horizontal="left" vertical="center" wrapText="1"/>
      <protection/>
    </xf>
    <xf numFmtId="0" fontId="4" fillId="0" borderId="0" xfId="22" applyFont="1" applyAlignment="1">
      <alignment horizontal="left" vertical="center" wrapText="1"/>
      <protection/>
    </xf>
    <xf numFmtId="0" fontId="0" fillId="0" borderId="0" xfId="22" applyAlignment="1">
      <alignment vertical="center"/>
      <protection/>
    </xf>
    <xf numFmtId="0" fontId="3" fillId="0" borderId="0" xfId="22" applyFont="1" applyAlignment="1">
      <alignment horizontal="left" vertical="center"/>
      <protection/>
    </xf>
    <xf numFmtId="0" fontId="13" fillId="4" borderId="0" xfId="22" applyFont="1" applyFill="1" applyAlignment="1">
      <alignment horizontal="center" vertical="center"/>
      <protection/>
    </xf>
    <xf numFmtId="0" fontId="0" fillId="0" borderId="0" xfId="22">
      <alignment/>
      <protection/>
    </xf>
    <xf numFmtId="0" fontId="4" fillId="0" borderId="0" xfId="0" applyFont="1" applyAlignment="1">
      <alignment horizontal="left" vertical="center" wrapText="1"/>
    </xf>
    <xf numFmtId="0" fontId="0" fillId="0" borderId="0" xfId="0" applyFont="1" applyBorder="1" applyAlignment="1">
      <alignment horizontal="left" vertical="center" wrapText="1"/>
    </xf>
    <xf numFmtId="0" fontId="36" fillId="0" borderId="0" xfId="0" applyFont="1" applyBorder="1" applyAlignment="1">
      <alignment horizontal="center" vertical="center" wrapText="1"/>
    </xf>
    <xf numFmtId="0" fontId="37" fillId="0" borderId="29" xfId="0" applyFont="1" applyBorder="1" applyAlignment="1">
      <alignment horizontal="left" wrapText="1"/>
    </xf>
    <xf numFmtId="0" fontId="36"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37" fillId="0" borderId="29" xfId="0" applyFont="1" applyBorder="1" applyAlignment="1">
      <alignment horizontal="left"/>
    </xf>
  </cellXfs>
  <cellStyles count="9">
    <cellStyle name="Normal" xfId="0"/>
    <cellStyle name="Percent" xfId="15"/>
    <cellStyle name="Currency" xfId="16"/>
    <cellStyle name="Currency [0]" xfId="17"/>
    <cellStyle name="Comma" xfId="18"/>
    <cellStyle name="Comma [0]" xfId="19"/>
    <cellStyle name="Hypertextový odkaz" xfId="20"/>
    <cellStyle name="Normální 2" xfId="21"/>
    <cellStyle name="Normální 3" xfId="22"/>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esktop\dokumenty\Akce%20-%20pomocn&#233;\Okres\rozpo&#269;et%20-%20cel&#253;%20oprava%201.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tavby"/>
      <sheetName val="SO.05 - 2.n.p._chodby"/>
      <sheetName val="SO.09 - 2.n.p._kanceláře"/>
      <sheetName val="SO.11 - nouzové osvětlení"/>
      <sheetName val="SO.14 - 2.n.p._data"/>
      <sheetName val="SO.16 - stavební úpravy"/>
      <sheetName val="SO.17-2.n.p.stav.úpravy"/>
      <sheetName val="SO.18 - Silnoproud "/>
      <sheetName val="Pokyny pro vyplnění"/>
    </sheetNames>
    <sheetDataSet>
      <sheetData sheetId="0">
        <row r="13">
          <cell r="AN13" t="str">
            <v/>
          </cell>
        </row>
        <row r="14">
          <cell r="E14" t="str">
            <v> </v>
          </cell>
          <cell r="AN14" t="str">
            <v/>
          </cell>
        </row>
        <row r="17">
          <cell r="E17" t="str">
            <v> </v>
          </cell>
          <cell r="AN17" t="str">
            <v/>
          </cell>
        </row>
        <row r="19">
          <cell r="AN19" t="str">
            <v/>
          </cell>
        </row>
        <row r="20">
          <cell r="E20" t="str">
            <v> </v>
          </cell>
          <cell r="AN20" t="str">
            <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4"/>
  <sheetViews>
    <sheetView showGridLines="0" tabSelected="1" workbookViewId="0" topLeftCell="A10">
      <selection activeCell="K17" sqref="K17"/>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3.2812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AR2" s="423" t="s">
        <v>6</v>
      </c>
      <c r="AS2" s="424"/>
      <c r="AT2" s="424"/>
      <c r="AU2" s="424"/>
      <c r="AV2" s="424"/>
      <c r="AW2" s="424"/>
      <c r="AX2" s="424"/>
      <c r="AY2" s="424"/>
      <c r="AZ2" s="424"/>
      <c r="BA2" s="424"/>
      <c r="BB2" s="424"/>
      <c r="BC2" s="424"/>
      <c r="BD2" s="424"/>
      <c r="BE2" s="424"/>
      <c r="BS2" s="16" t="s">
        <v>7</v>
      </c>
      <c r="BT2" s="16" t="s">
        <v>8</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2:71" ht="24.95" customHeight="1">
      <c r="B4" s="19"/>
      <c r="D4" s="20" t="s">
        <v>10</v>
      </c>
      <c r="AR4" s="19"/>
      <c r="AS4" s="21" t="s">
        <v>11</v>
      </c>
      <c r="BS4" s="16" t="s">
        <v>12</v>
      </c>
    </row>
    <row r="5" spans="2:71" ht="12" customHeight="1">
      <c r="B5" s="19"/>
      <c r="D5" s="22" t="s">
        <v>13</v>
      </c>
      <c r="K5" s="430" t="s">
        <v>1051</v>
      </c>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R5" s="19"/>
      <c r="BS5" s="16" t="s">
        <v>7</v>
      </c>
    </row>
    <row r="6" spans="2:71" ht="36.95" customHeight="1">
      <c r="B6" s="19"/>
      <c r="D6" s="24" t="s">
        <v>14</v>
      </c>
      <c r="K6" s="431" t="s">
        <v>1060</v>
      </c>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R6" s="19"/>
      <c r="BS6" s="16" t="s">
        <v>7</v>
      </c>
    </row>
    <row r="7" spans="2:71" ht="12" customHeight="1">
      <c r="B7" s="19"/>
      <c r="D7" s="25" t="s">
        <v>16</v>
      </c>
      <c r="K7" s="23" t="s">
        <v>3</v>
      </c>
      <c r="AK7" s="25" t="s">
        <v>17</v>
      </c>
      <c r="AN7" s="23" t="s">
        <v>3</v>
      </c>
      <c r="AR7" s="19"/>
      <c r="BS7" s="16" t="s">
        <v>7</v>
      </c>
    </row>
    <row r="8" spans="2:71" ht="12" customHeight="1">
      <c r="B8" s="19"/>
      <c r="D8" s="25" t="s">
        <v>18</v>
      </c>
      <c r="K8" s="451" t="s">
        <v>956</v>
      </c>
      <c r="L8" s="451"/>
      <c r="M8" s="451"/>
      <c r="N8" s="451"/>
      <c r="O8" s="451"/>
      <c r="P8" s="451"/>
      <c r="Q8" s="451"/>
      <c r="R8" s="451"/>
      <c r="S8" s="451"/>
      <c r="T8" s="451"/>
      <c r="U8" s="451"/>
      <c r="V8" s="451"/>
      <c r="W8" s="451"/>
      <c r="X8" s="451"/>
      <c r="Y8" s="451"/>
      <c r="Z8" s="451"/>
      <c r="AA8" s="451"/>
      <c r="AB8" s="451"/>
      <c r="AC8" s="451"/>
      <c r="AD8" s="451"/>
      <c r="AE8" s="451"/>
      <c r="AF8" s="451"/>
      <c r="AG8" s="451"/>
      <c r="AH8" s="451"/>
      <c r="AK8" s="25" t="s">
        <v>20</v>
      </c>
      <c r="AN8" s="427">
        <v>45371</v>
      </c>
      <c r="AO8" s="427"/>
      <c r="AR8" s="19"/>
      <c r="BS8" s="16" t="s">
        <v>7</v>
      </c>
    </row>
    <row r="9" spans="2:71" ht="14.45" customHeight="1">
      <c r="B9" s="19"/>
      <c r="AR9" s="19"/>
      <c r="BS9" s="16" t="s">
        <v>7</v>
      </c>
    </row>
    <row r="10" spans="2:71" ht="12" customHeight="1">
      <c r="B10" s="19"/>
      <c r="D10" s="25" t="s">
        <v>21</v>
      </c>
      <c r="K10" s="448" t="s">
        <v>953</v>
      </c>
      <c r="L10" s="424"/>
      <c r="M10" s="424"/>
      <c r="N10" s="424"/>
      <c r="O10" s="424"/>
      <c r="P10" s="424"/>
      <c r="Q10" s="424"/>
      <c r="R10" s="424"/>
      <c r="S10" s="424"/>
      <c r="T10" s="424"/>
      <c r="U10" s="424"/>
      <c r="V10" s="424"/>
      <c r="W10" s="424"/>
      <c r="X10" s="424"/>
      <c r="Y10" s="424"/>
      <c r="Z10" s="424"/>
      <c r="AA10" s="424"/>
      <c r="AB10" s="424"/>
      <c r="AC10" s="424"/>
      <c r="AD10" s="424"/>
      <c r="AE10" s="424"/>
      <c r="AK10" s="25" t="s">
        <v>22</v>
      </c>
      <c r="AN10" s="23" t="s">
        <v>3</v>
      </c>
      <c r="AR10" s="19"/>
      <c r="BS10" s="16" t="s">
        <v>7</v>
      </c>
    </row>
    <row r="11" spans="2:71" ht="18.4" customHeight="1">
      <c r="B11" s="19"/>
      <c r="E11" s="385" t="s">
        <v>890</v>
      </c>
      <c r="F11" s="385"/>
      <c r="G11" s="385"/>
      <c r="H11" s="385"/>
      <c r="I11" s="385"/>
      <c r="J11" s="385"/>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K11" s="25" t="s">
        <v>23</v>
      </c>
      <c r="AN11" s="23" t="s">
        <v>3</v>
      </c>
      <c r="AR11" s="19"/>
      <c r="BS11" s="16" t="s">
        <v>7</v>
      </c>
    </row>
    <row r="12" spans="2:71" ht="6.95" customHeight="1">
      <c r="B12" s="19"/>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R12" s="19"/>
      <c r="BS12" s="16" t="s">
        <v>7</v>
      </c>
    </row>
    <row r="13" spans="2:71" ht="12" customHeight="1">
      <c r="B13" s="19"/>
      <c r="D13" s="25" t="s">
        <v>24</v>
      </c>
      <c r="AK13" s="25" t="s">
        <v>22</v>
      </c>
      <c r="AN13" s="23" t="s">
        <v>3</v>
      </c>
      <c r="AR13" s="19"/>
      <c r="BS13" s="16" t="s">
        <v>7</v>
      </c>
    </row>
    <row r="14" spans="2:71" ht="12.75">
      <c r="B14" s="19"/>
      <c r="E14" s="23" t="s">
        <v>19</v>
      </c>
      <c r="AK14" s="25" t="s">
        <v>23</v>
      </c>
      <c r="AN14" s="23" t="s">
        <v>3</v>
      </c>
      <c r="AR14" s="19"/>
      <c r="BS14" s="16" t="s">
        <v>7</v>
      </c>
    </row>
    <row r="15" spans="2:71" ht="6.95" customHeight="1">
      <c r="B15" s="19"/>
      <c r="AR15" s="19"/>
      <c r="BS15" s="16" t="s">
        <v>4</v>
      </c>
    </row>
    <row r="16" spans="2:71" ht="12" customHeight="1">
      <c r="B16" s="19"/>
      <c r="D16" s="25" t="s">
        <v>25</v>
      </c>
      <c r="K16" s="448" t="s">
        <v>954</v>
      </c>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K16" s="25" t="s">
        <v>22</v>
      </c>
      <c r="AN16" s="386" t="s">
        <v>955</v>
      </c>
      <c r="AR16" s="19"/>
      <c r="BS16" s="16" t="s">
        <v>4</v>
      </c>
    </row>
    <row r="17" spans="2:71" ht="18.4" customHeight="1">
      <c r="B17" s="19"/>
      <c r="E17" s="23" t="s">
        <v>19</v>
      </c>
      <c r="K17" s="416" t="s">
        <v>1083</v>
      </c>
      <c r="AK17" s="25" t="s">
        <v>23</v>
      </c>
      <c r="AN17" s="23" t="s">
        <v>3</v>
      </c>
      <c r="AR17" s="19"/>
      <c r="BS17" s="16" t="s">
        <v>26</v>
      </c>
    </row>
    <row r="18" spans="2:71" ht="6.95" customHeight="1">
      <c r="B18" s="19"/>
      <c r="AR18" s="19"/>
      <c r="BS18" s="16" t="s">
        <v>7</v>
      </c>
    </row>
    <row r="19" spans="2:71" ht="12" customHeight="1">
      <c r="B19" s="19"/>
      <c r="D19" s="25" t="s">
        <v>27</v>
      </c>
      <c r="AK19" s="25" t="s">
        <v>22</v>
      </c>
      <c r="AN19" s="23" t="s">
        <v>3</v>
      </c>
      <c r="AR19" s="19"/>
      <c r="BS19" s="16" t="s">
        <v>7</v>
      </c>
    </row>
    <row r="20" spans="2:71" ht="18.4" customHeight="1">
      <c r="B20" s="19"/>
      <c r="E20" s="23" t="s">
        <v>19</v>
      </c>
      <c r="AK20" s="25" t="s">
        <v>23</v>
      </c>
      <c r="AN20" s="23" t="s">
        <v>3</v>
      </c>
      <c r="AR20" s="19"/>
      <c r="BS20" s="16" t="s">
        <v>4</v>
      </c>
    </row>
    <row r="21" spans="2:44" ht="6.95" customHeight="1">
      <c r="B21" s="19"/>
      <c r="AR21" s="19"/>
    </row>
    <row r="22" spans="2:44" ht="12" customHeight="1">
      <c r="B22" s="19"/>
      <c r="D22" s="25" t="s">
        <v>28</v>
      </c>
      <c r="AR22" s="19"/>
    </row>
    <row r="23" spans="2:44" ht="23.25" customHeight="1">
      <c r="B23" s="19"/>
      <c r="E23" s="454" t="s">
        <v>29</v>
      </c>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R23" s="19"/>
    </row>
    <row r="24" spans="2:44" ht="6.95" customHeight="1">
      <c r="B24" s="19"/>
      <c r="AR24" s="19"/>
    </row>
    <row r="25" spans="2:44" ht="6.95" customHeight="1">
      <c r="B25" s="19"/>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R25" s="19"/>
    </row>
    <row r="26" spans="2:44" s="1" customFormat="1" ht="25.9" customHeight="1">
      <c r="B26" s="28"/>
      <c r="D26" s="29" t="s">
        <v>30</v>
      </c>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455">
        <f>ROUND(AG54,2)</f>
        <v>0</v>
      </c>
      <c r="AL26" s="456"/>
      <c r="AM26" s="456"/>
      <c r="AN26" s="456"/>
      <c r="AO26" s="456"/>
      <c r="AR26" s="28"/>
    </row>
    <row r="27" spans="2:44" s="1" customFormat="1" ht="6.95" customHeight="1">
      <c r="B27" s="28"/>
      <c r="AR27" s="28"/>
    </row>
    <row r="28" spans="2:44" s="1" customFormat="1" ht="12.75">
      <c r="B28" s="28"/>
      <c r="L28" s="457" t="s">
        <v>31</v>
      </c>
      <c r="M28" s="457"/>
      <c r="N28" s="457"/>
      <c r="O28" s="457"/>
      <c r="P28" s="457"/>
      <c r="W28" s="457" t="s">
        <v>32</v>
      </c>
      <c r="X28" s="457"/>
      <c r="Y28" s="457"/>
      <c r="Z28" s="457"/>
      <c r="AA28" s="457"/>
      <c r="AB28" s="457"/>
      <c r="AC28" s="457"/>
      <c r="AD28" s="457"/>
      <c r="AE28" s="457"/>
      <c r="AK28" s="457" t="s">
        <v>33</v>
      </c>
      <c r="AL28" s="457"/>
      <c r="AM28" s="457"/>
      <c r="AN28" s="457"/>
      <c r="AO28" s="457"/>
      <c r="AR28" s="28"/>
    </row>
    <row r="29" spans="2:44" s="2" customFormat="1" ht="14.45" customHeight="1">
      <c r="B29" s="32"/>
      <c r="D29" s="25" t="s">
        <v>34</v>
      </c>
      <c r="F29" s="25" t="s">
        <v>35</v>
      </c>
      <c r="L29" s="432">
        <v>0.21</v>
      </c>
      <c r="M29" s="433"/>
      <c r="N29" s="433"/>
      <c r="O29" s="433"/>
      <c r="P29" s="433"/>
      <c r="W29" s="434">
        <f>AK26</f>
        <v>0</v>
      </c>
      <c r="X29" s="433"/>
      <c r="Y29" s="433"/>
      <c r="Z29" s="433"/>
      <c r="AA29" s="433"/>
      <c r="AB29" s="433"/>
      <c r="AC29" s="433"/>
      <c r="AD29" s="433"/>
      <c r="AE29" s="433"/>
      <c r="AK29" s="434">
        <f>W29*0.21</f>
        <v>0</v>
      </c>
      <c r="AL29" s="433"/>
      <c r="AM29" s="433"/>
      <c r="AN29" s="433"/>
      <c r="AO29" s="433"/>
      <c r="AR29" s="32"/>
    </row>
    <row r="30" spans="2:44" s="2" customFormat="1" ht="14.45" customHeight="1">
      <c r="B30" s="32"/>
      <c r="F30" s="25" t="s">
        <v>36</v>
      </c>
      <c r="L30" s="432">
        <v>0.15</v>
      </c>
      <c r="M30" s="433"/>
      <c r="N30" s="433"/>
      <c r="O30" s="433"/>
      <c r="P30" s="433"/>
      <c r="W30" s="434">
        <v>0</v>
      </c>
      <c r="X30" s="433"/>
      <c r="Y30" s="433"/>
      <c r="Z30" s="433"/>
      <c r="AA30" s="433"/>
      <c r="AB30" s="433"/>
      <c r="AC30" s="433"/>
      <c r="AD30" s="433"/>
      <c r="AE30" s="433"/>
      <c r="AK30" s="434">
        <f>W30*0.15</f>
        <v>0</v>
      </c>
      <c r="AL30" s="433"/>
      <c r="AM30" s="433"/>
      <c r="AN30" s="433"/>
      <c r="AO30" s="433"/>
      <c r="AR30" s="32"/>
    </row>
    <row r="31" spans="2:44" s="2" customFormat="1" ht="14.45" customHeight="1" hidden="1">
      <c r="B31" s="32"/>
      <c r="F31" s="25" t="s">
        <v>37</v>
      </c>
      <c r="L31" s="432">
        <v>0.21</v>
      </c>
      <c r="M31" s="433"/>
      <c r="N31" s="433"/>
      <c r="O31" s="433"/>
      <c r="P31" s="433"/>
      <c r="W31" s="434" t="e">
        <f>ROUND(BB54,2)</f>
        <v>#REF!</v>
      </c>
      <c r="X31" s="433"/>
      <c r="Y31" s="433"/>
      <c r="Z31" s="433"/>
      <c r="AA31" s="433"/>
      <c r="AB31" s="433"/>
      <c r="AC31" s="433"/>
      <c r="AD31" s="433"/>
      <c r="AE31" s="433"/>
      <c r="AK31" s="434">
        <v>0</v>
      </c>
      <c r="AL31" s="433"/>
      <c r="AM31" s="433"/>
      <c r="AN31" s="433"/>
      <c r="AO31" s="433"/>
      <c r="AR31" s="32"/>
    </row>
    <row r="32" spans="2:44" s="2" customFormat="1" ht="14.45" customHeight="1" hidden="1">
      <c r="B32" s="32"/>
      <c r="F32" s="25" t="s">
        <v>38</v>
      </c>
      <c r="L32" s="432">
        <v>0.15</v>
      </c>
      <c r="M32" s="433"/>
      <c r="N32" s="433"/>
      <c r="O32" s="433"/>
      <c r="P32" s="433"/>
      <c r="W32" s="434" t="e">
        <f>ROUND(BC54,2)</f>
        <v>#REF!</v>
      </c>
      <c r="X32" s="433"/>
      <c r="Y32" s="433"/>
      <c r="Z32" s="433"/>
      <c r="AA32" s="433"/>
      <c r="AB32" s="433"/>
      <c r="AC32" s="433"/>
      <c r="AD32" s="433"/>
      <c r="AE32" s="433"/>
      <c r="AK32" s="434">
        <v>0</v>
      </c>
      <c r="AL32" s="433"/>
      <c r="AM32" s="433"/>
      <c r="AN32" s="433"/>
      <c r="AO32" s="433"/>
      <c r="AR32" s="32"/>
    </row>
    <row r="33" spans="2:44" s="2" customFormat="1" ht="14.45" customHeight="1" hidden="1">
      <c r="B33" s="32"/>
      <c r="F33" s="25" t="s">
        <v>39</v>
      </c>
      <c r="L33" s="432">
        <v>0</v>
      </c>
      <c r="M33" s="433"/>
      <c r="N33" s="433"/>
      <c r="O33" s="433"/>
      <c r="P33" s="433"/>
      <c r="W33" s="434" t="e">
        <f>ROUND(BD54,2)</f>
        <v>#REF!</v>
      </c>
      <c r="X33" s="433"/>
      <c r="Y33" s="433"/>
      <c r="Z33" s="433"/>
      <c r="AA33" s="433"/>
      <c r="AB33" s="433"/>
      <c r="AC33" s="433"/>
      <c r="AD33" s="433"/>
      <c r="AE33" s="433"/>
      <c r="AK33" s="434">
        <v>0</v>
      </c>
      <c r="AL33" s="433"/>
      <c r="AM33" s="433"/>
      <c r="AN33" s="433"/>
      <c r="AO33" s="433"/>
      <c r="AR33" s="32"/>
    </row>
    <row r="34" spans="2:44" s="1" customFormat="1" ht="6.95" customHeight="1">
      <c r="B34" s="28"/>
      <c r="AR34" s="28"/>
    </row>
    <row r="35" spans="2:44" s="1" customFormat="1" ht="25.9" customHeight="1">
      <c r="B35" s="28"/>
      <c r="C35" s="33"/>
      <c r="D35" s="34" t="s">
        <v>40</v>
      </c>
      <c r="E35" s="35"/>
      <c r="F35" s="35"/>
      <c r="G35" s="35"/>
      <c r="H35" s="35"/>
      <c r="I35" s="35"/>
      <c r="J35" s="35"/>
      <c r="K35" s="35"/>
      <c r="L35" s="35"/>
      <c r="M35" s="35"/>
      <c r="N35" s="35"/>
      <c r="O35" s="35"/>
      <c r="P35" s="35"/>
      <c r="Q35" s="35"/>
      <c r="R35" s="35"/>
      <c r="S35" s="35"/>
      <c r="T35" s="36" t="s">
        <v>41</v>
      </c>
      <c r="U35" s="35"/>
      <c r="V35" s="35"/>
      <c r="W35" s="35"/>
      <c r="X35" s="442" t="s">
        <v>42</v>
      </c>
      <c r="Y35" s="440"/>
      <c r="Z35" s="440"/>
      <c r="AA35" s="440"/>
      <c r="AB35" s="440"/>
      <c r="AC35" s="35"/>
      <c r="AD35" s="35"/>
      <c r="AE35" s="35"/>
      <c r="AF35" s="35"/>
      <c r="AG35" s="35"/>
      <c r="AH35" s="35"/>
      <c r="AI35" s="35"/>
      <c r="AJ35" s="35"/>
      <c r="AK35" s="439">
        <f>SUM(AK26:AK33)</f>
        <v>0</v>
      </c>
      <c r="AL35" s="440"/>
      <c r="AM35" s="440"/>
      <c r="AN35" s="440"/>
      <c r="AO35" s="441"/>
      <c r="AP35" s="33"/>
      <c r="AQ35" s="33"/>
      <c r="AR35" s="28"/>
    </row>
    <row r="36" spans="2:44" s="1" customFormat="1" ht="6.95" customHeight="1">
      <c r="B36" s="28"/>
      <c r="AR36" s="28"/>
    </row>
    <row r="37" spans="2:44" s="1" customFormat="1" ht="6.95" customHeight="1">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28"/>
    </row>
    <row r="41" spans="2:44" s="1" customFormat="1" ht="6.95" customHeight="1">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28"/>
    </row>
    <row r="42" spans="2:44" s="1" customFormat="1" ht="24.95" customHeight="1">
      <c r="B42" s="28"/>
      <c r="C42" s="20" t="s">
        <v>43</v>
      </c>
      <c r="AR42" s="28"/>
    </row>
    <row r="43" spans="2:44" s="1" customFormat="1" ht="6.95" customHeight="1">
      <c r="B43" s="28"/>
      <c r="AR43" s="28"/>
    </row>
    <row r="44" spans="2:44" s="3" customFormat="1" ht="12" customHeight="1">
      <c r="B44" s="41"/>
      <c r="C44" s="25" t="s">
        <v>13</v>
      </c>
      <c r="L44" s="3" t="str">
        <f>K5</f>
        <v>04/2024_VZ_2</v>
      </c>
      <c r="AR44" s="41"/>
    </row>
    <row r="45" spans="2:44" s="4" customFormat="1" ht="36.95" customHeight="1">
      <c r="B45" s="42"/>
      <c r="C45" s="43" t="s">
        <v>14</v>
      </c>
      <c r="L45" s="452" t="str">
        <f>K6</f>
        <v>REKONSTRUKCE ELEKTROINSTALACE, č.p.67, CHRUDIM                                                                                                - AKTUALIZACE A DOPLNĚNÍ PD_BŘEZEN 2024</v>
      </c>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53"/>
      <c r="AN45" s="453"/>
      <c r="AO45" s="453"/>
      <c r="AR45" s="42"/>
    </row>
    <row r="46" spans="2:44" s="1" customFormat="1" ht="6.95" customHeight="1">
      <c r="B46" s="28"/>
      <c r="AR46" s="28"/>
    </row>
    <row r="47" spans="2:44" s="1" customFormat="1" ht="12" customHeight="1">
      <c r="B47" s="28"/>
      <c r="C47" s="25" t="s">
        <v>18</v>
      </c>
      <c r="L47" s="44" t="str">
        <f>IF(K8="","",K8)</f>
        <v>budova Městského úřadu, Pardubická 67, 537 16 Chrudim I</v>
      </c>
      <c r="AI47" s="25" t="s">
        <v>20</v>
      </c>
      <c r="AM47" s="427">
        <f>IF(AN8="","",AN8)</f>
        <v>45371</v>
      </c>
      <c r="AN47" s="427"/>
      <c r="AR47" s="28"/>
    </row>
    <row r="48" spans="2:44" s="1" customFormat="1" ht="6.95" customHeight="1">
      <c r="B48" s="28"/>
      <c r="AR48" s="28"/>
    </row>
    <row r="49" spans="2:56" s="1" customFormat="1" ht="20.25" customHeight="1">
      <c r="B49" s="28"/>
      <c r="C49" s="25" t="s">
        <v>21</v>
      </c>
      <c r="L49" s="3" t="str">
        <f>IF(E11="","",E11)</f>
        <v xml:space="preserve">
</v>
      </c>
      <c r="AI49" s="25" t="s">
        <v>25</v>
      </c>
      <c r="AM49" s="449" t="str">
        <f>IF(K16="","",K16)</f>
        <v>BOGUAJ Stavební inženýrství s.r.o.</v>
      </c>
      <c r="AN49" s="449"/>
      <c r="AO49" s="449"/>
      <c r="AP49" s="449"/>
      <c r="AQ49" s="450"/>
      <c r="AR49" s="28"/>
      <c r="AS49" s="435" t="s">
        <v>44</v>
      </c>
      <c r="AT49" s="436"/>
      <c r="AU49" s="46"/>
      <c r="AV49" s="46"/>
      <c r="AW49" s="46"/>
      <c r="AX49" s="46"/>
      <c r="AY49" s="46"/>
      <c r="AZ49" s="46"/>
      <c r="BA49" s="46"/>
      <c r="BB49" s="46"/>
      <c r="BC49" s="46"/>
      <c r="BD49" s="47"/>
    </row>
    <row r="50" spans="2:56" s="1" customFormat="1" ht="15.2" customHeight="1">
      <c r="B50" s="28"/>
      <c r="C50" s="25" t="s">
        <v>24</v>
      </c>
      <c r="L50" s="3" t="str">
        <f>IF(E14="","",E14)</f>
        <v xml:space="preserve"> </v>
      </c>
      <c r="AI50" s="25" t="s">
        <v>27</v>
      </c>
      <c r="AM50" s="428" t="str">
        <f>IF(E20="","",E20)</f>
        <v xml:space="preserve"> </v>
      </c>
      <c r="AN50" s="429"/>
      <c r="AO50" s="429"/>
      <c r="AP50" s="429"/>
      <c r="AR50" s="28"/>
      <c r="AS50" s="437"/>
      <c r="AT50" s="438"/>
      <c r="BD50" s="49"/>
    </row>
    <row r="51" spans="2:56" s="1" customFormat="1" ht="10.9" customHeight="1">
      <c r="B51" s="28"/>
      <c r="AR51" s="28"/>
      <c r="AS51" s="437"/>
      <c r="AT51" s="438"/>
      <c r="BD51" s="49"/>
    </row>
    <row r="52" spans="2:56" s="1" customFormat="1" ht="29.25" customHeight="1">
      <c r="B52" s="28"/>
      <c r="C52" s="444" t="s">
        <v>45</v>
      </c>
      <c r="D52" s="426"/>
      <c r="E52" s="426"/>
      <c r="F52" s="426"/>
      <c r="G52" s="426"/>
      <c r="H52" s="50"/>
      <c r="I52" s="443" t="s">
        <v>46</v>
      </c>
      <c r="J52" s="426"/>
      <c r="K52" s="426"/>
      <c r="L52" s="426"/>
      <c r="M52" s="426"/>
      <c r="N52" s="426"/>
      <c r="O52" s="426"/>
      <c r="P52" s="426"/>
      <c r="Q52" s="426"/>
      <c r="R52" s="426"/>
      <c r="S52" s="426"/>
      <c r="T52" s="426"/>
      <c r="U52" s="426"/>
      <c r="V52" s="426"/>
      <c r="W52" s="426"/>
      <c r="X52" s="426"/>
      <c r="Y52" s="426"/>
      <c r="Z52" s="426"/>
      <c r="AA52" s="426"/>
      <c r="AB52" s="426"/>
      <c r="AC52" s="426"/>
      <c r="AD52" s="426"/>
      <c r="AE52" s="426"/>
      <c r="AF52" s="426"/>
      <c r="AG52" s="425" t="s">
        <v>47</v>
      </c>
      <c r="AH52" s="426"/>
      <c r="AI52" s="426"/>
      <c r="AJ52" s="426"/>
      <c r="AK52" s="426"/>
      <c r="AL52" s="426"/>
      <c r="AM52" s="426"/>
      <c r="AN52" s="443" t="s">
        <v>48</v>
      </c>
      <c r="AO52" s="426"/>
      <c r="AP52" s="426"/>
      <c r="AQ52" s="51" t="s">
        <v>49</v>
      </c>
      <c r="AR52" s="28"/>
      <c r="AS52" s="52" t="s">
        <v>50</v>
      </c>
      <c r="AT52" s="53" t="s">
        <v>51</v>
      </c>
      <c r="AU52" s="53" t="s">
        <v>52</v>
      </c>
      <c r="AV52" s="53" t="s">
        <v>53</v>
      </c>
      <c r="AW52" s="53" t="s">
        <v>54</v>
      </c>
      <c r="AX52" s="53" t="s">
        <v>55</v>
      </c>
      <c r="AY52" s="53" t="s">
        <v>56</v>
      </c>
      <c r="AZ52" s="53" t="s">
        <v>57</v>
      </c>
      <c r="BA52" s="53" t="s">
        <v>58</v>
      </c>
      <c r="BB52" s="53" t="s">
        <v>59</v>
      </c>
      <c r="BC52" s="53" t="s">
        <v>60</v>
      </c>
      <c r="BD52" s="54" t="s">
        <v>61</v>
      </c>
    </row>
    <row r="53" spans="2:56" s="1" customFormat="1" ht="10.9" customHeight="1">
      <c r="B53" s="28"/>
      <c r="AR53" s="28"/>
      <c r="AS53" s="55"/>
      <c r="AT53" s="46"/>
      <c r="AU53" s="46"/>
      <c r="AV53" s="46"/>
      <c r="AW53" s="46"/>
      <c r="AX53" s="46"/>
      <c r="AY53" s="46"/>
      <c r="AZ53" s="46"/>
      <c r="BA53" s="46"/>
      <c r="BB53" s="46"/>
      <c r="BC53" s="46"/>
      <c r="BD53" s="47"/>
    </row>
    <row r="54" spans="2:90" s="5" customFormat="1" ht="32.45" customHeight="1">
      <c r="B54" s="56"/>
      <c r="C54" s="57" t="s">
        <v>62</v>
      </c>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445">
        <f>ROUND(SUM(AG55:AG62),2)</f>
        <v>0</v>
      </c>
      <c r="AH54" s="445"/>
      <c r="AI54" s="445"/>
      <c r="AJ54" s="445"/>
      <c r="AK54" s="445"/>
      <c r="AL54" s="445"/>
      <c r="AM54" s="445"/>
      <c r="AN54" s="446">
        <f>SUM(AN55:AP62)</f>
        <v>0</v>
      </c>
      <c r="AO54" s="446"/>
      <c r="AP54" s="446"/>
      <c r="AQ54" s="60" t="s">
        <v>3</v>
      </c>
      <c r="AR54" s="56"/>
      <c r="AS54" s="61">
        <f>ROUND(SUM(AS55:AS59),2)</f>
        <v>0</v>
      </c>
      <c r="AT54" s="62" t="e">
        <f aca="true" t="shared" si="0" ref="AT54:AT59">ROUND(SUM(AV54:AW54),2)</f>
        <v>#REF!</v>
      </c>
      <c r="AU54" s="63" t="e">
        <f>ROUND(SUM(AU55:AU59),5)</f>
        <v>#REF!</v>
      </c>
      <c r="AV54" s="62" t="e">
        <f>ROUND(AZ54*L29,2)</f>
        <v>#REF!</v>
      </c>
      <c r="AW54" s="62" t="e">
        <f>ROUND(BA54*L30,2)</f>
        <v>#REF!</v>
      </c>
      <c r="AX54" s="62" t="e">
        <f>ROUND(BB54*L29,2)</f>
        <v>#REF!</v>
      </c>
      <c r="AY54" s="62" t="e">
        <f>ROUND(BC54*L30,2)</f>
        <v>#REF!</v>
      </c>
      <c r="AZ54" s="62" t="e">
        <f>ROUND(SUM(AZ55:AZ59),2)</f>
        <v>#REF!</v>
      </c>
      <c r="BA54" s="62" t="e">
        <f>ROUND(SUM(BA55:BA59),2)</f>
        <v>#REF!</v>
      </c>
      <c r="BB54" s="62" t="e">
        <f>ROUND(SUM(BB55:BB59),2)</f>
        <v>#REF!</v>
      </c>
      <c r="BC54" s="62" t="e">
        <f>ROUND(SUM(BC55:BC59),2)</f>
        <v>#REF!</v>
      </c>
      <c r="BD54" s="64" t="e">
        <f>ROUND(SUM(BD55:BD59),2)</f>
        <v>#REF!</v>
      </c>
      <c r="BS54" s="65" t="s">
        <v>63</v>
      </c>
      <c r="BT54" s="65" t="s">
        <v>64</v>
      </c>
      <c r="BU54" s="66" t="s">
        <v>65</v>
      </c>
      <c r="BV54" s="65" t="s">
        <v>66</v>
      </c>
      <c r="BW54" s="65" t="s">
        <v>5</v>
      </c>
      <c r="BX54" s="65" t="s">
        <v>67</v>
      </c>
      <c r="CL54" s="65" t="s">
        <v>3</v>
      </c>
    </row>
    <row r="55" spans="1:91" s="6" customFormat="1" ht="16.5" customHeight="1">
      <c r="A55" s="67" t="s">
        <v>68</v>
      </c>
      <c r="B55" s="68"/>
      <c r="C55" s="69"/>
      <c r="D55" s="422" t="s">
        <v>72</v>
      </c>
      <c r="E55" s="422"/>
      <c r="F55" s="422"/>
      <c r="G55" s="422"/>
      <c r="H55" s="422"/>
      <c r="I55" s="70"/>
      <c r="J55" s="422" t="s">
        <v>73</v>
      </c>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0">
        <f>'SO.05 - 2.n.p._chodby'!J30</f>
        <v>0</v>
      </c>
      <c r="AH55" s="421"/>
      <c r="AI55" s="421"/>
      <c r="AJ55" s="421"/>
      <c r="AK55" s="421"/>
      <c r="AL55" s="421"/>
      <c r="AM55" s="421"/>
      <c r="AN55" s="420">
        <f aca="true" t="shared" si="1" ref="AN55:AN58">SUM(AG55,AT55)</f>
        <v>0</v>
      </c>
      <c r="AO55" s="421"/>
      <c r="AP55" s="421"/>
      <c r="AQ55" s="71" t="s">
        <v>69</v>
      </c>
      <c r="AR55" s="68"/>
      <c r="AS55" s="72">
        <v>0</v>
      </c>
      <c r="AT55" s="73">
        <f t="shared" si="0"/>
        <v>0</v>
      </c>
      <c r="AU55" s="74">
        <f>'SO.05 - 2.n.p._chodby'!P86</f>
        <v>504.8299999999999</v>
      </c>
      <c r="AV55" s="73">
        <f>'SO.05 - 2.n.p._chodby'!J33</f>
        <v>0</v>
      </c>
      <c r="AW55" s="73">
        <f>'SO.05 - 2.n.p._chodby'!J34</f>
        <v>0</v>
      </c>
      <c r="AX55" s="73">
        <f>'SO.05 - 2.n.p._chodby'!J35</f>
        <v>0</v>
      </c>
      <c r="AY55" s="73">
        <f>'SO.05 - 2.n.p._chodby'!J36</f>
        <v>0</v>
      </c>
      <c r="AZ55" s="73">
        <f>'SO.05 - 2.n.p._chodby'!F33</f>
        <v>0</v>
      </c>
      <c r="BA55" s="73">
        <f>'SO.05 - 2.n.p._chodby'!F34</f>
        <v>0</v>
      </c>
      <c r="BB55" s="73">
        <f>'SO.05 - 2.n.p._chodby'!F35</f>
        <v>0</v>
      </c>
      <c r="BC55" s="73">
        <f>'SO.05 - 2.n.p._chodby'!F36</f>
        <v>0</v>
      </c>
      <c r="BD55" s="75">
        <f>'SO.05 - 2.n.p._chodby'!F37</f>
        <v>0</v>
      </c>
      <c r="BT55" s="76" t="s">
        <v>70</v>
      </c>
      <c r="BV55" s="76" t="s">
        <v>66</v>
      </c>
      <c r="BW55" s="76" t="s">
        <v>74</v>
      </c>
      <c r="BX55" s="76" t="s">
        <v>5</v>
      </c>
      <c r="CL55" s="76" t="s">
        <v>3</v>
      </c>
      <c r="CM55" s="76" t="s">
        <v>71</v>
      </c>
    </row>
    <row r="56" spans="1:91" s="6" customFormat="1" ht="16.5" customHeight="1">
      <c r="A56" s="67" t="s">
        <v>68</v>
      </c>
      <c r="B56" s="68"/>
      <c r="C56" s="69"/>
      <c r="D56" s="422" t="s">
        <v>75</v>
      </c>
      <c r="E56" s="422"/>
      <c r="F56" s="422"/>
      <c r="G56" s="422"/>
      <c r="H56" s="422"/>
      <c r="I56" s="70"/>
      <c r="J56" s="422" t="s">
        <v>76</v>
      </c>
      <c r="K56" s="422"/>
      <c r="L56" s="422"/>
      <c r="M56" s="422"/>
      <c r="N56" s="422"/>
      <c r="O56" s="422"/>
      <c r="P56" s="422"/>
      <c r="Q56" s="422"/>
      <c r="R56" s="422"/>
      <c r="S56" s="422"/>
      <c r="T56" s="422"/>
      <c r="U56" s="422"/>
      <c r="V56" s="422"/>
      <c r="W56" s="422"/>
      <c r="X56" s="422"/>
      <c r="Y56" s="422"/>
      <c r="Z56" s="422"/>
      <c r="AA56" s="422"/>
      <c r="AB56" s="422"/>
      <c r="AC56" s="422"/>
      <c r="AD56" s="422"/>
      <c r="AE56" s="422"/>
      <c r="AF56" s="422"/>
      <c r="AG56" s="420">
        <f>'SO.09 - 2.n.p._kanceláře'!J30</f>
        <v>0</v>
      </c>
      <c r="AH56" s="421"/>
      <c r="AI56" s="421"/>
      <c r="AJ56" s="421"/>
      <c r="AK56" s="421"/>
      <c r="AL56" s="421"/>
      <c r="AM56" s="421"/>
      <c r="AN56" s="420">
        <f t="shared" si="1"/>
        <v>0</v>
      </c>
      <c r="AO56" s="421"/>
      <c r="AP56" s="421"/>
      <c r="AQ56" s="71" t="s">
        <v>69</v>
      </c>
      <c r="AR56" s="68"/>
      <c r="AS56" s="72">
        <v>0</v>
      </c>
      <c r="AT56" s="73">
        <f t="shared" si="0"/>
        <v>0</v>
      </c>
      <c r="AU56" s="74">
        <f>'SO.09 - 2.n.p._kanceláře'!P84</f>
        <v>855.872</v>
      </c>
      <c r="AV56" s="73">
        <f>'SO.09 - 2.n.p._kanceláře'!J33</f>
        <v>0</v>
      </c>
      <c r="AW56" s="73">
        <f>'SO.09 - 2.n.p._kanceláře'!J34</f>
        <v>0</v>
      </c>
      <c r="AX56" s="73">
        <f>'SO.09 - 2.n.p._kanceláře'!J35</f>
        <v>0</v>
      </c>
      <c r="AY56" s="73">
        <f>'SO.09 - 2.n.p._kanceláře'!J36</f>
        <v>0</v>
      </c>
      <c r="AZ56" s="73">
        <f>'SO.09 - 2.n.p._kanceláře'!F33</f>
        <v>0</v>
      </c>
      <c r="BA56" s="73">
        <f>'SO.09 - 2.n.p._kanceláře'!F34</f>
        <v>0</v>
      </c>
      <c r="BB56" s="73">
        <f>'SO.09 - 2.n.p._kanceláře'!F35</f>
        <v>0</v>
      </c>
      <c r="BC56" s="73">
        <f>'SO.09 - 2.n.p._kanceláře'!F36</f>
        <v>0</v>
      </c>
      <c r="BD56" s="75">
        <f>'SO.09 - 2.n.p._kanceláře'!F37</f>
        <v>0</v>
      </c>
      <c r="BT56" s="76" t="s">
        <v>70</v>
      </c>
      <c r="BV56" s="76" t="s">
        <v>66</v>
      </c>
      <c r="BW56" s="76" t="s">
        <v>77</v>
      </c>
      <c r="BX56" s="76" t="s">
        <v>5</v>
      </c>
      <c r="CL56" s="76" t="s">
        <v>3</v>
      </c>
      <c r="CM56" s="76" t="s">
        <v>71</v>
      </c>
    </row>
    <row r="57" spans="1:91" s="6" customFormat="1" ht="16.5" customHeight="1">
      <c r="A57" s="67" t="s">
        <v>68</v>
      </c>
      <c r="B57" s="68"/>
      <c r="C57" s="69"/>
      <c r="D57" s="422" t="s">
        <v>78</v>
      </c>
      <c r="E57" s="422"/>
      <c r="F57" s="422"/>
      <c r="G57" s="422"/>
      <c r="H57" s="422"/>
      <c r="I57" s="70"/>
      <c r="J57" s="422" t="s">
        <v>79</v>
      </c>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0">
        <f>'SO.11 - nouzové osvětlení'!J30</f>
        <v>0</v>
      </c>
      <c r="AH57" s="421"/>
      <c r="AI57" s="421"/>
      <c r="AJ57" s="421"/>
      <c r="AK57" s="421"/>
      <c r="AL57" s="421"/>
      <c r="AM57" s="421"/>
      <c r="AN57" s="420">
        <f t="shared" si="1"/>
        <v>0</v>
      </c>
      <c r="AO57" s="421"/>
      <c r="AP57" s="421"/>
      <c r="AQ57" s="71" t="s">
        <v>69</v>
      </c>
      <c r="AR57" s="68"/>
      <c r="AS57" s="72">
        <v>0</v>
      </c>
      <c r="AT57" s="73">
        <f t="shared" si="0"/>
        <v>0</v>
      </c>
      <c r="AU57" s="74">
        <f>'SO.11 - nouzové osvětlení'!P84</f>
        <v>27.114</v>
      </c>
      <c r="AV57" s="73">
        <f>'SO.11 - nouzové osvětlení'!J33</f>
        <v>0</v>
      </c>
      <c r="AW57" s="73">
        <f>'SO.11 - nouzové osvětlení'!J34</f>
        <v>0</v>
      </c>
      <c r="AX57" s="73">
        <f>'SO.11 - nouzové osvětlení'!J35</f>
        <v>0</v>
      </c>
      <c r="AY57" s="73">
        <f>'SO.11 - nouzové osvětlení'!J36</f>
        <v>0</v>
      </c>
      <c r="AZ57" s="73">
        <f>'SO.11 - nouzové osvětlení'!F33</f>
        <v>0</v>
      </c>
      <c r="BA57" s="73">
        <f>'SO.11 - nouzové osvětlení'!F34</f>
        <v>0</v>
      </c>
      <c r="BB57" s="73">
        <f>'SO.11 - nouzové osvětlení'!F35</f>
        <v>0</v>
      </c>
      <c r="BC57" s="73">
        <f>'SO.11 - nouzové osvětlení'!F36</f>
        <v>0</v>
      </c>
      <c r="BD57" s="75">
        <f>'SO.11 - nouzové osvětlení'!F37</f>
        <v>0</v>
      </c>
      <c r="BT57" s="76" t="s">
        <v>70</v>
      </c>
      <c r="BV57" s="76" t="s">
        <v>66</v>
      </c>
      <c r="BW57" s="76" t="s">
        <v>80</v>
      </c>
      <c r="BX57" s="76" t="s">
        <v>5</v>
      </c>
      <c r="CL57" s="76" t="s">
        <v>3</v>
      </c>
      <c r="CM57" s="76" t="s">
        <v>71</v>
      </c>
    </row>
    <row r="58" spans="1:91" s="6" customFormat="1" ht="16.5" customHeight="1">
      <c r="A58" s="67" t="s">
        <v>68</v>
      </c>
      <c r="B58" s="68"/>
      <c r="C58" s="69"/>
      <c r="D58" s="422" t="s">
        <v>81</v>
      </c>
      <c r="E58" s="422"/>
      <c r="F58" s="422"/>
      <c r="G58" s="422"/>
      <c r="H58" s="422"/>
      <c r="I58" s="70"/>
      <c r="J58" s="422" t="s">
        <v>82</v>
      </c>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0">
        <f>'SO.14 - 2.n.p._data'!J30</f>
        <v>0</v>
      </c>
      <c r="AH58" s="421"/>
      <c r="AI58" s="421"/>
      <c r="AJ58" s="421"/>
      <c r="AK58" s="421"/>
      <c r="AL58" s="421"/>
      <c r="AM58" s="421"/>
      <c r="AN58" s="420">
        <f t="shared" si="1"/>
        <v>0</v>
      </c>
      <c r="AO58" s="421"/>
      <c r="AP58" s="421"/>
      <c r="AQ58" s="71" t="s">
        <v>69</v>
      </c>
      <c r="AR58" s="68"/>
      <c r="AS58" s="72">
        <v>0</v>
      </c>
      <c r="AT58" s="73">
        <f t="shared" si="0"/>
        <v>0</v>
      </c>
      <c r="AU58" s="74">
        <f>'SO.14 - 2.n.p._data'!P85</f>
        <v>594.8820000000001</v>
      </c>
      <c r="AV58" s="73">
        <f>'SO.14 - 2.n.p._data'!J33</f>
        <v>0</v>
      </c>
      <c r="AW58" s="73">
        <f>'SO.14 - 2.n.p._data'!J34</f>
        <v>0</v>
      </c>
      <c r="AX58" s="73">
        <f>'SO.14 - 2.n.p._data'!J35</f>
        <v>0</v>
      </c>
      <c r="AY58" s="73">
        <f>'SO.14 - 2.n.p._data'!J36</f>
        <v>0</v>
      </c>
      <c r="AZ58" s="73">
        <f>'SO.14 - 2.n.p._data'!F33</f>
        <v>0</v>
      </c>
      <c r="BA58" s="73">
        <f>'SO.14 - 2.n.p._data'!F34</f>
        <v>0</v>
      </c>
      <c r="BB58" s="73">
        <f>'SO.14 - 2.n.p._data'!F35</f>
        <v>0</v>
      </c>
      <c r="BC58" s="73">
        <f>'SO.14 - 2.n.p._data'!F36</f>
        <v>0</v>
      </c>
      <c r="BD58" s="75">
        <f>'SO.14 - 2.n.p._data'!F37</f>
        <v>0</v>
      </c>
      <c r="BT58" s="76" t="s">
        <v>70</v>
      </c>
      <c r="BV58" s="76" t="s">
        <v>66</v>
      </c>
      <c r="BW58" s="76" t="s">
        <v>83</v>
      </c>
      <c r="BX58" s="76" t="s">
        <v>5</v>
      </c>
      <c r="CL58" s="76" t="s">
        <v>3</v>
      </c>
      <c r="CM58" s="76" t="s">
        <v>71</v>
      </c>
    </row>
    <row r="59" spans="1:91" s="6" customFormat="1" ht="16.5" customHeight="1">
      <c r="A59" s="67" t="s">
        <v>68</v>
      </c>
      <c r="B59" s="68"/>
      <c r="C59" s="69"/>
      <c r="D59" s="422" t="s">
        <v>84</v>
      </c>
      <c r="E59" s="422"/>
      <c r="F59" s="422"/>
      <c r="G59" s="422"/>
      <c r="H59" s="422"/>
      <c r="I59" s="70"/>
      <c r="J59" s="447" t="s">
        <v>958</v>
      </c>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0">
        <f>'SO.16 - stavební práce'!J30</f>
        <v>0</v>
      </c>
      <c r="AH59" s="421"/>
      <c r="AI59" s="421"/>
      <c r="AJ59" s="421"/>
      <c r="AK59" s="421"/>
      <c r="AL59" s="421"/>
      <c r="AM59" s="421"/>
      <c r="AN59" s="420">
        <f>AG59*1.21</f>
        <v>0</v>
      </c>
      <c r="AO59" s="421"/>
      <c r="AP59" s="421"/>
      <c r="AQ59" s="71" t="s">
        <v>69</v>
      </c>
      <c r="AR59" s="68"/>
      <c r="AS59" s="77">
        <v>0</v>
      </c>
      <c r="AT59" s="78" t="e">
        <f t="shared" si="0"/>
        <v>#REF!</v>
      </c>
      <c r="AU59" s="79" t="e">
        <f>#REF!</f>
        <v>#REF!</v>
      </c>
      <c r="AV59" s="78" t="e">
        <f>#REF!</f>
        <v>#REF!</v>
      </c>
      <c r="AW59" s="78" t="e">
        <f>#REF!</f>
        <v>#REF!</v>
      </c>
      <c r="AX59" s="78" t="e">
        <f>#REF!</f>
        <v>#REF!</v>
      </c>
      <c r="AY59" s="78" t="e">
        <f>#REF!</f>
        <v>#REF!</v>
      </c>
      <c r="AZ59" s="78" t="e">
        <f>#REF!</f>
        <v>#REF!</v>
      </c>
      <c r="BA59" s="78" t="e">
        <f>#REF!</f>
        <v>#REF!</v>
      </c>
      <c r="BB59" s="78" t="e">
        <f>#REF!</f>
        <v>#REF!</v>
      </c>
      <c r="BC59" s="78" t="e">
        <f>#REF!</f>
        <v>#REF!</v>
      </c>
      <c r="BD59" s="80" t="e">
        <f>#REF!</f>
        <v>#REF!</v>
      </c>
      <c r="BT59" s="76" t="s">
        <v>70</v>
      </c>
      <c r="BV59" s="76" t="s">
        <v>66</v>
      </c>
      <c r="BW59" s="76" t="s">
        <v>85</v>
      </c>
      <c r="BX59" s="76" t="s">
        <v>5</v>
      </c>
      <c r="CL59" s="76" t="s">
        <v>3</v>
      </c>
      <c r="CM59" s="76" t="s">
        <v>71</v>
      </c>
    </row>
    <row r="60" spans="1:91" s="6" customFormat="1" ht="16.5" customHeight="1">
      <c r="A60" s="67" t="s">
        <v>68</v>
      </c>
      <c r="B60" s="68"/>
      <c r="C60" s="69"/>
      <c r="D60" s="422" t="s">
        <v>861</v>
      </c>
      <c r="E60" s="422"/>
      <c r="F60" s="422"/>
      <c r="G60" s="422"/>
      <c r="H60" s="422"/>
      <c r="I60" s="70"/>
      <c r="J60" s="422" t="s">
        <v>950</v>
      </c>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0">
        <f>'SO.17 - Silnoproud '!J30</f>
        <v>0</v>
      </c>
      <c r="AH60" s="421"/>
      <c r="AI60" s="421"/>
      <c r="AJ60" s="421"/>
      <c r="AK60" s="421"/>
      <c r="AL60" s="421"/>
      <c r="AM60" s="421"/>
      <c r="AN60" s="420">
        <f>AG60*1.21</f>
        <v>0</v>
      </c>
      <c r="AO60" s="421"/>
      <c r="AP60" s="421"/>
      <c r="AQ60" s="71" t="s">
        <v>69</v>
      </c>
      <c r="AR60" s="68"/>
      <c r="AS60" s="77">
        <v>0</v>
      </c>
      <c r="AT60" s="78" t="e">
        <f aca="true" t="shared" si="2" ref="AT60">ROUND(SUM(AV60:AW60),2)</f>
        <v>#REF!</v>
      </c>
      <c r="AU60" s="79" t="e">
        <f>#REF!</f>
        <v>#REF!</v>
      </c>
      <c r="AV60" s="78" t="e">
        <f>#REF!</f>
        <v>#REF!</v>
      </c>
      <c r="AW60" s="78" t="e">
        <f>#REF!</f>
        <v>#REF!</v>
      </c>
      <c r="AX60" s="78" t="e">
        <f>#REF!</f>
        <v>#REF!</v>
      </c>
      <c r="AY60" s="78" t="e">
        <f>#REF!</f>
        <v>#REF!</v>
      </c>
      <c r="AZ60" s="78" t="e">
        <f>#REF!</f>
        <v>#REF!</v>
      </c>
      <c r="BA60" s="78" t="e">
        <f>#REF!</f>
        <v>#REF!</v>
      </c>
      <c r="BB60" s="78" t="e">
        <f>#REF!</f>
        <v>#REF!</v>
      </c>
      <c r="BC60" s="78" t="e">
        <f>#REF!</f>
        <v>#REF!</v>
      </c>
      <c r="BD60" s="80" t="e">
        <f>#REF!</f>
        <v>#REF!</v>
      </c>
      <c r="BT60" s="76" t="s">
        <v>70</v>
      </c>
      <c r="BV60" s="76" t="s">
        <v>66</v>
      </c>
      <c r="BW60" s="76" t="s">
        <v>85</v>
      </c>
      <c r="BX60" s="76" t="s">
        <v>5</v>
      </c>
      <c r="CL60" s="76" t="s">
        <v>3</v>
      </c>
      <c r="CM60" s="76" t="s">
        <v>71</v>
      </c>
    </row>
    <row r="61" spans="1:91" s="6" customFormat="1" ht="16.5" customHeight="1">
      <c r="A61" s="67"/>
      <c r="B61" s="68"/>
      <c r="C61" s="69"/>
      <c r="D61" s="422" t="s">
        <v>1034</v>
      </c>
      <c r="E61" s="422"/>
      <c r="F61" s="422"/>
      <c r="G61" s="422"/>
      <c r="H61" s="422"/>
      <c r="I61" s="70"/>
      <c r="J61" s="422" t="s">
        <v>1036</v>
      </c>
      <c r="K61" s="422"/>
      <c r="L61" s="422"/>
      <c r="M61" s="422"/>
      <c r="N61" s="422"/>
      <c r="O61" s="422"/>
      <c r="P61" s="422"/>
      <c r="Q61" s="422"/>
      <c r="R61" s="422"/>
      <c r="S61" s="422"/>
      <c r="T61" s="422"/>
      <c r="U61" s="422"/>
      <c r="V61" s="422"/>
      <c r="W61" s="422"/>
      <c r="X61" s="422"/>
      <c r="Y61" s="422"/>
      <c r="Z61" s="422"/>
      <c r="AA61" s="422"/>
      <c r="AB61" s="422"/>
      <c r="AC61" s="422"/>
      <c r="AD61" s="422"/>
      <c r="AE61" s="422"/>
      <c r="AF61" s="422"/>
      <c r="AG61" s="420">
        <f>'SO.18 - dveře, podlaha'!J30</f>
        <v>0</v>
      </c>
      <c r="AH61" s="421"/>
      <c r="AI61" s="421"/>
      <c r="AJ61" s="421"/>
      <c r="AK61" s="421"/>
      <c r="AL61" s="421"/>
      <c r="AM61" s="421"/>
      <c r="AN61" s="420">
        <f aca="true" t="shared" si="3" ref="AN61:AN62">AG61*1.21</f>
        <v>0</v>
      </c>
      <c r="AO61" s="421"/>
      <c r="AP61" s="421"/>
      <c r="AQ61" s="71" t="s">
        <v>69</v>
      </c>
      <c r="AR61" s="68"/>
      <c r="AS61" s="411"/>
      <c r="AT61" s="411"/>
      <c r="AU61" s="412"/>
      <c r="AV61" s="411"/>
      <c r="AW61" s="411"/>
      <c r="AX61" s="411"/>
      <c r="AY61" s="411"/>
      <c r="AZ61" s="411"/>
      <c r="BA61" s="411"/>
      <c r="BB61" s="411"/>
      <c r="BC61" s="411"/>
      <c r="BD61" s="411"/>
      <c r="BT61" s="76"/>
      <c r="BV61" s="76"/>
      <c r="BW61" s="76"/>
      <c r="BX61" s="76"/>
      <c r="CL61" s="76"/>
      <c r="CM61" s="76"/>
    </row>
    <row r="62" spans="1:91" s="6" customFormat="1" ht="16.5" customHeight="1">
      <c r="A62" s="67"/>
      <c r="B62" s="68"/>
      <c r="C62" s="69"/>
      <c r="D62" s="422" t="s">
        <v>1035</v>
      </c>
      <c r="E62" s="422"/>
      <c r="F62" s="422"/>
      <c r="G62" s="422"/>
      <c r="H62" s="422"/>
      <c r="I62" s="70"/>
      <c r="J62" s="422" t="s">
        <v>400</v>
      </c>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0">
        <f>'SO.19 - VRN'!J30</f>
        <v>0</v>
      </c>
      <c r="AH62" s="421"/>
      <c r="AI62" s="421"/>
      <c r="AJ62" s="421"/>
      <c r="AK62" s="421"/>
      <c r="AL62" s="421"/>
      <c r="AM62" s="421"/>
      <c r="AN62" s="420">
        <f t="shared" si="3"/>
        <v>0</v>
      </c>
      <c r="AO62" s="421"/>
      <c r="AP62" s="421"/>
      <c r="AQ62" s="71" t="s">
        <v>69</v>
      </c>
      <c r="AR62" s="68"/>
      <c r="AS62" s="411"/>
      <c r="AT62" s="411"/>
      <c r="AU62" s="412"/>
      <c r="AV62" s="411"/>
      <c r="AW62" s="411"/>
      <c r="AX62" s="411"/>
      <c r="AY62" s="411"/>
      <c r="AZ62" s="411"/>
      <c r="BA62" s="411"/>
      <c r="BB62" s="411"/>
      <c r="BC62" s="411"/>
      <c r="BD62" s="411"/>
      <c r="BT62" s="76"/>
      <c r="BV62" s="76"/>
      <c r="BW62" s="76"/>
      <c r="BX62" s="76"/>
      <c r="CL62" s="76"/>
      <c r="CM62" s="76"/>
    </row>
    <row r="63" spans="2:44" s="1" customFormat="1" ht="30" customHeight="1">
      <c r="B63" s="28"/>
      <c r="AR63" s="28"/>
    </row>
    <row r="64" spans="2:44" s="1" customFormat="1" ht="6.95" customHeight="1">
      <c r="B64" s="37"/>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28"/>
    </row>
  </sheetData>
  <mergeCells count="72">
    <mergeCell ref="K16:AI16"/>
    <mergeCell ref="AM49:AQ49"/>
    <mergeCell ref="K8:AH8"/>
    <mergeCell ref="AN8:AO8"/>
    <mergeCell ref="K10:AE10"/>
    <mergeCell ref="L45:AO45"/>
    <mergeCell ref="E23:AN23"/>
    <mergeCell ref="AK26:AO26"/>
    <mergeCell ref="L28:P28"/>
    <mergeCell ref="W28:AE28"/>
    <mergeCell ref="AK28:AO28"/>
    <mergeCell ref="L29:P29"/>
    <mergeCell ref="W29:AE29"/>
    <mergeCell ref="AK29:AO29"/>
    <mergeCell ref="AK30:AO30"/>
    <mergeCell ref="L30:P30"/>
    <mergeCell ref="D60:H60"/>
    <mergeCell ref="J60:AF60"/>
    <mergeCell ref="AG60:AM60"/>
    <mergeCell ref="AN60:AP60"/>
    <mergeCell ref="D58:H58"/>
    <mergeCell ref="J58:AF58"/>
    <mergeCell ref="D59:H59"/>
    <mergeCell ref="J59:AF59"/>
    <mergeCell ref="AN59:AP59"/>
    <mergeCell ref="AG59:AM59"/>
    <mergeCell ref="AN58:AP58"/>
    <mergeCell ref="AG58:AM58"/>
    <mergeCell ref="D57:H57"/>
    <mergeCell ref="J57:AF57"/>
    <mergeCell ref="AN52:AP52"/>
    <mergeCell ref="AN55:AP55"/>
    <mergeCell ref="D56:H56"/>
    <mergeCell ref="I52:AF52"/>
    <mergeCell ref="J56:AF56"/>
    <mergeCell ref="J55:AF55"/>
    <mergeCell ref="C52:G52"/>
    <mergeCell ref="D55:H55"/>
    <mergeCell ref="AG54:AM54"/>
    <mergeCell ref="AN54:AP54"/>
    <mergeCell ref="AN57:AP57"/>
    <mergeCell ref="AG57:AM57"/>
    <mergeCell ref="AS49:AT51"/>
    <mergeCell ref="W30:AE30"/>
    <mergeCell ref="AK35:AO35"/>
    <mergeCell ref="X35:AB35"/>
    <mergeCell ref="W31:AE31"/>
    <mergeCell ref="AK31:AO31"/>
    <mergeCell ref="AR2:BE2"/>
    <mergeCell ref="AG56:AM56"/>
    <mergeCell ref="AG52:AM52"/>
    <mergeCell ref="AG55:AM55"/>
    <mergeCell ref="AM47:AN47"/>
    <mergeCell ref="AM50:AP50"/>
    <mergeCell ref="AN56:AP56"/>
    <mergeCell ref="K5:AO5"/>
    <mergeCell ref="K6:AO6"/>
    <mergeCell ref="L33:P33"/>
    <mergeCell ref="W33:AE33"/>
    <mergeCell ref="AK33:AO33"/>
    <mergeCell ref="L31:P31"/>
    <mergeCell ref="L32:P32"/>
    <mergeCell ref="W32:AE32"/>
    <mergeCell ref="AK32:AO32"/>
    <mergeCell ref="AN61:AP61"/>
    <mergeCell ref="AN62:AP62"/>
    <mergeCell ref="D61:H61"/>
    <mergeCell ref="D62:H62"/>
    <mergeCell ref="J61:AF61"/>
    <mergeCell ref="J62:AF62"/>
    <mergeCell ref="AG61:AM61"/>
    <mergeCell ref="AG62:AM62"/>
  </mergeCells>
  <hyperlinks>
    <hyperlink ref="A55" location="'SO.05 - 2.n.p._chodby'!C2" display="/"/>
    <hyperlink ref="A56" location="'SO.09 - 2.n.p._kanceláře'!C2" display="/"/>
    <hyperlink ref="A57" location="'SO.11 - nouzové osvětlení'!C2" display="/"/>
    <hyperlink ref="A58" location="'SO.14 - 2.n.p._data'!C2" display="/"/>
    <hyperlink ref="A59" location="'SO.16 - podhledy'!C2" display="/"/>
    <hyperlink ref="A60" location="'SO.16 - podhledy'!C2" display="/"/>
  </hyperlinks>
  <printOptions/>
  <pageMargins left="0.3937007874015748" right="0.3937007874015748" top="0.3937007874015748" bottom="0.3937007874015748" header="0" footer="0"/>
  <pageSetup blackAndWhite="1" fitToHeight="93" fitToWidth="1" horizontalDpi="600" verticalDpi="600" orientation="portrait" paperSize="9" scale="68"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K218"/>
  <sheetViews>
    <sheetView showGridLines="0" zoomScale="110" zoomScaleNormal="110" workbookViewId="0" topLeftCell="A1"/>
  </sheetViews>
  <sheetFormatPr defaultColWidth="9.140625" defaultRowHeight="12"/>
  <cols>
    <col min="1" max="1" width="8.28125" style="165" customWidth="1"/>
    <col min="2" max="2" width="1.7109375" style="165" customWidth="1"/>
    <col min="3" max="4" width="5.00390625" style="165" customWidth="1"/>
    <col min="5" max="5" width="11.7109375" style="165" customWidth="1"/>
    <col min="6" max="6" width="9.140625" style="165" customWidth="1"/>
    <col min="7" max="7" width="5.00390625" style="165" customWidth="1"/>
    <col min="8" max="8" width="77.8515625" style="165" customWidth="1"/>
    <col min="9" max="10" width="20.00390625" style="165" customWidth="1"/>
    <col min="11" max="11" width="1.7109375" style="165" customWidth="1"/>
  </cols>
  <sheetData>
    <row r="1" ht="37.5" customHeight="1"/>
    <row r="2" spans="2:11" ht="7.5" customHeight="1">
      <c r="B2" s="166"/>
      <c r="C2" s="167"/>
      <c r="D2" s="167"/>
      <c r="E2" s="167"/>
      <c r="F2" s="167"/>
      <c r="G2" s="167"/>
      <c r="H2" s="167"/>
      <c r="I2" s="167"/>
      <c r="J2" s="167"/>
      <c r="K2" s="168"/>
    </row>
    <row r="3" spans="2:11" s="14" customFormat="1" ht="45" customHeight="1">
      <c r="B3" s="169"/>
      <c r="C3" s="474" t="s">
        <v>624</v>
      </c>
      <c r="D3" s="474"/>
      <c r="E3" s="474"/>
      <c r="F3" s="474"/>
      <c r="G3" s="474"/>
      <c r="H3" s="474"/>
      <c r="I3" s="474"/>
      <c r="J3" s="474"/>
      <c r="K3" s="170"/>
    </row>
    <row r="4" spans="2:11" ht="25.5" customHeight="1">
      <c r="B4" s="171"/>
      <c r="C4" s="475" t="s">
        <v>625</v>
      </c>
      <c r="D4" s="475"/>
      <c r="E4" s="475"/>
      <c r="F4" s="475"/>
      <c r="G4" s="475"/>
      <c r="H4" s="475"/>
      <c r="I4" s="475"/>
      <c r="J4" s="475"/>
      <c r="K4" s="172"/>
    </row>
    <row r="5" spans="2:11" ht="5.25" customHeight="1">
      <c r="B5" s="171"/>
      <c r="C5" s="173"/>
      <c r="D5" s="173"/>
      <c r="E5" s="173"/>
      <c r="F5" s="173"/>
      <c r="G5" s="173"/>
      <c r="H5" s="173"/>
      <c r="I5" s="173"/>
      <c r="J5" s="173"/>
      <c r="K5" s="172"/>
    </row>
    <row r="6" spans="2:11" ht="15" customHeight="1">
      <c r="B6" s="171"/>
      <c r="C6" s="473" t="s">
        <v>626</v>
      </c>
      <c r="D6" s="473"/>
      <c r="E6" s="473"/>
      <c r="F6" s="473"/>
      <c r="G6" s="473"/>
      <c r="H6" s="473"/>
      <c r="I6" s="473"/>
      <c r="J6" s="473"/>
      <c r="K6" s="172"/>
    </row>
    <row r="7" spans="2:11" ht="15" customHeight="1">
      <c r="B7" s="175"/>
      <c r="C7" s="473" t="s">
        <v>627</v>
      </c>
      <c r="D7" s="473"/>
      <c r="E7" s="473"/>
      <c r="F7" s="473"/>
      <c r="G7" s="473"/>
      <c r="H7" s="473"/>
      <c r="I7" s="473"/>
      <c r="J7" s="473"/>
      <c r="K7" s="172"/>
    </row>
    <row r="8" spans="2:11" ht="12.75" customHeight="1">
      <c r="B8" s="175"/>
      <c r="C8" s="174"/>
      <c r="D8" s="174"/>
      <c r="E8" s="174"/>
      <c r="F8" s="174"/>
      <c r="G8" s="174"/>
      <c r="H8" s="174"/>
      <c r="I8" s="174"/>
      <c r="J8" s="174"/>
      <c r="K8" s="172"/>
    </row>
    <row r="9" spans="2:11" ht="15" customHeight="1">
      <c r="B9" s="175"/>
      <c r="C9" s="473" t="s">
        <v>628</v>
      </c>
      <c r="D9" s="473"/>
      <c r="E9" s="473"/>
      <c r="F9" s="473"/>
      <c r="G9" s="473"/>
      <c r="H9" s="473"/>
      <c r="I9" s="473"/>
      <c r="J9" s="473"/>
      <c r="K9" s="172"/>
    </row>
    <row r="10" spans="2:11" ht="15" customHeight="1">
      <c r="B10" s="175"/>
      <c r="C10" s="174"/>
      <c r="D10" s="473" t="s">
        <v>629</v>
      </c>
      <c r="E10" s="473"/>
      <c r="F10" s="473"/>
      <c r="G10" s="473"/>
      <c r="H10" s="473"/>
      <c r="I10" s="473"/>
      <c r="J10" s="473"/>
      <c r="K10" s="172"/>
    </row>
    <row r="11" spans="2:11" ht="15" customHeight="1">
      <c r="B11" s="175"/>
      <c r="C11" s="176"/>
      <c r="D11" s="473" t="s">
        <v>630</v>
      </c>
      <c r="E11" s="473"/>
      <c r="F11" s="473"/>
      <c r="G11" s="473"/>
      <c r="H11" s="473"/>
      <c r="I11" s="473"/>
      <c r="J11" s="473"/>
      <c r="K11" s="172"/>
    </row>
    <row r="12" spans="2:11" ht="15" customHeight="1">
      <c r="B12" s="175"/>
      <c r="C12" s="176"/>
      <c r="D12" s="174"/>
      <c r="E12" s="174"/>
      <c r="F12" s="174"/>
      <c r="G12" s="174"/>
      <c r="H12" s="174"/>
      <c r="I12" s="174"/>
      <c r="J12" s="174"/>
      <c r="K12" s="172"/>
    </row>
    <row r="13" spans="2:11" ht="15" customHeight="1">
      <c r="B13" s="175"/>
      <c r="C13" s="176"/>
      <c r="D13" s="177" t="s">
        <v>631</v>
      </c>
      <c r="E13" s="174"/>
      <c r="F13" s="174"/>
      <c r="G13" s="174"/>
      <c r="H13" s="174"/>
      <c r="I13" s="174"/>
      <c r="J13" s="174"/>
      <c r="K13" s="172"/>
    </row>
    <row r="14" spans="2:11" ht="12.75" customHeight="1">
      <c r="B14" s="175"/>
      <c r="C14" s="176"/>
      <c r="D14" s="176"/>
      <c r="E14" s="176"/>
      <c r="F14" s="176"/>
      <c r="G14" s="176"/>
      <c r="H14" s="176"/>
      <c r="I14" s="176"/>
      <c r="J14" s="176"/>
      <c r="K14" s="172"/>
    </row>
    <row r="15" spans="2:11" ht="15" customHeight="1">
      <c r="B15" s="175"/>
      <c r="C15" s="176"/>
      <c r="D15" s="473" t="s">
        <v>632</v>
      </c>
      <c r="E15" s="473"/>
      <c r="F15" s="473"/>
      <c r="G15" s="473"/>
      <c r="H15" s="473"/>
      <c r="I15" s="473"/>
      <c r="J15" s="473"/>
      <c r="K15" s="172"/>
    </row>
    <row r="16" spans="2:11" ht="15" customHeight="1">
      <c r="B16" s="175"/>
      <c r="C16" s="176"/>
      <c r="D16" s="473" t="s">
        <v>633</v>
      </c>
      <c r="E16" s="473"/>
      <c r="F16" s="473"/>
      <c r="G16" s="473"/>
      <c r="H16" s="473"/>
      <c r="I16" s="473"/>
      <c r="J16" s="473"/>
      <c r="K16" s="172"/>
    </row>
    <row r="17" spans="2:11" ht="15" customHeight="1">
      <c r="B17" s="175"/>
      <c r="C17" s="176"/>
      <c r="D17" s="473" t="s">
        <v>634</v>
      </c>
      <c r="E17" s="473"/>
      <c r="F17" s="473"/>
      <c r="G17" s="473"/>
      <c r="H17" s="473"/>
      <c r="I17" s="473"/>
      <c r="J17" s="473"/>
      <c r="K17" s="172"/>
    </row>
    <row r="18" spans="2:11" ht="15" customHeight="1">
      <c r="B18" s="175"/>
      <c r="C18" s="176"/>
      <c r="D18" s="176"/>
      <c r="E18" s="178" t="s">
        <v>69</v>
      </c>
      <c r="F18" s="473" t="s">
        <v>635</v>
      </c>
      <c r="G18" s="473"/>
      <c r="H18" s="473"/>
      <c r="I18" s="473"/>
      <c r="J18" s="473"/>
      <c r="K18" s="172"/>
    </row>
    <row r="19" spans="2:11" ht="15" customHeight="1">
      <c r="B19" s="175"/>
      <c r="C19" s="176"/>
      <c r="D19" s="176"/>
      <c r="E19" s="178" t="s">
        <v>636</v>
      </c>
      <c r="F19" s="473" t="s">
        <v>637</v>
      </c>
      <c r="G19" s="473"/>
      <c r="H19" s="473"/>
      <c r="I19" s="473"/>
      <c r="J19" s="473"/>
      <c r="K19" s="172"/>
    </row>
    <row r="20" spans="2:11" ht="15" customHeight="1">
      <c r="B20" s="175"/>
      <c r="C20" s="176"/>
      <c r="D20" s="176"/>
      <c r="E20" s="178" t="s">
        <v>638</v>
      </c>
      <c r="F20" s="473" t="s">
        <v>639</v>
      </c>
      <c r="G20" s="473"/>
      <c r="H20" s="473"/>
      <c r="I20" s="473"/>
      <c r="J20" s="473"/>
      <c r="K20" s="172"/>
    </row>
    <row r="21" spans="2:11" ht="15" customHeight="1">
      <c r="B21" s="175"/>
      <c r="C21" s="176"/>
      <c r="D21" s="176"/>
      <c r="E21" s="178" t="s">
        <v>640</v>
      </c>
      <c r="F21" s="473" t="s">
        <v>641</v>
      </c>
      <c r="G21" s="473"/>
      <c r="H21" s="473"/>
      <c r="I21" s="473"/>
      <c r="J21" s="473"/>
      <c r="K21" s="172"/>
    </row>
    <row r="22" spans="2:11" ht="15" customHeight="1">
      <c r="B22" s="175"/>
      <c r="C22" s="176"/>
      <c r="D22" s="176"/>
      <c r="E22" s="178" t="s">
        <v>642</v>
      </c>
      <c r="F22" s="473" t="s">
        <v>643</v>
      </c>
      <c r="G22" s="473"/>
      <c r="H22" s="473"/>
      <c r="I22" s="473"/>
      <c r="J22" s="473"/>
      <c r="K22" s="172"/>
    </row>
    <row r="23" spans="2:11" ht="15" customHeight="1">
      <c r="B23" s="175"/>
      <c r="C23" s="176"/>
      <c r="D23" s="176"/>
      <c r="E23" s="178" t="s">
        <v>644</v>
      </c>
      <c r="F23" s="473" t="s">
        <v>645</v>
      </c>
      <c r="G23" s="473"/>
      <c r="H23" s="473"/>
      <c r="I23" s="473"/>
      <c r="J23" s="473"/>
      <c r="K23" s="172"/>
    </row>
    <row r="24" spans="2:11" ht="12.75" customHeight="1">
      <c r="B24" s="175"/>
      <c r="C24" s="176"/>
      <c r="D24" s="176"/>
      <c r="E24" s="176"/>
      <c r="F24" s="176"/>
      <c r="G24" s="176"/>
      <c r="H24" s="176"/>
      <c r="I24" s="176"/>
      <c r="J24" s="176"/>
      <c r="K24" s="172"/>
    </row>
    <row r="25" spans="2:11" ht="15" customHeight="1">
      <c r="B25" s="175"/>
      <c r="C25" s="473" t="s">
        <v>646</v>
      </c>
      <c r="D25" s="473"/>
      <c r="E25" s="473"/>
      <c r="F25" s="473"/>
      <c r="G25" s="473"/>
      <c r="H25" s="473"/>
      <c r="I25" s="473"/>
      <c r="J25" s="473"/>
      <c r="K25" s="172"/>
    </row>
    <row r="26" spans="2:11" ht="15" customHeight="1">
      <c r="B26" s="175"/>
      <c r="C26" s="473" t="s">
        <v>647</v>
      </c>
      <c r="D26" s="473"/>
      <c r="E26" s="473"/>
      <c r="F26" s="473"/>
      <c r="G26" s="473"/>
      <c r="H26" s="473"/>
      <c r="I26" s="473"/>
      <c r="J26" s="473"/>
      <c r="K26" s="172"/>
    </row>
    <row r="27" spans="2:11" ht="15" customHeight="1">
      <c r="B27" s="175"/>
      <c r="C27" s="174"/>
      <c r="D27" s="473" t="s">
        <v>648</v>
      </c>
      <c r="E27" s="473"/>
      <c r="F27" s="473"/>
      <c r="G27" s="473"/>
      <c r="H27" s="473"/>
      <c r="I27" s="473"/>
      <c r="J27" s="473"/>
      <c r="K27" s="172"/>
    </row>
    <row r="28" spans="2:11" ht="15" customHeight="1">
      <c r="B28" s="175"/>
      <c r="C28" s="176"/>
      <c r="D28" s="473" t="s">
        <v>649</v>
      </c>
      <c r="E28" s="473"/>
      <c r="F28" s="473"/>
      <c r="G28" s="473"/>
      <c r="H28" s="473"/>
      <c r="I28" s="473"/>
      <c r="J28" s="473"/>
      <c r="K28" s="172"/>
    </row>
    <row r="29" spans="2:11" ht="12.75" customHeight="1">
      <c r="B29" s="175"/>
      <c r="C29" s="176"/>
      <c r="D29" s="176"/>
      <c r="E29" s="176"/>
      <c r="F29" s="176"/>
      <c r="G29" s="176"/>
      <c r="H29" s="176"/>
      <c r="I29" s="176"/>
      <c r="J29" s="176"/>
      <c r="K29" s="172"/>
    </row>
    <row r="30" spans="2:11" ht="15" customHeight="1">
      <c r="B30" s="175"/>
      <c r="C30" s="176"/>
      <c r="D30" s="473" t="s">
        <v>650</v>
      </c>
      <c r="E30" s="473"/>
      <c r="F30" s="473"/>
      <c r="G30" s="473"/>
      <c r="H30" s="473"/>
      <c r="I30" s="473"/>
      <c r="J30" s="473"/>
      <c r="K30" s="172"/>
    </row>
    <row r="31" spans="2:11" ht="15" customHeight="1">
      <c r="B31" s="175"/>
      <c r="C31" s="176"/>
      <c r="D31" s="473" t="s">
        <v>651</v>
      </c>
      <c r="E31" s="473"/>
      <c r="F31" s="473"/>
      <c r="G31" s="473"/>
      <c r="H31" s="473"/>
      <c r="I31" s="473"/>
      <c r="J31" s="473"/>
      <c r="K31" s="172"/>
    </row>
    <row r="32" spans="2:11" ht="12.75" customHeight="1">
      <c r="B32" s="175"/>
      <c r="C32" s="176"/>
      <c r="D32" s="176"/>
      <c r="E32" s="176"/>
      <c r="F32" s="176"/>
      <c r="G32" s="176"/>
      <c r="H32" s="176"/>
      <c r="I32" s="176"/>
      <c r="J32" s="176"/>
      <c r="K32" s="172"/>
    </row>
    <row r="33" spans="2:11" ht="15" customHeight="1">
      <c r="B33" s="175"/>
      <c r="C33" s="176"/>
      <c r="D33" s="473" t="s">
        <v>652</v>
      </c>
      <c r="E33" s="473"/>
      <c r="F33" s="473"/>
      <c r="G33" s="473"/>
      <c r="H33" s="473"/>
      <c r="I33" s="473"/>
      <c r="J33" s="473"/>
      <c r="K33" s="172"/>
    </row>
    <row r="34" spans="2:11" ht="15" customHeight="1">
      <c r="B34" s="175"/>
      <c r="C34" s="176"/>
      <c r="D34" s="473" t="s">
        <v>653</v>
      </c>
      <c r="E34" s="473"/>
      <c r="F34" s="473"/>
      <c r="G34" s="473"/>
      <c r="H34" s="473"/>
      <c r="I34" s="473"/>
      <c r="J34" s="473"/>
      <c r="K34" s="172"/>
    </row>
    <row r="35" spans="2:11" ht="15" customHeight="1">
      <c r="B35" s="175"/>
      <c r="C35" s="176"/>
      <c r="D35" s="473" t="s">
        <v>654</v>
      </c>
      <c r="E35" s="473"/>
      <c r="F35" s="473"/>
      <c r="G35" s="473"/>
      <c r="H35" s="473"/>
      <c r="I35" s="473"/>
      <c r="J35" s="473"/>
      <c r="K35" s="172"/>
    </row>
    <row r="36" spans="2:11" ht="15" customHeight="1">
      <c r="B36" s="175"/>
      <c r="C36" s="176"/>
      <c r="D36" s="174"/>
      <c r="E36" s="177" t="s">
        <v>96</v>
      </c>
      <c r="F36" s="174"/>
      <c r="G36" s="473" t="s">
        <v>655</v>
      </c>
      <c r="H36" s="473"/>
      <c r="I36" s="473"/>
      <c r="J36" s="473"/>
      <c r="K36" s="172"/>
    </row>
    <row r="37" spans="2:11" ht="30.75" customHeight="1">
      <c r="B37" s="175"/>
      <c r="C37" s="176"/>
      <c r="D37" s="174"/>
      <c r="E37" s="177" t="s">
        <v>656</v>
      </c>
      <c r="F37" s="174"/>
      <c r="G37" s="473" t="s">
        <v>657</v>
      </c>
      <c r="H37" s="473"/>
      <c r="I37" s="473"/>
      <c r="J37" s="473"/>
      <c r="K37" s="172"/>
    </row>
    <row r="38" spans="2:11" ht="15" customHeight="1">
      <c r="B38" s="175"/>
      <c r="C38" s="176"/>
      <c r="D38" s="174"/>
      <c r="E38" s="177" t="s">
        <v>45</v>
      </c>
      <c r="F38" s="174"/>
      <c r="G38" s="473" t="s">
        <v>658</v>
      </c>
      <c r="H38" s="473"/>
      <c r="I38" s="473"/>
      <c r="J38" s="473"/>
      <c r="K38" s="172"/>
    </row>
    <row r="39" spans="2:11" ht="15" customHeight="1">
      <c r="B39" s="175"/>
      <c r="C39" s="176"/>
      <c r="D39" s="174"/>
      <c r="E39" s="177" t="s">
        <v>46</v>
      </c>
      <c r="F39" s="174"/>
      <c r="G39" s="473" t="s">
        <v>659</v>
      </c>
      <c r="H39" s="473"/>
      <c r="I39" s="473"/>
      <c r="J39" s="473"/>
      <c r="K39" s="172"/>
    </row>
    <row r="40" spans="2:11" ht="15" customHeight="1">
      <c r="B40" s="175"/>
      <c r="C40" s="176"/>
      <c r="D40" s="174"/>
      <c r="E40" s="177" t="s">
        <v>97</v>
      </c>
      <c r="F40" s="174"/>
      <c r="G40" s="473" t="s">
        <v>660</v>
      </c>
      <c r="H40" s="473"/>
      <c r="I40" s="473"/>
      <c r="J40" s="473"/>
      <c r="K40" s="172"/>
    </row>
    <row r="41" spans="2:11" ht="15" customHeight="1">
      <c r="B41" s="175"/>
      <c r="C41" s="176"/>
      <c r="D41" s="174"/>
      <c r="E41" s="177" t="s">
        <v>98</v>
      </c>
      <c r="F41" s="174"/>
      <c r="G41" s="473" t="s">
        <v>661</v>
      </c>
      <c r="H41" s="473"/>
      <c r="I41" s="473"/>
      <c r="J41" s="473"/>
      <c r="K41" s="172"/>
    </row>
    <row r="42" spans="2:11" ht="15" customHeight="1">
      <c r="B42" s="175"/>
      <c r="C42" s="176"/>
      <c r="D42" s="174"/>
      <c r="E42" s="177" t="s">
        <v>662</v>
      </c>
      <c r="F42" s="174"/>
      <c r="G42" s="473" t="s">
        <v>663</v>
      </c>
      <c r="H42" s="473"/>
      <c r="I42" s="473"/>
      <c r="J42" s="473"/>
      <c r="K42" s="172"/>
    </row>
    <row r="43" spans="2:11" ht="15" customHeight="1">
      <c r="B43" s="175"/>
      <c r="C43" s="176"/>
      <c r="D43" s="174"/>
      <c r="E43" s="177"/>
      <c r="F43" s="174"/>
      <c r="G43" s="473" t="s">
        <v>664</v>
      </c>
      <c r="H43" s="473"/>
      <c r="I43" s="473"/>
      <c r="J43" s="473"/>
      <c r="K43" s="172"/>
    </row>
    <row r="44" spans="2:11" ht="15" customHeight="1">
      <c r="B44" s="175"/>
      <c r="C44" s="176"/>
      <c r="D44" s="174"/>
      <c r="E44" s="177" t="s">
        <v>665</v>
      </c>
      <c r="F44" s="174"/>
      <c r="G44" s="473" t="s">
        <v>666</v>
      </c>
      <c r="H44" s="473"/>
      <c r="I44" s="473"/>
      <c r="J44" s="473"/>
      <c r="K44" s="172"/>
    </row>
    <row r="45" spans="2:11" ht="15" customHeight="1">
      <c r="B45" s="175"/>
      <c r="C45" s="176"/>
      <c r="D45" s="174"/>
      <c r="E45" s="177" t="s">
        <v>100</v>
      </c>
      <c r="F45" s="174"/>
      <c r="G45" s="473" t="s">
        <v>667</v>
      </c>
      <c r="H45" s="473"/>
      <c r="I45" s="473"/>
      <c r="J45" s="473"/>
      <c r="K45" s="172"/>
    </row>
    <row r="46" spans="2:11" ht="12.75" customHeight="1">
      <c r="B46" s="175"/>
      <c r="C46" s="176"/>
      <c r="D46" s="174"/>
      <c r="E46" s="174"/>
      <c r="F46" s="174"/>
      <c r="G46" s="174"/>
      <c r="H46" s="174"/>
      <c r="I46" s="174"/>
      <c r="J46" s="174"/>
      <c r="K46" s="172"/>
    </row>
    <row r="47" spans="2:11" ht="15" customHeight="1">
      <c r="B47" s="175"/>
      <c r="C47" s="176"/>
      <c r="D47" s="473" t="s">
        <v>668</v>
      </c>
      <c r="E47" s="473"/>
      <c r="F47" s="473"/>
      <c r="G47" s="473"/>
      <c r="H47" s="473"/>
      <c r="I47" s="473"/>
      <c r="J47" s="473"/>
      <c r="K47" s="172"/>
    </row>
    <row r="48" spans="2:11" ht="15" customHeight="1">
      <c r="B48" s="175"/>
      <c r="C48" s="176"/>
      <c r="D48" s="176"/>
      <c r="E48" s="473" t="s">
        <v>669</v>
      </c>
      <c r="F48" s="473"/>
      <c r="G48" s="473"/>
      <c r="H48" s="473"/>
      <c r="I48" s="473"/>
      <c r="J48" s="473"/>
      <c r="K48" s="172"/>
    </row>
    <row r="49" spans="2:11" ht="15" customHeight="1">
      <c r="B49" s="175"/>
      <c r="C49" s="176"/>
      <c r="D49" s="176"/>
      <c r="E49" s="473" t="s">
        <v>670</v>
      </c>
      <c r="F49" s="473"/>
      <c r="G49" s="473"/>
      <c r="H49" s="473"/>
      <c r="I49" s="473"/>
      <c r="J49" s="473"/>
      <c r="K49" s="172"/>
    </row>
    <row r="50" spans="2:11" ht="15" customHeight="1">
      <c r="B50" s="175"/>
      <c r="C50" s="176"/>
      <c r="D50" s="176"/>
      <c r="E50" s="473" t="s">
        <v>671</v>
      </c>
      <c r="F50" s="473"/>
      <c r="G50" s="473"/>
      <c r="H50" s="473"/>
      <c r="I50" s="473"/>
      <c r="J50" s="473"/>
      <c r="K50" s="172"/>
    </row>
    <row r="51" spans="2:11" ht="15" customHeight="1">
      <c r="B51" s="175"/>
      <c r="C51" s="176"/>
      <c r="D51" s="473" t="s">
        <v>672</v>
      </c>
      <c r="E51" s="473"/>
      <c r="F51" s="473"/>
      <c r="G51" s="473"/>
      <c r="H51" s="473"/>
      <c r="I51" s="473"/>
      <c r="J51" s="473"/>
      <c r="K51" s="172"/>
    </row>
    <row r="52" spans="2:11" ht="25.5" customHeight="1">
      <c r="B52" s="171"/>
      <c r="C52" s="475" t="s">
        <v>673</v>
      </c>
      <c r="D52" s="475"/>
      <c r="E52" s="475"/>
      <c r="F52" s="475"/>
      <c r="G52" s="475"/>
      <c r="H52" s="475"/>
      <c r="I52" s="475"/>
      <c r="J52" s="475"/>
      <c r="K52" s="172"/>
    </row>
    <row r="53" spans="2:11" ht="5.25" customHeight="1">
      <c r="B53" s="171"/>
      <c r="C53" s="173"/>
      <c r="D53" s="173"/>
      <c r="E53" s="173"/>
      <c r="F53" s="173"/>
      <c r="G53" s="173"/>
      <c r="H53" s="173"/>
      <c r="I53" s="173"/>
      <c r="J53" s="173"/>
      <c r="K53" s="172"/>
    </row>
    <row r="54" spans="2:11" ht="15" customHeight="1">
      <c r="B54" s="171"/>
      <c r="C54" s="473" t="s">
        <v>674</v>
      </c>
      <c r="D54" s="473"/>
      <c r="E54" s="473"/>
      <c r="F54" s="473"/>
      <c r="G54" s="473"/>
      <c r="H54" s="473"/>
      <c r="I54" s="473"/>
      <c r="J54" s="473"/>
      <c r="K54" s="172"/>
    </row>
    <row r="55" spans="2:11" ht="15" customHeight="1">
      <c r="B55" s="171"/>
      <c r="C55" s="473" t="s">
        <v>675</v>
      </c>
      <c r="D55" s="473"/>
      <c r="E55" s="473"/>
      <c r="F55" s="473"/>
      <c r="G55" s="473"/>
      <c r="H55" s="473"/>
      <c r="I55" s="473"/>
      <c r="J55" s="473"/>
      <c r="K55" s="172"/>
    </row>
    <row r="56" spans="2:11" ht="12.75" customHeight="1">
      <c r="B56" s="171"/>
      <c r="C56" s="174"/>
      <c r="D56" s="174"/>
      <c r="E56" s="174"/>
      <c r="F56" s="174"/>
      <c r="G56" s="174"/>
      <c r="H56" s="174"/>
      <c r="I56" s="174"/>
      <c r="J56" s="174"/>
      <c r="K56" s="172"/>
    </row>
    <row r="57" spans="2:11" ht="15" customHeight="1">
      <c r="B57" s="171"/>
      <c r="C57" s="473" t="s">
        <v>676</v>
      </c>
      <c r="D57" s="473"/>
      <c r="E57" s="473"/>
      <c r="F57" s="473"/>
      <c r="G57" s="473"/>
      <c r="H57" s="473"/>
      <c r="I57" s="473"/>
      <c r="J57" s="473"/>
      <c r="K57" s="172"/>
    </row>
    <row r="58" spans="2:11" ht="15" customHeight="1">
      <c r="B58" s="171"/>
      <c r="C58" s="176"/>
      <c r="D58" s="473" t="s">
        <v>677</v>
      </c>
      <c r="E58" s="473"/>
      <c r="F58" s="473"/>
      <c r="G58" s="473"/>
      <c r="H58" s="473"/>
      <c r="I58" s="473"/>
      <c r="J58" s="473"/>
      <c r="K58" s="172"/>
    </row>
    <row r="59" spans="2:11" ht="15" customHeight="1">
      <c r="B59" s="171"/>
      <c r="C59" s="176"/>
      <c r="D59" s="473" t="s">
        <v>678</v>
      </c>
      <c r="E59" s="473"/>
      <c r="F59" s="473"/>
      <c r="G59" s="473"/>
      <c r="H59" s="473"/>
      <c r="I59" s="473"/>
      <c r="J59" s="473"/>
      <c r="K59" s="172"/>
    </row>
    <row r="60" spans="2:11" ht="15" customHeight="1">
      <c r="B60" s="171"/>
      <c r="C60" s="176"/>
      <c r="D60" s="473" t="s">
        <v>679</v>
      </c>
      <c r="E60" s="473"/>
      <c r="F60" s="473"/>
      <c r="G60" s="473"/>
      <c r="H60" s="473"/>
      <c r="I60" s="473"/>
      <c r="J60" s="473"/>
      <c r="K60" s="172"/>
    </row>
    <row r="61" spans="2:11" ht="15" customHeight="1">
      <c r="B61" s="171"/>
      <c r="C61" s="176"/>
      <c r="D61" s="473" t="s">
        <v>680</v>
      </c>
      <c r="E61" s="473"/>
      <c r="F61" s="473"/>
      <c r="G61" s="473"/>
      <c r="H61" s="473"/>
      <c r="I61" s="473"/>
      <c r="J61" s="473"/>
      <c r="K61" s="172"/>
    </row>
    <row r="62" spans="2:11" ht="15" customHeight="1">
      <c r="B62" s="171"/>
      <c r="C62" s="176"/>
      <c r="D62" s="477" t="s">
        <v>681</v>
      </c>
      <c r="E62" s="477"/>
      <c r="F62" s="477"/>
      <c r="G62" s="477"/>
      <c r="H62" s="477"/>
      <c r="I62" s="477"/>
      <c r="J62" s="477"/>
      <c r="K62" s="172"/>
    </row>
    <row r="63" spans="2:11" ht="15" customHeight="1">
      <c r="B63" s="171"/>
      <c r="C63" s="176"/>
      <c r="D63" s="473" t="s">
        <v>682</v>
      </c>
      <c r="E63" s="473"/>
      <c r="F63" s="473"/>
      <c r="G63" s="473"/>
      <c r="H63" s="473"/>
      <c r="I63" s="473"/>
      <c r="J63" s="473"/>
      <c r="K63" s="172"/>
    </row>
    <row r="64" spans="2:11" ht="12.75" customHeight="1">
      <c r="B64" s="171"/>
      <c r="C64" s="176"/>
      <c r="D64" s="176"/>
      <c r="E64" s="179"/>
      <c r="F64" s="176"/>
      <c r="G64" s="176"/>
      <c r="H64" s="176"/>
      <c r="I64" s="176"/>
      <c r="J64" s="176"/>
      <c r="K64" s="172"/>
    </row>
    <row r="65" spans="2:11" ht="15" customHeight="1">
      <c r="B65" s="171"/>
      <c r="C65" s="176"/>
      <c r="D65" s="473" t="s">
        <v>683</v>
      </c>
      <c r="E65" s="473"/>
      <c r="F65" s="473"/>
      <c r="G65" s="473"/>
      <c r="H65" s="473"/>
      <c r="I65" s="473"/>
      <c r="J65" s="473"/>
      <c r="K65" s="172"/>
    </row>
    <row r="66" spans="2:11" ht="15" customHeight="1">
      <c r="B66" s="171"/>
      <c r="C66" s="176"/>
      <c r="D66" s="477" t="s">
        <v>684</v>
      </c>
      <c r="E66" s="477"/>
      <c r="F66" s="477"/>
      <c r="G66" s="477"/>
      <c r="H66" s="477"/>
      <c r="I66" s="477"/>
      <c r="J66" s="477"/>
      <c r="K66" s="172"/>
    </row>
    <row r="67" spans="2:11" ht="15" customHeight="1">
      <c r="B67" s="171"/>
      <c r="C67" s="176"/>
      <c r="D67" s="473" t="s">
        <v>685</v>
      </c>
      <c r="E67" s="473"/>
      <c r="F67" s="473"/>
      <c r="G67" s="473"/>
      <c r="H67" s="473"/>
      <c r="I67" s="473"/>
      <c r="J67" s="473"/>
      <c r="K67" s="172"/>
    </row>
    <row r="68" spans="2:11" ht="15" customHeight="1">
      <c r="B68" s="171"/>
      <c r="C68" s="176"/>
      <c r="D68" s="473" t="s">
        <v>686</v>
      </c>
      <c r="E68" s="473"/>
      <c r="F68" s="473"/>
      <c r="G68" s="473"/>
      <c r="H68" s="473"/>
      <c r="I68" s="473"/>
      <c r="J68" s="473"/>
      <c r="K68" s="172"/>
    </row>
    <row r="69" spans="2:11" ht="15" customHeight="1">
      <c r="B69" s="171"/>
      <c r="C69" s="176"/>
      <c r="D69" s="473" t="s">
        <v>687</v>
      </c>
      <c r="E69" s="473"/>
      <c r="F69" s="473"/>
      <c r="G69" s="473"/>
      <c r="H69" s="473"/>
      <c r="I69" s="473"/>
      <c r="J69" s="473"/>
      <c r="K69" s="172"/>
    </row>
    <row r="70" spans="2:11" ht="15" customHeight="1">
      <c r="B70" s="171"/>
      <c r="C70" s="176"/>
      <c r="D70" s="473" t="s">
        <v>688</v>
      </c>
      <c r="E70" s="473"/>
      <c r="F70" s="473"/>
      <c r="G70" s="473"/>
      <c r="H70" s="473"/>
      <c r="I70" s="473"/>
      <c r="J70" s="473"/>
      <c r="K70" s="172"/>
    </row>
    <row r="71" spans="2:11" ht="12.75" customHeight="1">
      <c r="B71" s="180"/>
      <c r="C71" s="181"/>
      <c r="D71" s="181"/>
      <c r="E71" s="181"/>
      <c r="F71" s="181"/>
      <c r="G71" s="181"/>
      <c r="H71" s="181"/>
      <c r="I71" s="181"/>
      <c r="J71" s="181"/>
      <c r="K71" s="182"/>
    </row>
    <row r="72" spans="2:11" ht="18.75" customHeight="1">
      <c r="B72" s="183"/>
      <c r="C72" s="183"/>
      <c r="D72" s="183"/>
      <c r="E72" s="183"/>
      <c r="F72" s="183"/>
      <c r="G72" s="183"/>
      <c r="H72" s="183"/>
      <c r="I72" s="183"/>
      <c r="J72" s="183"/>
      <c r="K72" s="184"/>
    </row>
    <row r="73" spans="2:11" ht="18.75" customHeight="1">
      <c r="B73" s="184"/>
      <c r="C73" s="184"/>
      <c r="D73" s="184"/>
      <c r="E73" s="184"/>
      <c r="F73" s="184"/>
      <c r="G73" s="184"/>
      <c r="H73" s="184"/>
      <c r="I73" s="184"/>
      <c r="J73" s="184"/>
      <c r="K73" s="184"/>
    </row>
    <row r="74" spans="2:11" ht="7.5" customHeight="1">
      <c r="B74" s="185"/>
      <c r="C74" s="186"/>
      <c r="D74" s="186"/>
      <c r="E74" s="186"/>
      <c r="F74" s="186"/>
      <c r="G74" s="186"/>
      <c r="H74" s="186"/>
      <c r="I74" s="186"/>
      <c r="J74" s="186"/>
      <c r="K74" s="187"/>
    </row>
    <row r="75" spans="2:11" ht="45" customHeight="1">
      <c r="B75" s="188"/>
      <c r="C75" s="476" t="s">
        <v>689</v>
      </c>
      <c r="D75" s="476"/>
      <c r="E75" s="476"/>
      <c r="F75" s="476"/>
      <c r="G75" s="476"/>
      <c r="H75" s="476"/>
      <c r="I75" s="476"/>
      <c r="J75" s="476"/>
      <c r="K75" s="189"/>
    </row>
    <row r="76" spans="2:11" ht="17.25" customHeight="1">
      <c r="B76" s="188"/>
      <c r="C76" s="190" t="s">
        <v>690</v>
      </c>
      <c r="D76" s="190"/>
      <c r="E76" s="190"/>
      <c r="F76" s="190" t="s">
        <v>691</v>
      </c>
      <c r="G76" s="191"/>
      <c r="H76" s="190" t="s">
        <v>46</v>
      </c>
      <c r="I76" s="190" t="s">
        <v>49</v>
      </c>
      <c r="J76" s="190" t="s">
        <v>692</v>
      </c>
      <c r="K76" s="189"/>
    </row>
    <row r="77" spans="2:11" ht="17.25" customHeight="1">
      <c r="B77" s="188"/>
      <c r="C77" s="192" t="s">
        <v>693</v>
      </c>
      <c r="D77" s="192"/>
      <c r="E77" s="192"/>
      <c r="F77" s="193" t="s">
        <v>694</v>
      </c>
      <c r="G77" s="194"/>
      <c r="H77" s="192"/>
      <c r="I77" s="192"/>
      <c r="J77" s="192" t="s">
        <v>695</v>
      </c>
      <c r="K77" s="189"/>
    </row>
    <row r="78" spans="2:11" ht="5.25" customHeight="1">
      <c r="B78" s="188"/>
      <c r="C78" s="195"/>
      <c r="D78" s="195"/>
      <c r="E78" s="195"/>
      <c r="F78" s="195"/>
      <c r="G78" s="196"/>
      <c r="H78" s="195"/>
      <c r="I78" s="195"/>
      <c r="J78" s="195"/>
      <c r="K78" s="189"/>
    </row>
    <row r="79" spans="2:11" ht="15" customHeight="1">
      <c r="B79" s="188"/>
      <c r="C79" s="177" t="s">
        <v>45</v>
      </c>
      <c r="D79" s="197"/>
      <c r="E79" s="197"/>
      <c r="F79" s="198" t="s">
        <v>696</v>
      </c>
      <c r="G79" s="199"/>
      <c r="H79" s="177" t="s">
        <v>697</v>
      </c>
      <c r="I79" s="177" t="s">
        <v>698</v>
      </c>
      <c r="J79" s="177">
        <v>20</v>
      </c>
      <c r="K79" s="189"/>
    </row>
    <row r="80" spans="2:11" ht="15" customHeight="1">
      <c r="B80" s="188"/>
      <c r="C80" s="177" t="s">
        <v>699</v>
      </c>
      <c r="D80" s="177"/>
      <c r="E80" s="177"/>
      <c r="F80" s="198" t="s">
        <v>696</v>
      </c>
      <c r="G80" s="199"/>
      <c r="H80" s="177" t="s">
        <v>700</v>
      </c>
      <c r="I80" s="177" t="s">
        <v>698</v>
      </c>
      <c r="J80" s="177">
        <v>120</v>
      </c>
      <c r="K80" s="189"/>
    </row>
    <row r="81" spans="2:11" ht="15" customHeight="1">
      <c r="B81" s="200"/>
      <c r="C81" s="177" t="s">
        <v>701</v>
      </c>
      <c r="D81" s="177"/>
      <c r="E81" s="177"/>
      <c r="F81" s="198" t="s">
        <v>702</v>
      </c>
      <c r="G81" s="199"/>
      <c r="H81" s="177" t="s">
        <v>703</v>
      </c>
      <c r="I81" s="177" t="s">
        <v>698</v>
      </c>
      <c r="J81" s="177">
        <v>50</v>
      </c>
      <c r="K81" s="189"/>
    </row>
    <row r="82" spans="2:11" ht="15" customHeight="1">
      <c r="B82" s="200"/>
      <c r="C82" s="177" t="s">
        <v>704</v>
      </c>
      <c r="D82" s="177"/>
      <c r="E82" s="177"/>
      <c r="F82" s="198" t="s">
        <v>696</v>
      </c>
      <c r="G82" s="199"/>
      <c r="H82" s="177" t="s">
        <v>705</v>
      </c>
      <c r="I82" s="177" t="s">
        <v>706</v>
      </c>
      <c r="J82" s="177"/>
      <c r="K82" s="189"/>
    </row>
    <row r="83" spans="2:11" ht="15" customHeight="1">
      <c r="B83" s="200"/>
      <c r="C83" s="177" t="s">
        <v>707</v>
      </c>
      <c r="D83" s="177"/>
      <c r="E83" s="177"/>
      <c r="F83" s="198" t="s">
        <v>702</v>
      </c>
      <c r="G83" s="177"/>
      <c r="H83" s="177" t="s">
        <v>708</v>
      </c>
      <c r="I83" s="177" t="s">
        <v>698</v>
      </c>
      <c r="J83" s="177">
        <v>15</v>
      </c>
      <c r="K83" s="189"/>
    </row>
    <row r="84" spans="2:11" ht="15" customHeight="1">
      <c r="B84" s="200"/>
      <c r="C84" s="177" t="s">
        <v>709</v>
      </c>
      <c r="D84" s="177"/>
      <c r="E84" s="177"/>
      <c r="F84" s="198" t="s">
        <v>702</v>
      </c>
      <c r="G84" s="177"/>
      <c r="H84" s="177" t="s">
        <v>710</v>
      </c>
      <c r="I84" s="177" t="s">
        <v>698</v>
      </c>
      <c r="J84" s="177">
        <v>15</v>
      </c>
      <c r="K84" s="189"/>
    </row>
    <row r="85" spans="2:11" ht="15" customHeight="1">
      <c r="B85" s="200"/>
      <c r="C85" s="177" t="s">
        <v>711</v>
      </c>
      <c r="D85" s="177"/>
      <c r="E85" s="177"/>
      <c r="F85" s="198" t="s">
        <v>702</v>
      </c>
      <c r="G85" s="177"/>
      <c r="H85" s="177" t="s">
        <v>712</v>
      </c>
      <c r="I85" s="177" t="s">
        <v>698</v>
      </c>
      <c r="J85" s="177">
        <v>20</v>
      </c>
      <c r="K85" s="189"/>
    </row>
    <row r="86" spans="2:11" ht="15" customHeight="1">
      <c r="B86" s="200"/>
      <c r="C86" s="177" t="s">
        <v>713</v>
      </c>
      <c r="D86" s="177"/>
      <c r="E86" s="177"/>
      <c r="F86" s="198" t="s">
        <v>702</v>
      </c>
      <c r="G86" s="177"/>
      <c r="H86" s="177" t="s">
        <v>714</v>
      </c>
      <c r="I86" s="177" t="s">
        <v>698</v>
      </c>
      <c r="J86" s="177">
        <v>20</v>
      </c>
      <c r="K86" s="189"/>
    </row>
    <row r="87" spans="2:11" ht="15" customHeight="1">
      <c r="B87" s="200"/>
      <c r="C87" s="177" t="s">
        <v>715</v>
      </c>
      <c r="D87" s="177"/>
      <c r="E87" s="177"/>
      <c r="F87" s="198" t="s">
        <v>702</v>
      </c>
      <c r="G87" s="199"/>
      <c r="H87" s="177" t="s">
        <v>716</v>
      </c>
      <c r="I87" s="177" t="s">
        <v>698</v>
      </c>
      <c r="J87" s="177">
        <v>50</v>
      </c>
      <c r="K87" s="189"/>
    </row>
    <row r="88" spans="2:11" ht="15" customHeight="1">
      <c r="B88" s="200"/>
      <c r="C88" s="177" t="s">
        <v>717</v>
      </c>
      <c r="D88" s="177"/>
      <c r="E88" s="177"/>
      <c r="F88" s="198" t="s">
        <v>702</v>
      </c>
      <c r="G88" s="199"/>
      <c r="H88" s="177" t="s">
        <v>718</v>
      </c>
      <c r="I88" s="177" t="s">
        <v>698</v>
      </c>
      <c r="J88" s="177">
        <v>20</v>
      </c>
      <c r="K88" s="189"/>
    </row>
    <row r="89" spans="2:11" ht="15" customHeight="1">
      <c r="B89" s="200"/>
      <c r="C89" s="177" t="s">
        <v>719</v>
      </c>
      <c r="D89" s="177"/>
      <c r="E89" s="177"/>
      <c r="F89" s="198" t="s">
        <v>702</v>
      </c>
      <c r="G89" s="199"/>
      <c r="H89" s="177" t="s">
        <v>720</v>
      </c>
      <c r="I89" s="177" t="s">
        <v>698</v>
      </c>
      <c r="J89" s="177">
        <v>20</v>
      </c>
      <c r="K89" s="189"/>
    </row>
    <row r="90" spans="2:11" ht="15" customHeight="1">
      <c r="B90" s="200"/>
      <c r="C90" s="177" t="s">
        <v>721</v>
      </c>
      <c r="D90" s="177"/>
      <c r="E90" s="177"/>
      <c r="F90" s="198" t="s">
        <v>702</v>
      </c>
      <c r="G90" s="199"/>
      <c r="H90" s="177" t="s">
        <v>722</v>
      </c>
      <c r="I90" s="177" t="s">
        <v>698</v>
      </c>
      <c r="J90" s="177">
        <v>50</v>
      </c>
      <c r="K90" s="189"/>
    </row>
    <row r="91" spans="2:11" ht="15" customHeight="1">
      <c r="B91" s="200"/>
      <c r="C91" s="177" t="s">
        <v>723</v>
      </c>
      <c r="D91" s="177"/>
      <c r="E91" s="177"/>
      <c r="F91" s="198" t="s">
        <v>702</v>
      </c>
      <c r="G91" s="199"/>
      <c r="H91" s="177" t="s">
        <v>723</v>
      </c>
      <c r="I91" s="177" t="s">
        <v>698</v>
      </c>
      <c r="J91" s="177">
        <v>50</v>
      </c>
      <c r="K91" s="189"/>
    </row>
    <row r="92" spans="2:11" ht="15" customHeight="1">
      <c r="B92" s="200"/>
      <c r="C92" s="177" t="s">
        <v>724</v>
      </c>
      <c r="D92" s="177"/>
      <c r="E92" s="177"/>
      <c r="F92" s="198" t="s">
        <v>702</v>
      </c>
      <c r="G92" s="199"/>
      <c r="H92" s="177" t="s">
        <v>725</v>
      </c>
      <c r="I92" s="177" t="s">
        <v>698</v>
      </c>
      <c r="J92" s="177">
        <v>255</v>
      </c>
      <c r="K92" s="189"/>
    </row>
    <row r="93" spans="2:11" ht="15" customHeight="1">
      <c r="B93" s="200"/>
      <c r="C93" s="177" t="s">
        <v>726</v>
      </c>
      <c r="D93" s="177"/>
      <c r="E93" s="177"/>
      <c r="F93" s="198" t="s">
        <v>696</v>
      </c>
      <c r="G93" s="199"/>
      <c r="H93" s="177" t="s">
        <v>727</v>
      </c>
      <c r="I93" s="177" t="s">
        <v>728</v>
      </c>
      <c r="J93" s="177"/>
      <c r="K93" s="189"/>
    </row>
    <row r="94" spans="2:11" ht="15" customHeight="1">
      <c r="B94" s="200"/>
      <c r="C94" s="177" t="s">
        <v>729</v>
      </c>
      <c r="D94" s="177"/>
      <c r="E94" s="177"/>
      <c r="F94" s="198" t="s">
        <v>696</v>
      </c>
      <c r="G94" s="199"/>
      <c r="H94" s="177" t="s">
        <v>730</v>
      </c>
      <c r="I94" s="177" t="s">
        <v>731</v>
      </c>
      <c r="J94" s="177"/>
      <c r="K94" s="189"/>
    </row>
    <row r="95" spans="2:11" ht="15" customHeight="1">
      <c r="B95" s="200"/>
      <c r="C95" s="177" t="s">
        <v>732</v>
      </c>
      <c r="D95" s="177"/>
      <c r="E95" s="177"/>
      <c r="F95" s="198" t="s">
        <v>696</v>
      </c>
      <c r="G95" s="199"/>
      <c r="H95" s="177" t="s">
        <v>732</v>
      </c>
      <c r="I95" s="177" t="s">
        <v>731</v>
      </c>
      <c r="J95" s="177"/>
      <c r="K95" s="189"/>
    </row>
    <row r="96" spans="2:11" ht="15" customHeight="1">
      <c r="B96" s="200"/>
      <c r="C96" s="177" t="s">
        <v>30</v>
      </c>
      <c r="D96" s="177"/>
      <c r="E96" s="177"/>
      <c r="F96" s="198" t="s">
        <v>696</v>
      </c>
      <c r="G96" s="199"/>
      <c r="H96" s="177" t="s">
        <v>733</v>
      </c>
      <c r="I96" s="177" t="s">
        <v>731</v>
      </c>
      <c r="J96" s="177"/>
      <c r="K96" s="189"/>
    </row>
    <row r="97" spans="2:11" ht="15" customHeight="1">
      <c r="B97" s="200"/>
      <c r="C97" s="177" t="s">
        <v>40</v>
      </c>
      <c r="D97" s="177"/>
      <c r="E97" s="177"/>
      <c r="F97" s="198" t="s">
        <v>696</v>
      </c>
      <c r="G97" s="199"/>
      <c r="H97" s="177" t="s">
        <v>734</v>
      </c>
      <c r="I97" s="177" t="s">
        <v>731</v>
      </c>
      <c r="J97" s="177"/>
      <c r="K97" s="189"/>
    </row>
    <row r="98" spans="2:11" ht="15" customHeight="1">
      <c r="B98" s="201"/>
      <c r="C98" s="202"/>
      <c r="D98" s="202"/>
      <c r="E98" s="202"/>
      <c r="F98" s="202"/>
      <c r="G98" s="202"/>
      <c r="H98" s="202"/>
      <c r="I98" s="202"/>
      <c r="J98" s="202"/>
      <c r="K98" s="203"/>
    </row>
    <row r="99" spans="2:11" ht="18.75" customHeight="1">
      <c r="B99" s="204"/>
      <c r="C99" s="205"/>
      <c r="D99" s="205"/>
      <c r="E99" s="205"/>
      <c r="F99" s="205"/>
      <c r="G99" s="205"/>
      <c r="H99" s="205"/>
      <c r="I99" s="205"/>
      <c r="J99" s="205"/>
      <c r="K99" s="204"/>
    </row>
    <row r="100" spans="2:11" ht="18.75" customHeight="1">
      <c r="B100" s="184"/>
      <c r="C100" s="184"/>
      <c r="D100" s="184"/>
      <c r="E100" s="184"/>
      <c r="F100" s="184"/>
      <c r="G100" s="184"/>
      <c r="H100" s="184"/>
      <c r="I100" s="184"/>
      <c r="J100" s="184"/>
      <c r="K100" s="184"/>
    </row>
    <row r="101" spans="2:11" ht="7.5" customHeight="1">
      <c r="B101" s="185"/>
      <c r="C101" s="186"/>
      <c r="D101" s="186"/>
      <c r="E101" s="186"/>
      <c r="F101" s="186"/>
      <c r="G101" s="186"/>
      <c r="H101" s="186"/>
      <c r="I101" s="186"/>
      <c r="J101" s="186"/>
      <c r="K101" s="187"/>
    </row>
    <row r="102" spans="2:11" ht="45" customHeight="1">
      <c r="B102" s="188"/>
      <c r="C102" s="476" t="s">
        <v>735</v>
      </c>
      <c r="D102" s="476"/>
      <c r="E102" s="476"/>
      <c r="F102" s="476"/>
      <c r="G102" s="476"/>
      <c r="H102" s="476"/>
      <c r="I102" s="476"/>
      <c r="J102" s="476"/>
      <c r="K102" s="189"/>
    </row>
    <row r="103" spans="2:11" ht="17.25" customHeight="1">
      <c r="B103" s="188"/>
      <c r="C103" s="190" t="s">
        <v>690</v>
      </c>
      <c r="D103" s="190"/>
      <c r="E103" s="190"/>
      <c r="F103" s="190" t="s">
        <v>691</v>
      </c>
      <c r="G103" s="191"/>
      <c r="H103" s="190" t="s">
        <v>46</v>
      </c>
      <c r="I103" s="190" t="s">
        <v>49</v>
      </c>
      <c r="J103" s="190" t="s">
        <v>692</v>
      </c>
      <c r="K103" s="189"/>
    </row>
    <row r="104" spans="2:11" ht="17.25" customHeight="1">
      <c r="B104" s="188"/>
      <c r="C104" s="192" t="s">
        <v>693</v>
      </c>
      <c r="D104" s="192"/>
      <c r="E104" s="192"/>
      <c r="F104" s="193" t="s">
        <v>694</v>
      </c>
      <c r="G104" s="194"/>
      <c r="H104" s="192"/>
      <c r="I104" s="192"/>
      <c r="J104" s="192" t="s">
        <v>695</v>
      </c>
      <c r="K104" s="189"/>
    </row>
    <row r="105" spans="2:11" ht="5.25" customHeight="1">
      <c r="B105" s="188"/>
      <c r="C105" s="190"/>
      <c r="D105" s="190"/>
      <c r="E105" s="190"/>
      <c r="F105" s="190"/>
      <c r="G105" s="206"/>
      <c r="H105" s="190"/>
      <c r="I105" s="190"/>
      <c r="J105" s="190"/>
      <c r="K105" s="189"/>
    </row>
    <row r="106" spans="2:11" ht="15" customHeight="1">
      <c r="B106" s="188"/>
      <c r="C106" s="177" t="s">
        <v>45</v>
      </c>
      <c r="D106" s="197"/>
      <c r="E106" s="197"/>
      <c r="F106" s="198" t="s">
        <v>696</v>
      </c>
      <c r="G106" s="177"/>
      <c r="H106" s="177" t="s">
        <v>736</v>
      </c>
      <c r="I106" s="177" t="s">
        <v>698</v>
      </c>
      <c r="J106" s="177">
        <v>20</v>
      </c>
      <c r="K106" s="189"/>
    </row>
    <row r="107" spans="2:11" ht="15" customHeight="1">
      <c r="B107" s="188"/>
      <c r="C107" s="177" t="s">
        <v>699</v>
      </c>
      <c r="D107" s="177"/>
      <c r="E107" s="177"/>
      <c r="F107" s="198" t="s">
        <v>696</v>
      </c>
      <c r="G107" s="177"/>
      <c r="H107" s="177" t="s">
        <v>736</v>
      </c>
      <c r="I107" s="177" t="s">
        <v>698</v>
      </c>
      <c r="J107" s="177">
        <v>120</v>
      </c>
      <c r="K107" s="189"/>
    </row>
    <row r="108" spans="2:11" ht="15" customHeight="1">
      <c r="B108" s="200"/>
      <c r="C108" s="177" t="s">
        <v>701</v>
      </c>
      <c r="D108" s="177"/>
      <c r="E108" s="177"/>
      <c r="F108" s="198" t="s">
        <v>702</v>
      </c>
      <c r="G108" s="177"/>
      <c r="H108" s="177" t="s">
        <v>736</v>
      </c>
      <c r="I108" s="177" t="s">
        <v>698</v>
      </c>
      <c r="J108" s="177">
        <v>50</v>
      </c>
      <c r="K108" s="189"/>
    </row>
    <row r="109" spans="2:11" ht="15" customHeight="1">
      <c r="B109" s="200"/>
      <c r="C109" s="177" t="s">
        <v>704</v>
      </c>
      <c r="D109" s="177"/>
      <c r="E109" s="177"/>
      <c r="F109" s="198" t="s">
        <v>696</v>
      </c>
      <c r="G109" s="177"/>
      <c r="H109" s="177" t="s">
        <v>736</v>
      </c>
      <c r="I109" s="177" t="s">
        <v>706</v>
      </c>
      <c r="J109" s="177"/>
      <c r="K109" s="189"/>
    </row>
    <row r="110" spans="2:11" ht="15" customHeight="1">
      <c r="B110" s="200"/>
      <c r="C110" s="177" t="s">
        <v>715</v>
      </c>
      <c r="D110" s="177"/>
      <c r="E110" s="177"/>
      <c r="F110" s="198" t="s">
        <v>702</v>
      </c>
      <c r="G110" s="177"/>
      <c r="H110" s="177" t="s">
        <v>736</v>
      </c>
      <c r="I110" s="177" t="s">
        <v>698</v>
      </c>
      <c r="J110" s="177">
        <v>50</v>
      </c>
      <c r="K110" s="189"/>
    </row>
    <row r="111" spans="2:11" ht="15" customHeight="1">
      <c r="B111" s="200"/>
      <c r="C111" s="177" t="s">
        <v>723</v>
      </c>
      <c r="D111" s="177"/>
      <c r="E111" s="177"/>
      <c r="F111" s="198" t="s">
        <v>702</v>
      </c>
      <c r="G111" s="177"/>
      <c r="H111" s="177" t="s">
        <v>736</v>
      </c>
      <c r="I111" s="177" t="s">
        <v>698</v>
      </c>
      <c r="J111" s="177">
        <v>50</v>
      </c>
      <c r="K111" s="189"/>
    </row>
    <row r="112" spans="2:11" ht="15" customHeight="1">
      <c r="B112" s="200"/>
      <c r="C112" s="177" t="s">
        <v>721</v>
      </c>
      <c r="D112" s="177"/>
      <c r="E112" s="177"/>
      <c r="F112" s="198" t="s">
        <v>702</v>
      </c>
      <c r="G112" s="177"/>
      <c r="H112" s="177" t="s">
        <v>736</v>
      </c>
      <c r="I112" s="177" t="s">
        <v>698</v>
      </c>
      <c r="J112" s="177">
        <v>50</v>
      </c>
      <c r="K112" s="189"/>
    </row>
    <row r="113" spans="2:11" ht="15" customHeight="1">
      <c r="B113" s="200"/>
      <c r="C113" s="177" t="s">
        <v>45</v>
      </c>
      <c r="D113" s="177"/>
      <c r="E113" s="177"/>
      <c r="F113" s="198" t="s">
        <v>696</v>
      </c>
      <c r="G113" s="177"/>
      <c r="H113" s="177" t="s">
        <v>737</v>
      </c>
      <c r="I113" s="177" t="s">
        <v>698</v>
      </c>
      <c r="J113" s="177">
        <v>20</v>
      </c>
      <c r="K113" s="189"/>
    </row>
    <row r="114" spans="2:11" ht="15" customHeight="1">
      <c r="B114" s="200"/>
      <c r="C114" s="177" t="s">
        <v>738</v>
      </c>
      <c r="D114" s="177"/>
      <c r="E114" s="177"/>
      <c r="F114" s="198" t="s">
        <v>696</v>
      </c>
      <c r="G114" s="177"/>
      <c r="H114" s="177" t="s">
        <v>739</v>
      </c>
      <c r="I114" s="177" t="s">
        <v>698</v>
      </c>
      <c r="J114" s="177">
        <v>120</v>
      </c>
      <c r="K114" s="189"/>
    </row>
    <row r="115" spans="2:11" ht="15" customHeight="1">
      <c r="B115" s="200"/>
      <c r="C115" s="177" t="s">
        <v>30</v>
      </c>
      <c r="D115" s="177"/>
      <c r="E115" s="177"/>
      <c r="F115" s="198" t="s">
        <v>696</v>
      </c>
      <c r="G115" s="177"/>
      <c r="H115" s="177" t="s">
        <v>740</v>
      </c>
      <c r="I115" s="177" t="s">
        <v>731</v>
      </c>
      <c r="J115" s="177"/>
      <c r="K115" s="189"/>
    </row>
    <row r="116" spans="2:11" ht="15" customHeight="1">
      <c r="B116" s="200"/>
      <c r="C116" s="177" t="s">
        <v>40</v>
      </c>
      <c r="D116" s="177"/>
      <c r="E116" s="177"/>
      <c r="F116" s="198" t="s">
        <v>696</v>
      </c>
      <c r="G116" s="177"/>
      <c r="H116" s="177" t="s">
        <v>741</v>
      </c>
      <c r="I116" s="177" t="s">
        <v>731</v>
      </c>
      <c r="J116" s="177"/>
      <c r="K116" s="189"/>
    </row>
    <row r="117" spans="2:11" ht="15" customHeight="1">
      <c r="B117" s="200"/>
      <c r="C117" s="177" t="s">
        <v>49</v>
      </c>
      <c r="D117" s="177"/>
      <c r="E117" s="177"/>
      <c r="F117" s="198" t="s">
        <v>696</v>
      </c>
      <c r="G117" s="177"/>
      <c r="H117" s="177" t="s">
        <v>742</v>
      </c>
      <c r="I117" s="177" t="s">
        <v>743</v>
      </c>
      <c r="J117" s="177"/>
      <c r="K117" s="189"/>
    </row>
    <row r="118" spans="2:11" ht="15" customHeight="1">
      <c r="B118" s="201"/>
      <c r="C118" s="207"/>
      <c r="D118" s="207"/>
      <c r="E118" s="207"/>
      <c r="F118" s="207"/>
      <c r="G118" s="207"/>
      <c r="H118" s="207"/>
      <c r="I118" s="207"/>
      <c r="J118" s="207"/>
      <c r="K118" s="203"/>
    </row>
    <row r="119" spans="2:11" ht="18.75" customHeight="1">
      <c r="B119" s="208"/>
      <c r="C119" s="209"/>
      <c r="D119" s="209"/>
      <c r="E119" s="209"/>
      <c r="F119" s="210"/>
      <c r="G119" s="209"/>
      <c r="H119" s="209"/>
      <c r="I119" s="209"/>
      <c r="J119" s="209"/>
      <c r="K119" s="208"/>
    </row>
    <row r="120" spans="2:11" ht="18.75" customHeight="1">
      <c r="B120" s="184"/>
      <c r="C120" s="184"/>
      <c r="D120" s="184"/>
      <c r="E120" s="184"/>
      <c r="F120" s="184"/>
      <c r="G120" s="184"/>
      <c r="H120" s="184"/>
      <c r="I120" s="184"/>
      <c r="J120" s="184"/>
      <c r="K120" s="184"/>
    </row>
    <row r="121" spans="2:11" ht="7.5" customHeight="1">
      <c r="B121" s="211"/>
      <c r="C121" s="212"/>
      <c r="D121" s="212"/>
      <c r="E121" s="212"/>
      <c r="F121" s="212"/>
      <c r="G121" s="212"/>
      <c r="H121" s="212"/>
      <c r="I121" s="212"/>
      <c r="J121" s="212"/>
      <c r="K121" s="213"/>
    </row>
    <row r="122" spans="2:11" ht="45" customHeight="1">
      <c r="B122" s="214"/>
      <c r="C122" s="474" t="s">
        <v>744</v>
      </c>
      <c r="D122" s="474"/>
      <c r="E122" s="474"/>
      <c r="F122" s="474"/>
      <c r="G122" s="474"/>
      <c r="H122" s="474"/>
      <c r="I122" s="474"/>
      <c r="J122" s="474"/>
      <c r="K122" s="215"/>
    </row>
    <row r="123" spans="2:11" ht="17.25" customHeight="1">
      <c r="B123" s="216"/>
      <c r="C123" s="190" t="s">
        <v>690</v>
      </c>
      <c r="D123" s="190"/>
      <c r="E123" s="190"/>
      <c r="F123" s="190" t="s">
        <v>691</v>
      </c>
      <c r="G123" s="191"/>
      <c r="H123" s="190" t="s">
        <v>46</v>
      </c>
      <c r="I123" s="190" t="s">
        <v>49</v>
      </c>
      <c r="J123" s="190" t="s">
        <v>692</v>
      </c>
      <c r="K123" s="217"/>
    </row>
    <row r="124" spans="2:11" ht="17.25" customHeight="1">
      <c r="B124" s="216"/>
      <c r="C124" s="192" t="s">
        <v>693</v>
      </c>
      <c r="D124" s="192"/>
      <c r="E124" s="192"/>
      <c r="F124" s="193" t="s">
        <v>694</v>
      </c>
      <c r="G124" s="194"/>
      <c r="H124" s="192"/>
      <c r="I124" s="192"/>
      <c r="J124" s="192" t="s">
        <v>695</v>
      </c>
      <c r="K124" s="217"/>
    </row>
    <row r="125" spans="2:11" ht="5.25" customHeight="1">
      <c r="B125" s="218"/>
      <c r="C125" s="195"/>
      <c r="D125" s="195"/>
      <c r="E125" s="195"/>
      <c r="F125" s="195"/>
      <c r="G125" s="219"/>
      <c r="H125" s="195"/>
      <c r="I125" s="195"/>
      <c r="J125" s="195"/>
      <c r="K125" s="220"/>
    </row>
    <row r="126" spans="2:11" ht="15" customHeight="1">
      <c r="B126" s="218"/>
      <c r="C126" s="177" t="s">
        <v>699</v>
      </c>
      <c r="D126" s="197"/>
      <c r="E126" s="197"/>
      <c r="F126" s="198" t="s">
        <v>696</v>
      </c>
      <c r="G126" s="177"/>
      <c r="H126" s="177" t="s">
        <v>736</v>
      </c>
      <c r="I126" s="177" t="s">
        <v>698</v>
      </c>
      <c r="J126" s="177">
        <v>120</v>
      </c>
      <c r="K126" s="221"/>
    </row>
    <row r="127" spans="2:11" ht="15" customHeight="1">
      <c r="B127" s="218"/>
      <c r="C127" s="177" t="s">
        <v>745</v>
      </c>
      <c r="D127" s="177"/>
      <c r="E127" s="177"/>
      <c r="F127" s="198" t="s">
        <v>696</v>
      </c>
      <c r="G127" s="177"/>
      <c r="H127" s="177" t="s">
        <v>746</v>
      </c>
      <c r="I127" s="177" t="s">
        <v>698</v>
      </c>
      <c r="J127" s="177" t="s">
        <v>747</v>
      </c>
      <c r="K127" s="221"/>
    </row>
    <row r="128" spans="2:11" ht="15" customHeight="1">
      <c r="B128" s="218"/>
      <c r="C128" s="177" t="s">
        <v>644</v>
      </c>
      <c r="D128" s="177"/>
      <c r="E128" s="177"/>
      <c r="F128" s="198" t="s">
        <v>696</v>
      </c>
      <c r="G128" s="177"/>
      <c r="H128" s="177" t="s">
        <v>748</v>
      </c>
      <c r="I128" s="177" t="s">
        <v>698</v>
      </c>
      <c r="J128" s="177" t="s">
        <v>747</v>
      </c>
      <c r="K128" s="221"/>
    </row>
    <row r="129" spans="2:11" ht="15" customHeight="1">
      <c r="B129" s="218"/>
      <c r="C129" s="177" t="s">
        <v>707</v>
      </c>
      <c r="D129" s="177"/>
      <c r="E129" s="177"/>
      <c r="F129" s="198" t="s">
        <v>702</v>
      </c>
      <c r="G129" s="177"/>
      <c r="H129" s="177" t="s">
        <v>708</v>
      </c>
      <c r="I129" s="177" t="s">
        <v>698</v>
      </c>
      <c r="J129" s="177">
        <v>15</v>
      </c>
      <c r="K129" s="221"/>
    </row>
    <row r="130" spans="2:11" ht="15" customHeight="1">
      <c r="B130" s="218"/>
      <c r="C130" s="177" t="s">
        <v>709</v>
      </c>
      <c r="D130" s="177"/>
      <c r="E130" s="177"/>
      <c r="F130" s="198" t="s">
        <v>702</v>
      </c>
      <c r="G130" s="177"/>
      <c r="H130" s="177" t="s">
        <v>710</v>
      </c>
      <c r="I130" s="177" t="s">
        <v>698</v>
      </c>
      <c r="J130" s="177">
        <v>15</v>
      </c>
      <c r="K130" s="221"/>
    </row>
    <row r="131" spans="2:11" ht="15" customHeight="1">
      <c r="B131" s="218"/>
      <c r="C131" s="177" t="s">
        <v>711</v>
      </c>
      <c r="D131" s="177"/>
      <c r="E131" s="177"/>
      <c r="F131" s="198" t="s">
        <v>702</v>
      </c>
      <c r="G131" s="177"/>
      <c r="H131" s="177" t="s">
        <v>712</v>
      </c>
      <c r="I131" s="177" t="s">
        <v>698</v>
      </c>
      <c r="J131" s="177">
        <v>20</v>
      </c>
      <c r="K131" s="221"/>
    </row>
    <row r="132" spans="2:11" ht="15" customHeight="1">
      <c r="B132" s="218"/>
      <c r="C132" s="177" t="s">
        <v>713</v>
      </c>
      <c r="D132" s="177"/>
      <c r="E132" s="177"/>
      <c r="F132" s="198" t="s">
        <v>702</v>
      </c>
      <c r="G132" s="177"/>
      <c r="H132" s="177" t="s">
        <v>714</v>
      </c>
      <c r="I132" s="177" t="s">
        <v>698</v>
      </c>
      <c r="J132" s="177">
        <v>20</v>
      </c>
      <c r="K132" s="221"/>
    </row>
    <row r="133" spans="2:11" ht="15" customHeight="1">
      <c r="B133" s="218"/>
      <c r="C133" s="177" t="s">
        <v>701</v>
      </c>
      <c r="D133" s="177"/>
      <c r="E133" s="177"/>
      <c r="F133" s="198" t="s">
        <v>702</v>
      </c>
      <c r="G133" s="177"/>
      <c r="H133" s="177" t="s">
        <v>736</v>
      </c>
      <c r="I133" s="177" t="s">
        <v>698</v>
      </c>
      <c r="J133" s="177">
        <v>50</v>
      </c>
      <c r="K133" s="221"/>
    </row>
    <row r="134" spans="2:11" ht="15" customHeight="1">
      <c r="B134" s="218"/>
      <c r="C134" s="177" t="s">
        <v>715</v>
      </c>
      <c r="D134" s="177"/>
      <c r="E134" s="177"/>
      <c r="F134" s="198" t="s">
        <v>702</v>
      </c>
      <c r="G134" s="177"/>
      <c r="H134" s="177" t="s">
        <v>736</v>
      </c>
      <c r="I134" s="177" t="s">
        <v>698</v>
      </c>
      <c r="J134" s="177">
        <v>50</v>
      </c>
      <c r="K134" s="221"/>
    </row>
    <row r="135" spans="2:11" ht="15" customHeight="1">
      <c r="B135" s="218"/>
      <c r="C135" s="177" t="s">
        <v>721</v>
      </c>
      <c r="D135" s="177"/>
      <c r="E135" s="177"/>
      <c r="F135" s="198" t="s">
        <v>702</v>
      </c>
      <c r="G135" s="177"/>
      <c r="H135" s="177" t="s">
        <v>736</v>
      </c>
      <c r="I135" s="177" t="s">
        <v>698</v>
      </c>
      <c r="J135" s="177">
        <v>50</v>
      </c>
      <c r="K135" s="221"/>
    </row>
    <row r="136" spans="2:11" ht="15" customHeight="1">
      <c r="B136" s="218"/>
      <c r="C136" s="177" t="s">
        <v>723</v>
      </c>
      <c r="D136" s="177"/>
      <c r="E136" s="177"/>
      <c r="F136" s="198" t="s">
        <v>702</v>
      </c>
      <c r="G136" s="177"/>
      <c r="H136" s="177" t="s">
        <v>736</v>
      </c>
      <c r="I136" s="177" t="s">
        <v>698</v>
      </c>
      <c r="J136" s="177">
        <v>50</v>
      </c>
      <c r="K136" s="221"/>
    </row>
    <row r="137" spans="2:11" ht="15" customHeight="1">
      <c r="B137" s="218"/>
      <c r="C137" s="177" t="s">
        <v>724</v>
      </c>
      <c r="D137" s="177"/>
      <c r="E137" s="177"/>
      <c r="F137" s="198" t="s">
        <v>702</v>
      </c>
      <c r="G137" s="177"/>
      <c r="H137" s="177" t="s">
        <v>749</v>
      </c>
      <c r="I137" s="177" t="s">
        <v>698</v>
      </c>
      <c r="J137" s="177">
        <v>255</v>
      </c>
      <c r="K137" s="221"/>
    </row>
    <row r="138" spans="2:11" ht="15" customHeight="1">
      <c r="B138" s="218"/>
      <c r="C138" s="177" t="s">
        <v>726</v>
      </c>
      <c r="D138" s="177"/>
      <c r="E138" s="177"/>
      <c r="F138" s="198" t="s">
        <v>696</v>
      </c>
      <c r="G138" s="177"/>
      <c r="H138" s="177" t="s">
        <v>750</v>
      </c>
      <c r="I138" s="177" t="s">
        <v>728</v>
      </c>
      <c r="J138" s="177"/>
      <c r="K138" s="221"/>
    </row>
    <row r="139" spans="2:11" ht="15" customHeight="1">
      <c r="B139" s="218"/>
      <c r="C139" s="177" t="s">
        <v>729</v>
      </c>
      <c r="D139" s="177"/>
      <c r="E139" s="177"/>
      <c r="F139" s="198" t="s">
        <v>696</v>
      </c>
      <c r="G139" s="177"/>
      <c r="H139" s="177" t="s">
        <v>751</v>
      </c>
      <c r="I139" s="177" t="s">
        <v>731</v>
      </c>
      <c r="J139" s="177"/>
      <c r="K139" s="221"/>
    </row>
    <row r="140" spans="2:11" ht="15" customHeight="1">
      <c r="B140" s="218"/>
      <c r="C140" s="177" t="s">
        <v>732</v>
      </c>
      <c r="D140" s="177"/>
      <c r="E140" s="177"/>
      <c r="F140" s="198" t="s">
        <v>696</v>
      </c>
      <c r="G140" s="177"/>
      <c r="H140" s="177" t="s">
        <v>732</v>
      </c>
      <c r="I140" s="177" t="s">
        <v>731</v>
      </c>
      <c r="J140" s="177"/>
      <c r="K140" s="221"/>
    </row>
    <row r="141" spans="2:11" ht="15" customHeight="1">
      <c r="B141" s="218"/>
      <c r="C141" s="177" t="s">
        <v>30</v>
      </c>
      <c r="D141" s="177"/>
      <c r="E141" s="177"/>
      <c r="F141" s="198" t="s">
        <v>696</v>
      </c>
      <c r="G141" s="177"/>
      <c r="H141" s="177" t="s">
        <v>752</v>
      </c>
      <c r="I141" s="177" t="s">
        <v>731</v>
      </c>
      <c r="J141" s="177"/>
      <c r="K141" s="221"/>
    </row>
    <row r="142" spans="2:11" ht="15" customHeight="1">
      <c r="B142" s="218"/>
      <c r="C142" s="177" t="s">
        <v>753</v>
      </c>
      <c r="D142" s="177"/>
      <c r="E142" s="177"/>
      <c r="F142" s="198" t="s">
        <v>696</v>
      </c>
      <c r="G142" s="177"/>
      <c r="H142" s="177" t="s">
        <v>754</v>
      </c>
      <c r="I142" s="177" t="s">
        <v>731</v>
      </c>
      <c r="J142" s="177"/>
      <c r="K142" s="221"/>
    </row>
    <row r="143" spans="2:11" ht="15" customHeight="1">
      <c r="B143" s="222"/>
      <c r="C143" s="223"/>
      <c r="D143" s="223"/>
      <c r="E143" s="223"/>
      <c r="F143" s="223"/>
      <c r="G143" s="223"/>
      <c r="H143" s="223"/>
      <c r="I143" s="223"/>
      <c r="J143" s="223"/>
      <c r="K143" s="224"/>
    </row>
    <row r="144" spans="2:11" ht="18.75" customHeight="1">
      <c r="B144" s="209"/>
      <c r="C144" s="209"/>
      <c r="D144" s="209"/>
      <c r="E144" s="209"/>
      <c r="F144" s="210"/>
      <c r="G144" s="209"/>
      <c r="H144" s="209"/>
      <c r="I144" s="209"/>
      <c r="J144" s="209"/>
      <c r="K144" s="209"/>
    </row>
    <row r="145" spans="2:11" ht="18.75" customHeight="1">
      <c r="B145" s="184"/>
      <c r="C145" s="184"/>
      <c r="D145" s="184"/>
      <c r="E145" s="184"/>
      <c r="F145" s="184"/>
      <c r="G145" s="184"/>
      <c r="H145" s="184"/>
      <c r="I145" s="184"/>
      <c r="J145" s="184"/>
      <c r="K145" s="184"/>
    </row>
    <row r="146" spans="2:11" ht="7.5" customHeight="1">
      <c r="B146" s="185"/>
      <c r="C146" s="186"/>
      <c r="D146" s="186"/>
      <c r="E146" s="186"/>
      <c r="F146" s="186"/>
      <c r="G146" s="186"/>
      <c r="H146" s="186"/>
      <c r="I146" s="186"/>
      <c r="J146" s="186"/>
      <c r="K146" s="187"/>
    </row>
    <row r="147" spans="2:11" ht="45" customHeight="1">
      <c r="B147" s="188"/>
      <c r="C147" s="476" t="s">
        <v>755</v>
      </c>
      <c r="D147" s="476"/>
      <c r="E147" s="476"/>
      <c r="F147" s="476"/>
      <c r="G147" s="476"/>
      <c r="H147" s="476"/>
      <c r="I147" s="476"/>
      <c r="J147" s="476"/>
      <c r="K147" s="189"/>
    </row>
    <row r="148" spans="2:11" ht="17.25" customHeight="1">
      <c r="B148" s="188"/>
      <c r="C148" s="190" t="s">
        <v>690</v>
      </c>
      <c r="D148" s="190"/>
      <c r="E148" s="190"/>
      <c r="F148" s="190" t="s">
        <v>691</v>
      </c>
      <c r="G148" s="191"/>
      <c r="H148" s="190" t="s">
        <v>46</v>
      </c>
      <c r="I148" s="190" t="s">
        <v>49</v>
      </c>
      <c r="J148" s="190" t="s">
        <v>692</v>
      </c>
      <c r="K148" s="189"/>
    </row>
    <row r="149" spans="2:11" ht="17.25" customHeight="1">
      <c r="B149" s="188"/>
      <c r="C149" s="192" t="s">
        <v>693</v>
      </c>
      <c r="D149" s="192"/>
      <c r="E149" s="192"/>
      <c r="F149" s="193" t="s">
        <v>694</v>
      </c>
      <c r="G149" s="194"/>
      <c r="H149" s="192"/>
      <c r="I149" s="192"/>
      <c r="J149" s="192" t="s">
        <v>695</v>
      </c>
      <c r="K149" s="189"/>
    </row>
    <row r="150" spans="2:11" ht="5.25" customHeight="1">
      <c r="B150" s="200"/>
      <c r="C150" s="195"/>
      <c r="D150" s="195"/>
      <c r="E150" s="195"/>
      <c r="F150" s="195"/>
      <c r="G150" s="196"/>
      <c r="H150" s="195"/>
      <c r="I150" s="195"/>
      <c r="J150" s="195"/>
      <c r="K150" s="221"/>
    </row>
    <row r="151" spans="2:11" ht="15" customHeight="1">
      <c r="B151" s="200"/>
      <c r="C151" s="225" t="s">
        <v>699</v>
      </c>
      <c r="D151" s="177"/>
      <c r="E151" s="177"/>
      <c r="F151" s="226" t="s">
        <v>696</v>
      </c>
      <c r="G151" s="177"/>
      <c r="H151" s="225" t="s">
        <v>736</v>
      </c>
      <c r="I151" s="225" t="s">
        <v>698</v>
      </c>
      <c r="J151" s="225">
        <v>120</v>
      </c>
      <c r="K151" s="221"/>
    </row>
    <row r="152" spans="2:11" ht="15" customHeight="1">
      <c r="B152" s="200"/>
      <c r="C152" s="225" t="s">
        <v>745</v>
      </c>
      <c r="D152" s="177"/>
      <c r="E152" s="177"/>
      <c r="F152" s="226" t="s">
        <v>696</v>
      </c>
      <c r="G152" s="177"/>
      <c r="H152" s="225" t="s">
        <v>756</v>
      </c>
      <c r="I152" s="225" t="s">
        <v>698</v>
      </c>
      <c r="J152" s="225" t="s">
        <v>747</v>
      </c>
      <c r="K152" s="221"/>
    </row>
    <row r="153" spans="2:11" ht="15" customHeight="1">
      <c r="B153" s="200"/>
      <c r="C153" s="225" t="s">
        <v>644</v>
      </c>
      <c r="D153" s="177"/>
      <c r="E153" s="177"/>
      <c r="F153" s="226" t="s">
        <v>696</v>
      </c>
      <c r="G153" s="177"/>
      <c r="H153" s="225" t="s">
        <v>757</v>
      </c>
      <c r="I153" s="225" t="s">
        <v>698</v>
      </c>
      <c r="J153" s="225" t="s">
        <v>747</v>
      </c>
      <c r="K153" s="221"/>
    </row>
    <row r="154" spans="2:11" ht="15" customHeight="1">
      <c r="B154" s="200"/>
      <c r="C154" s="225" t="s">
        <v>701</v>
      </c>
      <c r="D154" s="177"/>
      <c r="E154" s="177"/>
      <c r="F154" s="226" t="s">
        <v>702</v>
      </c>
      <c r="G154" s="177"/>
      <c r="H154" s="225" t="s">
        <v>736</v>
      </c>
      <c r="I154" s="225" t="s">
        <v>698</v>
      </c>
      <c r="J154" s="225">
        <v>50</v>
      </c>
      <c r="K154" s="221"/>
    </row>
    <row r="155" spans="2:11" ht="15" customHeight="1">
      <c r="B155" s="200"/>
      <c r="C155" s="225" t="s">
        <v>704</v>
      </c>
      <c r="D155" s="177"/>
      <c r="E155" s="177"/>
      <c r="F155" s="226" t="s">
        <v>696</v>
      </c>
      <c r="G155" s="177"/>
      <c r="H155" s="225" t="s">
        <v>736</v>
      </c>
      <c r="I155" s="225" t="s">
        <v>706</v>
      </c>
      <c r="J155" s="225"/>
      <c r="K155" s="221"/>
    </row>
    <row r="156" spans="2:11" ht="15" customHeight="1">
      <c r="B156" s="200"/>
      <c r="C156" s="225" t="s">
        <v>715</v>
      </c>
      <c r="D156" s="177"/>
      <c r="E156" s="177"/>
      <c r="F156" s="226" t="s">
        <v>702</v>
      </c>
      <c r="G156" s="177"/>
      <c r="H156" s="225" t="s">
        <v>736</v>
      </c>
      <c r="I156" s="225" t="s">
        <v>698</v>
      </c>
      <c r="J156" s="225">
        <v>50</v>
      </c>
      <c r="K156" s="221"/>
    </row>
    <row r="157" spans="2:11" ht="15" customHeight="1">
      <c r="B157" s="200"/>
      <c r="C157" s="225" t="s">
        <v>723</v>
      </c>
      <c r="D157" s="177"/>
      <c r="E157" s="177"/>
      <c r="F157" s="226" t="s">
        <v>702</v>
      </c>
      <c r="G157" s="177"/>
      <c r="H157" s="225" t="s">
        <v>736</v>
      </c>
      <c r="I157" s="225" t="s">
        <v>698</v>
      </c>
      <c r="J157" s="225">
        <v>50</v>
      </c>
      <c r="K157" s="221"/>
    </row>
    <row r="158" spans="2:11" ht="15" customHeight="1">
      <c r="B158" s="200"/>
      <c r="C158" s="225" t="s">
        <v>721</v>
      </c>
      <c r="D158" s="177"/>
      <c r="E158" s="177"/>
      <c r="F158" s="226" t="s">
        <v>702</v>
      </c>
      <c r="G158" s="177"/>
      <c r="H158" s="225" t="s">
        <v>736</v>
      </c>
      <c r="I158" s="225" t="s">
        <v>698</v>
      </c>
      <c r="J158" s="225">
        <v>50</v>
      </c>
      <c r="K158" s="221"/>
    </row>
    <row r="159" spans="2:11" ht="15" customHeight="1">
      <c r="B159" s="200"/>
      <c r="C159" s="225" t="s">
        <v>89</v>
      </c>
      <c r="D159" s="177"/>
      <c r="E159" s="177"/>
      <c r="F159" s="226" t="s">
        <v>696</v>
      </c>
      <c r="G159" s="177"/>
      <c r="H159" s="225" t="s">
        <v>758</v>
      </c>
      <c r="I159" s="225" t="s">
        <v>698</v>
      </c>
      <c r="J159" s="225" t="s">
        <v>759</v>
      </c>
      <c r="K159" s="221"/>
    </row>
    <row r="160" spans="2:11" ht="15" customHeight="1">
      <c r="B160" s="200"/>
      <c r="C160" s="225" t="s">
        <v>760</v>
      </c>
      <c r="D160" s="177"/>
      <c r="E160" s="177"/>
      <c r="F160" s="226" t="s">
        <v>696</v>
      </c>
      <c r="G160" s="177"/>
      <c r="H160" s="225" t="s">
        <v>761</v>
      </c>
      <c r="I160" s="225" t="s">
        <v>731</v>
      </c>
      <c r="J160" s="225"/>
      <c r="K160" s="221"/>
    </row>
    <row r="161" spans="2:11" ht="15" customHeight="1">
      <c r="B161" s="227"/>
      <c r="C161" s="207"/>
      <c r="D161" s="207"/>
      <c r="E161" s="207"/>
      <c r="F161" s="207"/>
      <c r="G161" s="207"/>
      <c r="H161" s="207"/>
      <c r="I161" s="207"/>
      <c r="J161" s="207"/>
      <c r="K161" s="228"/>
    </row>
    <row r="162" spans="2:11" ht="18.75" customHeight="1">
      <c r="B162" s="209"/>
      <c r="C162" s="219"/>
      <c r="D162" s="219"/>
      <c r="E162" s="219"/>
      <c r="F162" s="229"/>
      <c r="G162" s="219"/>
      <c r="H162" s="219"/>
      <c r="I162" s="219"/>
      <c r="J162" s="219"/>
      <c r="K162" s="209"/>
    </row>
    <row r="163" spans="2:11" ht="18.75" customHeight="1">
      <c r="B163" s="184"/>
      <c r="C163" s="184"/>
      <c r="D163" s="184"/>
      <c r="E163" s="184"/>
      <c r="F163" s="184"/>
      <c r="G163" s="184"/>
      <c r="H163" s="184"/>
      <c r="I163" s="184"/>
      <c r="J163" s="184"/>
      <c r="K163" s="184"/>
    </row>
    <row r="164" spans="2:11" ht="7.5" customHeight="1">
      <c r="B164" s="166"/>
      <c r="C164" s="167"/>
      <c r="D164" s="167"/>
      <c r="E164" s="167"/>
      <c r="F164" s="167"/>
      <c r="G164" s="167"/>
      <c r="H164" s="167"/>
      <c r="I164" s="167"/>
      <c r="J164" s="167"/>
      <c r="K164" s="168"/>
    </row>
    <row r="165" spans="2:11" ht="45" customHeight="1">
      <c r="B165" s="169"/>
      <c r="C165" s="474" t="s">
        <v>762</v>
      </c>
      <c r="D165" s="474"/>
      <c r="E165" s="474"/>
      <c r="F165" s="474"/>
      <c r="G165" s="474"/>
      <c r="H165" s="474"/>
      <c r="I165" s="474"/>
      <c r="J165" s="474"/>
      <c r="K165" s="170"/>
    </row>
    <row r="166" spans="2:11" ht="17.25" customHeight="1">
      <c r="B166" s="169"/>
      <c r="C166" s="190" t="s">
        <v>690</v>
      </c>
      <c r="D166" s="190"/>
      <c r="E166" s="190"/>
      <c r="F166" s="190" t="s">
        <v>691</v>
      </c>
      <c r="G166" s="230"/>
      <c r="H166" s="231" t="s">
        <v>46</v>
      </c>
      <c r="I166" s="231" t="s">
        <v>49</v>
      </c>
      <c r="J166" s="190" t="s">
        <v>692</v>
      </c>
      <c r="K166" s="170"/>
    </row>
    <row r="167" spans="2:11" ht="17.25" customHeight="1">
      <c r="B167" s="171"/>
      <c r="C167" s="192" t="s">
        <v>693</v>
      </c>
      <c r="D167" s="192"/>
      <c r="E167" s="192"/>
      <c r="F167" s="193" t="s">
        <v>694</v>
      </c>
      <c r="G167" s="232"/>
      <c r="H167" s="233"/>
      <c r="I167" s="233"/>
      <c r="J167" s="192" t="s">
        <v>695</v>
      </c>
      <c r="K167" s="172"/>
    </row>
    <row r="168" spans="2:11" ht="5.25" customHeight="1">
      <c r="B168" s="200"/>
      <c r="C168" s="195"/>
      <c r="D168" s="195"/>
      <c r="E168" s="195"/>
      <c r="F168" s="195"/>
      <c r="G168" s="196"/>
      <c r="H168" s="195"/>
      <c r="I168" s="195"/>
      <c r="J168" s="195"/>
      <c r="K168" s="221"/>
    </row>
    <row r="169" spans="2:11" ht="15" customHeight="1">
      <c r="B169" s="200"/>
      <c r="C169" s="177" t="s">
        <v>699</v>
      </c>
      <c r="D169" s="177"/>
      <c r="E169" s="177"/>
      <c r="F169" s="198" t="s">
        <v>696</v>
      </c>
      <c r="G169" s="177"/>
      <c r="H169" s="177" t="s">
        <v>736</v>
      </c>
      <c r="I169" s="177" t="s">
        <v>698</v>
      </c>
      <c r="J169" s="177">
        <v>120</v>
      </c>
      <c r="K169" s="221"/>
    </row>
    <row r="170" spans="2:11" ht="15" customHeight="1">
      <c r="B170" s="200"/>
      <c r="C170" s="177" t="s">
        <v>745</v>
      </c>
      <c r="D170" s="177"/>
      <c r="E170" s="177"/>
      <c r="F170" s="198" t="s">
        <v>696</v>
      </c>
      <c r="G170" s="177"/>
      <c r="H170" s="177" t="s">
        <v>746</v>
      </c>
      <c r="I170" s="177" t="s">
        <v>698</v>
      </c>
      <c r="J170" s="177" t="s">
        <v>747</v>
      </c>
      <c r="K170" s="221"/>
    </row>
    <row r="171" spans="2:11" ht="15" customHeight="1">
      <c r="B171" s="200"/>
      <c r="C171" s="177" t="s">
        <v>644</v>
      </c>
      <c r="D171" s="177"/>
      <c r="E171" s="177"/>
      <c r="F171" s="198" t="s">
        <v>696</v>
      </c>
      <c r="G171" s="177"/>
      <c r="H171" s="177" t="s">
        <v>763</v>
      </c>
      <c r="I171" s="177" t="s">
        <v>698</v>
      </c>
      <c r="J171" s="177" t="s">
        <v>747</v>
      </c>
      <c r="K171" s="221"/>
    </row>
    <row r="172" spans="2:11" ht="15" customHeight="1">
      <c r="B172" s="200"/>
      <c r="C172" s="177" t="s">
        <v>701</v>
      </c>
      <c r="D172" s="177"/>
      <c r="E172" s="177"/>
      <c r="F172" s="198" t="s">
        <v>702</v>
      </c>
      <c r="G172" s="177"/>
      <c r="H172" s="177" t="s">
        <v>763</v>
      </c>
      <c r="I172" s="177" t="s">
        <v>698</v>
      </c>
      <c r="J172" s="177">
        <v>50</v>
      </c>
      <c r="K172" s="221"/>
    </row>
    <row r="173" spans="2:11" ht="15" customHeight="1">
      <c r="B173" s="200"/>
      <c r="C173" s="177" t="s">
        <v>704</v>
      </c>
      <c r="D173" s="177"/>
      <c r="E173" s="177"/>
      <c r="F173" s="198" t="s">
        <v>696</v>
      </c>
      <c r="G173" s="177"/>
      <c r="H173" s="177" t="s">
        <v>763</v>
      </c>
      <c r="I173" s="177" t="s">
        <v>706</v>
      </c>
      <c r="J173" s="177"/>
      <c r="K173" s="221"/>
    </row>
    <row r="174" spans="2:11" ht="15" customHeight="1">
      <c r="B174" s="200"/>
      <c r="C174" s="177" t="s">
        <v>715</v>
      </c>
      <c r="D174" s="177"/>
      <c r="E174" s="177"/>
      <c r="F174" s="198" t="s">
        <v>702</v>
      </c>
      <c r="G174" s="177"/>
      <c r="H174" s="177" t="s">
        <v>763</v>
      </c>
      <c r="I174" s="177" t="s">
        <v>698</v>
      </c>
      <c r="J174" s="177">
        <v>50</v>
      </c>
      <c r="K174" s="221"/>
    </row>
    <row r="175" spans="2:11" ht="15" customHeight="1">
      <c r="B175" s="200"/>
      <c r="C175" s="177" t="s">
        <v>723</v>
      </c>
      <c r="D175" s="177"/>
      <c r="E175" s="177"/>
      <c r="F175" s="198" t="s">
        <v>702</v>
      </c>
      <c r="G175" s="177"/>
      <c r="H175" s="177" t="s">
        <v>763</v>
      </c>
      <c r="I175" s="177" t="s">
        <v>698</v>
      </c>
      <c r="J175" s="177">
        <v>50</v>
      </c>
      <c r="K175" s="221"/>
    </row>
    <row r="176" spans="2:11" ht="15" customHeight="1">
      <c r="B176" s="200"/>
      <c r="C176" s="177" t="s">
        <v>721</v>
      </c>
      <c r="D176" s="177"/>
      <c r="E176" s="177"/>
      <c r="F176" s="198" t="s">
        <v>702</v>
      </c>
      <c r="G176" s="177"/>
      <c r="H176" s="177" t="s">
        <v>763</v>
      </c>
      <c r="I176" s="177" t="s">
        <v>698</v>
      </c>
      <c r="J176" s="177">
        <v>50</v>
      </c>
      <c r="K176" s="221"/>
    </row>
    <row r="177" spans="2:11" ht="15" customHeight="1">
      <c r="B177" s="200"/>
      <c r="C177" s="177" t="s">
        <v>96</v>
      </c>
      <c r="D177" s="177"/>
      <c r="E177" s="177"/>
      <c r="F177" s="198" t="s">
        <v>696</v>
      </c>
      <c r="G177" s="177"/>
      <c r="H177" s="177" t="s">
        <v>764</v>
      </c>
      <c r="I177" s="177" t="s">
        <v>765</v>
      </c>
      <c r="J177" s="177"/>
      <c r="K177" s="221"/>
    </row>
    <row r="178" spans="2:11" ht="15" customHeight="1">
      <c r="B178" s="200"/>
      <c r="C178" s="177" t="s">
        <v>49</v>
      </c>
      <c r="D178" s="177"/>
      <c r="E178" s="177"/>
      <c r="F178" s="198" t="s">
        <v>696</v>
      </c>
      <c r="G178" s="177"/>
      <c r="H178" s="177" t="s">
        <v>766</v>
      </c>
      <c r="I178" s="177" t="s">
        <v>767</v>
      </c>
      <c r="J178" s="177">
        <v>1</v>
      </c>
      <c r="K178" s="221"/>
    </row>
    <row r="179" spans="2:11" ht="15" customHeight="1">
      <c r="B179" s="200"/>
      <c r="C179" s="177" t="s">
        <v>45</v>
      </c>
      <c r="D179" s="177"/>
      <c r="E179" s="177"/>
      <c r="F179" s="198" t="s">
        <v>696</v>
      </c>
      <c r="G179" s="177"/>
      <c r="H179" s="177" t="s">
        <v>768</v>
      </c>
      <c r="I179" s="177" t="s">
        <v>698</v>
      </c>
      <c r="J179" s="177">
        <v>20</v>
      </c>
      <c r="K179" s="221"/>
    </row>
    <row r="180" spans="2:11" ht="15" customHeight="1">
      <c r="B180" s="200"/>
      <c r="C180" s="177" t="s">
        <v>46</v>
      </c>
      <c r="D180" s="177"/>
      <c r="E180" s="177"/>
      <c r="F180" s="198" t="s">
        <v>696</v>
      </c>
      <c r="G180" s="177"/>
      <c r="H180" s="177" t="s">
        <v>769</v>
      </c>
      <c r="I180" s="177" t="s">
        <v>698</v>
      </c>
      <c r="J180" s="177">
        <v>255</v>
      </c>
      <c r="K180" s="221"/>
    </row>
    <row r="181" spans="2:11" ht="15" customHeight="1">
      <c r="B181" s="200"/>
      <c r="C181" s="177" t="s">
        <v>97</v>
      </c>
      <c r="D181" s="177"/>
      <c r="E181" s="177"/>
      <c r="F181" s="198" t="s">
        <v>696</v>
      </c>
      <c r="G181" s="177"/>
      <c r="H181" s="177" t="s">
        <v>660</v>
      </c>
      <c r="I181" s="177" t="s">
        <v>698</v>
      </c>
      <c r="J181" s="177">
        <v>10</v>
      </c>
      <c r="K181" s="221"/>
    </row>
    <row r="182" spans="2:11" ht="15" customHeight="1">
      <c r="B182" s="200"/>
      <c r="C182" s="177" t="s">
        <v>98</v>
      </c>
      <c r="D182" s="177"/>
      <c r="E182" s="177"/>
      <c r="F182" s="198" t="s">
        <v>696</v>
      </c>
      <c r="G182" s="177"/>
      <c r="H182" s="177" t="s">
        <v>770</v>
      </c>
      <c r="I182" s="177" t="s">
        <v>731</v>
      </c>
      <c r="J182" s="177"/>
      <c r="K182" s="221"/>
    </row>
    <row r="183" spans="2:11" ht="15" customHeight="1">
      <c r="B183" s="200"/>
      <c r="C183" s="177" t="s">
        <v>771</v>
      </c>
      <c r="D183" s="177"/>
      <c r="E183" s="177"/>
      <c r="F183" s="198" t="s">
        <v>696</v>
      </c>
      <c r="G183" s="177"/>
      <c r="H183" s="177" t="s">
        <v>772</v>
      </c>
      <c r="I183" s="177" t="s">
        <v>731</v>
      </c>
      <c r="J183" s="177"/>
      <c r="K183" s="221"/>
    </row>
    <row r="184" spans="2:11" ht="15" customHeight="1">
      <c r="B184" s="200"/>
      <c r="C184" s="177" t="s">
        <v>760</v>
      </c>
      <c r="D184" s="177"/>
      <c r="E184" s="177"/>
      <c r="F184" s="198" t="s">
        <v>696</v>
      </c>
      <c r="G184" s="177"/>
      <c r="H184" s="177" t="s">
        <v>773</v>
      </c>
      <c r="I184" s="177" t="s">
        <v>731</v>
      </c>
      <c r="J184" s="177"/>
      <c r="K184" s="221"/>
    </row>
    <row r="185" spans="2:11" ht="15" customHeight="1">
      <c r="B185" s="200"/>
      <c r="C185" s="177" t="s">
        <v>100</v>
      </c>
      <c r="D185" s="177"/>
      <c r="E185" s="177"/>
      <c r="F185" s="198" t="s">
        <v>702</v>
      </c>
      <c r="G185" s="177"/>
      <c r="H185" s="177" t="s">
        <v>774</v>
      </c>
      <c r="I185" s="177" t="s">
        <v>698</v>
      </c>
      <c r="J185" s="177">
        <v>50</v>
      </c>
      <c r="K185" s="221"/>
    </row>
    <row r="186" spans="2:11" ht="15" customHeight="1">
      <c r="B186" s="200"/>
      <c r="C186" s="177" t="s">
        <v>775</v>
      </c>
      <c r="D186" s="177"/>
      <c r="E186" s="177"/>
      <c r="F186" s="198" t="s">
        <v>702</v>
      </c>
      <c r="G186" s="177"/>
      <c r="H186" s="177" t="s">
        <v>776</v>
      </c>
      <c r="I186" s="177" t="s">
        <v>777</v>
      </c>
      <c r="J186" s="177"/>
      <c r="K186" s="221"/>
    </row>
    <row r="187" spans="2:11" ht="15" customHeight="1">
      <c r="B187" s="200"/>
      <c r="C187" s="177" t="s">
        <v>778</v>
      </c>
      <c r="D187" s="177"/>
      <c r="E187" s="177"/>
      <c r="F187" s="198" t="s">
        <v>702</v>
      </c>
      <c r="G187" s="177"/>
      <c r="H187" s="177" t="s">
        <v>779</v>
      </c>
      <c r="I187" s="177" t="s">
        <v>777</v>
      </c>
      <c r="J187" s="177"/>
      <c r="K187" s="221"/>
    </row>
    <row r="188" spans="2:11" ht="15" customHeight="1">
      <c r="B188" s="200"/>
      <c r="C188" s="177" t="s">
        <v>780</v>
      </c>
      <c r="D188" s="177"/>
      <c r="E188" s="177"/>
      <c r="F188" s="198" t="s">
        <v>702</v>
      </c>
      <c r="G188" s="177"/>
      <c r="H188" s="177" t="s">
        <v>781</v>
      </c>
      <c r="I188" s="177" t="s">
        <v>777</v>
      </c>
      <c r="J188" s="177"/>
      <c r="K188" s="221"/>
    </row>
    <row r="189" spans="2:11" ht="15" customHeight="1">
      <c r="B189" s="200"/>
      <c r="C189" s="234" t="s">
        <v>782</v>
      </c>
      <c r="D189" s="177"/>
      <c r="E189" s="177"/>
      <c r="F189" s="198" t="s">
        <v>702</v>
      </c>
      <c r="G189" s="177"/>
      <c r="H189" s="177" t="s">
        <v>783</v>
      </c>
      <c r="I189" s="177" t="s">
        <v>784</v>
      </c>
      <c r="J189" s="235" t="s">
        <v>785</v>
      </c>
      <c r="K189" s="221"/>
    </row>
    <row r="190" spans="2:11" ht="15" customHeight="1">
      <c r="B190" s="200"/>
      <c r="C190" s="234" t="s">
        <v>34</v>
      </c>
      <c r="D190" s="177"/>
      <c r="E190" s="177"/>
      <c r="F190" s="198" t="s">
        <v>696</v>
      </c>
      <c r="G190" s="177"/>
      <c r="H190" s="174" t="s">
        <v>786</v>
      </c>
      <c r="I190" s="177" t="s">
        <v>787</v>
      </c>
      <c r="J190" s="177"/>
      <c r="K190" s="221"/>
    </row>
    <row r="191" spans="2:11" ht="15" customHeight="1">
      <c r="B191" s="200"/>
      <c r="C191" s="234" t="s">
        <v>788</v>
      </c>
      <c r="D191" s="177"/>
      <c r="E191" s="177"/>
      <c r="F191" s="198" t="s">
        <v>696</v>
      </c>
      <c r="G191" s="177"/>
      <c r="H191" s="177" t="s">
        <v>789</v>
      </c>
      <c r="I191" s="177" t="s">
        <v>731</v>
      </c>
      <c r="J191" s="177"/>
      <c r="K191" s="221"/>
    </row>
    <row r="192" spans="2:11" ht="15" customHeight="1">
      <c r="B192" s="200"/>
      <c r="C192" s="234" t="s">
        <v>790</v>
      </c>
      <c r="D192" s="177"/>
      <c r="E192" s="177"/>
      <c r="F192" s="198" t="s">
        <v>696</v>
      </c>
      <c r="G192" s="177"/>
      <c r="H192" s="177" t="s">
        <v>791</v>
      </c>
      <c r="I192" s="177" t="s">
        <v>731</v>
      </c>
      <c r="J192" s="177"/>
      <c r="K192" s="221"/>
    </row>
    <row r="193" spans="2:11" ht="15" customHeight="1">
      <c r="B193" s="200"/>
      <c r="C193" s="234" t="s">
        <v>792</v>
      </c>
      <c r="D193" s="177"/>
      <c r="E193" s="177"/>
      <c r="F193" s="198" t="s">
        <v>702</v>
      </c>
      <c r="G193" s="177"/>
      <c r="H193" s="177" t="s">
        <v>793</v>
      </c>
      <c r="I193" s="177" t="s">
        <v>731</v>
      </c>
      <c r="J193" s="177"/>
      <c r="K193" s="221"/>
    </row>
    <row r="194" spans="2:11" ht="15" customHeight="1">
      <c r="B194" s="227"/>
      <c r="C194" s="236"/>
      <c r="D194" s="207"/>
      <c r="E194" s="207"/>
      <c r="F194" s="207"/>
      <c r="G194" s="207"/>
      <c r="H194" s="207"/>
      <c r="I194" s="207"/>
      <c r="J194" s="207"/>
      <c r="K194" s="228"/>
    </row>
    <row r="195" spans="2:11" ht="18.75" customHeight="1">
      <c r="B195" s="209"/>
      <c r="C195" s="219"/>
      <c r="D195" s="219"/>
      <c r="E195" s="219"/>
      <c r="F195" s="229"/>
      <c r="G195" s="219"/>
      <c r="H195" s="219"/>
      <c r="I195" s="219"/>
      <c r="J195" s="219"/>
      <c r="K195" s="209"/>
    </row>
    <row r="196" spans="2:11" ht="18.75" customHeight="1">
      <c r="B196" s="209"/>
      <c r="C196" s="219"/>
      <c r="D196" s="219"/>
      <c r="E196" s="219"/>
      <c r="F196" s="229"/>
      <c r="G196" s="219"/>
      <c r="H196" s="219"/>
      <c r="I196" s="219"/>
      <c r="J196" s="219"/>
      <c r="K196" s="209"/>
    </row>
    <row r="197" spans="2:11" ht="18.75" customHeight="1">
      <c r="B197" s="184"/>
      <c r="C197" s="184"/>
      <c r="D197" s="184"/>
      <c r="E197" s="184"/>
      <c r="F197" s="184"/>
      <c r="G197" s="184"/>
      <c r="H197" s="184"/>
      <c r="I197" s="184"/>
      <c r="J197" s="184"/>
      <c r="K197" s="184"/>
    </row>
    <row r="198" spans="2:11" ht="13.5">
      <c r="B198" s="166"/>
      <c r="C198" s="167"/>
      <c r="D198" s="167"/>
      <c r="E198" s="167"/>
      <c r="F198" s="167"/>
      <c r="G198" s="167"/>
      <c r="H198" s="167"/>
      <c r="I198" s="167"/>
      <c r="J198" s="167"/>
      <c r="K198" s="168"/>
    </row>
    <row r="199" spans="2:11" ht="21">
      <c r="B199" s="169"/>
      <c r="C199" s="474" t="s">
        <v>794</v>
      </c>
      <c r="D199" s="474"/>
      <c r="E199" s="474"/>
      <c r="F199" s="474"/>
      <c r="G199" s="474"/>
      <c r="H199" s="474"/>
      <c r="I199" s="474"/>
      <c r="J199" s="474"/>
      <c r="K199" s="170"/>
    </row>
    <row r="200" spans="2:11" ht="25.5" customHeight="1">
      <c r="B200" s="169"/>
      <c r="C200" s="237" t="s">
        <v>795</v>
      </c>
      <c r="D200" s="237"/>
      <c r="E200" s="237"/>
      <c r="F200" s="237" t="s">
        <v>796</v>
      </c>
      <c r="G200" s="238"/>
      <c r="H200" s="480" t="s">
        <v>797</v>
      </c>
      <c r="I200" s="480"/>
      <c r="J200" s="480"/>
      <c r="K200" s="170"/>
    </row>
    <row r="201" spans="2:11" ht="5.25" customHeight="1">
      <c r="B201" s="200"/>
      <c r="C201" s="195"/>
      <c r="D201" s="195"/>
      <c r="E201" s="195"/>
      <c r="F201" s="195"/>
      <c r="G201" s="219"/>
      <c r="H201" s="195"/>
      <c r="I201" s="195"/>
      <c r="J201" s="195"/>
      <c r="K201" s="221"/>
    </row>
    <row r="202" spans="2:11" ht="15" customHeight="1">
      <c r="B202" s="200"/>
      <c r="C202" s="177" t="s">
        <v>787</v>
      </c>
      <c r="D202" s="177"/>
      <c r="E202" s="177"/>
      <c r="F202" s="198" t="s">
        <v>35</v>
      </c>
      <c r="G202" s="177"/>
      <c r="H202" s="479" t="s">
        <v>798</v>
      </c>
      <c r="I202" s="479"/>
      <c r="J202" s="479"/>
      <c r="K202" s="221"/>
    </row>
    <row r="203" spans="2:11" ht="15" customHeight="1">
      <c r="B203" s="200"/>
      <c r="C203" s="177"/>
      <c r="D203" s="177"/>
      <c r="E203" s="177"/>
      <c r="F203" s="198" t="s">
        <v>36</v>
      </c>
      <c r="G203" s="177"/>
      <c r="H203" s="479" t="s">
        <v>799</v>
      </c>
      <c r="I203" s="479"/>
      <c r="J203" s="479"/>
      <c r="K203" s="221"/>
    </row>
    <row r="204" spans="2:11" ht="15" customHeight="1">
      <c r="B204" s="200"/>
      <c r="C204" s="177"/>
      <c r="D204" s="177"/>
      <c r="E204" s="177"/>
      <c r="F204" s="198" t="s">
        <v>39</v>
      </c>
      <c r="G204" s="177"/>
      <c r="H204" s="479" t="s">
        <v>800</v>
      </c>
      <c r="I204" s="479"/>
      <c r="J204" s="479"/>
      <c r="K204" s="221"/>
    </row>
    <row r="205" spans="2:11" ht="15" customHeight="1">
      <c r="B205" s="200"/>
      <c r="C205" s="177"/>
      <c r="D205" s="177"/>
      <c r="E205" s="177"/>
      <c r="F205" s="198" t="s">
        <v>37</v>
      </c>
      <c r="G205" s="177"/>
      <c r="H205" s="479" t="s">
        <v>801</v>
      </c>
      <c r="I205" s="479"/>
      <c r="J205" s="479"/>
      <c r="K205" s="221"/>
    </row>
    <row r="206" spans="2:11" ht="15" customHeight="1">
      <c r="B206" s="200"/>
      <c r="C206" s="177"/>
      <c r="D206" s="177"/>
      <c r="E206" s="177"/>
      <c r="F206" s="198" t="s">
        <v>38</v>
      </c>
      <c r="G206" s="177"/>
      <c r="H206" s="479" t="s">
        <v>802</v>
      </c>
      <c r="I206" s="479"/>
      <c r="J206" s="479"/>
      <c r="K206" s="221"/>
    </row>
    <row r="207" spans="2:11" ht="15" customHeight="1">
      <c r="B207" s="200"/>
      <c r="C207" s="177"/>
      <c r="D207" s="177"/>
      <c r="E207" s="177"/>
      <c r="F207" s="198"/>
      <c r="G207" s="177"/>
      <c r="H207" s="177"/>
      <c r="I207" s="177"/>
      <c r="J207" s="177"/>
      <c r="K207" s="221"/>
    </row>
    <row r="208" spans="2:11" ht="15" customHeight="1">
      <c r="B208" s="200"/>
      <c r="C208" s="177" t="s">
        <v>743</v>
      </c>
      <c r="D208" s="177"/>
      <c r="E208" s="177"/>
      <c r="F208" s="198" t="s">
        <v>69</v>
      </c>
      <c r="G208" s="177"/>
      <c r="H208" s="479" t="s">
        <v>803</v>
      </c>
      <c r="I208" s="479"/>
      <c r="J208" s="479"/>
      <c r="K208" s="221"/>
    </row>
    <row r="209" spans="2:11" ht="15" customHeight="1">
      <c r="B209" s="200"/>
      <c r="C209" s="177"/>
      <c r="D209" s="177"/>
      <c r="E209" s="177"/>
      <c r="F209" s="198" t="s">
        <v>638</v>
      </c>
      <c r="G209" s="177"/>
      <c r="H209" s="479" t="s">
        <v>639</v>
      </c>
      <c r="I209" s="479"/>
      <c r="J209" s="479"/>
      <c r="K209" s="221"/>
    </row>
    <row r="210" spans="2:11" ht="15" customHeight="1">
      <c r="B210" s="200"/>
      <c r="C210" s="177"/>
      <c r="D210" s="177"/>
      <c r="E210" s="177"/>
      <c r="F210" s="198" t="s">
        <v>636</v>
      </c>
      <c r="G210" s="177"/>
      <c r="H210" s="479" t="s">
        <v>804</v>
      </c>
      <c r="I210" s="479"/>
      <c r="J210" s="479"/>
      <c r="K210" s="221"/>
    </row>
    <row r="211" spans="2:11" ht="15" customHeight="1">
      <c r="B211" s="239"/>
      <c r="C211" s="177"/>
      <c r="D211" s="177"/>
      <c r="E211" s="177"/>
      <c r="F211" s="198" t="s">
        <v>640</v>
      </c>
      <c r="G211" s="234"/>
      <c r="H211" s="478" t="s">
        <v>641</v>
      </c>
      <c r="I211" s="478"/>
      <c r="J211" s="478"/>
      <c r="K211" s="240"/>
    </row>
    <row r="212" spans="2:11" ht="15" customHeight="1">
      <c r="B212" s="239"/>
      <c r="C212" s="177"/>
      <c r="D212" s="177"/>
      <c r="E212" s="177"/>
      <c r="F212" s="198" t="s">
        <v>642</v>
      </c>
      <c r="G212" s="234"/>
      <c r="H212" s="478" t="s">
        <v>805</v>
      </c>
      <c r="I212" s="478"/>
      <c r="J212" s="478"/>
      <c r="K212" s="240"/>
    </row>
    <row r="213" spans="2:11" ht="15" customHeight="1">
      <c r="B213" s="239"/>
      <c r="C213" s="177"/>
      <c r="D213" s="177"/>
      <c r="E213" s="177"/>
      <c r="F213" s="198"/>
      <c r="G213" s="234"/>
      <c r="H213" s="225"/>
      <c r="I213" s="225"/>
      <c r="J213" s="225"/>
      <c r="K213" s="240"/>
    </row>
    <row r="214" spans="2:11" ht="15" customHeight="1">
      <c r="B214" s="239"/>
      <c r="C214" s="177" t="s">
        <v>767</v>
      </c>
      <c r="D214" s="177"/>
      <c r="E214" s="177"/>
      <c r="F214" s="198">
        <v>1</v>
      </c>
      <c r="G214" s="234"/>
      <c r="H214" s="478" t="s">
        <v>806</v>
      </c>
      <c r="I214" s="478"/>
      <c r="J214" s="478"/>
      <c r="K214" s="240"/>
    </row>
    <row r="215" spans="2:11" ht="15" customHeight="1">
      <c r="B215" s="239"/>
      <c r="C215" s="177"/>
      <c r="D215" s="177"/>
      <c r="E215" s="177"/>
      <c r="F215" s="198">
        <v>2</v>
      </c>
      <c r="G215" s="234"/>
      <c r="H215" s="478" t="s">
        <v>807</v>
      </c>
      <c r="I215" s="478"/>
      <c r="J215" s="478"/>
      <c r="K215" s="240"/>
    </row>
    <row r="216" spans="2:11" ht="15" customHeight="1">
      <c r="B216" s="239"/>
      <c r="C216" s="177"/>
      <c r="D216" s="177"/>
      <c r="E216" s="177"/>
      <c r="F216" s="198">
        <v>3</v>
      </c>
      <c r="G216" s="234"/>
      <c r="H216" s="478" t="s">
        <v>808</v>
      </c>
      <c r="I216" s="478"/>
      <c r="J216" s="478"/>
      <c r="K216" s="240"/>
    </row>
    <row r="217" spans="2:11" ht="15" customHeight="1">
      <c r="B217" s="239"/>
      <c r="C217" s="177"/>
      <c r="D217" s="177"/>
      <c r="E217" s="177"/>
      <c r="F217" s="198">
        <v>4</v>
      </c>
      <c r="G217" s="234"/>
      <c r="H217" s="478" t="s">
        <v>809</v>
      </c>
      <c r="I217" s="478"/>
      <c r="J217" s="478"/>
      <c r="K217" s="240"/>
    </row>
    <row r="218" spans="2:11" ht="12.75" customHeight="1">
      <c r="B218" s="241"/>
      <c r="C218" s="242"/>
      <c r="D218" s="242"/>
      <c r="E218" s="242"/>
      <c r="F218" s="242"/>
      <c r="G218" s="242"/>
      <c r="H218" s="242"/>
      <c r="I218" s="242"/>
      <c r="J218" s="242"/>
      <c r="K218" s="24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L189"/>
  <sheetViews>
    <sheetView showGridLines="0" workbookViewId="0" topLeftCell="A160">
      <selection activeCell="Y183" sqref="Y183"/>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2.1406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4" width="16.28125" style="0" customWidth="1"/>
    <col min="25" max="25" width="11.00390625" style="0" customWidth="1"/>
    <col min="26" max="26" width="15.00390625" style="0" customWidth="1"/>
    <col min="27" max="27" width="16.28125" style="0" customWidth="1"/>
    <col min="40" max="61" width="9.28125" style="0" hidden="1" customWidth="1"/>
  </cols>
  <sheetData>
    <row r="2" spans="12:42" ht="36.95" customHeight="1">
      <c r="L2" s="423" t="s">
        <v>6</v>
      </c>
      <c r="M2" s="424"/>
      <c r="N2" s="424"/>
      <c r="O2" s="424"/>
      <c r="P2" s="424"/>
      <c r="Q2" s="424"/>
      <c r="R2" s="424"/>
      <c r="S2" s="424"/>
      <c r="T2" s="424"/>
      <c r="U2" s="424"/>
      <c r="V2" s="424"/>
      <c r="AP2" s="16" t="s">
        <v>74</v>
      </c>
    </row>
    <row r="3" spans="2:42" ht="6.95" customHeight="1">
      <c r="B3" s="17"/>
      <c r="C3" s="18"/>
      <c r="D3" s="18"/>
      <c r="E3" s="18"/>
      <c r="F3" s="18"/>
      <c r="G3" s="18"/>
      <c r="H3" s="18"/>
      <c r="I3" s="18"/>
      <c r="J3" s="18"/>
      <c r="K3" s="18"/>
      <c r="L3" s="19"/>
      <c r="AP3" s="16" t="s">
        <v>71</v>
      </c>
    </row>
    <row r="4" spans="2:42" ht="24.95" customHeight="1">
      <c r="B4" s="19"/>
      <c r="D4" s="20" t="s">
        <v>86</v>
      </c>
      <c r="L4" s="19"/>
      <c r="M4" s="81" t="s">
        <v>11</v>
      </c>
      <c r="AP4" s="16" t="s">
        <v>4</v>
      </c>
    </row>
    <row r="5" spans="2:12" ht="6.95" customHeight="1">
      <c r="B5" s="19"/>
      <c r="L5" s="19"/>
    </row>
    <row r="6" spans="2:12" ht="19.5" customHeight="1">
      <c r="B6" s="19"/>
      <c r="D6" s="25" t="s">
        <v>14</v>
      </c>
      <c r="F6" s="462"/>
      <c r="G6" s="462"/>
      <c r="H6" s="462"/>
      <c r="L6" s="19"/>
    </row>
    <row r="7" spans="2:12" ht="25.5" customHeight="1">
      <c r="B7" s="19"/>
      <c r="E7" s="461" t="str">
        <f>'Rekapitulace stavby'!K6</f>
        <v>REKONSTRUKCE ELEKTROINSTALACE, č.p.67, CHRUDIM                                                                                                - AKTUALIZACE A DOPLNĚNÍ PD_BŘEZEN 2024</v>
      </c>
      <c r="F7" s="451"/>
      <c r="G7" s="451"/>
      <c r="H7" s="451"/>
      <c r="L7" s="19"/>
    </row>
    <row r="8" spans="2:12" s="1" customFormat="1" ht="12" customHeight="1">
      <c r="B8" s="28"/>
      <c r="D8" s="25" t="s">
        <v>87</v>
      </c>
      <c r="L8" s="28"/>
    </row>
    <row r="9" spans="2:12" s="1" customFormat="1" ht="16.5" customHeight="1">
      <c r="B9" s="28"/>
      <c r="E9" s="452" t="s">
        <v>423</v>
      </c>
      <c r="F9" s="460"/>
      <c r="G9" s="460"/>
      <c r="H9" s="460"/>
      <c r="L9" s="28"/>
    </row>
    <row r="10" spans="2:12" s="1" customFormat="1" ht="12">
      <c r="B10" s="28"/>
      <c r="L10" s="28"/>
    </row>
    <row r="11" spans="2:12" s="1" customFormat="1" ht="12" customHeight="1">
      <c r="B11" s="28"/>
      <c r="D11" s="25" t="s">
        <v>16</v>
      </c>
      <c r="F11" s="23" t="s">
        <v>3</v>
      </c>
      <c r="I11" s="25" t="s">
        <v>17</v>
      </c>
      <c r="J11" s="23" t="s">
        <v>3</v>
      </c>
      <c r="L11" s="28"/>
    </row>
    <row r="12" spans="2:12" s="1" customFormat="1" ht="12" customHeight="1">
      <c r="B12" s="28"/>
      <c r="D12" s="25" t="s">
        <v>18</v>
      </c>
      <c r="F12" s="23" t="str">
        <f>'Rekapitulace stavby'!K8</f>
        <v>budova Městského úřadu, Pardubická 67, 537 16 Chrudim I</v>
      </c>
      <c r="I12" s="25" t="s">
        <v>20</v>
      </c>
      <c r="J12" s="45">
        <f>'Rekapitulace stavby'!AN8</f>
        <v>45371</v>
      </c>
      <c r="L12" s="28"/>
    </row>
    <row r="13" spans="2:12" s="1" customFormat="1" ht="10.9" customHeight="1">
      <c r="B13" s="28"/>
      <c r="L13" s="28"/>
    </row>
    <row r="14" spans="2:12" s="1" customFormat="1" ht="12" customHeight="1">
      <c r="B14" s="28"/>
      <c r="D14" s="25" t="s">
        <v>21</v>
      </c>
      <c r="F14" s="387" t="str">
        <f>'Rekapitulace stavby'!K10</f>
        <v>Město Chrudim, Resselovo nám.77, 537 16 Chrudim I</v>
      </c>
      <c r="I14" s="25" t="s">
        <v>22</v>
      </c>
      <c r="J14" s="23" t="s">
        <v>3</v>
      </c>
      <c r="L14" s="28"/>
    </row>
    <row r="15" spans="2:12" s="1" customFormat="1" ht="18" customHeight="1">
      <c r="B15" s="28"/>
      <c r="E15" s="23"/>
      <c r="I15" s="25" t="s">
        <v>23</v>
      </c>
      <c r="J15" s="23" t="s">
        <v>3</v>
      </c>
      <c r="L15" s="28"/>
    </row>
    <row r="16" spans="2:12" s="1" customFormat="1" ht="6.95" customHeight="1">
      <c r="B16" s="28"/>
      <c r="L16" s="28"/>
    </row>
    <row r="17" spans="2:12" s="1" customFormat="1" ht="12" customHeight="1">
      <c r="B17" s="28"/>
      <c r="D17" s="25" t="s">
        <v>24</v>
      </c>
      <c r="I17" s="25" t="s">
        <v>22</v>
      </c>
      <c r="J17" s="23" t="str">
        <f>'Rekapitulace stavby'!AN13</f>
        <v/>
      </c>
      <c r="L17" s="28"/>
    </row>
    <row r="18" spans="2:12" s="1" customFormat="1" ht="18" customHeight="1">
      <c r="B18" s="28"/>
      <c r="E18" s="430" t="str">
        <f>'Rekapitulace stavby'!E14</f>
        <v xml:space="preserve"> </v>
      </c>
      <c r="F18" s="430"/>
      <c r="G18" s="430"/>
      <c r="H18" s="430"/>
      <c r="I18" s="25" t="s">
        <v>23</v>
      </c>
      <c r="J18" s="23" t="str">
        <f>'Rekapitulace stavby'!AN14</f>
        <v/>
      </c>
      <c r="L18" s="28"/>
    </row>
    <row r="19" spans="2:12" s="1" customFormat="1" ht="6.95" customHeight="1">
      <c r="B19" s="28"/>
      <c r="L19" s="28"/>
    </row>
    <row r="20" spans="2:12" s="1" customFormat="1" ht="12" customHeight="1">
      <c r="B20" s="28"/>
      <c r="D20" s="25" t="s">
        <v>25</v>
      </c>
      <c r="F20" s="387" t="str">
        <f>'Rekapitulace stavby'!K16</f>
        <v>BOGUAJ Stavební inženýrství s.r.o.</v>
      </c>
      <c r="I20" s="25" t="s">
        <v>22</v>
      </c>
      <c r="J20" s="23" t="str">
        <f>IF('Rekapitulace stavby'!AN16="","",'Rekapitulace stavby'!AN16)</f>
        <v>287 80 736</v>
      </c>
      <c r="L20" s="28"/>
    </row>
    <row r="21" spans="2:12" s="1" customFormat="1" ht="18" customHeight="1">
      <c r="B21" s="28"/>
      <c r="E21" s="23" t="str">
        <f>IF('Rekapitulace stavby'!E17="","",'Rekapitulace stavby'!E17)</f>
        <v xml:space="preserve"> </v>
      </c>
      <c r="F21" s="387" t="s">
        <v>1083</v>
      </c>
      <c r="I21" s="25" t="s">
        <v>23</v>
      </c>
      <c r="J21" s="23" t="str">
        <f>IF('Rekapitulace stavby'!AN17="","",'Rekapitulace stavby'!AN17)</f>
        <v/>
      </c>
      <c r="L21" s="28"/>
    </row>
    <row r="22" spans="2:12" s="1" customFormat="1" ht="6.95" customHeight="1">
      <c r="B22" s="28"/>
      <c r="L22" s="28"/>
    </row>
    <row r="23" spans="2:12" s="1" customFormat="1" ht="12" customHeight="1">
      <c r="B23" s="28"/>
      <c r="D23" s="25" t="s">
        <v>27</v>
      </c>
      <c r="I23" s="25" t="s">
        <v>22</v>
      </c>
      <c r="J23" s="23" t="str">
        <f>IF('Rekapitulace stavby'!AN19="","",'Rekapitulace stavby'!AN19)</f>
        <v/>
      </c>
      <c r="L23" s="28"/>
    </row>
    <row r="24" spans="2:12" s="1" customFormat="1" ht="18" customHeight="1">
      <c r="B24" s="28"/>
      <c r="E24" s="23" t="str">
        <f>IF('Rekapitulace stavby'!E20="","",'Rekapitulace stavby'!E20)</f>
        <v xml:space="preserve"> </v>
      </c>
      <c r="I24" s="25" t="s">
        <v>23</v>
      </c>
      <c r="J24" s="23" t="str">
        <f>IF('Rekapitulace stavby'!AN20="","",'Rekapitulace stavby'!AN20)</f>
        <v/>
      </c>
      <c r="L24" s="28"/>
    </row>
    <row r="25" spans="2:12" s="1" customFormat="1" ht="6.95" customHeight="1">
      <c r="B25" s="28"/>
      <c r="L25" s="28"/>
    </row>
    <row r="26" spans="2:12" s="1" customFormat="1" ht="12" customHeight="1">
      <c r="B26" s="28"/>
      <c r="D26" s="25" t="s">
        <v>28</v>
      </c>
      <c r="L26" s="28"/>
    </row>
    <row r="27" spans="2:12" s="7" customFormat="1" ht="16.5" customHeight="1">
      <c r="B27" s="82"/>
      <c r="E27" s="454" t="s">
        <v>3</v>
      </c>
      <c r="F27" s="454"/>
      <c r="G27" s="454"/>
      <c r="H27" s="454"/>
      <c r="L27" s="82"/>
    </row>
    <row r="28" spans="2:12" s="1" customFormat="1" ht="6.95" customHeight="1">
      <c r="B28" s="28"/>
      <c r="L28" s="28"/>
    </row>
    <row r="29" spans="2:12" s="1" customFormat="1" ht="6.95" customHeight="1">
      <c r="B29" s="28"/>
      <c r="D29" s="46"/>
      <c r="E29" s="46"/>
      <c r="F29" s="46"/>
      <c r="G29" s="46"/>
      <c r="H29" s="46"/>
      <c r="I29" s="46"/>
      <c r="J29" s="46"/>
      <c r="K29" s="46"/>
      <c r="L29" s="28"/>
    </row>
    <row r="30" spans="2:12" s="1" customFormat="1" ht="25.35" customHeight="1">
      <c r="B30" s="28"/>
      <c r="D30" s="83" t="s">
        <v>30</v>
      </c>
      <c r="J30" s="59">
        <f>ROUND(J86,2)</f>
        <v>0</v>
      </c>
      <c r="L30" s="28"/>
    </row>
    <row r="31" spans="2:12" s="1" customFormat="1" ht="6.95" customHeight="1">
      <c r="B31" s="28"/>
      <c r="D31" s="46"/>
      <c r="E31" s="46"/>
      <c r="F31" s="46"/>
      <c r="G31" s="46"/>
      <c r="H31" s="46"/>
      <c r="I31" s="46"/>
      <c r="J31" s="46"/>
      <c r="K31" s="46"/>
      <c r="L31" s="28"/>
    </row>
    <row r="32" spans="2:12" s="1" customFormat="1" ht="14.45" customHeight="1">
      <c r="B32" s="28"/>
      <c r="F32" s="31" t="s">
        <v>32</v>
      </c>
      <c r="I32" s="31" t="s">
        <v>31</v>
      </c>
      <c r="J32" s="31" t="s">
        <v>33</v>
      </c>
      <c r="L32" s="28"/>
    </row>
    <row r="33" spans="2:12" s="1" customFormat="1" ht="14.45" customHeight="1">
      <c r="B33" s="28"/>
      <c r="D33" s="48" t="s">
        <v>34</v>
      </c>
      <c r="E33" s="25" t="s">
        <v>35</v>
      </c>
      <c r="F33" s="84">
        <f>ROUND((SUM(BA86:BA188)),2)</f>
        <v>0</v>
      </c>
      <c r="I33" s="85">
        <v>0.21</v>
      </c>
      <c r="J33" s="84">
        <f>ROUND(((SUM(BA86:BA188))*I33),2)</f>
        <v>0</v>
      </c>
      <c r="L33" s="28"/>
    </row>
    <row r="34" spans="2:12" s="1" customFormat="1" ht="14.45" customHeight="1">
      <c r="B34" s="28"/>
      <c r="E34" s="25" t="s">
        <v>36</v>
      </c>
      <c r="F34" s="84">
        <f>ROUND((SUM(BB86:BB188)),2)</f>
        <v>0</v>
      </c>
      <c r="I34" s="85">
        <v>0.15</v>
      </c>
      <c r="J34" s="84">
        <f>ROUND(((SUM(BB86:BB188))*I34),2)</f>
        <v>0</v>
      </c>
      <c r="L34" s="28"/>
    </row>
    <row r="35" spans="2:12" s="1" customFormat="1" ht="14.45" customHeight="1" hidden="1">
      <c r="B35" s="28"/>
      <c r="E35" s="25" t="s">
        <v>37</v>
      </c>
      <c r="F35" s="84">
        <f>ROUND((SUM(BC86:BC188)),2)</f>
        <v>0</v>
      </c>
      <c r="I35" s="85">
        <v>0.21</v>
      </c>
      <c r="J35" s="84">
        <f>0</f>
        <v>0</v>
      </c>
      <c r="L35" s="28"/>
    </row>
    <row r="36" spans="2:12" s="1" customFormat="1" ht="14.45" customHeight="1" hidden="1">
      <c r="B36" s="28"/>
      <c r="E36" s="25" t="s">
        <v>38</v>
      </c>
      <c r="F36" s="84">
        <f>ROUND((SUM(BD86:BD188)),2)</f>
        <v>0</v>
      </c>
      <c r="I36" s="85">
        <v>0.15</v>
      </c>
      <c r="J36" s="84">
        <f>0</f>
        <v>0</v>
      </c>
      <c r="L36" s="28"/>
    </row>
    <row r="37" spans="2:12" s="1" customFormat="1" ht="14.45" customHeight="1" hidden="1">
      <c r="B37" s="28"/>
      <c r="E37" s="25" t="s">
        <v>39</v>
      </c>
      <c r="F37" s="84">
        <f>ROUND((SUM(BE86:BE188)),2)</f>
        <v>0</v>
      </c>
      <c r="I37" s="85">
        <v>0</v>
      </c>
      <c r="J37" s="84">
        <f>0</f>
        <v>0</v>
      </c>
      <c r="L37" s="28"/>
    </row>
    <row r="38" spans="2:12" s="1" customFormat="1" ht="6.95" customHeight="1">
      <c r="B38" s="28"/>
      <c r="L38" s="28"/>
    </row>
    <row r="39" spans="2:12" s="1" customFormat="1" ht="25.35" customHeight="1">
      <c r="B39" s="28"/>
      <c r="C39" s="86"/>
      <c r="D39" s="87" t="s">
        <v>40</v>
      </c>
      <c r="E39" s="50"/>
      <c r="F39" s="50"/>
      <c r="G39" s="88" t="s">
        <v>41</v>
      </c>
      <c r="H39" s="89" t="s">
        <v>42</v>
      </c>
      <c r="I39" s="50"/>
      <c r="J39" s="90">
        <f>SUM(J30:J37)</f>
        <v>0</v>
      </c>
      <c r="K39" s="91"/>
      <c r="L39" s="28"/>
    </row>
    <row r="40" spans="2:12" s="1" customFormat="1" ht="14.45" customHeight="1">
      <c r="B40" s="37"/>
      <c r="C40" s="38"/>
      <c r="D40" s="38"/>
      <c r="E40" s="38"/>
      <c r="F40" s="38"/>
      <c r="G40" s="38"/>
      <c r="H40" s="38"/>
      <c r="I40" s="38"/>
      <c r="J40" s="38"/>
      <c r="K40" s="38"/>
      <c r="L40" s="28"/>
    </row>
    <row r="44" spans="2:12" s="1" customFormat="1" ht="6.95" customHeight="1">
      <c r="B44" s="39"/>
      <c r="C44" s="40"/>
      <c r="D44" s="40"/>
      <c r="E44" s="40"/>
      <c r="F44" s="40"/>
      <c r="G44" s="40"/>
      <c r="H44" s="40"/>
      <c r="I44" s="40"/>
      <c r="J44" s="40"/>
      <c r="K44" s="40"/>
      <c r="L44" s="28"/>
    </row>
    <row r="45" spans="2:12" s="1" customFormat="1" ht="24.95" customHeight="1">
      <c r="B45" s="28"/>
      <c r="C45" s="20" t="s">
        <v>88</v>
      </c>
      <c r="L45" s="28"/>
    </row>
    <row r="46" spans="2:12" s="1" customFormat="1" ht="6.95" customHeight="1">
      <c r="B46" s="28"/>
      <c r="L46" s="28"/>
    </row>
    <row r="47" spans="2:12" s="1" customFormat="1" ht="25.5" customHeight="1">
      <c r="B47" s="28"/>
      <c r="C47" s="25" t="s">
        <v>14</v>
      </c>
      <c r="F47" s="463"/>
      <c r="G47" s="463"/>
      <c r="H47" s="463"/>
      <c r="L47" s="28"/>
    </row>
    <row r="48" spans="2:12" s="1" customFormat="1" ht="26.25" customHeight="1">
      <c r="B48" s="28"/>
      <c r="E48" s="461" t="str">
        <f>E7</f>
        <v>REKONSTRUKCE ELEKTROINSTALACE, č.p.67, CHRUDIM                                                                                                - AKTUALIZACE A DOPLNĚNÍ PD_BŘEZEN 2024</v>
      </c>
      <c r="F48" s="451"/>
      <c r="G48" s="451"/>
      <c r="H48" s="451"/>
      <c r="L48" s="28"/>
    </row>
    <row r="49" spans="2:12" s="1" customFormat="1" ht="12" customHeight="1">
      <c r="B49" s="28"/>
      <c r="C49" s="25" t="s">
        <v>87</v>
      </c>
      <c r="L49" s="28"/>
    </row>
    <row r="50" spans="2:12" s="1" customFormat="1" ht="16.5" customHeight="1">
      <c r="B50" s="28"/>
      <c r="E50" s="452" t="str">
        <f>E9</f>
        <v>SO.05 - 2.n.p._chodby</v>
      </c>
      <c r="F50" s="460"/>
      <c r="G50" s="460"/>
      <c r="H50" s="460"/>
      <c r="L50" s="28"/>
    </row>
    <row r="51" spans="2:12" s="1" customFormat="1" ht="6.95" customHeight="1">
      <c r="B51" s="28"/>
      <c r="L51" s="28"/>
    </row>
    <row r="52" spans="2:12" s="1" customFormat="1" ht="12" customHeight="1">
      <c r="B52" s="28"/>
      <c r="C52" s="25" t="s">
        <v>18</v>
      </c>
      <c r="F52" s="23" t="str">
        <f>F12</f>
        <v>budova Městského úřadu, Pardubická 67, 537 16 Chrudim I</v>
      </c>
      <c r="I52" s="25" t="s">
        <v>20</v>
      </c>
      <c r="J52" s="45">
        <f>IF(J12="","",J12)</f>
        <v>45371</v>
      </c>
      <c r="L52" s="28"/>
    </row>
    <row r="53" spans="2:12" s="1" customFormat="1" ht="6.95" customHeight="1">
      <c r="B53" s="28"/>
      <c r="L53" s="28"/>
    </row>
    <row r="54" spans="2:12" s="1" customFormat="1" ht="15.2" customHeight="1">
      <c r="B54" s="28"/>
      <c r="C54" s="25" t="s">
        <v>21</v>
      </c>
      <c r="F54" s="23" t="str">
        <f>F14</f>
        <v>Město Chrudim, Resselovo nám.77, 537 16 Chrudim I</v>
      </c>
      <c r="I54" s="25" t="s">
        <v>25</v>
      </c>
      <c r="J54" s="458" t="str">
        <f>F20</f>
        <v>BOGUAJ Stavební inženýrství s.r.o.</v>
      </c>
      <c r="K54" s="459"/>
      <c r="L54" s="28"/>
    </row>
    <row r="55" spans="2:12" s="1" customFormat="1" ht="15.2" customHeight="1">
      <c r="B55" s="28"/>
      <c r="C55" s="25" t="s">
        <v>24</v>
      </c>
      <c r="F55" s="23" t="str">
        <f>IF(E18="","",E18)</f>
        <v xml:space="preserve"> </v>
      </c>
      <c r="I55" s="25" t="s">
        <v>27</v>
      </c>
      <c r="J55" s="26" t="str">
        <f>E24</f>
        <v xml:space="preserve"> </v>
      </c>
      <c r="L55" s="28"/>
    </row>
    <row r="56" spans="2:12" s="1" customFormat="1" ht="10.35" customHeight="1">
      <c r="B56" s="28"/>
      <c r="L56" s="28"/>
    </row>
    <row r="57" spans="2:12" s="1" customFormat="1" ht="29.25" customHeight="1">
      <c r="B57" s="28"/>
      <c r="C57" s="92" t="s">
        <v>89</v>
      </c>
      <c r="D57" s="86"/>
      <c r="E57" s="86"/>
      <c r="F57" s="86"/>
      <c r="G57" s="86"/>
      <c r="H57" s="86"/>
      <c r="I57" s="86"/>
      <c r="J57" s="93" t="s">
        <v>90</v>
      </c>
      <c r="K57" s="86"/>
      <c r="L57" s="28"/>
    </row>
    <row r="58" spans="2:12" s="1" customFormat="1" ht="10.35" customHeight="1">
      <c r="B58" s="28"/>
      <c r="L58" s="28"/>
    </row>
    <row r="59" spans="2:43" s="1" customFormat="1" ht="22.9" customHeight="1">
      <c r="B59" s="28"/>
      <c r="C59" s="94" t="s">
        <v>62</v>
      </c>
      <c r="J59" s="59">
        <f>J86</f>
        <v>0</v>
      </c>
      <c r="L59" s="28"/>
      <c r="AQ59" s="16" t="s">
        <v>91</v>
      </c>
    </row>
    <row r="60" spans="2:12" s="8" customFormat="1" ht="24.95" customHeight="1">
      <c r="B60" s="95"/>
      <c r="D60" s="96" t="s">
        <v>92</v>
      </c>
      <c r="E60" s="97"/>
      <c r="F60" s="97"/>
      <c r="G60" s="97"/>
      <c r="H60" s="97"/>
      <c r="I60" s="97"/>
      <c r="J60" s="98">
        <f>J87</f>
        <v>0</v>
      </c>
      <c r="L60" s="95"/>
    </row>
    <row r="61" spans="2:12" s="9" customFormat="1" ht="19.9" customHeight="1">
      <c r="B61" s="99"/>
      <c r="D61" s="100" t="s">
        <v>93</v>
      </c>
      <c r="E61" s="101"/>
      <c r="F61" s="101"/>
      <c r="G61" s="101"/>
      <c r="H61" s="101"/>
      <c r="I61" s="101"/>
      <c r="J61" s="102">
        <f>J88</f>
        <v>0</v>
      </c>
      <c r="L61" s="99"/>
    </row>
    <row r="62" spans="2:12" s="8" customFormat="1" ht="24.95" customHeight="1">
      <c r="B62" s="95"/>
      <c r="D62" s="96" t="s">
        <v>144</v>
      </c>
      <c r="E62" s="97"/>
      <c r="F62" s="97"/>
      <c r="G62" s="97"/>
      <c r="H62" s="97"/>
      <c r="I62" s="97"/>
      <c r="J62" s="98">
        <f>J169</f>
        <v>0</v>
      </c>
      <c r="L62" s="95"/>
    </row>
    <row r="63" spans="2:12" s="9" customFormat="1" ht="19.9" customHeight="1">
      <c r="B63" s="99"/>
      <c r="D63" s="100" t="s">
        <v>145</v>
      </c>
      <c r="E63" s="101"/>
      <c r="F63" s="101"/>
      <c r="G63" s="101"/>
      <c r="H63" s="101"/>
      <c r="I63" s="101"/>
      <c r="J63" s="102">
        <f>J170</f>
        <v>0</v>
      </c>
      <c r="L63" s="99"/>
    </row>
    <row r="64" spans="2:12" s="8" customFormat="1" ht="24.95" customHeight="1">
      <c r="B64" s="95"/>
      <c r="D64" s="96" t="s">
        <v>94</v>
      </c>
      <c r="E64" s="97"/>
      <c r="F64" s="97"/>
      <c r="G64" s="97"/>
      <c r="H64" s="97"/>
      <c r="I64" s="97"/>
      <c r="J64" s="98">
        <f>J175</f>
        <v>0</v>
      </c>
      <c r="L64" s="95"/>
    </row>
    <row r="65" spans="2:12" s="8" customFormat="1" ht="24.95" customHeight="1">
      <c r="B65" s="95"/>
      <c r="D65" s="96" t="s">
        <v>151</v>
      </c>
      <c r="E65" s="97"/>
      <c r="F65" s="97"/>
      <c r="G65" s="97"/>
      <c r="H65" s="97"/>
      <c r="I65" s="97"/>
      <c r="J65" s="98">
        <f>J186</f>
        <v>0</v>
      </c>
      <c r="L65" s="95"/>
    </row>
    <row r="66" spans="2:12" s="9" customFormat="1" ht="19.9" customHeight="1">
      <c r="B66" s="99"/>
      <c r="D66" s="100" t="s">
        <v>152</v>
      </c>
      <c r="E66" s="101"/>
      <c r="F66" s="101"/>
      <c r="G66" s="101"/>
      <c r="H66" s="101"/>
      <c r="I66" s="101"/>
      <c r="J66" s="102">
        <f>J187</f>
        <v>0</v>
      </c>
      <c r="L66" s="99"/>
    </row>
    <row r="67" spans="2:12" s="1" customFormat="1" ht="21.75" customHeight="1">
      <c r="B67" s="28"/>
      <c r="L67" s="28"/>
    </row>
    <row r="68" spans="2:12" s="1" customFormat="1" ht="6.95" customHeight="1">
      <c r="B68" s="37"/>
      <c r="C68" s="38"/>
      <c r="D68" s="38"/>
      <c r="E68" s="38"/>
      <c r="F68" s="38"/>
      <c r="G68" s="38"/>
      <c r="H68" s="38"/>
      <c r="I68" s="38"/>
      <c r="J68" s="38"/>
      <c r="K68" s="38"/>
      <c r="L68" s="28"/>
    </row>
    <row r="72" spans="2:12" s="1" customFormat="1" ht="6.95" customHeight="1">
      <c r="B72" s="39"/>
      <c r="C72" s="40"/>
      <c r="D72" s="40"/>
      <c r="E72" s="40"/>
      <c r="F72" s="40"/>
      <c r="G72" s="40"/>
      <c r="H72" s="40"/>
      <c r="I72" s="40"/>
      <c r="J72" s="40"/>
      <c r="K72" s="40"/>
      <c r="L72" s="28"/>
    </row>
    <row r="73" spans="2:12" s="1" customFormat="1" ht="24.95" customHeight="1">
      <c r="B73" s="28"/>
      <c r="C73" s="20" t="s">
        <v>95</v>
      </c>
      <c r="L73" s="28"/>
    </row>
    <row r="74" spans="2:12" s="1" customFormat="1" ht="6.95" customHeight="1">
      <c r="B74" s="28"/>
      <c r="L74" s="28"/>
    </row>
    <row r="75" spans="2:12" s="1" customFormat="1" ht="12" customHeight="1">
      <c r="B75" s="28"/>
      <c r="C75" s="25" t="s">
        <v>14</v>
      </c>
      <c r="L75" s="28"/>
    </row>
    <row r="76" spans="2:12" s="1" customFormat="1" ht="30.75" customHeight="1">
      <c r="B76" s="28"/>
      <c r="E76" s="461" t="str">
        <f>E7</f>
        <v>REKONSTRUKCE ELEKTROINSTALACE, č.p.67, CHRUDIM                                                                                                - AKTUALIZACE A DOPLNĚNÍ PD_BŘEZEN 2024</v>
      </c>
      <c r="F76" s="451"/>
      <c r="G76" s="451"/>
      <c r="H76" s="451"/>
      <c r="L76" s="28"/>
    </row>
    <row r="77" spans="2:12" s="1" customFormat="1" ht="12" customHeight="1">
      <c r="B77" s="28"/>
      <c r="C77" s="25" t="s">
        <v>87</v>
      </c>
      <c r="L77" s="28"/>
    </row>
    <row r="78" spans="2:12" s="1" customFormat="1" ht="16.5" customHeight="1">
      <c r="B78" s="28"/>
      <c r="E78" s="452" t="str">
        <f>E9</f>
        <v>SO.05 - 2.n.p._chodby</v>
      </c>
      <c r="F78" s="460"/>
      <c r="G78" s="460"/>
      <c r="H78" s="460"/>
      <c r="L78" s="28"/>
    </row>
    <row r="79" spans="2:12" s="1" customFormat="1" ht="6.95" customHeight="1">
      <c r="B79" s="28"/>
      <c r="L79" s="28"/>
    </row>
    <row r="80" spans="2:12" s="1" customFormat="1" ht="12" customHeight="1">
      <c r="B80" s="28"/>
      <c r="C80" s="25" t="s">
        <v>18</v>
      </c>
      <c r="F80" s="23" t="str">
        <f>F12</f>
        <v>budova Městského úřadu, Pardubická 67, 537 16 Chrudim I</v>
      </c>
      <c r="I80" s="25" t="s">
        <v>20</v>
      </c>
      <c r="J80" s="45">
        <f>IF(J12="","",J12)</f>
        <v>45371</v>
      </c>
      <c r="L80" s="28"/>
    </row>
    <row r="81" spans="2:12" s="1" customFormat="1" ht="6.95" customHeight="1">
      <c r="B81" s="28"/>
      <c r="L81" s="28"/>
    </row>
    <row r="82" spans="2:12" s="1" customFormat="1" ht="15.2" customHeight="1">
      <c r="B82" s="28"/>
      <c r="C82" s="25" t="s">
        <v>21</v>
      </c>
      <c r="F82" s="23" t="str">
        <f>F54</f>
        <v>Město Chrudim, Resselovo nám.77, 537 16 Chrudim I</v>
      </c>
      <c r="I82" s="25" t="s">
        <v>25</v>
      </c>
      <c r="J82" s="458" t="str">
        <f>F20</f>
        <v>BOGUAJ Stavební inženýrství s.r.o.</v>
      </c>
      <c r="K82" s="459"/>
      <c r="L82" s="28"/>
    </row>
    <row r="83" spans="2:12" s="1" customFormat="1" ht="15.2" customHeight="1">
      <c r="B83" s="28"/>
      <c r="C83" s="25" t="s">
        <v>24</v>
      </c>
      <c r="F83" s="23" t="str">
        <f>IF(E18="","",E18)</f>
        <v xml:space="preserve"> </v>
      </c>
      <c r="I83" s="25" t="s">
        <v>27</v>
      </c>
      <c r="J83" s="26" t="str">
        <f>E24</f>
        <v xml:space="preserve"> </v>
      </c>
      <c r="L83" s="28"/>
    </row>
    <row r="84" spans="2:12" s="1" customFormat="1" ht="10.35" customHeight="1">
      <c r="B84" s="28"/>
      <c r="L84" s="28"/>
    </row>
    <row r="85" spans="2:20" s="10" customFormat="1" ht="29.25" customHeight="1">
      <c r="B85" s="103"/>
      <c r="C85" s="104" t="s">
        <v>96</v>
      </c>
      <c r="D85" s="105" t="s">
        <v>49</v>
      </c>
      <c r="E85" s="105" t="s">
        <v>45</v>
      </c>
      <c r="F85" s="105" t="s">
        <v>46</v>
      </c>
      <c r="G85" s="105" t="s">
        <v>97</v>
      </c>
      <c r="H85" s="105" t="s">
        <v>98</v>
      </c>
      <c r="I85" s="105" t="s">
        <v>99</v>
      </c>
      <c r="J85" s="105" t="s">
        <v>90</v>
      </c>
      <c r="K85" s="106" t="s">
        <v>100</v>
      </c>
      <c r="L85" s="103"/>
      <c r="M85" s="52" t="s">
        <v>3</v>
      </c>
      <c r="N85" s="53" t="s">
        <v>34</v>
      </c>
      <c r="O85" s="53" t="s">
        <v>101</v>
      </c>
      <c r="P85" s="53" t="s">
        <v>102</v>
      </c>
      <c r="Q85" s="53" t="s">
        <v>103</v>
      </c>
      <c r="R85" s="53" t="s">
        <v>104</v>
      </c>
      <c r="S85" s="53" t="s">
        <v>105</v>
      </c>
      <c r="T85" s="54" t="s">
        <v>106</v>
      </c>
    </row>
    <row r="86" spans="2:59" s="1" customFormat="1" ht="22.9" customHeight="1">
      <c r="B86" s="28"/>
      <c r="C86" s="57" t="s">
        <v>107</v>
      </c>
      <c r="J86" s="107">
        <f>J87+J169+J175+J186</f>
        <v>0</v>
      </c>
      <c r="L86" s="28"/>
      <c r="M86" s="55"/>
      <c r="N86" s="46"/>
      <c r="O86" s="46"/>
      <c r="P86" s="108">
        <f>P87+P169+P175+P186</f>
        <v>504.8299999999999</v>
      </c>
      <c r="Q86" s="46"/>
      <c r="R86" s="108">
        <f>R87+R169+R175+R186</f>
        <v>0.4832769999999999</v>
      </c>
      <c r="S86" s="46"/>
      <c r="T86" s="109">
        <f>T87+T169+T175+T186</f>
        <v>0.30625</v>
      </c>
      <c r="AP86" s="16" t="s">
        <v>63</v>
      </c>
      <c r="AQ86" s="16" t="s">
        <v>91</v>
      </c>
      <c r="BG86" s="110">
        <f>BG87+BG169+BG175+BG186</f>
        <v>0</v>
      </c>
    </row>
    <row r="87" spans="2:59" s="11" customFormat="1" ht="25.9" customHeight="1">
      <c r="B87" s="111"/>
      <c r="D87" s="112" t="s">
        <v>63</v>
      </c>
      <c r="E87" s="113" t="s">
        <v>108</v>
      </c>
      <c r="F87" s="113" t="s">
        <v>109</v>
      </c>
      <c r="J87" s="114">
        <f>J88</f>
        <v>0</v>
      </c>
      <c r="L87" s="111"/>
      <c r="M87" s="115"/>
      <c r="P87" s="116">
        <f>P88</f>
        <v>267.10599999999994</v>
      </c>
      <c r="R87" s="116">
        <f>R88</f>
        <v>0.4760769999999999</v>
      </c>
      <c r="T87" s="117">
        <f>T88</f>
        <v>0</v>
      </c>
      <c r="AN87" s="112" t="s">
        <v>71</v>
      </c>
      <c r="AP87" s="118" t="s">
        <v>63</v>
      </c>
      <c r="AQ87" s="118" t="s">
        <v>64</v>
      </c>
      <c r="AU87" s="112" t="s">
        <v>110</v>
      </c>
      <c r="BG87" s="119">
        <f>BG88</f>
        <v>0</v>
      </c>
    </row>
    <row r="88" spans="2:59" s="11" customFormat="1" ht="22.9" customHeight="1">
      <c r="B88" s="111"/>
      <c r="D88" s="112" t="s">
        <v>63</v>
      </c>
      <c r="E88" s="120" t="s">
        <v>111</v>
      </c>
      <c r="F88" s="120" t="s">
        <v>112</v>
      </c>
      <c r="J88" s="121">
        <f>SUM(J89:J168)</f>
        <v>0</v>
      </c>
      <c r="L88" s="273"/>
      <c r="M88" s="115"/>
      <c r="P88" s="116">
        <f>SUM(P89:P168)</f>
        <v>267.10599999999994</v>
      </c>
      <c r="R88" s="116">
        <f>SUM(R89:R168)</f>
        <v>0.4760769999999999</v>
      </c>
      <c r="T88" s="117">
        <f>SUM(T89:T168)</f>
        <v>0</v>
      </c>
      <c r="AN88" s="112" t="s">
        <v>71</v>
      </c>
      <c r="AP88" s="118" t="s">
        <v>63</v>
      </c>
      <c r="AQ88" s="118" t="s">
        <v>70</v>
      </c>
      <c r="AU88" s="112" t="s">
        <v>110</v>
      </c>
      <c r="BG88" s="119">
        <f>SUM(BG89:BG168)</f>
        <v>0</v>
      </c>
    </row>
    <row r="89" spans="2:61" s="1" customFormat="1" ht="36">
      <c r="B89" s="122"/>
      <c r="C89" s="123" t="s">
        <v>70</v>
      </c>
      <c r="D89" s="123" t="s">
        <v>113</v>
      </c>
      <c r="E89" s="245" t="s">
        <v>153</v>
      </c>
      <c r="F89" s="125" t="s">
        <v>154</v>
      </c>
      <c r="G89" s="126" t="s">
        <v>114</v>
      </c>
      <c r="H89" s="127">
        <v>50</v>
      </c>
      <c r="I89" s="128"/>
      <c r="J89" s="128">
        <f>ROUND(I89*H89,2)</f>
        <v>0</v>
      </c>
      <c r="K89" s="246" t="s">
        <v>1049</v>
      </c>
      <c r="L89" s="28"/>
      <c r="M89" s="129" t="s">
        <v>3</v>
      </c>
      <c r="N89" s="130" t="s">
        <v>35</v>
      </c>
      <c r="O89" s="131">
        <v>0.191</v>
      </c>
      <c r="P89" s="131">
        <f>O89*H89</f>
        <v>9.55</v>
      </c>
      <c r="Q89" s="131">
        <v>0</v>
      </c>
      <c r="R89" s="131">
        <f>Q89*H89</f>
        <v>0</v>
      </c>
      <c r="S89" s="131">
        <v>0</v>
      </c>
      <c r="T89" s="132">
        <f>S89*H89</f>
        <v>0</v>
      </c>
      <c r="AN89" s="133" t="s">
        <v>115</v>
      </c>
      <c r="AP89" s="133" t="s">
        <v>113</v>
      </c>
      <c r="AQ89" s="133" t="s">
        <v>71</v>
      </c>
      <c r="AU89" s="16" t="s">
        <v>110</v>
      </c>
      <c r="BA89" s="134">
        <f>IF(N89="základní",J89,0)</f>
        <v>0</v>
      </c>
      <c r="BB89" s="134">
        <f>IF(N89="snížená",J89,0)</f>
        <v>0</v>
      </c>
      <c r="BC89" s="134">
        <f>IF(N89="zákl. přenesená",J89,0)</f>
        <v>0</v>
      </c>
      <c r="BD89" s="134">
        <f>IF(N89="sníž. přenesená",J89,0)</f>
        <v>0</v>
      </c>
      <c r="BE89" s="134">
        <f>IF(N89="nulová",J89,0)</f>
        <v>0</v>
      </c>
      <c r="BF89" s="16" t="s">
        <v>70</v>
      </c>
      <c r="BG89" s="134">
        <f>ROUND(I89*H89,2)</f>
        <v>0</v>
      </c>
      <c r="BH89" s="16" t="s">
        <v>115</v>
      </c>
      <c r="BI89" s="133" t="s">
        <v>424</v>
      </c>
    </row>
    <row r="90" spans="2:61" s="1" customFormat="1" ht="16.5" customHeight="1">
      <c r="B90" s="122"/>
      <c r="C90" s="135" t="s">
        <v>71</v>
      </c>
      <c r="D90" s="135" t="s">
        <v>116</v>
      </c>
      <c r="E90" s="394" t="s">
        <v>155</v>
      </c>
      <c r="F90" s="137" t="s">
        <v>156</v>
      </c>
      <c r="G90" s="138" t="s">
        <v>114</v>
      </c>
      <c r="H90" s="139">
        <v>52.5</v>
      </c>
      <c r="I90" s="140"/>
      <c r="J90" s="140">
        <f>ROUND(I90*H90,2)</f>
        <v>0</v>
      </c>
      <c r="K90" s="272" t="s">
        <v>1049</v>
      </c>
      <c r="L90" s="141"/>
      <c r="M90" s="142" t="s">
        <v>3</v>
      </c>
      <c r="N90" s="143" t="s">
        <v>35</v>
      </c>
      <c r="O90" s="131">
        <v>0</v>
      </c>
      <c r="P90" s="131">
        <f>O90*H90</f>
        <v>0</v>
      </c>
      <c r="Q90" s="131">
        <v>0.0001</v>
      </c>
      <c r="R90" s="131">
        <f>Q90*H90</f>
        <v>0.00525</v>
      </c>
      <c r="S90" s="131">
        <v>0</v>
      </c>
      <c r="T90" s="132">
        <f>S90*H90</f>
        <v>0</v>
      </c>
      <c r="AN90" s="133" t="s">
        <v>117</v>
      </c>
      <c r="AP90" s="133" t="s">
        <v>116</v>
      </c>
      <c r="AQ90" s="133" t="s">
        <v>71</v>
      </c>
      <c r="AU90" s="16" t="s">
        <v>110</v>
      </c>
      <c r="BA90" s="134">
        <f>IF(N90="základní",J90,0)</f>
        <v>0</v>
      </c>
      <c r="BB90" s="134">
        <f>IF(N90="snížená",J90,0)</f>
        <v>0</v>
      </c>
      <c r="BC90" s="134">
        <f>IF(N90="zákl. přenesená",J90,0)</f>
        <v>0</v>
      </c>
      <c r="BD90" s="134">
        <f>IF(N90="sníž. přenesená",J90,0)</f>
        <v>0</v>
      </c>
      <c r="BE90" s="134">
        <f>IF(N90="nulová",J90,0)</f>
        <v>0</v>
      </c>
      <c r="BF90" s="16" t="s">
        <v>70</v>
      </c>
      <c r="BG90" s="134">
        <f>ROUND(I90*H90,2)</f>
        <v>0</v>
      </c>
      <c r="BH90" s="16" t="s">
        <v>115</v>
      </c>
      <c r="BI90" s="133" t="s">
        <v>425</v>
      </c>
    </row>
    <row r="91" spans="2:47" s="12" customFormat="1" ht="12">
      <c r="B91" s="144"/>
      <c r="D91" s="145" t="s">
        <v>118</v>
      </c>
      <c r="F91" s="146" t="s">
        <v>157</v>
      </c>
      <c r="H91" s="147">
        <v>52.5</v>
      </c>
      <c r="L91" s="144"/>
      <c r="M91" s="148"/>
      <c r="T91" s="149"/>
      <c r="AP91" s="150" t="s">
        <v>118</v>
      </c>
      <c r="AQ91" s="150" t="s">
        <v>71</v>
      </c>
      <c r="AR91" s="12" t="s">
        <v>71</v>
      </c>
      <c r="AS91" s="12" t="s">
        <v>4</v>
      </c>
      <c r="AT91" s="12" t="s">
        <v>70</v>
      </c>
      <c r="AU91" s="150" t="s">
        <v>110</v>
      </c>
    </row>
    <row r="92" spans="2:61" s="1" customFormat="1" ht="44.25" customHeight="1">
      <c r="B92" s="122"/>
      <c r="C92" s="123" t="s">
        <v>119</v>
      </c>
      <c r="D92" s="123" t="s">
        <v>113</v>
      </c>
      <c r="E92" s="245" t="s">
        <v>158</v>
      </c>
      <c r="F92" s="125" t="s">
        <v>159</v>
      </c>
      <c r="G92" s="126" t="s">
        <v>114</v>
      </c>
      <c r="H92" s="127">
        <v>47</v>
      </c>
      <c r="I92" s="128"/>
      <c r="J92" s="128">
        <f>ROUND(I92*H92,2)</f>
        <v>0</v>
      </c>
      <c r="K92" s="246" t="s">
        <v>1049</v>
      </c>
      <c r="L92" s="28"/>
      <c r="M92" s="129" t="s">
        <v>3</v>
      </c>
      <c r="N92" s="130" t="s">
        <v>35</v>
      </c>
      <c r="O92" s="131">
        <v>0.289</v>
      </c>
      <c r="P92" s="131">
        <f>O92*H92</f>
        <v>13.582999999999998</v>
      </c>
      <c r="Q92" s="131">
        <v>0</v>
      </c>
      <c r="R92" s="131">
        <f>Q92*H92</f>
        <v>0</v>
      </c>
      <c r="S92" s="131">
        <v>0</v>
      </c>
      <c r="T92" s="132">
        <f>S92*H92</f>
        <v>0</v>
      </c>
      <c r="AN92" s="133" t="s">
        <v>115</v>
      </c>
      <c r="AP92" s="133" t="s">
        <v>113</v>
      </c>
      <c r="AQ92" s="133" t="s">
        <v>71</v>
      </c>
      <c r="AU92" s="16" t="s">
        <v>110</v>
      </c>
      <c r="BA92" s="134">
        <f>IF(N92="základní",J92,0)</f>
        <v>0</v>
      </c>
      <c r="BB92" s="134">
        <f>IF(N92="snížená",J92,0)</f>
        <v>0</v>
      </c>
      <c r="BC92" s="134">
        <f>IF(N92="zákl. přenesená",J92,0)</f>
        <v>0</v>
      </c>
      <c r="BD92" s="134">
        <f>IF(N92="sníž. přenesená",J92,0)</f>
        <v>0</v>
      </c>
      <c r="BE92" s="134">
        <f>IF(N92="nulová",J92,0)</f>
        <v>0</v>
      </c>
      <c r="BF92" s="16" t="s">
        <v>70</v>
      </c>
      <c r="BG92" s="134">
        <f>ROUND(I92*H92,2)</f>
        <v>0</v>
      </c>
      <c r="BH92" s="16" t="s">
        <v>115</v>
      </c>
      <c r="BI92" s="133" t="s">
        <v>160</v>
      </c>
    </row>
    <row r="93" spans="2:61" s="1" customFormat="1" ht="16.5" customHeight="1">
      <c r="B93" s="122"/>
      <c r="C93" s="135" t="s">
        <v>123</v>
      </c>
      <c r="D93" s="135" t="s">
        <v>116</v>
      </c>
      <c r="E93" s="394" t="s">
        <v>407</v>
      </c>
      <c r="F93" s="137" t="s">
        <v>161</v>
      </c>
      <c r="G93" s="138" t="s">
        <v>114</v>
      </c>
      <c r="H93" s="139">
        <v>54.05</v>
      </c>
      <c r="I93" s="140"/>
      <c r="J93" s="140">
        <f>ROUND(I93*H93,2)</f>
        <v>0</v>
      </c>
      <c r="K93" s="137" t="s">
        <v>162</v>
      </c>
      <c r="L93" s="141"/>
      <c r="M93" s="142" t="s">
        <v>3</v>
      </c>
      <c r="N93" s="143" t="s">
        <v>35</v>
      </c>
      <c r="O93" s="131">
        <v>0</v>
      </c>
      <c r="P93" s="131">
        <f>O93*H93</f>
        <v>0</v>
      </c>
      <c r="Q93" s="131">
        <v>0.00114</v>
      </c>
      <c r="R93" s="131">
        <f>Q93*H93</f>
        <v>0.06161699999999999</v>
      </c>
      <c r="S93" s="131">
        <v>0</v>
      </c>
      <c r="T93" s="132">
        <f>S93*H93</f>
        <v>0</v>
      </c>
      <c r="AN93" s="133" t="s">
        <v>117</v>
      </c>
      <c r="AP93" s="133" t="s">
        <v>116</v>
      </c>
      <c r="AQ93" s="133" t="s">
        <v>71</v>
      </c>
      <c r="AU93" s="16" t="s">
        <v>110</v>
      </c>
      <c r="BA93" s="134">
        <f>IF(N93="základní",J93,0)</f>
        <v>0</v>
      </c>
      <c r="BB93" s="134">
        <f>IF(N93="snížená",J93,0)</f>
        <v>0</v>
      </c>
      <c r="BC93" s="134">
        <f>IF(N93="zákl. přenesená",J93,0)</f>
        <v>0</v>
      </c>
      <c r="BD93" s="134">
        <f>IF(N93="sníž. přenesená",J93,0)</f>
        <v>0</v>
      </c>
      <c r="BE93" s="134">
        <f>IF(N93="nulová",J93,0)</f>
        <v>0</v>
      </c>
      <c r="BF93" s="16" t="s">
        <v>70</v>
      </c>
      <c r="BG93" s="134">
        <f>ROUND(I93*H93,2)</f>
        <v>0</v>
      </c>
      <c r="BH93" s="16" t="s">
        <v>115</v>
      </c>
      <c r="BI93" s="133" t="s">
        <v>163</v>
      </c>
    </row>
    <row r="94" spans="2:47" s="12" customFormat="1" ht="12">
      <c r="B94" s="144"/>
      <c r="D94" s="145" t="s">
        <v>118</v>
      </c>
      <c r="F94" s="146" t="s">
        <v>164</v>
      </c>
      <c r="H94" s="147">
        <v>54.05</v>
      </c>
      <c r="L94" s="144"/>
      <c r="M94" s="148"/>
      <c r="T94" s="149"/>
      <c r="AP94" s="150" t="s">
        <v>118</v>
      </c>
      <c r="AQ94" s="150" t="s">
        <v>71</v>
      </c>
      <c r="AR94" s="12" t="s">
        <v>71</v>
      </c>
      <c r="AS94" s="12" t="s">
        <v>4</v>
      </c>
      <c r="AT94" s="12" t="s">
        <v>70</v>
      </c>
      <c r="AU94" s="150" t="s">
        <v>110</v>
      </c>
    </row>
    <row r="95" spans="2:61" s="1" customFormat="1" ht="36">
      <c r="B95" s="122"/>
      <c r="C95" s="123" t="s">
        <v>124</v>
      </c>
      <c r="D95" s="123" t="s">
        <v>113</v>
      </c>
      <c r="E95" s="245" t="s">
        <v>165</v>
      </c>
      <c r="F95" s="125" t="s">
        <v>166</v>
      </c>
      <c r="G95" s="126" t="s">
        <v>114</v>
      </c>
      <c r="H95" s="127">
        <v>12</v>
      </c>
      <c r="I95" s="128"/>
      <c r="J95" s="128">
        <f aca="true" t="shared" si="0" ref="J95:J100">ROUND(I95*H95,2)</f>
        <v>0</v>
      </c>
      <c r="K95" s="246" t="s">
        <v>1049</v>
      </c>
      <c r="L95" s="28"/>
      <c r="M95" s="129" t="s">
        <v>3</v>
      </c>
      <c r="N95" s="130" t="s">
        <v>35</v>
      </c>
      <c r="O95" s="131">
        <v>0.137</v>
      </c>
      <c r="P95" s="131">
        <f aca="true" t="shared" si="1" ref="P95:P100">O95*H95</f>
        <v>1.6440000000000001</v>
      </c>
      <c r="Q95" s="131">
        <v>0</v>
      </c>
      <c r="R95" s="131">
        <f aca="true" t="shared" si="2" ref="R95:R100">Q95*H95</f>
        <v>0</v>
      </c>
      <c r="S95" s="131">
        <v>0</v>
      </c>
      <c r="T95" s="132">
        <f aca="true" t="shared" si="3" ref="T95:T100">S95*H95</f>
        <v>0</v>
      </c>
      <c r="AN95" s="133" t="s">
        <v>115</v>
      </c>
      <c r="AP95" s="133" t="s">
        <v>113</v>
      </c>
      <c r="AQ95" s="133" t="s">
        <v>71</v>
      </c>
      <c r="AU95" s="16" t="s">
        <v>110</v>
      </c>
      <c r="BA95" s="134">
        <f aca="true" t="shared" si="4" ref="BA95:BA100">IF(N95="základní",J95,0)</f>
        <v>0</v>
      </c>
      <c r="BB95" s="134">
        <f aca="true" t="shared" si="5" ref="BB95:BB100">IF(N95="snížená",J95,0)</f>
        <v>0</v>
      </c>
      <c r="BC95" s="134">
        <f aca="true" t="shared" si="6" ref="BC95:BC100">IF(N95="zákl. přenesená",J95,0)</f>
        <v>0</v>
      </c>
      <c r="BD95" s="134">
        <f aca="true" t="shared" si="7" ref="BD95:BD100">IF(N95="sníž. přenesená",J95,0)</f>
        <v>0</v>
      </c>
      <c r="BE95" s="134">
        <f aca="true" t="shared" si="8" ref="BE95:BE100">IF(N95="nulová",J95,0)</f>
        <v>0</v>
      </c>
      <c r="BF95" s="16" t="s">
        <v>70</v>
      </c>
      <c r="BG95" s="134">
        <f aca="true" t="shared" si="9" ref="BG95:BG100">ROUND(I95*H95,2)</f>
        <v>0</v>
      </c>
      <c r="BH95" s="16" t="s">
        <v>115</v>
      </c>
      <c r="BI95" s="133" t="s">
        <v>167</v>
      </c>
    </row>
    <row r="96" spans="2:61" s="1" customFormat="1" ht="24">
      <c r="B96" s="122"/>
      <c r="C96" s="135" t="s">
        <v>125</v>
      </c>
      <c r="D96" s="135" t="s">
        <v>116</v>
      </c>
      <c r="E96" s="394" t="s">
        <v>408</v>
      </c>
      <c r="F96" s="137" t="s">
        <v>169</v>
      </c>
      <c r="G96" s="138" t="s">
        <v>114</v>
      </c>
      <c r="H96" s="139">
        <v>12</v>
      </c>
      <c r="I96" s="140"/>
      <c r="J96" s="140">
        <f t="shared" si="0"/>
        <v>0</v>
      </c>
      <c r="K96" s="137" t="s">
        <v>162</v>
      </c>
      <c r="L96" s="141"/>
      <c r="M96" s="142" t="s">
        <v>3</v>
      </c>
      <c r="N96" s="143" t="s">
        <v>35</v>
      </c>
      <c r="O96" s="131">
        <v>0</v>
      </c>
      <c r="P96" s="131">
        <f t="shared" si="1"/>
        <v>0</v>
      </c>
      <c r="Q96" s="131">
        <v>0.00124</v>
      </c>
      <c r="R96" s="131">
        <f t="shared" si="2"/>
        <v>0.01488</v>
      </c>
      <c r="S96" s="131">
        <v>0</v>
      </c>
      <c r="T96" s="132">
        <f t="shared" si="3"/>
        <v>0</v>
      </c>
      <c r="AN96" s="133" t="s">
        <v>117</v>
      </c>
      <c r="AP96" s="133" t="s">
        <v>116</v>
      </c>
      <c r="AQ96" s="133" t="s">
        <v>71</v>
      </c>
      <c r="AU96" s="16" t="s">
        <v>110</v>
      </c>
      <c r="BA96" s="134">
        <f t="shared" si="4"/>
        <v>0</v>
      </c>
      <c r="BB96" s="134">
        <f t="shared" si="5"/>
        <v>0</v>
      </c>
      <c r="BC96" s="134">
        <f t="shared" si="6"/>
        <v>0</v>
      </c>
      <c r="BD96" s="134">
        <f t="shared" si="7"/>
        <v>0</v>
      </c>
      <c r="BE96" s="134">
        <f t="shared" si="8"/>
        <v>0</v>
      </c>
      <c r="BF96" s="16" t="s">
        <v>70</v>
      </c>
      <c r="BG96" s="134">
        <f t="shared" si="9"/>
        <v>0</v>
      </c>
      <c r="BH96" s="16" t="s">
        <v>115</v>
      </c>
      <c r="BI96" s="133" t="s">
        <v>170</v>
      </c>
    </row>
    <row r="97" spans="2:61" s="1" customFormat="1" ht="48">
      <c r="B97" s="122"/>
      <c r="C97" s="123" t="s">
        <v>126</v>
      </c>
      <c r="D97" s="123" t="s">
        <v>113</v>
      </c>
      <c r="E97" s="245" t="s">
        <v>171</v>
      </c>
      <c r="F97" s="125" t="s">
        <v>172</v>
      </c>
      <c r="G97" s="126" t="s">
        <v>122</v>
      </c>
      <c r="H97" s="127">
        <v>30</v>
      </c>
      <c r="I97" s="128"/>
      <c r="J97" s="128">
        <f t="shared" si="0"/>
        <v>0</v>
      </c>
      <c r="K97" s="246" t="s">
        <v>1049</v>
      </c>
      <c r="L97" s="28"/>
      <c r="M97" s="129" t="s">
        <v>3</v>
      </c>
      <c r="N97" s="130" t="s">
        <v>35</v>
      </c>
      <c r="O97" s="131">
        <v>0.401</v>
      </c>
      <c r="P97" s="131">
        <f t="shared" si="1"/>
        <v>12.030000000000001</v>
      </c>
      <c r="Q97" s="131">
        <v>0</v>
      </c>
      <c r="R97" s="131">
        <f t="shared" si="2"/>
        <v>0</v>
      </c>
      <c r="S97" s="131">
        <v>0</v>
      </c>
      <c r="T97" s="132">
        <f t="shared" si="3"/>
        <v>0</v>
      </c>
      <c r="AN97" s="133" t="s">
        <v>115</v>
      </c>
      <c r="AP97" s="133" t="s">
        <v>113</v>
      </c>
      <c r="AQ97" s="133" t="s">
        <v>71</v>
      </c>
      <c r="AU97" s="16" t="s">
        <v>110</v>
      </c>
      <c r="BA97" s="134">
        <f t="shared" si="4"/>
        <v>0</v>
      </c>
      <c r="BB97" s="134">
        <f t="shared" si="5"/>
        <v>0</v>
      </c>
      <c r="BC97" s="134">
        <f t="shared" si="6"/>
        <v>0</v>
      </c>
      <c r="BD97" s="134">
        <f t="shared" si="7"/>
        <v>0</v>
      </c>
      <c r="BE97" s="134">
        <f t="shared" si="8"/>
        <v>0</v>
      </c>
      <c r="BF97" s="16" t="s">
        <v>70</v>
      </c>
      <c r="BG97" s="134">
        <f t="shared" si="9"/>
        <v>0</v>
      </c>
      <c r="BH97" s="16" t="s">
        <v>115</v>
      </c>
      <c r="BI97" s="133" t="s">
        <v>173</v>
      </c>
    </row>
    <row r="98" spans="2:61" s="1" customFormat="1" ht="24">
      <c r="B98" s="122"/>
      <c r="C98" s="135" t="s">
        <v>127</v>
      </c>
      <c r="D98" s="135" t="s">
        <v>116</v>
      </c>
      <c r="E98" s="394" t="s">
        <v>174</v>
      </c>
      <c r="F98" s="137" t="s">
        <v>175</v>
      </c>
      <c r="G98" s="138" t="s">
        <v>122</v>
      </c>
      <c r="H98" s="139">
        <v>30</v>
      </c>
      <c r="I98" s="140"/>
      <c r="J98" s="140">
        <f t="shared" si="0"/>
        <v>0</v>
      </c>
      <c r="K98" s="272" t="s">
        <v>1049</v>
      </c>
      <c r="L98" s="141"/>
      <c r="M98" s="142" t="s">
        <v>3</v>
      </c>
      <c r="N98" s="143" t="s">
        <v>35</v>
      </c>
      <c r="O98" s="131">
        <v>0</v>
      </c>
      <c r="P98" s="131">
        <f t="shared" si="1"/>
        <v>0</v>
      </c>
      <c r="Q98" s="131">
        <v>9E-05</v>
      </c>
      <c r="R98" s="131">
        <f t="shared" si="2"/>
        <v>0.0027</v>
      </c>
      <c r="S98" s="131">
        <v>0</v>
      </c>
      <c r="T98" s="132">
        <f t="shared" si="3"/>
        <v>0</v>
      </c>
      <c r="AN98" s="133" t="s">
        <v>117</v>
      </c>
      <c r="AP98" s="133" t="s">
        <v>116</v>
      </c>
      <c r="AQ98" s="133" t="s">
        <v>71</v>
      </c>
      <c r="AU98" s="16" t="s">
        <v>110</v>
      </c>
      <c r="BA98" s="134">
        <f t="shared" si="4"/>
        <v>0</v>
      </c>
      <c r="BB98" s="134">
        <f t="shared" si="5"/>
        <v>0</v>
      </c>
      <c r="BC98" s="134">
        <f t="shared" si="6"/>
        <v>0</v>
      </c>
      <c r="BD98" s="134">
        <f t="shared" si="7"/>
        <v>0</v>
      </c>
      <c r="BE98" s="134">
        <f t="shared" si="8"/>
        <v>0</v>
      </c>
      <c r="BF98" s="16" t="s">
        <v>70</v>
      </c>
      <c r="BG98" s="134">
        <f t="shared" si="9"/>
        <v>0</v>
      </c>
      <c r="BH98" s="16" t="s">
        <v>115</v>
      </c>
      <c r="BI98" s="133" t="s">
        <v>176</v>
      </c>
    </row>
    <row r="99" spans="2:61" s="1" customFormat="1" ht="55.5" customHeight="1">
      <c r="B99" s="122"/>
      <c r="C99" s="123" t="s">
        <v>130</v>
      </c>
      <c r="D99" s="123" t="s">
        <v>113</v>
      </c>
      <c r="E99" s="245" t="s">
        <v>177</v>
      </c>
      <c r="F99" s="125" t="s">
        <v>178</v>
      </c>
      <c r="G99" s="126" t="s">
        <v>114</v>
      </c>
      <c r="H99" s="127">
        <v>52</v>
      </c>
      <c r="I99" s="128"/>
      <c r="J99" s="128">
        <f t="shared" si="0"/>
        <v>0</v>
      </c>
      <c r="K99" s="246" t="s">
        <v>1049</v>
      </c>
      <c r="L99" s="28"/>
      <c r="M99" s="129" t="s">
        <v>3</v>
      </c>
      <c r="N99" s="130" t="s">
        <v>35</v>
      </c>
      <c r="O99" s="131">
        <v>0.09</v>
      </c>
      <c r="P99" s="131">
        <f t="shared" si="1"/>
        <v>4.68</v>
      </c>
      <c r="Q99" s="131">
        <v>0</v>
      </c>
      <c r="R99" s="131">
        <f t="shared" si="2"/>
        <v>0</v>
      </c>
      <c r="S99" s="131">
        <v>0</v>
      </c>
      <c r="T99" s="132">
        <f t="shared" si="3"/>
        <v>0</v>
      </c>
      <c r="AN99" s="133" t="s">
        <v>115</v>
      </c>
      <c r="AP99" s="133" t="s">
        <v>113</v>
      </c>
      <c r="AQ99" s="133" t="s">
        <v>71</v>
      </c>
      <c r="AU99" s="16" t="s">
        <v>110</v>
      </c>
      <c r="BA99" s="134">
        <f t="shared" si="4"/>
        <v>0</v>
      </c>
      <c r="BB99" s="134">
        <f t="shared" si="5"/>
        <v>0</v>
      </c>
      <c r="BC99" s="134">
        <f t="shared" si="6"/>
        <v>0</v>
      </c>
      <c r="BD99" s="134">
        <f t="shared" si="7"/>
        <v>0</v>
      </c>
      <c r="BE99" s="134">
        <f t="shared" si="8"/>
        <v>0</v>
      </c>
      <c r="BF99" s="16" t="s">
        <v>70</v>
      </c>
      <c r="BG99" s="134">
        <f t="shared" si="9"/>
        <v>0</v>
      </c>
      <c r="BH99" s="16" t="s">
        <v>115</v>
      </c>
      <c r="BI99" s="133" t="s">
        <v>179</v>
      </c>
    </row>
    <row r="100" spans="2:61" s="1" customFormat="1" ht="24">
      <c r="B100" s="122"/>
      <c r="C100" s="135" t="s">
        <v>131</v>
      </c>
      <c r="D100" s="135" t="s">
        <v>116</v>
      </c>
      <c r="E100" s="394" t="s">
        <v>180</v>
      </c>
      <c r="F100" s="137" t="s">
        <v>181</v>
      </c>
      <c r="G100" s="138" t="s">
        <v>114</v>
      </c>
      <c r="H100" s="139">
        <v>59.8</v>
      </c>
      <c r="I100" s="140"/>
      <c r="J100" s="140">
        <f t="shared" si="0"/>
        <v>0</v>
      </c>
      <c r="K100" s="272" t="s">
        <v>1049</v>
      </c>
      <c r="L100" s="141"/>
      <c r="M100" s="142" t="s">
        <v>3</v>
      </c>
      <c r="N100" s="143" t="s">
        <v>35</v>
      </c>
      <c r="O100" s="131">
        <v>0</v>
      </c>
      <c r="P100" s="131">
        <f t="shared" si="1"/>
        <v>0</v>
      </c>
      <c r="Q100" s="131">
        <v>0.00017</v>
      </c>
      <c r="R100" s="131">
        <f t="shared" si="2"/>
        <v>0.010166</v>
      </c>
      <c r="S100" s="131">
        <v>0</v>
      </c>
      <c r="T100" s="132">
        <f t="shared" si="3"/>
        <v>0</v>
      </c>
      <c r="AN100" s="133" t="s">
        <v>117</v>
      </c>
      <c r="AP100" s="133" t="s">
        <v>116</v>
      </c>
      <c r="AQ100" s="133" t="s">
        <v>71</v>
      </c>
      <c r="AU100" s="16" t="s">
        <v>110</v>
      </c>
      <c r="BA100" s="134">
        <f t="shared" si="4"/>
        <v>0</v>
      </c>
      <c r="BB100" s="134">
        <f t="shared" si="5"/>
        <v>0</v>
      </c>
      <c r="BC100" s="134">
        <f t="shared" si="6"/>
        <v>0</v>
      </c>
      <c r="BD100" s="134">
        <f t="shared" si="7"/>
        <v>0</v>
      </c>
      <c r="BE100" s="134">
        <f t="shared" si="8"/>
        <v>0</v>
      </c>
      <c r="BF100" s="16" t="s">
        <v>70</v>
      </c>
      <c r="BG100" s="134">
        <f t="shared" si="9"/>
        <v>0</v>
      </c>
      <c r="BH100" s="16" t="s">
        <v>115</v>
      </c>
      <c r="BI100" s="133" t="s">
        <v>182</v>
      </c>
    </row>
    <row r="101" spans="2:47" s="12" customFormat="1" ht="12">
      <c r="B101" s="144"/>
      <c r="D101" s="145" t="s">
        <v>118</v>
      </c>
      <c r="F101" s="146" t="s">
        <v>183</v>
      </c>
      <c r="H101" s="147">
        <v>59.8</v>
      </c>
      <c r="L101" s="144"/>
      <c r="M101" s="148"/>
      <c r="T101" s="149"/>
      <c r="AP101" s="150" t="s">
        <v>118</v>
      </c>
      <c r="AQ101" s="150" t="s">
        <v>71</v>
      </c>
      <c r="AR101" s="12" t="s">
        <v>71</v>
      </c>
      <c r="AS101" s="12" t="s">
        <v>4</v>
      </c>
      <c r="AT101" s="12" t="s">
        <v>70</v>
      </c>
      <c r="AU101" s="150" t="s">
        <v>110</v>
      </c>
    </row>
    <row r="102" spans="2:61" s="1" customFormat="1" ht="36">
      <c r="B102" s="122"/>
      <c r="C102" s="123" t="s">
        <v>132</v>
      </c>
      <c r="D102" s="123" t="s">
        <v>113</v>
      </c>
      <c r="E102" s="245" t="s">
        <v>184</v>
      </c>
      <c r="F102" s="125" t="s">
        <v>185</v>
      </c>
      <c r="G102" s="126" t="s">
        <v>114</v>
      </c>
      <c r="H102" s="127">
        <v>570</v>
      </c>
      <c r="I102" s="128"/>
      <c r="J102" s="128">
        <f>ROUND(I102*H102,2)</f>
        <v>0</v>
      </c>
      <c r="K102" s="246" t="s">
        <v>1049</v>
      </c>
      <c r="L102" s="28"/>
      <c r="M102" s="129" t="s">
        <v>3</v>
      </c>
      <c r="N102" s="130" t="s">
        <v>35</v>
      </c>
      <c r="O102" s="131">
        <v>0.082</v>
      </c>
      <c r="P102" s="131">
        <f>O102*H102</f>
        <v>46.74</v>
      </c>
      <c r="Q102" s="131">
        <v>0</v>
      </c>
      <c r="R102" s="131">
        <f>Q102*H102</f>
        <v>0</v>
      </c>
      <c r="S102" s="131">
        <v>0</v>
      </c>
      <c r="T102" s="132">
        <f>S102*H102</f>
        <v>0</v>
      </c>
      <c r="AN102" s="133" t="s">
        <v>115</v>
      </c>
      <c r="AP102" s="133" t="s">
        <v>113</v>
      </c>
      <c r="AQ102" s="133" t="s">
        <v>71</v>
      </c>
      <c r="AU102" s="16" t="s">
        <v>110</v>
      </c>
      <c r="BA102" s="134">
        <f>IF(N102="základní",J102,0)</f>
        <v>0</v>
      </c>
      <c r="BB102" s="134">
        <f>IF(N102="snížená",J102,0)</f>
        <v>0</v>
      </c>
      <c r="BC102" s="134">
        <f>IF(N102="zákl. přenesená",J102,0)</f>
        <v>0</v>
      </c>
      <c r="BD102" s="134">
        <f>IF(N102="sníž. přenesená",J102,0)</f>
        <v>0</v>
      </c>
      <c r="BE102" s="134">
        <f>IF(N102="nulová",J102,0)</f>
        <v>0</v>
      </c>
      <c r="BF102" s="16" t="s">
        <v>70</v>
      </c>
      <c r="BG102" s="134">
        <f>ROUND(I102*H102,2)</f>
        <v>0</v>
      </c>
      <c r="BH102" s="16" t="s">
        <v>115</v>
      </c>
      <c r="BI102" s="133" t="s">
        <v>426</v>
      </c>
    </row>
    <row r="103" spans="2:61" s="1" customFormat="1" ht="24">
      <c r="B103" s="122"/>
      <c r="C103" s="135" t="s">
        <v>134</v>
      </c>
      <c r="D103" s="135" t="s">
        <v>116</v>
      </c>
      <c r="E103" s="394" t="s">
        <v>186</v>
      </c>
      <c r="F103" s="137" t="s">
        <v>187</v>
      </c>
      <c r="G103" s="138" t="s">
        <v>114</v>
      </c>
      <c r="H103" s="139">
        <v>655.5</v>
      </c>
      <c r="I103" s="140"/>
      <c r="J103" s="140">
        <f>ROUND(I103*H103,2)</f>
        <v>0</v>
      </c>
      <c r="K103" s="272" t="s">
        <v>1049</v>
      </c>
      <c r="L103" s="141"/>
      <c r="M103" s="142" t="s">
        <v>3</v>
      </c>
      <c r="N103" s="143" t="s">
        <v>35</v>
      </c>
      <c r="O103" s="131">
        <v>0</v>
      </c>
      <c r="P103" s="131">
        <f>O103*H103</f>
        <v>0</v>
      </c>
      <c r="Q103" s="131">
        <v>0.00012</v>
      </c>
      <c r="R103" s="131">
        <f>Q103*H103</f>
        <v>0.07866000000000001</v>
      </c>
      <c r="S103" s="131">
        <v>0</v>
      </c>
      <c r="T103" s="132">
        <f>S103*H103</f>
        <v>0</v>
      </c>
      <c r="AN103" s="133" t="s">
        <v>117</v>
      </c>
      <c r="AP103" s="133" t="s">
        <v>116</v>
      </c>
      <c r="AQ103" s="133" t="s">
        <v>71</v>
      </c>
      <c r="AU103" s="16" t="s">
        <v>110</v>
      </c>
      <c r="BA103" s="134">
        <f>IF(N103="základní",J103,0)</f>
        <v>0</v>
      </c>
      <c r="BB103" s="134">
        <f>IF(N103="snížená",J103,0)</f>
        <v>0</v>
      </c>
      <c r="BC103" s="134">
        <f>IF(N103="zákl. přenesená",J103,0)</f>
        <v>0</v>
      </c>
      <c r="BD103" s="134">
        <f>IF(N103="sníž. přenesená",J103,0)</f>
        <v>0</v>
      </c>
      <c r="BE103" s="134">
        <f>IF(N103="nulová",J103,0)</f>
        <v>0</v>
      </c>
      <c r="BF103" s="16" t="s">
        <v>70</v>
      </c>
      <c r="BG103" s="134">
        <f>ROUND(I103*H103,2)</f>
        <v>0</v>
      </c>
      <c r="BH103" s="16" t="s">
        <v>115</v>
      </c>
      <c r="BI103" s="133" t="s">
        <v>188</v>
      </c>
    </row>
    <row r="104" spans="2:47" s="12" customFormat="1" ht="12">
      <c r="B104" s="144"/>
      <c r="D104" s="145" t="s">
        <v>118</v>
      </c>
      <c r="F104" s="146" t="s">
        <v>427</v>
      </c>
      <c r="H104" s="147">
        <v>655.5</v>
      </c>
      <c r="L104" s="144"/>
      <c r="M104" s="148"/>
      <c r="T104" s="149"/>
      <c r="AP104" s="150" t="s">
        <v>118</v>
      </c>
      <c r="AQ104" s="150" t="s">
        <v>71</v>
      </c>
      <c r="AR104" s="12" t="s">
        <v>71</v>
      </c>
      <c r="AS104" s="12" t="s">
        <v>4</v>
      </c>
      <c r="AT104" s="12" t="s">
        <v>70</v>
      </c>
      <c r="AU104" s="150" t="s">
        <v>110</v>
      </c>
    </row>
    <row r="105" spans="2:61" s="1" customFormat="1" ht="36">
      <c r="B105" s="122"/>
      <c r="C105" s="123" t="s">
        <v>135</v>
      </c>
      <c r="D105" s="123" t="s">
        <v>113</v>
      </c>
      <c r="E105" s="245" t="s">
        <v>189</v>
      </c>
      <c r="F105" s="125" t="s">
        <v>190</v>
      </c>
      <c r="G105" s="126" t="s">
        <v>114</v>
      </c>
      <c r="H105" s="127">
        <v>1278</v>
      </c>
      <c r="I105" s="128"/>
      <c r="J105" s="128">
        <f>ROUND(I105*H105,2)</f>
        <v>0</v>
      </c>
      <c r="K105" s="246" t="s">
        <v>1049</v>
      </c>
      <c r="L105" s="28"/>
      <c r="M105" s="129" t="s">
        <v>3</v>
      </c>
      <c r="N105" s="130" t="s">
        <v>35</v>
      </c>
      <c r="O105" s="131">
        <v>0.086</v>
      </c>
      <c r="P105" s="131">
        <f>O105*H105</f>
        <v>109.90799999999999</v>
      </c>
      <c r="Q105" s="131">
        <v>0</v>
      </c>
      <c r="R105" s="131">
        <f>Q105*H105</f>
        <v>0</v>
      </c>
      <c r="S105" s="131">
        <v>0</v>
      </c>
      <c r="T105" s="132">
        <f>S105*H105</f>
        <v>0</v>
      </c>
      <c r="AN105" s="133" t="s">
        <v>115</v>
      </c>
      <c r="AP105" s="133" t="s">
        <v>113</v>
      </c>
      <c r="AQ105" s="133" t="s">
        <v>71</v>
      </c>
      <c r="AU105" s="16" t="s">
        <v>110</v>
      </c>
      <c r="BA105" s="134">
        <f>IF(N105="základní",J105,0)</f>
        <v>0</v>
      </c>
      <c r="BB105" s="134">
        <f>IF(N105="snížená",J105,0)</f>
        <v>0</v>
      </c>
      <c r="BC105" s="134">
        <f>IF(N105="zákl. přenesená",J105,0)</f>
        <v>0</v>
      </c>
      <c r="BD105" s="134">
        <f>IF(N105="sníž. přenesená",J105,0)</f>
        <v>0</v>
      </c>
      <c r="BE105" s="134">
        <f>IF(N105="nulová",J105,0)</f>
        <v>0</v>
      </c>
      <c r="BF105" s="16" t="s">
        <v>70</v>
      </c>
      <c r="BG105" s="134">
        <f>ROUND(I105*H105,2)</f>
        <v>0</v>
      </c>
      <c r="BH105" s="16" t="s">
        <v>115</v>
      </c>
      <c r="BI105" s="133" t="s">
        <v>191</v>
      </c>
    </row>
    <row r="106" spans="2:61" s="1" customFormat="1" ht="24">
      <c r="B106" s="122"/>
      <c r="C106" s="135" t="s">
        <v>136</v>
      </c>
      <c r="D106" s="135" t="s">
        <v>116</v>
      </c>
      <c r="E106" s="394" t="s">
        <v>192</v>
      </c>
      <c r="F106" s="137" t="s">
        <v>193</v>
      </c>
      <c r="G106" s="138" t="s">
        <v>114</v>
      </c>
      <c r="H106" s="139">
        <v>1469.7</v>
      </c>
      <c r="I106" s="140"/>
      <c r="J106" s="140">
        <f>ROUND(I106*H106,2)</f>
        <v>0</v>
      </c>
      <c r="K106" s="272" t="s">
        <v>1049</v>
      </c>
      <c r="L106" s="141"/>
      <c r="M106" s="142" t="s">
        <v>3</v>
      </c>
      <c r="N106" s="143" t="s">
        <v>35</v>
      </c>
      <c r="O106" s="131">
        <v>0</v>
      </c>
      <c r="P106" s="131">
        <f>O106*H106</f>
        <v>0</v>
      </c>
      <c r="Q106" s="131">
        <v>0.00017</v>
      </c>
      <c r="R106" s="131">
        <f>Q106*H106</f>
        <v>0.24984900000000002</v>
      </c>
      <c r="S106" s="131">
        <v>0</v>
      </c>
      <c r="T106" s="132">
        <f>S106*H106</f>
        <v>0</v>
      </c>
      <c r="AN106" s="133" t="s">
        <v>117</v>
      </c>
      <c r="AP106" s="133" t="s">
        <v>116</v>
      </c>
      <c r="AQ106" s="133" t="s">
        <v>71</v>
      </c>
      <c r="AU106" s="16" t="s">
        <v>110</v>
      </c>
      <c r="BA106" s="134">
        <f>IF(N106="základní",J106,0)</f>
        <v>0</v>
      </c>
      <c r="BB106" s="134">
        <f>IF(N106="snížená",J106,0)</f>
        <v>0</v>
      </c>
      <c r="BC106" s="134">
        <f>IF(N106="zákl. přenesená",J106,0)</f>
        <v>0</v>
      </c>
      <c r="BD106" s="134">
        <f>IF(N106="sníž. přenesená",J106,0)</f>
        <v>0</v>
      </c>
      <c r="BE106" s="134">
        <f>IF(N106="nulová",J106,0)</f>
        <v>0</v>
      </c>
      <c r="BF106" s="16" t="s">
        <v>70</v>
      </c>
      <c r="BG106" s="134">
        <f>ROUND(I106*H106,2)</f>
        <v>0</v>
      </c>
      <c r="BH106" s="16" t="s">
        <v>115</v>
      </c>
      <c r="BI106" s="133" t="s">
        <v>194</v>
      </c>
    </row>
    <row r="107" spans="2:47" s="12" customFormat="1" ht="12">
      <c r="B107" s="144"/>
      <c r="D107" s="145" t="s">
        <v>118</v>
      </c>
      <c r="F107" s="146" t="s">
        <v>428</v>
      </c>
      <c r="H107" s="147">
        <v>1469.7</v>
      </c>
      <c r="L107" s="144"/>
      <c r="M107" s="148"/>
      <c r="T107" s="149"/>
      <c r="AP107" s="150" t="s">
        <v>118</v>
      </c>
      <c r="AQ107" s="150" t="s">
        <v>71</v>
      </c>
      <c r="AR107" s="12" t="s">
        <v>71</v>
      </c>
      <c r="AS107" s="12" t="s">
        <v>4</v>
      </c>
      <c r="AT107" s="12" t="s">
        <v>70</v>
      </c>
      <c r="AU107" s="150" t="s">
        <v>110</v>
      </c>
    </row>
    <row r="108" spans="2:61" s="1" customFormat="1" ht="36">
      <c r="B108" s="122"/>
      <c r="C108" s="123" t="s">
        <v>9</v>
      </c>
      <c r="D108" s="123" t="s">
        <v>113</v>
      </c>
      <c r="E108" s="245" t="s">
        <v>195</v>
      </c>
      <c r="F108" s="125" t="s">
        <v>196</v>
      </c>
      <c r="G108" s="126" t="s">
        <v>114</v>
      </c>
      <c r="H108" s="127">
        <v>5</v>
      </c>
      <c r="I108" s="128"/>
      <c r="J108" s="128">
        <f>ROUND(I108*H108,2)</f>
        <v>0</v>
      </c>
      <c r="K108" s="246" t="s">
        <v>1049</v>
      </c>
      <c r="L108" s="28"/>
      <c r="M108" s="129" t="s">
        <v>3</v>
      </c>
      <c r="N108" s="130" t="s">
        <v>35</v>
      </c>
      <c r="O108" s="131">
        <v>0.114</v>
      </c>
      <c r="P108" s="131">
        <f>O108*H108</f>
        <v>0.5700000000000001</v>
      </c>
      <c r="Q108" s="131">
        <v>0</v>
      </c>
      <c r="R108" s="131">
        <f>Q108*H108</f>
        <v>0</v>
      </c>
      <c r="S108" s="131">
        <v>0</v>
      </c>
      <c r="T108" s="132">
        <f>S108*H108</f>
        <v>0</v>
      </c>
      <c r="AN108" s="133" t="s">
        <v>115</v>
      </c>
      <c r="AP108" s="133" t="s">
        <v>113</v>
      </c>
      <c r="AQ108" s="133" t="s">
        <v>71</v>
      </c>
      <c r="AU108" s="16" t="s">
        <v>110</v>
      </c>
      <c r="BA108" s="134">
        <f>IF(N108="základní",J108,0)</f>
        <v>0</v>
      </c>
      <c r="BB108" s="134">
        <f>IF(N108="snížená",J108,0)</f>
        <v>0</v>
      </c>
      <c r="BC108" s="134">
        <f>IF(N108="zákl. přenesená",J108,0)</f>
        <v>0</v>
      </c>
      <c r="BD108" s="134">
        <f>IF(N108="sníž. přenesená",J108,0)</f>
        <v>0</v>
      </c>
      <c r="BE108" s="134">
        <f>IF(N108="nulová",J108,0)</f>
        <v>0</v>
      </c>
      <c r="BF108" s="16" t="s">
        <v>70</v>
      </c>
      <c r="BG108" s="134">
        <f>ROUND(I108*H108,2)</f>
        <v>0</v>
      </c>
      <c r="BH108" s="16" t="s">
        <v>115</v>
      </c>
      <c r="BI108" s="133" t="s">
        <v>197</v>
      </c>
    </row>
    <row r="109" spans="2:61" s="1" customFormat="1" ht="24">
      <c r="B109" s="122"/>
      <c r="C109" s="135" t="s">
        <v>115</v>
      </c>
      <c r="D109" s="135" t="s">
        <v>116</v>
      </c>
      <c r="E109" s="394" t="s">
        <v>198</v>
      </c>
      <c r="F109" s="137" t="s">
        <v>199</v>
      </c>
      <c r="G109" s="138" t="s">
        <v>114</v>
      </c>
      <c r="H109" s="139">
        <v>5.75</v>
      </c>
      <c r="I109" s="140"/>
      <c r="J109" s="140">
        <f>ROUND(I109*H109,2)</f>
        <v>0</v>
      </c>
      <c r="K109" s="272" t="s">
        <v>1049</v>
      </c>
      <c r="L109" s="141"/>
      <c r="M109" s="142" t="s">
        <v>3</v>
      </c>
      <c r="N109" s="143" t="s">
        <v>35</v>
      </c>
      <c r="O109" s="131">
        <v>0</v>
      </c>
      <c r="P109" s="131">
        <f>O109*H109</f>
        <v>0</v>
      </c>
      <c r="Q109" s="131">
        <v>0.00034</v>
      </c>
      <c r="R109" s="131">
        <f>Q109*H109</f>
        <v>0.001955</v>
      </c>
      <c r="S109" s="131">
        <v>0</v>
      </c>
      <c r="T109" s="132">
        <f>S109*H109</f>
        <v>0</v>
      </c>
      <c r="AN109" s="133" t="s">
        <v>117</v>
      </c>
      <c r="AP109" s="133" t="s">
        <v>116</v>
      </c>
      <c r="AQ109" s="133" t="s">
        <v>71</v>
      </c>
      <c r="AU109" s="16" t="s">
        <v>110</v>
      </c>
      <c r="BA109" s="134">
        <f>IF(N109="základní",J109,0)</f>
        <v>0</v>
      </c>
      <c r="BB109" s="134">
        <f>IF(N109="snížená",J109,0)</f>
        <v>0</v>
      </c>
      <c r="BC109" s="134">
        <f>IF(N109="zákl. přenesená",J109,0)</f>
        <v>0</v>
      </c>
      <c r="BD109" s="134">
        <f>IF(N109="sníž. přenesená",J109,0)</f>
        <v>0</v>
      </c>
      <c r="BE109" s="134">
        <f>IF(N109="nulová",J109,0)</f>
        <v>0</v>
      </c>
      <c r="BF109" s="16" t="s">
        <v>70</v>
      </c>
      <c r="BG109" s="134">
        <f>ROUND(I109*H109,2)</f>
        <v>0</v>
      </c>
      <c r="BH109" s="16" t="s">
        <v>115</v>
      </c>
      <c r="BI109" s="133" t="s">
        <v>200</v>
      </c>
    </row>
    <row r="110" spans="2:47" s="12" customFormat="1" ht="12">
      <c r="B110" s="144"/>
      <c r="D110" s="145" t="s">
        <v>118</v>
      </c>
      <c r="F110" s="146" t="s">
        <v>201</v>
      </c>
      <c r="H110" s="147">
        <v>5.75</v>
      </c>
      <c r="L110" s="144"/>
      <c r="M110" s="148"/>
      <c r="T110" s="149"/>
      <c r="AP110" s="150" t="s">
        <v>118</v>
      </c>
      <c r="AQ110" s="150" t="s">
        <v>71</v>
      </c>
      <c r="AR110" s="12" t="s">
        <v>71</v>
      </c>
      <c r="AS110" s="12" t="s">
        <v>4</v>
      </c>
      <c r="AT110" s="12" t="s">
        <v>70</v>
      </c>
      <c r="AU110" s="150" t="s">
        <v>110</v>
      </c>
    </row>
    <row r="111" spans="2:61" s="1" customFormat="1" ht="33" customHeight="1">
      <c r="B111" s="122"/>
      <c r="C111" s="123" t="s">
        <v>139</v>
      </c>
      <c r="D111" s="123" t="s">
        <v>113</v>
      </c>
      <c r="E111" s="245" t="s">
        <v>120</v>
      </c>
      <c r="F111" s="125" t="s">
        <v>121</v>
      </c>
      <c r="G111" s="126" t="s">
        <v>122</v>
      </c>
      <c r="H111" s="127">
        <v>75</v>
      </c>
      <c r="I111" s="128"/>
      <c r="J111" s="128">
        <f aca="true" t="shared" si="10" ref="J111:J127">ROUND(I111*H111,2)</f>
        <v>0</v>
      </c>
      <c r="K111" s="246" t="s">
        <v>1049</v>
      </c>
      <c r="L111" s="28"/>
      <c r="M111" s="129" t="s">
        <v>3</v>
      </c>
      <c r="N111" s="130" t="s">
        <v>35</v>
      </c>
      <c r="O111" s="131">
        <v>0.051</v>
      </c>
      <c r="P111" s="131">
        <f aca="true" t="shared" si="11" ref="P111:P127">O111*H111</f>
        <v>3.8249999999999997</v>
      </c>
      <c r="Q111" s="131">
        <v>0</v>
      </c>
      <c r="R111" s="131">
        <f aca="true" t="shared" si="12" ref="R111:R127">Q111*H111</f>
        <v>0</v>
      </c>
      <c r="S111" s="131">
        <v>0</v>
      </c>
      <c r="T111" s="132">
        <f aca="true" t="shared" si="13" ref="T111:T127">S111*H111</f>
        <v>0</v>
      </c>
      <c r="AN111" s="133" t="s">
        <v>115</v>
      </c>
      <c r="AP111" s="133" t="s">
        <v>113</v>
      </c>
      <c r="AQ111" s="133" t="s">
        <v>71</v>
      </c>
      <c r="AU111" s="16" t="s">
        <v>110</v>
      </c>
      <c r="BA111" s="134">
        <f aca="true" t="shared" si="14" ref="BA111:BA127">IF(N111="základní",J111,0)</f>
        <v>0</v>
      </c>
      <c r="BB111" s="134">
        <f aca="true" t="shared" si="15" ref="BB111:BB127">IF(N111="snížená",J111,0)</f>
        <v>0</v>
      </c>
      <c r="BC111" s="134">
        <f aca="true" t="shared" si="16" ref="BC111:BC127">IF(N111="zákl. přenesená",J111,0)</f>
        <v>0</v>
      </c>
      <c r="BD111" s="134">
        <f aca="true" t="shared" si="17" ref="BD111:BD127">IF(N111="sníž. přenesená",J111,0)</f>
        <v>0</v>
      </c>
      <c r="BE111" s="134">
        <f aca="true" t="shared" si="18" ref="BE111:BE127">IF(N111="nulová",J111,0)</f>
        <v>0</v>
      </c>
      <c r="BF111" s="16" t="s">
        <v>70</v>
      </c>
      <c r="BG111" s="134">
        <f aca="true" t="shared" si="19" ref="BG111:BG127">ROUND(I111*H111,2)</f>
        <v>0</v>
      </c>
      <c r="BH111" s="16" t="s">
        <v>115</v>
      </c>
      <c r="BI111" s="133" t="s">
        <v>429</v>
      </c>
    </row>
    <row r="112" spans="2:61" s="1" customFormat="1" ht="33" customHeight="1">
      <c r="B112" s="122"/>
      <c r="C112" s="123" t="s">
        <v>202</v>
      </c>
      <c r="D112" s="123" t="s">
        <v>113</v>
      </c>
      <c r="E112" s="124" t="s">
        <v>120</v>
      </c>
      <c r="F112" s="125" t="s">
        <v>121</v>
      </c>
      <c r="G112" s="126" t="s">
        <v>122</v>
      </c>
      <c r="H112" s="127">
        <v>211</v>
      </c>
      <c r="I112" s="128"/>
      <c r="J112" s="128">
        <f t="shared" si="10"/>
        <v>0</v>
      </c>
      <c r="K112" s="246" t="s">
        <v>1049</v>
      </c>
      <c r="L112" s="28"/>
      <c r="M112" s="129" t="s">
        <v>3</v>
      </c>
      <c r="N112" s="130" t="s">
        <v>35</v>
      </c>
      <c r="O112" s="131">
        <v>0.051</v>
      </c>
      <c r="P112" s="131">
        <f t="shared" si="11"/>
        <v>10.761</v>
      </c>
      <c r="Q112" s="131">
        <v>0</v>
      </c>
      <c r="R112" s="131">
        <f t="shared" si="12"/>
        <v>0</v>
      </c>
      <c r="S112" s="131">
        <v>0</v>
      </c>
      <c r="T112" s="132">
        <f t="shared" si="13"/>
        <v>0</v>
      </c>
      <c r="AN112" s="133" t="s">
        <v>115</v>
      </c>
      <c r="AP112" s="133" t="s">
        <v>113</v>
      </c>
      <c r="AQ112" s="133" t="s">
        <v>71</v>
      </c>
      <c r="AU112" s="16" t="s">
        <v>110</v>
      </c>
      <c r="BA112" s="134">
        <f t="shared" si="14"/>
        <v>0</v>
      </c>
      <c r="BB112" s="134">
        <f t="shared" si="15"/>
        <v>0</v>
      </c>
      <c r="BC112" s="134">
        <f t="shared" si="16"/>
        <v>0</v>
      </c>
      <c r="BD112" s="134">
        <f t="shared" si="17"/>
        <v>0</v>
      </c>
      <c r="BE112" s="134">
        <f t="shared" si="18"/>
        <v>0</v>
      </c>
      <c r="BF112" s="16" t="s">
        <v>70</v>
      </c>
      <c r="BG112" s="134">
        <f t="shared" si="19"/>
        <v>0</v>
      </c>
      <c r="BH112" s="16" t="s">
        <v>115</v>
      </c>
      <c r="BI112" s="133" t="s">
        <v>430</v>
      </c>
    </row>
    <row r="113" spans="2:61" s="1" customFormat="1" ht="33" customHeight="1">
      <c r="B113" s="122"/>
      <c r="C113" s="123" t="s">
        <v>205</v>
      </c>
      <c r="D113" s="123" t="s">
        <v>113</v>
      </c>
      <c r="E113" s="245" t="s">
        <v>203</v>
      </c>
      <c r="F113" s="125" t="s">
        <v>204</v>
      </c>
      <c r="G113" s="126" t="s">
        <v>122</v>
      </c>
      <c r="H113" s="127">
        <v>9</v>
      </c>
      <c r="I113" s="128"/>
      <c r="J113" s="128">
        <f t="shared" si="10"/>
        <v>0</v>
      </c>
      <c r="K113" s="246" t="s">
        <v>1049</v>
      </c>
      <c r="L113" s="28"/>
      <c r="M113" s="129" t="s">
        <v>3</v>
      </c>
      <c r="N113" s="130" t="s">
        <v>35</v>
      </c>
      <c r="O113" s="131">
        <v>0.092</v>
      </c>
      <c r="P113" s="131">
        <f t="shared" si="11"/>
        <v>0.828</v>
      </c>
      <c r="Q113" s="131">
        <v>0</v>
      </c>
      <c r="R113" s="131">
        <f t="shared" si="12"/>
        <v>0</v>
      </c>
      <c r="S113" s="131">
        <v>0</v>
      </c>
      <c r="T113" s="132">
        <f t="shared" si="13"/>
        <v>0</v>
      </c>
      <c r="AN113" s="133" t="s">
        <v>115</v>
      </c>
      <c r="AP113" s="133" t="s">
        <v>113</v>
      </c>
      <c r="AQ113" s="133" t="s">
        <v>71</v>
      </c>
      <c r="AU113" s="16" t="s">
        <v>110</v>
      </c>
      <c r="BA113" s="134">
        <f t="shared" si="14"/>
        <v>0</v>
      </c>
      <c r="BB113" s="134">
        <f t="shared" si="15"/>
        <v>0</v>
      </c>
      <c r="BC113" s="134">
        <f t="shared" si="16"/>
        <v>0</v>
      </c>
      <c r="BD113" s="134">
        <f t="shared" si="17"/>
        <v>0</v>
      </c>
      <c r="BE113" s="134">
        <f t="shared" si="18"/>
        <v>0</v>
      </c>
      <c r="BF113" s="16" t="s">
        <v>70</v>
      </c>
      <c r="BG113" s="134">
        <f t="shared" si="19"/>
        <v>0</v>
      </c>
      <c r="BH113" s="16" t="s">
        <v>115</v>
      </c>
      <c r="BI113" s="133" t="s">
        <v>431</v>
      </c>
    </row>
    <row r="114" spans="2:61" s="1" customFormat="1" ht="33" customHeight="1">
      <c r="B114" s="122"/>
      <c r="C114" s="123" t="s">
        <v>206</v>
      </c>
      <c r="D114" s="123" t="s">
        <v>113</v>
      </c>
      <c r="E114" s="245" t="s">
        <v>128</v>
      </c>
      <c r="F114" s="125" t="s">
        <v>129</v>
      </c>
      <c r="G114" s="126" t="s">
        <v>122</v>
      </c>
      <c r="H114" s="127">
        <v>1</v>
      </c>
      <c r="I114" s="128"/>
      <c r="J114" s="128">
        <f t="shared" si="10"/>
        <v>0</v>
      </c>
      <c r="K114" s="246" t="s">
        <v>1049</v>
      </c>
      <c r="L114" s="28"/>
      <c r="M114" s="129" t="s">
        <v>3</v>
      </c>
      <c r="N114" s="130" t="s">
        <v>35</v>
      </c>
      <c r="O114" s="131">
        <v>1.16</v>
      </c>
      <c r="P114" s="131">
        <f t="shared" si="11"/>
        <v>1.16</v>
      </c>
      <c r="Q114" s="131">
        <v>0</v>
      </c>
      <c r="R114" s="131">
        <f t="shared" si="12"/>
        <v>0</v>
      </c>
      <c r="S114" s="131">
        <v>0</v>
      </c>
      <c r="T114" s="132">
        <f t="shared" si="13"/>
        <v>0</v>
      </c>
      <c r="AN114" s="133" t="s">
        <v>115</v>
      </c>
      <c r="AP114" s="133" t="s">
        <v>113</v>
      </c>
      <c r="AQ114" s="133" t="s">
        <v>71</v>
      </c>
      <c r="AU114" s="16" t="s">
        <v>110</v>
      </c>
      <c r="BA114" s="134">
        <f t="shared" si="14"/>
        <v>0</v>
      </c>
      <c r="BB114" s="134">
        <f t="shared" si="15"/>
        <v>0</v>
      </c>
      <c r="BC114" s="134">
        <f t="shared" si="16"/>
        <v>0</v>
      </c>
      <c r="BD114" s="134">
        <f t="shared" si="17"/>
        <v>0</v>
      </c>
      <c r="BE114" s="134">
        <f t="shared" si="18"/>
        <v>0</v>
      </c>
      <c r="BF114" s="16" t="s">
        <v>70</v>
      </c>
      <c r="BG114" s="134">
        <f t="shared" si="19"/>
        <v>0</v>
      </c>
      <c r="BH114" s="16" t="s">
        <v>115</v>
      </c>
      <c r="BI114" s="133" t="s">
        <v>214</v>
      </c>
    </row>
    <row r="115" spans="2:61" s="1" customFormat="1" ht="16.5" customHeight="1">
      <c r="B115" s="122"/>
      <c r="C115" s="135" t="s">
        <v>8</v>
      </c>
      <c r="D115" s="135" t="s">
        <v>116</v>
      </c>
      <c r="E115" s="136" t="s">
        <v>216</v>
      </c>
      <c r="F115" s="137" t="s">
        <v>217</v>
      </c>
      <c r="G115" s="138" t="s">
        <v>122</v>
      </c>
      <c r="H115" s="139">
        <v>1</v>
      </c>
      <c r="I115" s="140"/>
      <c r="J115" s="140">
        <f t="shared" si="10"/>
        <v>0</v>
      </c>
      <c r="K115" s="137" t="s">
        <v>162</v>
      </c>
      <c r="L115" s="141"/>
      <c r="M115" s="142" t="s">
        <v>3</v>
      </c>
      <c r="N115" s="143" t="s">
        <v>35</v>
      </c>
      <c r="O115" s="131">
        <v>0</v>
      </c>
      <c r="P115" s="131">
        <f t="shared" si="11"/>
        <v>0</v>
      </c>
      <c r="Q115" s="131">
        <v>0</v>
      </c>
      <c r="R115" s="131">
        <f t="shared" si="12"/>
        <v>0</v>
      </c>
      <c r="S115" s="131">
        <v>0</v>
      </c>
      <c r="T115" s="132">
        <f t="shared" si="13"/>
        <v>0</v>
      </c>
      <c r="AN115" s="133" t="s">
        <v>117</v>
      </c>
      <c r="AP115" s="133" t="s">
        <v>116</v>
      </c>
      <c r="AQ115" s="133" t="s">
        <v>71</v>
      </c>
      <c r="AU115" s="16" t="s">
        <v>110</v>
      </c>
      <c r="BA115" s="134">
        <f t="shared" si="14"/>
        <v>0</v>
      </c>
      <c r="BB115" s="134">
        <f t="shared" si="15"/>
        <v>0</v>
      </c>
      <c r="BC115" s="134">
        <f t="shared" si="16"/>
        <v>0</v>
      </c>
      <c r="BD115" s="134">
        <f t="shared" si="17"/>
        <v>0</v>
      </c>
      <c r="BE115" s="134">
        <f t="shared" si="18"/>
        <v>0</v>
      </c>
      <c r="BF115" s="16" t="s">
        <v>70</v>
      </c>
      <c r="BG115" s="134">
        <f t="shared" si="19"/>
        <v>0</v>
      </c>
      <c r="BH115" s="16" t="s">
        <v>115</v>
      </c>
      <c r="BI115" s="133" t="s">
        <v>218</v>
      </c>
    </row>
    <row r="116" spans="2:61" s="1" customFormat="1" ht="24">
      <c r="B116" s="122"/>
      <c r="C116" s="123" t="s">
        <v>207</v>
      </c>
      <c r="D116" s="123" t="s">
        <v>113</v>
      </c>
      <c r="E116" s="245" t="s">
        <v>208</v>
      </c>
      <c r="F116" s="125" t="s">
        <v>209</v>
      </c>
      <c r="G116" s="126" t="s">
        <v>122</v>
      </c>
      <c r="H116" s="127">
        <v>17</v>
      </c>
      <c r="I116" s="128"/>
      <c r="J116" s="128">
        <f t="shared" si="10"/>
        <v>0</v>
      </c>
      <c r="K116" s="246" t="s">
        <v>1049</v>
      </c>
      <c r="L116" s="28"/>
      <c r="M116" s="129" t="s">
        <v>3</v>
      </c>
      <c r="N116" s="130" t="s">
        <v>35</v>
      </c>
      <c r="O116" s="131">
        <v>0.19</v>
      </c>
      <c r="P116" s="131">
        <f t="shared" si="11"/>
        <v>3.23</v>
      </c>
      <c r="Q116" s="131">
        <v>0</v>
      </c>
      <c r="R116" s="131">
        <f t="shared" si="12"/>
        <v>0</v>
      </c>
      <c r="S116" s="131">
        <v>0</v>
      </c>
      <c r="T116" s="132">
        <f t="shared" si="13"/>
        <v>0</v>
      </c>
      <c r="AN116" s="133" t="s">
        <v>115</v>
      </c>
      <c r="AP116" s="133" t="s">
        <v>113</v>
      </c>
      <c r="AQ116" s="133" t="s">
        <v>71</v>
      </c>
      <c r="AU116" s="16" t="s">
        <v>110</v>
      </c>
      <c r="BA116" s="134">
        <f t="shared" si="14"/>
        <v>0</v>
      </c>
      <c r="BB116" s="134">
        <f t="shared" si="15"/>
        <v>0</v>
      </c>
      <c r="BC116" s="134">
        <f t="shared" si="16"/>
        <v>0</v>
      </c>
      <c r="BD116" s="134">
        <f t="shared" si="17"/>
        <v>0</v>
      </c>
      <c r="BE116" s="134">
        <f t="shared" si="18"/>
        <v>0</v>
      </c>
      <c r="BF116" s="16" t="s">
        <v>70</v>
      </c>
      <c r="BG116" s="134">
        <f t="shared" si="19"/>
        <v>0</v>
      </c>
      <c r="BH116" s="16" t="s">
        <v>115</v>
      </c>
      <c r="BI116" s="133" t="s">
        <v>220</v>
      </c>
    </row>
    <row r="117" spans="2:61" s="1" customFormat="1" ht="16.5" customHeight="1">
      <c r="B117" s="122"/>
      <c r="C117" s="135" t="s">
        <v>210</v>
      </c>
      <c r="D117" s="135" t="s">
        <v>116</v>
      </c>
      <c r="E117" s="394" t="s">
        <v>211</v>
      </c>
      <c r="F117" s="137" t="s">
        <v>212</v>
      </c>
      <c r="G117" s="138" t="s">
        <v>122</v>
      </c>
      <c r="H117" s="139">
        <v>14</v>
      </c>
      <c r="I117" s="140"/>
      <c r="J117" s="140">
        <f t="shared" si="10"/>
        <v>0</v>
      </c>
      <c r="K117" s="272" t="s">
        <v>1049</v>
      </c>
      <c r="L117" s="141"/>
      <c r="M117" s="142" t="s">
        <v>3</v>
      </c>
      <c r="N117" s="143" t="s">
        <v>35</v>
      </c>
      <c r="O117" s="131">
        <v>0</v>
      </c>
      <c r="P117" s="131">
        <f t="shared" si="11"/>
        <v>0</v>
      </c>
      <c r="Q117" s="131">
        <v>0.0004</v>
      </c>
      <c r="R117" s="131">
        <f t="shared" si="12"/>
        <v>0.0056</v>
      </c>
      <c r="S117" s="131">
        <v>0</v>
      </c>
      <c r="T117" s="132">
        <f t="shared" si="13"/>
        <v>0</v>
      </c>
      <c r="AN117" s="133" t="s">
        <v>117</v>
      </c>
      <c r="AP117" s="133" t="s">
        <v>116</v>
      </c>
      <c r="AQ117" s="133" t="s">
        <v>71</v>
      </c>
      <c r="AU117" s="16" t="s">
        <v>110</v>
      </c>
      <c r="BA117" s="134">
        <f t="shared" si="14"/>
        <v>0</v>
      </c>
      <c r="BB117" s="134">
        <f t="shared" si="15"/>
        <v>0</v>
      </c>
      <c r="BC117" s="134">
        <f t="shared" si="16"/>
        <v>0</v>
      </c>
      <c r="BD117" s="134">
        <f t="shared" si="17"/>
        <v>0</v>
      </c>
      <c r="BE117" s="134">
        <f t="shared" si="18"/>
        <v>0</v>
      </c>
      <c r="BF117" s="16" t="s">
        <v>70</v>
      </c>
      <c r="BG117" s="134">
        <f t="shared" si="19"/>
        <v>0</v>
      </c>
      <c r="BH117" s="16" t="s">
        <v>115</v>
      </c>
      <c r="BI117" s="133" t="s">
        <v>222</v>
      </c>
    </row>
    <row r="118" spans="2:61" s="1" customFormat="1" ht="16.5" customHeight="1">
      <c r="B118" s="122"/>
      <c r="C118" s="135" t="s">
        <v>213</v>
      </c>
      <c r="D118" s="135" t="s">
        <v>116</v>
      </c>
      <c r="E118" s="136" t="s">
        <v>224</v>
      </c>
      <c r="F118" s="137" t="s">
        <v>225</v>
      </c>
      <c r="G118" s="138" t="s">
        <v>122</v>
      </c>
      <c r="H118" s="139">
        <v>2</v>
      </c>
      <c r="I118" s="140"/>
      <c r="J118" s="140">
        <f t="shared" si="10"/>
        <v>0</v>
      </c>
      <c r="K118" s="137" t="s">
        <v>162</v>
      </c>
      <c r="L118" s="141"/>
      <c r="M118" s="142" t="s">
        <v>3</v>
      </c>
      <c r="N118" s="143" t="s">
        <v>35</v>
      </c>
      <c r="O118" s="131">
        <v>0</v>
      </c>
      <c r="P118" s="131">
        <f t="shared" si="11"/>
        <v>0</v>
      </c>
      <c r="Q118" s="131">
        <v>0.0004</v>
      </c>
      <c r="R118" s="131">
        <f t="shared" si="12"/>
        <v>0.0008</v>
      </c>
      <c r="S118" s="131">
        <v>0</v>
      </c>
      <c r="T118" s="132">
        <f t="shared" si="13"/>
        <v>0</v>
      </c>
      <c r="AN118" s="133" t="s">
        <v>117</v>
      </c>
      <c r="AP118" s="133" t="s">
        <v>116</v>
      </c>
      <c r="AQ118" s="133" t="s">
        <v>71</v>
      </c>
      <c r="AU118" s="16" t="s">
        <v>110</v>
      </c>
      <c r="BA118" s="134">
        <f t="shared" si="14"/>
        <v>0</v>
      </c>
      <c r="BB118" s="134">
        <f t="shared" si="15"/>
        <v>0</v>
      </c>
      <c r="BC118" s="134">
        <f t="shared" si="16"/>
        <v>0</v>
      </c>
      <c r="BD118" s="134">
        <f t="shared" si="17"/>
        <v>0</v>
      </c>
      <c r="BE118" s="134">
        <f t="shared" si="18"/>
        <v>0</v>
      </c>
      <c r="BF118" s="16" t="s">
        <v>70</v>
      </c>
      <c r="BG118" s="134">
        <f t="shared" si="19"/>
        <v>0</v>
      </c>
      <c r="BH118" s="16" t="s">
        <v>115</v>
      </c>
      <c r="BI118" s="133" t="s">
        <v>226</v>
      </c>
    </row>
    <row r="119" spans="2:61" s="1" customFormat="1" ht="16.5" customHeight="1">
      <c r="B119" s="122"/>
      <c r="C119" s="135" t="s">
        <v>215</v>
      </c>
      <c r="D119" s="135" t="s">
        <v>116</v>
      </c>
      <c r="E119" s="394" t="s">
        <v>228</v>
      </c>
      <c r="F119" s="137" t="s">
        <v>229</v>
      </c>
      <c r="G119" s="138" t="s">
        <v>122</v>
      </c>
      <c r="H119" s="139">
        <v>3</v>
      </c>
      <c r="I119" s="140"/>
      <c r="J119" s="140">
        <f t="shared" si="10"/>
        <v>0</v>
      </c>
      <c r="K119" s="272" t="s">
        <v>1049</v>
      </c>
      <c r="L119" s="141"/>
      <c r="M119" s="142" t="s">
        <v>3</v>
      </c>
      <c r="N119" s="143" t="s">
        <v>35</v>
      </c>
      <c r="O119" s="131">
        <v>0</v>
      </c>
      <c r="P119" s="131">
        <f t="shared" si="11"/>
        <v>0</v>
      </c>
      <c r="Q119" s="131">
        <v>0.0004</v>
      </c>
      <c r="R119" s="131">
        <f t="shared" si="12"/>
        <v>0.0012000000000000001</v>
      </c>
      <c r="S119" s="131">
        <v>0</v>
      </c>
      <c r="T119" s="132">
        <f t="shared" si="13"/>
        <v>0</v>
      </c>
      <c r="AN119" s="133" t="s">
        <v>117</v>
      </c>
      <c r="AP119" s="133" t="s">
        <v>116</v>
      </c>
      <c r="AQ119" s="133" t="s">
        <v>71</v>
      </c>
      <c r="AU119" s="16" t="s">
        <v>110</v>
      </c>
      <c r="BA119" s="134">
        <f t="shared" si="14"/>
        <v>0</v>
      </c>
      <c r="BB119" s="134">
        <f t="shared" si="15"/>
        <v>0</v>
      </c>
      <c r="BC119" s="134">
        <f t="shared" si="16"/>
        <v>0</v>
      </c>
      <c r="BD119" s="134">
        <f t="shared" si="17"/>
        <v>0</v>
      </c>
      <c r="BE119" s="134">
        <f t="shared" si="18"/>
        <v>0</v>
      </c>
      <c r="BF119" s="16" t="s">
        <v>70</v>
      </c>
      <c r="BG119" s="134">
        <f t="shared" si="19"/>
        <v>0</v>
      </c>
      <c r="BH119" s="16" t="s">
        <v>115</v>
      </c>
      <c r="BI119" s="133" t="s">
        <v>230</v>
      </c>
    </row>
    <row r="120" spans="2:61" s="1" customFormat="1" ht="24">
      <c r="B120" s="122"/>
      <c r="C120" s="123" t="s">
        <v>219</v>
      </c>
      <c r="D120" s="123" t="s">
        <v>113</v>
      </c>
      <c r="E120" s="245" t="s">
        <v>208</v>
      </c>
      <c r="F120" s="125" t="s">
        <v>209</v>
      </c>
      <c r="G120" s="126" t="s">
        <v>122</v>
      </c>
      <c r="H120" s="127">
        <v>18</v>
      </c>
      <c r="I120" s="128"/>
      <c r="J120" s="128">
        <f t="shared" si="10"/>
        <v>0</v>
      </c>
      <c r="K120" s="246" t="s">
        <v>1049</v>
      </c>
      <c r="L120" s="28"/>
      <c r="M120" s="129" t="s">
        <v>3</v>
      </c>
      <c r="N120" s="130" t="s">
        <v>35</v>
      </c>
      <c r="O120" s="131">
        <v>0.19</v>
      </c>
      <c r="P120" s="131">
        <f t="shared" si="11"/>
        <v>3.42</v>
      </c>
      <c r="Q120" s="131">
        <v>0</v>
      </c>
      <c r="R120" s="131">
        <f t="shared" si="12"/>
        <v>0</v>
      </c>
      <c r="S120" s="131">
        <v>0</v>
      </c>
      <c r="T120" s="132">
        <f t="shared" si="13"/>
        <v>0</v>
      </c>
      <c r="AN120" s="133" t="s">
        <v>115</v>
      </c>
      <c r="AP120" s="133" t="s">
        <v>113</v>
      </c>
      <c r="AQ120" s="133" t="s">
        <v>71</v>
      </c>
      <c r="AU120" s="16" t="s">
        <v>110</v>
      </c>
      <c r="BA120" s="134">
        <f t="shared" si="14"/>
        <v>0</v>
      </c>
      <c r="BB120" s="134">
        <f t="shared" si="15"/>
        <v>0</v>
      </c>
      <c r="BC120" s="134">
        <f t="shared" si="16"/>
        <v>0</v>
      </c>
      <c r="BD120" s="134">
        <f t="shared" si="17"/>
        <v>0</v>
      </c>
      <c r="BE120" s="134">
        <f t="shared" si="18"/>
        <v>0</v>
      </c>
      <c r="BF120" s="16" t="s">
        <v>70</v>
      </c>
      <c r="BG120" s="134">
        <f t="shared" si="19"/>
        <v>0</v>
      </c>
      <c r="BH120" s="16" t="s">
        <v>115</v>
      </c>
      <c r="BI120" s="133" t="s">
        <v>232</v>
      </c>
    </row>
    <row r="121" spans="2:61" s="1" customFormat="1" ht="16.5" customHeight="1">
      <c r="B121" s="122"/>
      <c r="C121" s="135" t="s">
        <v>221</v>
      </c>
      <c r="D121" s="135" t="s">
        <v>116</v>
      </c>
      <c r="E121" s="394" t="s">
        <v>234</v>
      </c>
      <c r="F121" s="137" t="s">
        <v>235</v>
      </c>
      <c r="G121" s="138" t="s">
        <v>122</v>
      </c>
      <c r="H121" s="139">
        <v>18</v>
      </c>
      <c r="I121" s="140"/>
      <c r="J121" s="140">
        <f t="shared" si="10"/>
        <v>0</v>
      </c>
      <c r="K121" s="272" t="s">
        <v>1049</v>
      </c>
      <c r="L121" s="141"/>
      <c r="M121" s="142" t="s">
        <v>3</v>
      </c>
      <c r="N121" s="143" t="s">
        <v>35</v>
      </c>
      <c r="O121" s="131">
        <v>0</v>
      </c>
      <c r="P121" s="131">
        <f t="shared" si="11"/>
        <v>0</v>
      </c>
      <c r="Q121" s="131">
        <v>0.0004</v>
      </c>
      <c r="R121" s="131">
        <f t="shared" si="12"/>
        <v>0.007200000000000001</v>
      </c>
      <c r="S121" s="131">
        <v>0</v>
      </c>
      <c r="T121" s="132">
        <f t="shared" si="13"/>
        <v>0</v>
      </c>
      <c r="AN121" s="133" t="s">
        <v>117</v>
      </c>
      <c r="AP121" s="133" t="s">
        <v>116</v>
      </c>
      <c r="AQ121" s="133" t="s">
        <v>71</v>
      </c>
      <c r="AU121" s="16" t="s">
        <v>110</v>
      </c>
      <c r="BA121" s="134">
        <f t="shared" si="14"/>
        <v>0</v>
      </c>
      <c r="BB121" s="134">
        <f t="shared" si="15"/>
        <v>0</v>
      </c>
      <c r="BC121" s="134">
        <f t="shared" si="16"/>
        <v>0</v>
      </c>
      <c r="BD121" s="134">
        <f t="shared" si="17"/>
        <v>0</v>
      </c>
      <c r="BE121" s="134">
        <f t="shared" si="18"/>
        <v>0</v>
      </c>
      <c r="BF121" s="16" t="s">
        <v>70</v>
      </c>
      <c r="BG121" s="134">
        <f t="shared" si="19"/>
        <v>0</v>
      </c>
      <c r="BH121" s="16" t="s">
        <v>115</v>
      </c>
      <c r="BI121" s="133" t="s">
        <v>236</v>
      </c>
    </row>
    <row r="122" spans="2:61" s="1" customFormat="1" ht="24">
      <c r="B122" s="122"/>
      <c r="C122" s="123" t="s">
        <v>223</v>
      </c>
      <c r="D122" s="123" t="s">
        <v>113</v>
      </c>
      <c r="E122" s="245" t="s">
        <v>237</v>
      </c>
      <c r="F122" s="125" t="s">
        <v>238</v>
      </c>
      <c r="G122" s="126" t="s">
        <v>122</v>
      </c>
      <c r="H122" s="127">
        <v>1</v>
      </c>
      <c r="I122" s="128"/>
      <c r="J122" s="128">
        <f t="shared" si="10"/>
        <v>0</v>
      </c>
      <c r="K122" s="246" t="s">
        <v>1049</v>
      </c>
      <c r="L122" s="28"/>
      <c r="M122" s="129" t="s">
        <v>3</v>
      </c>
      <c r="N122" s="130" t="s">
        <v>35</v>
      </c>
      <c r="O122" s="131">
        <v>0.29</v>
      </c>
      <c r="P122" s="131">
        <f t="shared" si="11"/>
        <v>0.29</v>
      </c>
      <c r="Q122" s="131">
        <v>0</v>
      </c>
      <c r="R122" s="131">
        <f t="shared" si="12"/>
        <v>0</v>
      </c>
      <c r="S122" s="131">
        <v>0</v>
      </c>
      <c r="T122" s="132">
        <f t="shared" si="13"/>
        <v>0</v>
      </c>
      <c r="AN122" s="133" t="s">
        <v>115</v>
      </c>
      <c r="AP122" s="133" t="s">
        <v>113</v>
      </c>
      <c r="AQ122" s="133" t="s">
        <v>71</v>
      </c>
      <c r="AU122" s="16" t="s">
        <v>110</v>
      </c>
      <c r="BA122" s="134">
        <f t="shared" si="14"/>
        <v>0</v>
      </c>
      <c r="BB122" s="134">
        <f t="shared" si="15"/>
        <v>0</v>
      </c>
      <c r="BC122" s="134">
        <f t="shared" si="16"/>
        <v>0</v>
      </c>
      <c r="BD122" s="134">
        <f t="shared" si="17"/>
        <v>0</v>
      </c>
      <c r="BE122" s="134">
        <f t="shared" si="18"/>
        <v>0</v>
      </c>
      <c r="BF122" s="16" t="s">
        <v>70</v>
      </c>
      <c r="BG122" s="134">
        <f t="shared" si="19"/>
        <v>0</v>
      </c>
      <c r="BH122" s="16" t="s">
        <v>115</v>
      </c>
      <c r="BI122" s="133" t="s">
        <v>239</v>
      </c>
    </row>
    <row r="123" spans="2:61" s="1" customFormat="1" ht="16.5" customHeight="1">
      <c r="B123" s="122"/>
      <c r="C123" s="135" t="s">
        <v>227</v>
      </c>
      <c r="D123" s="135" t="s">
        <v>116</v>
      </c>
      <c r="E123" s="136" t="s">
        <v>241</v>
      </c>
      <c r="F123" s="137" t="s">
        <v>242</v>
      </c>
      <c r="G123" s="138" t="s">
        <v>122</v>
      </c>
      <c r="H123" s="139">
        <v>1</v>
      </c>
      <c r="I123" s="140"/>
      <c r="J123" s="140">
        <f t="shared" si="10"/>
        <v>0</v>
      </c>
      <c r="K123" s="137" t="s">
        <v>162</v>
      </c>
      <c r="L123" s="141"/>
      <c r="M123" s="142" t="s">
        <v>3</v>
      </c>
      <c r="N123" s="143" t="s">
        <v>35</v>
      </c>
      <c r="O123" s="131">
        <v>0</v>
      </c>
      <c r="P123" s="131">
        <f t="shared" si="11"/>
        <v>0</v>
      </c>
      <c r="Q123" s="131">
        <v>0</v>
      </c>
      <c r="R123" s="131">
        <f t="shared" si="12"/>
        <v>0</v>
      </c>
      <c r="S123" s="131">
        <v>0</v>
      </c>
      <c r="T123" s="132">
        <f t="shared" si="13"/>
        <v>0</v>
      </c>
      <c r="AN123" s="133" t="s">
        <v>117</v>
      </c>
      <c r="AP123" s="133" t="s">
        <v>116</v>
      </c>
      <c r="AQ123" s="133" t="s">
        <v>71</v>
      </c>
      <c r="AU123" s="16" t="s">
        <v>110</v>
      </c>
      <c r="BA123" s="134">
        <f t="shared" si="14"/>
        <v>0</v>
      </c>
      <c r="BB123" s="134">
        <f t="shared" si="15"/>
        <v>0</v>
      </c>
      <c r="BC123" s="134">
        <f t="shared" si="16"/>
        <v>0</v>
      </c>
      <c r="BD123" s="134">
        <f t="shared" si="17"/>
        <v>0</v>
      </c>
      <c r="BE123" s="134">
        <f t="shared" si="18"/>
        <v>0</v>
      </c>
      <c r="BF123" s="16" t="s">
        <v>70</v>
      </c>
      <c r="BG123" s="134">
        <f t="shared" si="19"/>
        <v>0</v>
      </c>
      <c r="BH123" s="16" t="s">
        <v>115</v>
      </c>
      <c r="BI123" s="133" t="s">
        <v>243</v>
      </c>
    </row>
    <row r="124" spans="2:61" s="1" customFormat="1" ht="24">
      <c r="B124" s="122"/>
      <c r="C124" s="123" t="s">
        <v>231</v>
      </c>
      <c r="D124" s="123" t="s">
        <v>113</v>
      </c>
      <c r="E124" s="245" t="s">
        <v>245</v>
      </c>
      <c r="F124" s="125" t="s">
        <v>246</v>
      </c>
      <c r="G124" s="126" t="s">
        <v>122</v>
      </c>
      <c r="H124" s="127">
        <v>1</v>
      </c>
      <c r="I124" s="128"/>
      <c r="J124" s="128">
        <f t="shared" si="10"/>
        <v>0</v>
      </c>
      <c r="K124" s="246" t="s">
        <v>1049</v>
      </c>
      <c r="L124" s="28"/>
      <c r="M124" s="129" t="s">
        <v>3</v>
      </c>
      <c r="N124" s="130" t="s">
        <v>35</v>
      </c>
      <c r="O124" s="131">
        <v>0.348</v>
      </c>
      <c r="P124" s="131">
        <f t="shared" si="11"/>
        <v>0.348</v>
      </c>
      <c r="Q124" s="131">
        <v>0</v>
      </c>
      <c r="R124" s="131">
        <f t="shared" si="12"/>
        <v>0</v>
      </c>
      <c r="S124" s="131">
        <v>0</v>
      </c>
      <c r="T124" s="132">
        <f t="shared" si="13"/>
        <v>0</v>
      </c>
      <c r="AN124" s="133" t="s">
        <v>115</v>
      </c>
      <c r="AP124" s="133" t="s">
        <v>113</v>
      </c>
      <c r="AQ124" s="133" t="s">
        <v>71</v>
      </c>
      <c r="AU124" s="16" t="s">
        <v>110</v>
      </c>
      <c r="BA124" s="134">
        <f t="shared" si="14"/>
        <v>0</v>
      </c>
      <c r="BB124" s="134">
        <f t="shared" si="15"/>
        <v>0</v>
      </c>
      <c r="BC124" s="134">
        <f t="shared" si="16"/>
        <v>0</v>
      </c>
      <c r="BD124" s="134">
        <f t="shared" si="17"/>
        <v>0</v>
      </c>
      <c r="BE124" s="134">
        <f t="shared" si="18"/>
        <v>0</v>
      </c>
      <c r="BF124" s="16" t="s">
        <v>70</v>
      </c>
      <c r="BG124" s="134">
        <f t="shared" si="19"/>
        <v>0</v>
      </c>
      <c r="BH124" s="16" t="s">
        <v>115</v>
      </c>
      <c r="BI124" s="133" t="s">
        <v>247</v>
      </c>
    </row>
    <row r="125" spans="2:61" s="1" customFormat="1" ht="16.5" customHeight="1">
      <c r="B125" s="122"/>
      <c r="C125" s="135" t="s">
        <v>233</v>
      </c>
      <c r="D125" s="135" t="s">
        <v>116</v>
      </c>
      <c r="E125" s="136" t="s">
        <v>249</v>
      </c>
      <c r="F125" s="137" t="s">
        <v>250</v>
      </c>
      <c r="G125" s="138" t="s">
        <v>122</v>
      </c>
      <c r="H125" s="139">
        <v>1</v>
      </c>
      <c r="I125" s="140"/>
      <c r="J125" s="140">
        <f t="shared" si="10"/>
        <v>0</v>
      </c>
      <c r="K125" s="272" t="s">
        <v>1049</v>
      </c>
      <c r="L125" s="141"/>
      <c r="M125" s="142" t="s">
        <v>3</v>
      </c>
      <c r="N125" s="143" t="s">
        <v>35</v>
      </c>
      <c r="O125" s="131">
        <v>0</v>
      </c>
      <c r="P125" s="131">
        <f t="shared" si="11"/>
        <v>0</v>
      </c>
      <c r="Q125" s="131">
        <v>0.0004</v>
      </c>
      <c r="R125" s="131">
        <f t="shared" si="12"/>
        <v>0.0004</v>
      </c>
      <c r="S125" s="131">
        <v>0</v>
      </c>
      <c r="T125" s="132">
        <f t="shared" si="13"/>
        <v>0</v>
      </c>
      <c r="AN125" s="133" t="s">
        <v>117</v>
      </c>
      <c r="AP125" s="133" t="s">
        <v>116</v>
      </c>
      <c r="AQ125" s="133" t="s">
        <v>71</v>
      </c>
      <c r="AU125" s="16" t="s">
        <v>110</v>
      </c>
      <c r="BA125" s="134">
        <f t="shared" si="14"/>
        <v>0</v>
      </c>
      <c r="BB125" s="134">
        <f t="shared" si="15"/>
        <v>0</v>
      </c>
      <c r="BC125" s="134">
        <f t="shared" si="16"/>
        <v>0</v>
      </c>
      <c r="BD125" s="134">
        <f t="shared" si="17"/>
        <v>0</v>
      </c>
      <c r="BE125" s="134">
        <f t="shared" si="18"/>
        <v>0</v>
      </c>
      <c r="BF125" s="16" t="s">
        <v>70</v>
      </c>
      <c r="BG125" s="134">
        <f t="shared" si="19"/>
        <v>0</v>
      </c>
      <c r="BH125" s="16" t="s">
        <v>115</v>
      </c>
      <c r="BI125" s="133" t="s">
        <v>409</v>
      </c>
    </row>
    <row r="126" spans="2:61" s="1" customFormat="1" ht="24">
      <c r="B126" s="122"/>
      <c r="C126" s="123" t="s">
        <v>117</v>
      </c>
      <c r="D126" s="123" t="s">
        <v>113</v>
      </c>
      <c r="E126" s="245" t="s">
        <v>252</v>
      </c>
      <c r="F126" s="125" t="s">
        <v>253</v>
      </c>
      <c r="G126" s="126" t="s">
        <v>122</v>
      </c>
      <c r="H126" s="127">
        <v>33</v>
      </c>
      <c r="I126" s="128"/>
      <c r="J126" s="128">
        <f t="shared" si="10"/>
        <v>0</v>
      </c>
      <c r="K126" s="246" t="s">
        <v>1049</v>
      </c>
      <c r="L126" s="28"/>
      <c r="M126" s="129" t="s">
        <v>3</v>
      </c>
      <c r="N126" s="130" t="s">
        <v>35</v>
      </c>
      <c r="O126" s="131">
        <v>0.291</v>
      </c>
      <c r="P126" s="131">
        <f t="shared" si="11"/>
        <v>9.603</v>
      </c>
      <c r="Q126" s="131">
        <v>0</v>
      </c>
      <c r="R126" s="131">
        <f t="shared" si="12"/>
        <v>0</v>
      </c>
      <c r="S126" s="131">
        <v>0</v>
      </c>
      <c r="T126" s="132">
        <f t="shared" si="13"/>
        <v>0</v>
      </c>
      <c r="AN126" s="133" t="s">
        <v>115</v>
      </c>
      <c r="AP126" s="133" t="s">
        <v>113</v>
      </c>
      <c r="AQ126" s="133" t="s">
        <v>71</v>
      </c>
      <c r="AU126" s="16" t="s">
        <v>110</v>
      </c>
      <c r="BA126" s="134">
        <f t="shared" si="14"/>
        <v>0</v>
      </c>
      <c r="BB126" s="134">
        <f t="shared" si="15"/>
        <v>0</v>
      </c>
      <c r="BC126" s="134">
        <f t="shared" si="16"/>
        <v>0</v>
      </c>
      <c r="BD126" s="134">
        <f t="shared" si="17"/>
        <v>0</v>
      </c>
      <c r="BE126" s="134">
        <f t="shared" si="18"/>
        <v>0</v>
      </c>
      <c r="BF126" s="16" t="s">
        <v>70</v>
      </c>
      <c r="BG126" s="134">
        <f t="shared" si="19"/>
        <v>0</v>
      </c>
      <c r="BH126" s="16" t="s">
        <v>115</v>
      </c>
      <c r="BI126" s="133" t="s">
        <v>254</v>
      </c>
    </row>
    <row r="127" spans="2:61" s="1" customFormat="1" ht="16.5" customHeight="1">
      <c r="B127" s="122"/>
      <c r="C127" s="135" t="s">
        <v>240</v>
      </c>
      <c r="D127" s="135" t="s">
        <v>116</v>
      </c>
      <c r="E127" s="136" t="s">
        <v>256</v>
      </c>
      <c r="F127" s="137" t="s">
        <v>257</v>
      </c>
      <c r="G127" s="138" t="s">
        <v>122</v>
      </c>
      <c r="H127" s="139">
        <v>33</v>
      </c>
      <c r="I127" s="140"/>
      <c r="J127" s="140">
        <f t="shared" si="10"/>
        <v>0</v>
      </c>
      <c r="K127" s="137" t="s">
        <v>162</v>
      </c>
      <c r="L127" s="141"/>
      <c r="M127" s="142" t="s">
        <v>3</v>
      </c>
      <c r="N127" s="143" t="s">
        <v>35</v>
      </c>
      <c r="O127" s="131">
        <v>0</v>
      </c>
      <c r="P127" s="131">
        <f t="shared" si="11"/>
        <v>0</v>
      </c>
      <c r="Q127" s="131">
        <v>0.00025</v>
      </c>
      <c r="R127" s="131">
        <f t="shared" si="12"/>
        <v>0.00825</v>
      </c>
      <c r="S127" s="131">
        <v>0</v>
      </c>
      <c r="T127" s="132">
        <f t="shared" si="13"/>
        <v>0</v>
      </c>
      <c r="AN127" s="133" t="s">
        <v>117</v>
      </c>
      <c r="AP127" s="133" t="s">
        <v>116</v>
      </c>
      <c r="AQ127" s="133" t="s">
        <v>71</v>
      </c>
      <c r="AU127" s="16" t="s">
        <v>110</v>
      </c>
      <c r="BA127" s="134">
        <f t="shared" si="14"/>
        <v>0</v>
      </c>
      <c r="BB127" s="134">
        <f t="shared" si="15"/>
        <v>0</v>
      </c>
      <c r="BC127" s="134">
        <f t="shared" si="16"/>
        <v>0</v>
      </c>
      <c r="BD127" s="134">
        <f t="shared" si="17"/>
        <v>0</v>
      </c>
      <c r="BE127" s="134">
        <f t="shared" si="18"/>
        <v>0</v>
      </c>
      <c r="BF127" s="16" t="s">
        <v>70</v>
      </c>
      <c r="BG127" s="134">
        <f t="shared" si="19"/>
        <v>0</v>
      </c>
      <c r="BH127" s="16" t="s">
        <v>115</v>
      </c>
      <c r="BI127" s="133" t="s">
        <v>258</v>
      </c>
    </row>
    <row r="128" spans="2:43" s="1" customFormat="1" ht="29.25">
      <c r="B128" s="28"/>
      <c r="D128" s="145" t="s">
        <v>133</v>
      </c>
      <c r="F128" s="151" t="s">
        <v>259</v>
      </c>
      <c r="L128" s="28"/>
      <c r="M128" s="152"/>
      <c r="T128" s="49"/>
      <c r="AP128" s="16" t="s">
        <v>133</v>
      </c>
      <c r="AQ128" s="16" t="s">
        <v>71</v>
      </c>
    </row>
    <row r="129" spans="2:61" s="1" customFormat="1" ht="24">
      <c r="B129" s="122"/>
      <c r="C129" s="123" t="s">
        <v>244</v>
      </c>
      <c r="D129" s="123" t="s">
        <v>113</v>
      </c>
      <c r="E129" s="245" t="s">
        <v>261</v>
      </c>
      <c r="F129" s="125" t="s">
        <v>262</v>
      </c>
      <c r="G129" s="126" t="s">
        <v>122</v>
      </c>
      <c r="H129" s="127">
        <v>3</v>
      </c>
      <c r="I129" s="128"/>
      <c r="J129" s="128">
        <f>ROUND(I129*H129,2)</f>
        <v>0</v>
      </c>
      <c r="K129" s="246" t="s">
        <v>1049</v>
      </c>
      <c r="L129" s="28"/>
      <c r="M129" s="129" t="s">
        <v>3</v>
      </c>
      <c r="N129" s="130" t="s">
        <v>35</v>
      </c>
      <c r="O129" s="131">
        <v>0.573</v>
      </c>
      <c r="P129" s="131">
        <f>O129*H129</f>
        <v>1.7189999999999999</v>
      </c>
      <c r="Q129" s="131">
        <v>0</v>
      </c>
      <c r="R129" s="131">
        <f>Q129*H129</f>
        <v>0</v>
      </c>
      <c r="S129" s="131">
        <v>0</v>
      </c>
      <c r="T129" s="132">
        <f>S129*H129</f>
        <v>0</v>
      </c>
      <c r="AN129" s="133" t="s">
        <v>115</v>
      </c>
      <c r="AP129" s="133" t="s">
        <v>113</v>
      </c>
      <c r="AQ129" s="133" t="s">
        <v>71</v>
      </c>
      <c r="AU129" s="16" t="s">
        <v>110</v>
      </c>
      <c r="BA129" s="134">
        <f>IF(N129="základní",J129,0)</f>
        <v>0</v>
      </c>
      <c r="BB129" s="134">
        <f>IF(N129="snížená",J129,0)</f>
        <v>0</v>
      </c>
      <c r="BC129" s="134">
        <f>IF(N129="zákl. přenesená",J129,0)</f>
        <v>0</v>
      </c>
      <c r="BD129" s="134">
        <f>IF(N129="sníž. přenesená",J129,0)</f>
        <v>0</v>
      </c>
      <c r="BE129" s="134">
        <f>IF(N129="nulová",J129,0)</f>
        <v>0</v>
      </c>
      <c r="BF129" s="16" t="s">
        <v>70</v>
      </c>
      <c r="BG129" s="134">
        <f>ROUND(I129*H129,2)</f>
        <v>0</v>
      </c>
      <c r="BH129" s="16" t="s">
        <v>115</v>
      </c>
      <c r="BI129" s="133" t="s">
        <v>263</v>
      </c>
    </row>
    <row r="130" spans="2:61" s="1" customFormat="1" ht="24">
      <c r="B130" s="122"/>
      <c r="C130" s="135" t="s">
        <v>248</v>
      </c>
      <c r="D130" s="135" t="s">
        <v>116</v>
      </c>
      <c r="E130" s="136" t="s">
        <v>265</v>
      </c>
      <c r="F130" s="137" t="s">
        <v>266</v>
      </c>
      <c r="G130" s="138" t="s">
        <v>122</v>
      </c>
      <c r="H130" s="139">
        <v>3</v>
      </c>
      <c r="I130" s="140"/>
      <c r="J130" s="140">
        <f>ROUND(I130*H130,2)</f>
        <v>0</v>
      </c>
      <c r="K130" s="137" t="s">
        <v>162</v>
      </c>
      <c r="L130" s="141"/>
      <c r="M130" s="142" t="s">
        <v>3</v>
      </c>
      <c r="N130" s="143" t="s">
        <v>35</v>
      </c>
      <c r="O130" s="131">
        <v>0</v>
      </c>
      <c r="P130" s="131">
        <f>O130*H130</f>
        <v>0</v>
      </c>
      <c r="Q130" s="131">
        <v>0.00047</v>
      </c>
      <c r="R130" s="131">
        <f>Q130*H130</f>
        <v>0.00141</v>
      </c>
      <c r="S130" s="131">
        <v>0</v>
      </c>
      <c r="T130" s="132">
        <f>S130*H130</f>
        <v>0</v>
      </c>
      <c r="AN130" s="133" t="s">
        <v>117</v>
      </c>
      <c r="AP130" s="133" t="s">
        <v>116</v>
      </c>
      <c r="AQ130" s="133" t="s">
        <v>71</v>
      </c>
      <c r="AU130" s="16" t="s">
        <v>110</v>
      </c>
      <c r="BA130" s="134">
        <f>IF(N130="základní",J130,0)</f>
        <v>0</v>
      </c>
      <c r="BB130" s="134">
        <f>IF(N130="snížená",J130,0)</f>
        <v>0</v>
      </c>
      <c r="BC130" s="134">
        <f>IF(N130="zákl. přenesená",J130,0)</f>
        <v>0</v>
      </c>
      <c r="BD130" s="134">
        <f>IF(N130="sníž. přenesená",J130,0)</f>
        <v>0</v>
      </c>
      <c r="BE130" s="134">
        <f>IF(N130="nulová",J130,0)</f>
        <v>0</v>
      </c>
      <c r="BF130" s="16" t="s">
        <v>70</v>
      </c>
      <c r="BG130" s="134">
        <f>ROUND(I130*H130,2)</f>
        <v>0</v>
      </c>
      <c r="BH130" s="16" t="s">
        <v>115</v>
      </c>
      <c r="BI130" s="133" t="s">
        <v>267</v>
      </c>
    </row>
    <row r="131" spans="2:43" s="1" customFormat="1" ht="19.5">
      <c r="B131" s="28"/>
      <c r="D131" s="145" t="s">
        <v>133</v>
      </c>
      <c r="F131" s="151" t="s">
        <v>268</v>
      </c>
      <c r="L131" s="28"/>
      <c r="M131" s="152"/>
      <c r="T131" s="49"/>
      <c r="AP131" s="16" t="s">
        <v>133</v>
      </c>
      <c r="AQ131" s="16" t="s">
        <v>71</v>
      </c>
    </row>
    <row r="132" spans="2:61" s="1" customFormat="1" ht="36">
      <c r="B132" s="122"/>
      <c r="C132" s="123" t="s">
        <v>251</v>
      </c>
      <c r="D132" s="123" t="s">
        <v>113</v>
      </c>
      <c r="E132" s="245" t="s">
        <v>270</v>
      </c>
      <c r="F132" s="125" t="s">
        <v>271</v>
      </c>
      <c r="G132" s="126" t="s">
        <v>122</v>
      </c>
      <c r="H132" s="127">
        <v>1</v>
      </c>
      <c r="I132" s="128"/>
      <c r="J132" s="128">
        <f aca="true" t="shared" si="20" ref="J132:J153">ROUND(I132*H132,2)</f>
        <v>0</v>
      </c>
      <c r="K132" s="246" t="s">
        <v>1049</v>
      </c>
      <c r="L132" s="28"/>
      <c r="M132" s="129" t="s">
        <v>3</v>
      </c>
      <c r="N132" s="130" t="s">
        <v>35</v>
      </c>
      <c r="O132" s="131">
        <v>0.603</v>
      </c>
      <c r="P132" s="131">
        <f aca="true" t="shared" si="21" ref="P132:P153">O132*H132</f>
        <v>0.603</v>
      </c>
      <c r="Q132" s="131">
        <v>0</v>
      </c>
      <c r="R132" s="131">
        <f aca="true" t="shared" si="22" ref="R132:R153">Q132*H132</f>
        <v>0</v>
      </c>
      <c r="S132" s="131">
        <v>0</v>
      </c>
      <c r="T132" s="132">
        <f aca="true" t="shared" si="23" ref="T132:T153">S132*H132</f>
        <v>0</v>
      </c>
      <c r="AN132" s="133" t="s">
        <v>115</v>
      </c>
      <c r="AP132" s="133" t="s">
        <v>113</v>
      </c>
      <c r="AQ132" s="133" t="s">
        <v>71</v>
      </c>
      <c r="AU132" s="16" t="s">
        <v>110</v>
      </c>
      <c r="BA132" s="134">
        <f aca="true" t="shared" si="24" ref="BA132:BA153">IF(N132="základní",J132,0)</f>
        <v>0</v>
      </c>
      <c r="BB132" s="134">
        <f aca="true" t="shared" si="25" ref="BB132:BB153">IF(N132="snížená",J132,0)</f>
        <v>0</v>
      </c>
      <c r="BC132" s="134">
        <f aca="true" t="shared" si="26" ref="BC132:BC153">IF(N132="zákl. přenesená",J132,0)</f>
        <v>0</v>
      </c>
      <c r="BD132" s="134">
        <f aca="true" t="shared" si="27" ref="BD132:BD153">IF(N132="sníž. přenesená",J132,0)</f>
        <v>0</v>
      </c>
      <c r="BE132" s="134">
        <f aca="true" t="shared" si="28" ref="BE132:BE153">IF(N132="nulová",J132,0)</f>
        <v>0</v>
      </c>
      <c r="BF132" s="16" t="s">
        <v>70</v>
      </c>
      <c r="BG132" s="134">
        <f aca="true" t="shared" si="29" ref="BG132:BG153">ROUND(I132*H132,2)</f>
        <v>0</v>
      </c>
      <c r="BH132" s="16" t="s">
        <v>115</v>
      </c>
      <c r="BI132" s="133" t="s">
        <v>272</v>
      </c>
    </row>
    <row r="133" spans="2:61" s="1" customFormat="1" ht="24">
      <c r="B133" s="122"/>
      <c r="C133" s="135" t="s">
        <v>255</v>
      </c>
      <c r="D133" s="135" t="s">
        <v>116</v>
      </c>
      <c r="E133" s="394" t="s">
        <v>274</v>
      </c>
      <c r="F133" s="137" t="s">
        <v>275</v>
      </c>
      <c r="G133" s="138" t="s">
        <v>122</v>
      </c>
      <c r="H133" s="139">
        <v>1</v>
      </c>
      <c r="I133" s="140"/>
      <c r="J133" s="140">
        <f t="shared" si="20"/>
        <v>0</v>
      </c>
      <c r="K133" s="137" t="s">
        <v>162</v>
      </c>
      <c r="L133" s="141"/>
      <c r="M133" s="142" t="s">
        <v>3</v>
      </c>
      <c r="N133" s="143" t="s">
        <v>35</v>
      </c>
      <c r="O133" s="131">
        <v>0</v>
      </c>
      <c r="P133" s="131">
        <f t="shared" si="21"/>
        <v>0</v>
      </c>
      <c r="Q133" s="131">
        <v>0.00055</v>
      </c>
      <c r="R133" s="131">
        <f t="shared" si="22"/>
        <v>0.00055</v>
      </c>
      <c r="S133" s="131">
        <v>0</v>
      </c>
      <c r="T133" s="132">
        <f t="shared" si="23"/>
        <v>0</v>
      </c>
      <c r="AN133" s="133" t="s">
        <v>117</v>
      </c>
      <c r="AP133" s="133" t="s">
        <v>116</v>
      </c>
      <c r="AQ133" s="133" t="s">
        <v>71</v>
      </c>
      <c r="AU133" s="16" t="s">
        <v>110</v>
      </c>
      <c r="BA133" s="134">
        <f t="shared" si="24"/>
        <v>0</v>
      </c>
      <c r="BB133" s="134">
        <f t="shared" si="25"/>
        <v>0</v>
      </c>
      <c r="BC133" s="134">
        <f t="shared" si="26"/>
        <v>0</v>
      </c>
      <c r="BD133" s="134">
        <f t="shared" si="27"/>
        <v>0</v>
      </c>
      <c r="BE133" s="134">
        <f t="shared" si="28"/>
        <v>0</v>
      </c>
      <c r="BF133" s="16" t="s">
        <v>70</v>
      </c>
      <c r="BG133" s="134">
        <f t="shared" si="29"/>
        <v>0</v>
      </c>
      <c r="BH133" s="16" t="s">
        <v>115</v>
      </c>
      <c r="BI133" s="133" t="s">
        <v>276</v>
      </c>
    </row>
    <row r="134" spans="2:61" s="1" customFormat="1" ht="21.75" customHeight="1">
      <c r="B134" s="122"/>
      <c r="C134" s="123" t="s">
        <v>260</v>
      </c>
      <c r="D134" s="123" t="s">
        <v>113</v>
      </c>
      <c r="E134" s="245" t="s">
        <v>278</v>
      </c>
      <c r="F134" s="125" t="s">
        <v>279</v>
      </c>
      <c r="G134" s="126" t="s">
        <v>122</v>
      </c>
      <c r="H134" s="127">
        <v>3</v>
      </c>
      <c r="I134" s="128"/>
      <c r="J134" s="128">
        <f t="shared" si="20"/>
        <v>0</v>
      </c>
      <c r="K134" s="246" t="s">
        <v>1049</v>
      </c>
      <c r="L134" s="28"/>
      <c r="M134" s="129" t="s">
        <v>3</v>
      </c>
      <c r="N134" s="130" t="s">
        <v>35</v>
      </c>
      <c r="O134" s="131">
        <v>0.758</v>
      </c>
      <c r="P134" s="131">
        <f t="shared" si="21"/>
        <v>2.274</v>
      </c>
      <c r="Q134" s="131">
        <v>0</v>
      </c>
      <c r="R134" s="131">
        <f t="shared" si="22"/>
        <v>0</v>
      </c>
      <c r="S134" s="131">
        <v>0</v>
      </c>
      <c r="T134" s="132">
        <f t="shared" si="23"/>
        <v>0</v>
      </c>
      <c r="AN134" s="133" t="s">
        <v>115</v>
      </c>
      <c r="AP134" s="133" t="s">
        <v>113</v>
      </c>
      <c r="AQ134" s="133" t="s">
        <v>71</v>
      </c>
      <c r="AU134" s="16" t="s">
        <v>110</v>
      </c>
      <c r="BA134" s="134">
        <f t="shared" si="24"/>
        <v>0</v>
      </c>
      <c r="BB134" s="134">
        <f t="shared" si="25"/>
        <v>0</v>
      </c>
      <c r="BC134" s="134">
        <f t="shared" si="26"/>
        <v>0</v>
      </c>
      <c r="BD134" s="134">
        <f t="shared" si="27"/>
        <v>0</v>
      </c>
      <c r="BE134" s="134">
        <f t="shared" si="28"/>
        <v>0</v>
      </c>
      <c r="BF134" s="16" t="s">
        <v>70</v>
      </c>
      <c r="BG134" s="134">
        <f t="shared" si="29"/>
        <v>0</v>
      </c>
      <c r="BH134" s="16" t="s">
        <v>115</v>
      </c>
      <c r="BI134" s="133" t="s">
        <v>280</v>
      </c>
    </row>
    <row r="135" spans="2:61" s="1" customFormat="1" ht="16.5" customHeight="1">
      <c r="B135" s="122"/>
      <c r="C135" s="135" t="s">
        <v>264</v>
      </c>
      <c r="D135" s="135" t="s">
        <v>116</v>
      </c>
      <c r="E135" s="136" t="s">
        <v>282</v>
      </c>
      <c r="F135" s="137" t="s">
        <v>283</v>
      </c>
      <c r="G135" s="138" t="s">
        <v>122</v>
      </c>
      <c r="H135" s="139">
        <v>3</v>
      </c>
      <c r="I135" s="140"/>
      <c r="J135" s="140">
        <f t="shared" si="20"/>
        <v>0</v>
      </c>
      <c r="K135" s="137" t="s">
        <v>162</v>
      </c>
      <c r="L135" s="141"/>
      <c r="M135" s="142" t="s">
        <v>3</v>
      </c>
      <c r="N135" s="143" t="s">
        <v>35</v>
      </c>
      <c r="O135" s="131">
        <v>0</v>
      </c>
      <c r="P135" s="131">
        <f t="shared" si="21"/>
        <v>0</v>
      </c>
      <c r="Q135" s="131">
        <v>0.00013</v>
      </c>
      <c r="R135" s="131">
        <f t="shared" si="22"/>
        <v>0.00038999999999999994</v>
      </c>
      <c r="S135" s="131">
        <v>0</v>
      </c>
      <c r="T135" s="132">
        <f t="shared" si="23"/>
        <v>0</v>
      </c>
      <c r="AN135" s="133" t="s">
        <v>117</v>
      </c>
      <c r="AP135" s="133" t="s">
        <v>116</v>
      </c>
      <c r="AQ135" s="133" t="s">
        <v>71</v>
      </c>
      <c r="AU135" s="16" t="s">
        <v>110</v>
      </c>
      <c r="BA135" s="134">
        <f t="shared" si="24"/>
        <v>0</v>
      </c>
      <c r="BB135" s="134">
        <f t="shared" si="25"/>
        <v>0</v>
      </c>
      <c r="BC135" s="134">
        <f t="shared" si="26"/>
        <v>0</v>
      </c>
      <c r="BD135" s="134">
        <f t="shared" si="27"/>
        <v>0</v>
      </c>
      <c r="BE135" s="134">
        <f t="shared" si="28"/>
        <v>0</v>
      </c>
      <c r="BF135" s="16" t="s">
        <v>70</v>
      </c>
      <c r="BG135" s="134">
        <f t="shared" si="29"/>
        <v>0</v>
      </c>
      <c r="BH135" s="16" t="s">
        <v>115</v>
      </c>
      <c r="BI135" s="133" t="s">
        <v>284</v>
      </c>
    </row>
    <row r="136" spans="2:61" s="1" customFormat="1" ht="24">
      <c r="B136" s="122"/>
      <c r="C136" s="135" t="s">
        <v>269</v>
      </c>
      <c r="D136" s="135" t="s">
        <v>116</v>
      </c>
      <c r="E136" s="136" t="s">
        <v>286</v>
      </c>
      <c r="F136" s="137" t="s">
        <v>287</v>
      </c>
      <c r="G136" s="138" t="s">
        <v>122</v>
      </c>
      <c r="H136" s="139">
        <v>3</v>
      </c>
      <c r="I136" s="140"/>
      <c r="J136" s="140">
        <f t="shared" si="20"/>
        <v>0</v>
      </c>
      <c r="K136" s="137" t="s">
        <v>162</v>
      </c>
      <c r="L136" s="141"/>
      <c r="M136" s="142" t="s">
        <v>3</v>
      </c>
      <c r="N136" s="143" t="s">
        <v>35</v>
      </c>
      <c r="O136" s="131">
        <v>0</v>
      </c>
      <c r="P136" s="131">
        <f t="shared" si="21"/>
        <v>0</v>
      </c>
      <c r="Q136" s="131">
        <v>3E-05</v>
      </c>
      <c r="R136" s="131">
        <f t="shared" si="22"/>
        <v>9E-05</v>
      </c>
      <c r="S136" s="131">
        <v>0</v>
      </c>
      <c r="T136" s="132">
        <f t="shared" si="23"/>
        <v>0</v>
      </c>
      <c r="AN136" s="133" t="s">
        <v>117</v>
      </c>
      <c r="AP136" s="133" t="s">
        <v>116</v>
      </c>
      <c r="AQ136" s="133" t="s">
        <v>71</v>
      </c>
      <c r="AU136" s="16" t="s">
        <v>110</v>
      </c>
      <c r="BA136" s="134">
        <f t="shared" si="24"/>
        <v>0</v>
      </c>
      <c r="BB136" s="134">
        <f t="shared" si="25"/>
        <v>0</v>
      </c>
      <c r="BC136" s="134">
        <f t="shared" si="26"/>
        <v>0</v>
      </c>
      <c r="BD136" s="134">
        <f t="shared" si="27"/>
        <v>0</v>
      </c>
      <c r="BE136" s="134">
        <f t="shared" si="28"/>
        <v>0</v>
      </c>
      <c r="BF136" s="16" t="s">
        <v>70</v>
      </c>
      <c r="BG136" s="134">
        <f t="shared" si="29"/>
        <v>0</v>
      </c>
      <c r="BH136" s="16" t="s">
        <v>115</v>
      </c>
      <c r="BI136" s="133" t="s">
        <v>288</v>
      </c>
    </row>
    <row r="137" spans="2:61" s="1" customFormat="1" ht="48">
      <c r="B137" s="122"/>
      <c r="C137" s="123" t="s">
        <v>273</v>
      </c>
      <c r="D137" s="123" t="s">
        <v>113</v>
      </c>
      <c r="E137" s="245" t="s">
        <v>290</v>
      </c>
      <c r="F137" s="125" t="s">
        <v>291</v>
      </c>
      <c r="G137" s="126" t="s">
        <v>122</v>
      </c>
      <c r="H137" s="127">
        <v>8</v>
      </c>
      <c r="I137" s="128"/>
      <c r="J137" s="128">
        <f t="shared" si="20"/>
        <v>0</v>
      </c>
      <c r="K137" s="246" t="s">
        <v>1049</v>
      </c>
      <c r="L137" s="28"/>
      <c r="M137" s="129" t="s">
        <v>3</v>
      </c>
      <c r="N137" s="130" t="s">
        <v>35</v>
      </c>
      <c r="O137" s="131">
        <v>0.148</v>
      </c>
      <c r="P137" s="131">
        <f t="shared" si="21"/>
        <v>1.184</v>
      </c>
      <c r="Q137" s="131">
        <v>0</v>
      </c>
      <c r="R137" s="131">
        <f t="shared" si="22"/>
        <v>0</v>
      </c>
      <c r="S137" s="131">
        <v>0</v>
      </c>
      <c r="T137" s="132">
        <f t="shared" si="23"/>
        <v>0</v>
      </c>
      <c r="AN137" s="133" t="s">
        <v>115</v>
      </c>
      <c r="AP137" s="133" t="s">
        <v>113</v>
      </c>
      <c r="AQ137" s="133" t="s">
        <v>71</v>
      </c>
      <c r="AU137" s="16" t="s">
        <v>110</v>
      </c>
      <c r="BA137" s="134">
        <f t="shared" si="24"/>
        <v>0</v>
      </c>
      <c r="BB137" s="134">
        <f t="shared" si="25"/>
        <v>0</v>
      </c>
      <c r="BC137" s="134">
        <f t="shared" si="26"/>
        <v>0</v>
      </c>
      <c r="BD137" s="134">
        <f t="shared" si="27"/>
        <v>0</v>
      </c>
      <c r="BE137" s="134">
        <f t="shared" si="28"/>
        <v>0</v>
      </c>
      <c r="BF137" s="16" t="s">
        <v>70</v>
      </c>
      <c r="BG137" s="134">
        <f t="shared" si="29"/>
        <v>0</v>
      </c>
      <c r="BH137" s="16" t="s">
        <v>115</v>
      </c>
      <c r="BI137" s="133" t="s">
        <v>292</v>
      </c>
    </row>
    <row r="138" spans="2:61" s="1" customFormat="1" ht="24">
      <c r="B138" s="122"/>
      <c r="C138" s="135" t="s">
        <v>277</v>
      </c>
      <c r="D138" s="135" t="s">
        <v>116</v>
      </c>
      <c r="E138" s="136" t="s">
        <v>294</v>
      </c>
      <c r="F138" s="137" t="s">
        <v>295</v>
      </c>
      <c r="G138" s="138" t="s">
        <v>122</v>
      </c>
      <c r="H138" s="139">
        <v>8</v>
      </c>
      <c r="I138" s="140"/>
      <c r="J138" s="140">
        <f t="shared" si="20"/>
        <v>0</v>
      </c>
      <c r="K138" s="272" t="s">
        <v>1049</v>
      </c>
      <c r="L138" s="141"/>
      <c r="M138" s="142" t="s">
        <v>3</v>
      </c>
      <c r="N138" s="143" t="s">
        <v>35</v>
      </c>
      <c r="O138" s="131">
        <v>0</v>
      </c>
      <c r="P138" s="131">
        <f t="shared" si="21"/>
        <v>0</v>
      </c>
      <c r="Q138" s="131">
        <v>5E-05</v>
      </c>
      <c r="R138" s="131">
        <f t="shared" si="22"/>
        <v>0.0004</v>
      </c>
      <c r="S138" s="131">
        <v>0</v>
      </c>
      <c r="T138" s="132">
        <f t="shared" si="23"/>
        <v>0</v>
      </c>
      <c r="AN138" s="133" t="s">
        <v>117</v>
      </c>
      <c r="AP138" s="133" t="s">
        <v>116</v>
      </c>
      <c r="AQ138" s="133" t="s">
        <v>71</v>
      </c>
      <c r="AU138" s="16" t="s">
        <v>110</v>
      </c>
      <c r="BA138" s="134">
        <f t="shared" si="24"/>
        <v>0</v>
      </c>
      <c r="BB138" s="134">
        <f t="shared" si="25"/>
        <v>0</v>
      </c>
      <c r="BC138" s="134">
        <f t="shared" si="26"/>
        <v>0</v>
      </c>
      <c r="BD138" s="134">
        <f t="shared" si="27"/>
        <v>0</v>
      </c>
      <c r="BE138" s="134">
        <f t="shared" si="28"/>
        <v>0</v>
      </c>
      <c r="BF138" s="16" t="s">
        <v>70</v>
      </c>
      <c r="BG138" s="134">
        <f t="shared" si="29"/>
        <v>0</v>
      </c>
      <c r="BH138" s="16" t="s">
        <v>115</v>
      </c>
      <c r="BI138" s="133" t="s">
        <v>432</v>
      </c>
    </row>
    <row r="139" spans="2:61" s="1" customFormat="1" ht="60">
      <c r="B139" s="122"/>
      <c r="C139" s="123" t="s">
        <v>281</v>
      </c>
      <c r="D139" s="123" t="s">
        <v>113</v>
      </c>
      <c r="E139" s="245" t="s">
        <v>299</v>
      </c>
      <c r="F139" s="125" t="s">
        <v>300</v>
      </c>
      <c r="G139" s="126" t="s">
        <v>122</v>
      </c>
      <c r="H139" s="127">
        <v>6</v>
      </c>
      <c r="I139" s="128"/>
      <c r="J139" s="128">
        <f t="shared" si="20"/>
        <v>0</v>
      </c>
      <c r="K139" s="246" t="s">
        <v>1049</v>
      </c>
      <c r="L139" s="28"/>
      <c r="M139" s="129" t="s">
        <v>3</v>
      </c>
      <c r="N139" s="130" t="s">
        <v>35</v>
      </c>
      <c r="O139" s="131">
        <v>0.169</v>
      </c>
      <c r="P139" s="131">
        <f t="shared" si="21"/>
        <v>1.014</v>
      </c>
      <c r="Q139" s="131">
        <v>0</v>
      </c>
      <c r="R139" s="131">
        <f t="shared" si="22"/>
        <v>0</v>
      </c>
      <c r="S139" s="131">
        <v>0</v>
      </c>
      <c r="T139" s="132">
        <f t="shared" si="23"/>
        <v>0</v>
      </c>
      <c r="AN139" s="133" t="s">
        <v>115</v>
      </c>
      <c r="AP139" s="133" t="s">
        <v>113</v>
      </c>
      <c r="AQ139" s="133" t="s">
        <v>71</v>
      </c>
      <c r="AU139" s="16" t="s">
        <v>110</v>
      </c>
      <c r="BA139" s="134">
        <f t="shared" si="24"/>
        <v>0</v>
      </c>
      <c r="BB139" s="134">
        <f t="shared" si="25"/>
        <v>0</v>
      </c>
      <c r="BC139" s="134">
        <f t="shared" si="26"/>
        <v>0</v>
      </c>
      <c r="BD139" s="134">
        <f t="shared" si="27"/>
        <v>0</v>
      </c>
      <c r="BE139" s="134">
        <f t="shared" si="28"/>
        <v>0</v>
      </c>
      <c r="BF139" s="16" t="s">
        <v>70</v>
      </c>
      <c r="BG139" s="134">
        <f t="shared" si="29"/>
        <v>0</v>
      </c>
      <c r="BH139" s="16" t="s">
        <v>115</v>
      </c>
      <c r="BI139" s="133" t="s">
        <v>301</v>
      </c>
    </row>
    <row r="140" spans="2:61" s="1" customFormat="1" ht="24">
      <c r="B140" s="122"/>
      <c r="C140" s="135" t="s">
        <v>285</v>
      </c>
      <c r="D140" s="135" t="s">
        <v>116</v>
      </c>
      <c r="E140" s="136" t="s">
        <v>433</v>
      </c>
      <c r="F140" s="137" t="s">
        <v>434</v>
      </c>
      <c r="G140" s="138" t="s">
        <v>122</v>
      </c>
      <c r="H140" s="139">
        <v>6</v>
      </c>
      <c r="I140" s="140"/>
      <c r="J140" s="140">
        <f t="shared" si="20"/>
        <v>0</v>
      </c>
      <c r="K140" s="272" t="s">
        <v>1049</v>
      </c>
      <c r="L140" s="141"/>
      <c r="M140" s="142" t="s">
        <v>3</v>
      </c>
      <c r="N140" s="143" t="s">
        <v>35</v>
      </c>
      <c r="O140" s="131">
        <v>0</v>
      </c>
      <c r="P140" s="131">
        <f t="shared" si="21"/>
        <v>0</v>
      </c>
      <c r="Q140" s="131">
        <v>5E-05</v>
      </c>
      <c r="R140" s="131">
        <f t="shared" si="22"/>
        <v>0.00030000000000000003</v>
      </c>
      <c r="S140" s="131">
        <v>0</v>
      </c>
      <c r="T140" s="132">
        <f t="shared" si="23"/>
        <v>0</v>
      </c>
      <c r="AN140" s="133" t="s">
        <v>117</v>
      </c>
      <c r="AP140" s="133" t="s">
        <v>116</v>
      </c>
      <c r="AQ140" s="133" t="s">
        <v>71</v>
      </c>
      <c r="AU140" s="16" t="s">
        <v>110</v>
      </c>
      <c r="BA140" s="134">
        <f t="shared" si="24"/>
        <v>0</v>
      </c>
      <c r="BB140" s="134">
        <f t="shared" si="25"/>
        <v>0</v>
      </c>
      <c r="BC140" s="134">
        <f t="shared" si="26"/>
        <v>0</v>
      </c>
      <c r="BD140" s="134">
        <f t="shared" si="27"/>
        <v>0</v>
      </c>
      <c r="BE140" s="134">
        <f t="shared" si="28"/>
        <v>0</v>
      </c>
      <c r="BF140" s="16" t="s">
        <v>70</v>
      </c>
      <c r="BG140" s="134">
        <f t="shared" si="29"/>
        <v>0</v>
      </c>
      <c r="BH140" s="16" t="s">
        <v>115</v>
      </c>
      <c r="BI140" s="133" t="s">
        <v>435</v>
      </c>
    </row>
    <row r="141" spans="2:61" s="1" customFormat="1" ht="48">
      <c r="B141" s="122"/>
      <c r="C141" s="123" t="s">
        <v>289</v>
      </c>
      <c r="D141" s="123" t="s">
        <v>113</v>
      </c>
      <c r="E141" s="245" t="s">
        <v>304</v>
      </c>
      <c r="F141" s="125" t="s">
        <v>305</v>
      </c>
      <c r="G141" s="126" t="s">
        <v>122</v>
      </c>
      <c r="H141" s="127">
        <v>4</v>
      </c>
      <c r="I141" s="128"/>
      <c r="J141" s="128">
        <f t="shared" si="20"/>
        <v>0</v>
      </c>
      <c r="K141" s="246" t="s">
        <v>1049</v>
      </c>
      <c r="L141" s="28"/>
      <c r="M141" s="129" t="s">
        <v>3</v>
      </c>
      <c r="N141" s="130" t="s">
        <v>35</v>
      </c>
      <c r="O141" s="131">
        <v>0.44</v>
      </c>
      <c r="P141" s="131">
        <f t="shared" si="21"/>
        <v>1.76</v>
      </c>
      <c r="Q141" s="131">
        <v>0</v>
      </c>
      <c r="R141" s="131">
        <f t="shared" si="22"/>
        <v>0</v>
      </c>
      <c r="S141" s="131">
        <v>0</v>
      </c>
      <c r="T141" s="132">
        <f t="shared" si="23"/>
        <v>0</v>
      </c>
      <c r="AN141" s="133" t="s">
        <v>115</v>
      </c>
      <c r="AP141" s="133" t="s">
        <v>113</v>
      </c>
      <c r="AQ141" s="133" t="s">
        <v>71</v>
      </c>
      <c r="AU141" s="16" t="s">
        <v>110</v>
      </c>
      <c r="BA141" s="134">
        <f t="shared" si="24"/>
        <v>0</v>
      </c>
      <c r="BB141" s="134">
        <f t="shared" si="25"/>
        <v>0</v>
      </c>
      <c r="BC141" s="134">
        <f t="shared" si="26"/>
        <v>0</v>
      </c>
      <c r="BD141" s="134">
        <f t="shared" si="27"/>
        <v>0</v>
      </c>
      <c r="BE141" s="134">
        <f t="shared" si="28"/>
        <v>0</v>
      </c>
      <c r="BF141" s="16" t="s">
        <v>70</v>
      </c>
      <c r="BG141" s="134">
        <f t="shared" si="29"/>
        <v>0</v>
      </c>
      <c r="BH141" s="16" t="s">
        <v>115</v>
      </c>
      <c r="BI141" s="133" t="s">
        <v>306</v>
      </c>
    </row>
    <row r="142" spans="2:61" s="1" customFormat="1" ht="24">
      <c r="B142" s="122"/>
      <c r="C142" s="135" t="s">
        <v>293</v>
      </c>
      <c r="D142" s="135" t="s">
        <v>116</v>
      </c>
      <c r="E142" s="136" t="s">
        <v>308</v>
      </c>
      <c r="F142" s="137" t="s">
        <v>868</v>
      </c>
      <c r="G142" s="138" t="s">
        <v>122</v>
      </c>
      <c r="H142" s="139">
        <v>4</v>
      </c>
      <c r="I142" s="140"/>
      <c r="J142" s="140">
        <f t="shared" si="20"/>
        <v>0</v>
      </c>
      <c r="K142" s="272" t="s">
        <v>1049</v>
      </c>
      <c r="L142" s="141"/>
      <c r="M142" s="142" t="s">
        <v>3</v>
      </c>
      <c r="N142" s="143" t="s">
        <v>35</v>
      </c>
      <c r="O142" s="131">
        <v>0</v>
      </c>
      <c r="P142" s="131">
        <f t="shared" si="21"/>
        <v>0</v>
      </c>
      <c r="Q142" s="131">
        <v>7E-05</v>
      </c>
      <c r="R142" s="131">
        <f t="shared" si="22"/>
        <v>0.00028</v>
      </c>
      <c r="S142" s="131">
        <v>0</v>
      </c>
      <c r="T142" s="132">
        <f t="shared" si="23"/>
        <v>0</v>
      </c>
      <c r="AN142" s="133" t="s">
        <v>117</v>
      </c>
      <c r="AP142" s="133" t="s">
        <v>116</v>
      </c>
      <c r="AQ142" s="133" t="s">
        <v>71</v>
      </c>
      <c r="AU142" s="16" t="s">
        <v>110</v>
      </c>
      <c r="BA142" s="134">
        <f t="shared" si="24"/>
        <v>0</v>
      </c>
      <c r="BB142" s="134">
        <f t="shared" si="25"/>
        <v>0</v>
      </c>
      <c r="BC142" s="134">
        <f t="shared" si="26"/>
        <v>0</v>
      </c>
      <c r="BD142" s="134">
        <f t="shared" si="27"/>
        <v>0</v>
      </c>
      <c r="BE142" s="134">
        <f t="shared" si="28"/>
        <v>0</v>
      </c>
      <c r="BF142" s="16" t="s">
        <v>70</v>
      </c>
      <c r="BG142" s="134">
        <f t="shared" si="29"/>
        <v>0</v>
      </c>
      <c r="BH142" s="16" t="s">
        <v>115</v>
      </c>
      <c r="BI142" s="133" t="s">
        <v>436</v>
      </c>
    </row>
    <row r="143" spans="2:61" s="1" customFormat="1" ht="36">
      <c r="B143" s="122"/>
      <c r="C143" s="123" t="s">
        <v>296</v>
      </c>
      <c r="D143" s="123" t="s">
        <v>113</v>
      </c>
      <c r="E143" s="245" t="s">
        <v>310</v>
      </c>
      <c r="F143" s="125" t="s">
        <v>311</v>
      </c>
      <c r="G143" s="126" t="s">
        <v>122</v>
      </c>
      <c r="H143" s="127">
        <v>2</v>
      </c>
      <c r="I143" s="128"/>
      <c r="J143" s="128">
        <f t="shared" si="20"/>
        <v>0</v>
      </c>
      <c r="K143" s="246" t="s">
        <v>1049</v>
      </c>
      <c r="L143" s="28"/>
      <c r="M143" s="129" t="s">
        <v>3</v>
      </c>
      <c r="N143" s="130" t="s">
        <v>35</v>
      </c>
      <c r="O143" s="131">
        <v>0.274</v>
      </c>
      <c r="P143" s="131">
        <f t="shared" si="21"/>
        <v>0.548</v>
      </c>
      <c r="Q143" s="131">
        <v>0</v>
      </c>
      <c r="R143" s="131">
        <f t="shared" si="22"/>
        <v>0</v>
      </c>
      <c r="S143" s="131">
        <v>0</v>
      </c>
      <c r="T143" s="132">
        <f t="shared" si="23"/>
        <v>0</v>
      </c>
      <c r="AN143" s="133" t="s">
        <v>115</v>
      </c>
      <c r="AP143" s="133" t="s">
        <v>113</v>
      </c>
      <c r="AQ143" s="133" t="s">
        <v>71</v>
      </c>
      <c r="AU143" s="16" t="s">
        <v>110</v>
      </c>
      <c r="BA143" s="134">
        <f t="shared" si="24"/>
        <v>0</v>
      </c>
      <c r="BB143" s="134">
        <f t="shared" si="25"/>
        <v>0</v>
      </c>
      <c r="BC143" s="134">
        <f t="shared" si="26"/>
        <v>0</v>
      </c>
      <c r="BD143" s="134">
        <f t="shared" si="27"/>
        <v>0</v>
      </c>
      <c r="BE143" s="134">
        <f t="shared" si="28"/>
        <v>0</v>
      </c>
      <c r="BF143" s="16" t="s">
        <v>70</v>
      </c>
      <c r="BG143" s="134">
        <f t="shared" si="29"/>
        <v>0</v>
      </c>
      <c r="BH143" s="16" t="s">
        <v>115</v>
      </c>
      <c r="BI143" s="133" t="s">
        <v>312</v>
      </c>
    </row>
    <row r="144" spans="2:61" s="1" customFormat="1" ht="24">
      <c r="B144" s="122"/>
      <c r="C144" s="135" t="s">
        <v>297</v>
      </c>
      <c r="D144" s="135" t="s">
        <v>116</v>
      </c>
      <c r="E144" s="136" t="s">
        <v>308</v>
      </c>
      <c r="F144" s="137" t="s">
        <v>869</v>
      </c>
      <c r="G144" s="138" t="s">
        <v>122</v>
      </c>
      <c r="H144" s="139">
        <v>5</v>
      </c>
      <c r="I144" s="140"/>
      <c r="J144" s="140">
        <f t="shared" si="20"/>
        <v>0</v>
      </c>
      <c r="K144" s="272" t="s">
        <v>1049</v>
      </c>
      <c r="L144" s="141"/>
      <c r="M144" s="142" t="s">
        <v>3</v>
      </c>
      <c r="N144" s="143" t="s">
        <v>35</v>
      </c>
      <c r="O144" s="131">
        <v>0</v>
      </c>
      <c r="P144" s="131">
        <f t="shared" si="21"/>
        <v>0</v>
      </c>
      <c r="Q144" s="131">
        <v>7E-05</v>
      </c>
      <c r="R144" s="131">
        <f t="shared" si="22"/>
        <v>0.00034999999999999994</v>
      </c>
      <c r="S144" s="131">
        <v>0</v>
      </c>
      <c r="T144" s="132">
        <f t="shared" si="23"/>
        <v>0</v>
      </c>
      <c r="AN144" s="133" t="s">
        <v>117</v>
      </c>
      <c r="AP144" s="133" t="s">
        <v>116</v>
      </c>
      <c r="AQ144" s="133" t="s">
        <v>71</v>
      </c>
      <c r="AU144" s="16" t="s">
        <v>110</v>
      </c>
      <c r="BA144" s="134">
        <f t="shared" si="24"/>
        <v>0</v>
      </c>
      <c r="BB144" s="134">
        <f t="shared" si="25"/>
        <v>0</v>
      </c>
      <c r="BC144" s="134">
        <f t="shared" si="26"/>
        <v>0</v>
      </c>
      <c r="BD144" s="134">
        <f t="shared" si="27"/>
        <v>0</v>
      </c>
      <c r="BE144" s="134">
        <f t="shared" si="28"/>
        <v>0</v>
      </c>
      <c r="BF144" s="16" t="s">
        <v>70</v>
      </c>
      <c r="BG144" s="134">
        <f t="shared" si="29"/>
        <v>0</v>
      </c>
      <c r="BH144" s="16" t="s">
        <v>115</v>
      </c>
      <c r="BI144" s="133" t="s">
        <v>437</v>
      </c>
    </row>
    <row r="145" spans="2:64" s="1" customFormat="1" ht="36">
      <c r="B145" s="122"/>
      <c r="C145" s="135" t="s">
        <v>215</v>
      </c>
      <c r="D145" s="135" t="s">
        <v>116</v>
      </c>
      <c r="E145" s="136" t="s">
        <v>314</v>
      </c>
      <c r="F145" s="137" t="s">
        <v>870</v>
      </c>
      <c r="G145" s="138" t="s">
        <v>122</v>
      </c>
      <c r="H145" s="139">
        <v>2</v>
      </c>
      <c r="I145" s="140"/>
      <c r="J145" s="140">
        <f>ROUND(I145*H145,2)</f>
        <v>0</v>
      </c>
      <c r="K145" s="272" t="s">
        <v>1049</v>
      </c>
      <c r="L145" s="141"/>
      <c r="M145" s="142" t="s">
        <v>3</v>
      </c>
      <c r="N145" s="143" t="s">
        <v>35</v>
      </c>
      <c r="O145" s="131">
        <v>0</v>
      </c>
      <c r="P145" s="131">
        <f>O145*H145</f>
        <v>0</v>
      </c>
      <c r="Q145" s="131">
        <v>7E-05</v>
      </c>
      <c r="R145" s="131">
        <f>Q145*H145</f>
        <v>0.00014</v>
      </c>
      <c r="S145" s="131">
        <v>0</v>
      </c>
      <c r="T145" s="132">
        <f>S145*H145</f>
        <v>0</v>
      </c>
      <c r="AA145" s="134"/>
      <c r="AQ145" s="133" t="s">
        <v>117</v>
      </c>
      <c r="AS145" s="133" t="s">
        <v>116</v>
      </c>
      <c r="AT145" s="133" t="s">
        <v>71</v>
      </c>
      <c r="AX145" s="16" t="s">
        <v>110</v>
      </c>
      <c r="BD145" s="134">
        <f>IF(N145="základní",J145,0)</f>
        <v>0</v>
      </c>
      <c r="BE145" s="134">
        <f>IF(N145="snížená",J145,0)</f>
        <v>0</v>
      </c>
      <c r="BF145" s="134">
        <f>IF(N145="zákl. přenesená",J145,0)</f>
        <v>0</v>
      </c>
      <c r="BG145" s="134">
        <f>IF(N145="sníž. přenesená",J145,0)</f>
        <v>0</v>
      </c>
      <c r="BH145" s="134">
        <f>IF(N145="nulová",J145,0)</f>
        <v>0</v>
      </c>
      <c r="BI145" s="16" t="s">
        <v>70</v>
      </c>
      <c r="BJ145" s="134"/>
      <c r="BK145" s="16"/>
      <c r="BL145" s="133"/>
    </row>
    <row r="146" spans="2:61" s="1" customFormat="1" ht="16.5" customHeight="1">
      <c r="B146" s="122"/>
      <c r="C146" s="135" t="s">
        <v>298</v>
      </c>
      <c r="D146" s="135" t="s">
        <v>116</v>
      </c>
      <c r="E146" s="136" t="s">
        <v>316</v>
      </c>
      <c r="F146" s="137" t="s">
        <v>317</v>
      </c>
      <c r="G146" s="138" t="s">
        <v>122</v>
      </c>
      <c r="H146" s="139">
        <v>8</v>
      </c>
      <c r="I146" s="140"/>
      <c r="J146" s="140">
        <f t="shared" si="20"/>
        <v>0</v>
      </c>
      <c r="K146" s="272" t="s">
        <v>1049</v>
      </c>
      <c r="L146" s="141"/>
      <c r="M146" s="142" t="s">
        <v>3</v>
      </c>
      <c r="N146" s="143" t="s">
        <v>35</v>
      </c>
      <c r="O146" s="131">
        <v>0</v>
      </c>
      <c r="P146" s="131">
        <f t="shared" si="21"/>
        <v>0</v>
      </c>
      <c r="Q146" s="131">
        <v>3E-05</v>
      </c>
      <c r="R146" s="131">
        <f t="shared" si="22"/>
        <v>0.00024</v>
      </c>
      <c r="S146" s="131">
        <v>0</v>
      </c>
      <c r="T146" s="132">
        <f t="shared" si="23"/>
        <v>0</v>
      </c>
      <c r="AN146" s="133" t="s">
        <v>117</v>
      </c>
      <c r="AP146" s="133" t="s">
        <v>116</v>
      </c>
      <c r="AQ146" s="133" t="s">
        <v>71</v>
      </c>
      <c r="AU146" s="16" t="s">
        <v>110</v>
      </c>
      <c r="BA146" s="134">
        <f t="shared" si="24"/>
        <v>0</v>
      </c>
      <c r="BB146" s="134">
        <f t="shared" si="25"/>
        <v>0</v>
      </c>
      <c r="BC146" s="134">
        <f t="shared" si="26"/>
        <v>0</v>
      </c>
      <c r="BD146" s="134">
        <f t="shared" si="27"/>
        <v>0</v>
      </c>
      <c r="BE146" s="134">
        <f t="shared" si="28"/>
        <v>0</v>
      </c>
      <c r="BF146" s="16" t="s">
        <v>70</v>
      </c>
      <c r="BG146" s="134">
        <f t="shared" si="29"/>
        <v>0</v>
      </c>
      <c r="BH146" s="16" t="s">
        <v>115</v>
      </c>
      <c r="BI146" s="133" t="s">
        <v>438</v>
      </c>
    </row>
    <row r="147" spans="2:61" s="1" customFormat="1" ht="16.5" customHeight="1">
      <c r="B147" s="122"/>
      <c r="C147" s="135" t="s">
        <v>302</v>
      </c>
      <c r="D147" s="135" t="s">
        <v>116</v>
      </c>
      <c r="E147" s="136" t="s">
        <v>319</v>
      </c>
      <c r="F147" s="137" t="s">
        <v>320</v>
      </c>
      <c r="G147" s="138" t="s">
        <v>122</v>
      </c>
      <c r="H147" s="139">
        <v>6</v>
      </c>
      <c r="I147" s="140"/>
      <c r="J147" s="140">
        <f t="shared" si="20"/>
        <v>0</v>
      </c>
      <c r="K147" s="272" t="s">
        <v>1049</v>
      </c>
      <c r="L147" s="141"/>
      <c r="M147" s="142" t="s">
        <v>3</v>
      </c>
      <c r="N147" s="143" t="s">
        <v>35</v>
      </c>
      <c r="O147" s="131">
        <v>0</v>
      </c>
      <c r="P147" s="131">
        <f t="shared" si="21"/>
        <v>0</v>
      </c>
      <c r="Q147" s="131">
        <v>3E-05</v>
      </c>
      <c r="R147" s="131">
        <f t="shared" si="22"/>
        <v>0.00018</v>
      </c>
      <c r="S147" s="131">
        <v>0</v>
      </c>
      <c r="T147" s="132">
        <f t="shared" si="23"/>
        <v>0</v>
      </c>
      <c r="AN147" s="133" t="s">
        <v>117</v>
      </c>
      <c r="AP147" s="133" t="s">
        <v>116</v>
      </c>
      <c r="AQ147" s="133" t="s">
        <v>71</v>
      </c>
      <c r="AU147" s="16" t="s">
        <v>110</v>
      </c>
      <c r="BA147" s="134">
        <f t="shared" si="24"/>
        <v>0</v>
      </c>
      <c r="BB147" s="134">
        <f t="shared" si="25"/>
        <v>0</v>
      </c>
      <c r="BC147" s="134">
        <f t="shared" si="26"/>
        <v>0</v>
      </c>
      <c r="BD147" s="134">
        <f t="shared" si="27"/>
        <v>0</v>
      </c>
      <c r="BE147" s="134">
        <f t="shared" si="28"/>
        <v>0</v>
      </c>
      <c r="BF147" s="16" t="s">
        <v>70</v>
      </c>
      <c r="BG147" s="134">
        <f t="shared" si="29"/>
        <v>0</v>
      </c>
      <c r="BH147" s="16" t="s">
        <v>115</v>
      </c>
      <c r="BI147" s="133" t="s">
        <v>439</v>
      </c>
    </row>
    <row r="148" spans="2:61" s="1" customFormat="1" ht="24">
      <c r="B148" s="122"/>
      <c r="C148" s="135" t="s">
        <v>303</v>
      </c>
      <c r="D148" s="135" t="s">
        <v>116</v>
      </c>
      <c r="E148" s="136" t="s">
        <v>322</v>
      </c>
      <c r="F148" s="137" t="s">
        <v>323</v>
      </c>
      <c r="G148" s="138" t="s">
        <v>122</v>
      </c>
      <c r="H148" s="139">
        <v>6</v>
      </c>
      <c r="I148" s="140"/>
      <c r="J148" s="140">
        <f t="shared" si="20"/>
        <v>0</v>
      </c>
      <c r="K148" s="272" t="s">
        <v>1049</v>
      </c>
      <c r="L148" s="141"/>
      <c r="M148" s="142" t="s">
        <v>3</v>
      </c>
      <c r="N148" s="143" t="s">
        <v>35</v>
      </c>
      <c r="O148" s="131">
        <v>0</v>
      </c>
      <c r="P148" s="131">
        <f t="shared" si="21"/>
        <v>0</v>
      </c>
      <c r="Q148" s="131">
        <v>0</v>
      </c>
      <c r="R148" s="131">
        <f t="shared" si="22"/>
        <v>0</v>
      </c>
      <c r="S148" s="131">
        <v>0</v>
      </c>
      <c r="T148" s="132">
        <f t="shared" si="23"/>
        <v>0</v>
      </c>
      <c r="AN148" s="133" t="s">
        <v>117</v>
      </c>
      <c r="AP148" s="133" t="s">
        <v>116</v>
      </c>
      <c r="AQ148" s="133" t="s">
        <v>71</v>
      </c>
      <c r="AU148" s="16" t="s">
        <v>110</v>
      </c>
      <c r="BA148" s="134">
        <f t="shared" si="24"/>
        <v>0</v>
      </c>
      <c r="BB148" s="134">
        <f t="shared" si="25"/>
        <v>0</v>
      </c>
      <c r="BC148" s="134">
        <f t="shared" si="26"/>
        <v>0</v>
      </c>
      <c r="BD148" s="134">
        <f t="shared" si="27"/>
        <v>0</v>
      </c>
      <c r="BE148" s="134">
        <f t="shared" si="28"/>
        <v>0</v>
      </c>
      <c r="BF148" s="16" t="s">
        <v>70</v>
      </c>
      <c r="BG148" s="134">
        <f t="shared" si="29"/>
        <v>0</v>
      </c>
      <c r="BH148" s="16" t="s">
        <v>115</v>
      </c>
      <c r="BI148" s="133" t="s">
        <v>440</v>
      </c>
    </row>
    <row r="149" spans="2:61" s="1" customFormat="1" ht="16.5" customHeight="1">
      <c r="B149" s="122"/>
      <c r="C149" s="135" t="s">
        <v>307</v>
      </c>
      <c r="D149" s="135" t="s">
        <v>116</v>
      </c>
      <c r="E149" s="136" t="s">
        <v>325</v>
      </c>
      <c r="F149" s="137" t="s">
        <v>326</v>
      </c>
      <c r="G149" s="138" t="s">
        <v>122</v>
      </c>
      <c r="H149" s="139">
        <v>20</v>
      </c>
      <c r="I149" s="140"/>
      <c r="J149" s="140">
        <f t="shared" si="20"/>
        <v>0</v>
      </c>
      <c r="K149" s="272" t="s">
        <v>1049</v>
      </c>
      <c r="L149" s="141"/>
      <c r="M149" s="142" t="s">
        <v>3</v>
      </c>
      <c r="N149" s="143" t="s">
        <v>35</v>
      </c>
      <c r="O149" s="131">
        <v>0</v>
      </c>
      <c r="P149" s="131">
        <f t="shared" si="21"/>
        <v>0</v>
      </c>
      <c r="Q149" s="131">
        <v>1E-05</v>
      </c>
      <c r="R149" s="131">
        <f t="shared" si="22"/>
        <v>0.0002</v>
      </c>
      <c r="S149" s="131">
        <v>0</v>
      </c>
      <c r="T149" s="132">
        <f t="shared" si="23"/>
        <v>0</v>
      </c>
      <c r="AN149" s="133" t="s">
        <v>117</v>
      </c>
      <c r="AP149" s="133" t="s">
        <v>116</v>
      </c>
      <c r="AQ149" s="133" t="s">
        <v>71</v>
      </c>
      <c r="AU149" s="16" t="s">
        <v>110</v>
      </c>
      <c r="BA149" s="134">
        <f t="shared" si="24"/>
        <v>0</v>
      </c>
      <c r="BB149" s="134">
        <f t="shared" si="25"/>
        <v>0</v>
      </c>
      <c r="BC149" s="134">
        <f t="shared" si="26"/>
        <v>0</v>
      </c>
      <c r="BD149" s="134">
        <f t="shared" si="27"/>
        <v>0</v>
      </c>
      <c r="BE149" s="134">
        <f t="shared" si="28"/>
        <v>0</v>
      </c>
      <c r="BF149" s="16" t="s">
        <v>70</v>
      </c>
      <c r="BG149" s="134">
        <f t="shared" si="29"/>
        <v>0</v>
      </c>
      <c r="BH149" s="16" t="s">
        <v>115</v>
      </c>
      <c r="BI149" s="133" t="s">
        <v>441</v>
      </c>
    </row>
    <row r="150" spans="2:61" s="1" customFormat="1" ht="36">
      <c r="B150" s="122"/>
      <c r="C150" s="123" t="s">
        <v>309</v>
      </c>
      <c r="D150" s="123" t="s">
        <v>113</v>
      </c>
      <c r="E150" s="245" t="s">
        <v>328</v>
      </c>
      <c r="F150" s="125" t="s">
        <v>329</v>
      </c>
      <c r="G150" s="126" t="s">
        <v>122</v>
      </c>
      <c r="H150" s="127">
        <v>1</v>
      </c>
      <c r="I150" s="128"/>
      <c r="J150" s="128">
        <f t="shared" si="20"/>
        <v>0</v>
      </c>
      <c r="K150" s="246" t="s">
        <v>1049</v>
      </c>
      <c r="L150" s="28"/>
      <c r="M150" s="129" t="s">
        <v>3</v>
      </c>
      <c r="N150" s="130" t="s">
        <v>35</v>
      </c>
      <c r="O150" s="131">
        <v>0.6</v>
      </c>
      <c r="P150" s="131">
        <f t="shared" si="21"/>
        <v>0.6</v>
      </c>
      <c r="Q150" s="131">
        <v>0</v>
      </c>
      <c r="R150" s="131">
        <f t="shared" si="22"/>
        <v>0</v>
      </c>
      <c r="S150" s="131">
        <v>0</v>
      </c>
      <c r="T150" s="132">
        <f t="shared" si="23"/>
        <v>0</v>
      </c>
      <c r="AN150" s="133" t="s">
        <v>115</v>
      </c>
      <c r="AP150" s="133" t="s">
        <v>113</v>
      </c>
      <c r="AQ150" s="133" t="s">
        <v>71</v>
      </c>
      <c r="AU150" s="16" t="s">
        <v>110</v>
      </c>
      <c r="BA150" s="134">
        <f t="shared" si="24"/>
        <v>0</v>
      </c>
      <c r="BB150" s="134">
        <f t="shared" si="25"/>
        <v>0</v>
      </c>
      <c r="BC150" s="134">
        <f t="shared" si="26"/>
        <v>0</v>
      </c>
      <c r="BD150" s="134">
        <f t="shared" si="27"/>
        <v>0</v>
      </c>
      <c r="BE150" s="134">
        <f t="shared" si="28"/>
        <v>0</v>
      </c>
      <c r="BF150" s="16" t="s">
        <v>70</v>
      </c>
      <c r="BG150" s="134">
        <f t="shared" si="29"/>
        <v>0</v>
      </c>
      <c r="BH150" s="16" t="s">
        <v>115</v>
      </c>
      <c r="BI150" s="133" t="s">
        <v>330</v>
      </c>
    </row>
    <row r="151" spans="2:61" s="1" customFormat="1" ht="24">
      <c r="B151" s="122"/>
      <c r="C151" s="135" t="s">
        <v>313</v>
      </c>
      <c r="D151" s="135" t="s">
        <v>116</v>
      </c>
      <c r="E151" s="136" t="s">
        <v>332</v>
      </c>
      <c r="F151" s="137" t="s">
        <v>333</v>
      </c>
      <c r="G151" s="138" t="s">
        <v>122</v>
      </c>
      <c r="H151" s="139">
        <v>1</v>
      </c>
      <c r="I151" s="140"/>
      <c r="J151" s="140">
        <f t="shared" si="20"/>
        <v>0</v>
      </c>
      <c r="K151" s="272" t="s">
        <v>1049</v>
      </c>
      <c r="L151" s="141"/>
      <c r="M151" s="142" t="s">
        <v>3</v>
      </c>
      <c r="N151" s="143" t="s">
        <v>35</v>
      </c>
      <c r="O151" s="131">
        <v>0</v>
      </c>
      <c r="P151" s="131">
        <f t="shared" si="21"/>
        <v>0</v>
      </c>
      <c r="Q151" s="131">
        <v>0.00025</v>
      </c>
      <c r="R151" s="131">
        <f t="shared" si="22"/>
        <v>0.00025</v>
      </c>
      <c r="S151" s="131">
        <v>0</v>
      </c>
      <c r="T151" s="132">
        <f t="shared" si="23"/>
        <v>0</v>
      </c>
      <c r="AN151" s="133" t="s">
        <v>117</v>
      </c>
      <c r="AP151" s="133" t="s">
        <v>116</v>
      </c>
      <c r="AQ151" s="133" t="s">
        <v>71</v>
      </c>
      <c r="AU151" s="16" t="s">
        <v>110</v>
      </c>
      <c r="BA151" s="134">
        <f t="shared" si="24"/>
        <v>0</v>
      </c>
      <c r="BB151" s="134">
        <f t="shared" si="25"/>
        <v>0</v>
      </c>
      <c r="BC151" s="134">
        <f t="shared" si="26"/>
        <v>0</v>
      </c>
      <c r="BD151" s="134">
        <f t="shared" si="27"/>
        <v>0</v>
      </c>
      <c r="BE151" s="134">
        <f t="shared" si="28"/>
        <v>0</v>
      </c>
      <c r="BF151" s="16" t="s">
        <v>70</v>
      </c>
      <c r="BG151" s="134">
        <f t="shared" si="29"/>
        <v>0</v>
      </c>
      <c r="BH151" s="16" t="s">
        <v>115</v>
      </c>
      <c r="BI151" s="133" t="s">
        <v>334</v>
      </c>
    </row>
    <row r="152" spans="2:61" s="1" customFormat="1" ht="36">
      <c r="B152" s="122"/>
      <c r="C152" s="123" t="s">
        <v>315</v>
      </c>
      <c r="D152" s="123" t="s">
        <v>113</v>
      </c>
      <c r="E152" s="245" t="s">
        <v>336</v>
      </c>
      <c r="F152" s="125" t="s">
        <v>337</v>
      </c>
      <c r="G152" s="126" t="s">
        <v>122</v>
      </c>
      <c r="H152" s="127">
        <v>11</v>
      </c>
      <c r="I152" s="128"/>
      <c r="J152" s="128">
        <f t="shared" si="20"/>
        <v>0</v>
      </c>
      <c r="K152" s="246" t="s">
        <v>1049</v>
      </c>
      <c r="L152" s="28"/>
      <c r="M152" s="129" t="s">
        <v>3</v>
      </c>
      <c r="N152" s="130" t="s">
        <v>35</v>
      </c>
      <c r="O152" s="131">
        <v>0.802</v>
      </c>
      <c r="P152" s="131">
        <f t="shared" si="21"/>
        <v>8.822000000000001</v>
      </c>
      <c r="Q152" s="131">
        <v>0</v>
      </c>
      <c r="R152" s="131">
        <f t="shared" si="22"/>
        <v>0</v>
      </c>
      <c r="S152" s="131">
        <v>0</v>
      </c>
      <c r="T152" s="132">
        <f t="shared" si="23"/>
        <v>0</v>
      </c>
      <c r="AN152" s="133" t="s">
        <v>115</v>
      </c>
      <c r="AP152" s="133" t="s">
        <v>113</v>
      </c>
      <c r="AQ152" s="133" t="s">
        <v>71</v>
      </c>
      <c r="AU152" s="16" t="s">
        <v>110</v>
      </c>
      <c r="BA152" s="134">
        <f t="shared" si="24"/>
        <v>0</v>
      </c>
      <c r="BB152" s="134">
        <f t="shared" si="25"/>
        <v>0</v>
      </c>
      <c r="BC152" s="134">
        <f t="shared" si="26"/>
        <v>0</v>
      </c>
      <c r="BD152" s="134">
        <f t="shared" si="27"/>
        <v>0</v>
      </c>
      <c r="BE152" s="134">
        <f t="shared" si="28"/>
        <v>0</v>
      </c>
      <c r="BF152" s="16" t="s">
        <v>70</v>
      </c>
      <c r="BG152" s="134">
        <f t="shared" si="29"/>
        <v>0</v>
      </c>
      <c r="BH152" s="16" t="s">
        <v>115</v>
      </c>
      <c r="BI152" s="133" t="s">
        <v>338</v>
      </c>
    </row>
    <row r="153" spans="2:61" s="1" customFormat="1" ht="16.5" customHeight="1">
      <c r="B153" s="122"/>
      <c r="C153" s="135" t="s">
        <v>318</v>
      </c>
      <c r="D153" s="135" t="s">
        <v>116</v>
      </c>
      <c r="E153" s="136" t="s">
        <v>340</v>
      </c>
      <c r="F153" s="137" t="s">
        <v>341</v>
      </c>
      <c r="G153" s="138" t="s">
        <v>122</v>
      </c>
      <c r="H153" s="139">
        <v>11</v>
      </c>
      <c r="I153" s="140"/>
      <c r="J153" s="140">
        <f t="shared" si="20"/>
        <v>0</v>
      </c>
      <c r="K153" s="137" t="s">
        <v>162</v>
      </c>
      <c r="L153" s="141"/>
      <c r="M153" s="142" t="s">
        <v>3</v>
      </c>
      <c r="N153" s="143" t="s">
        <v>35</v>
      </c>
      <c r="O153" s="131">
        <v>0</v>
      </c>
      <c r="P153" s="131">
        <f t="shared" si="21"/>
        <v>0</v>
      </c>
      <c r="Q153" s="131">
        <v>0</v>
      </c>
      <c r="R153" s="131">
        <f t="shared" si="22"/>
        <v>0</v>
      </c>
      <c r="S153" s="131">
        <v>0</v>
      </c>
      <c r="T153" s="132">
        <f t="shared" si="23"/>
        <v>0</v>
      </c>
      <c r="AN153" s="133" t="s">
        <v>117</v>
      </c>
      <c r="AP153" s="133" t="s">
        <v>116</v>
      </c>
      <c r="AQ153" s="133" t="s">
        <v>71</v>
      </c>
      <c r="AU153" s="16" t="s">
        <v>110</v>
      </c>
      <c r="BA153" s="134">
        <f t="shared" si="24"/>
        <v>0</v>
      </c>
      <c r="BB153" s="134">
        <f t="shared" si="25"/>
        <v>0</v>
      </c>
      <c r="BC153" s="134">
        <f t="shared" si="26"/>
        <v>0</v>
      </c>
      <c r="BD153" s="134">
        <f t="shared" si="27"/>
        <v>0</v>
      </c>
      <c r="BE153" s="134">
        <f t="shared" si="28"/>
        <v>0</v>
      </c>
      <c r="BF153" s="16" t="s">
        <v>70</v>
      </c>
      <c r="BG153" s="134">
        <f t="shared" si="29"/>
        <v>0</v>
      </c>
      <c r="BH153" s="16" t="s">
        <v>115</v>
      </c>
      <c r="BI153" s="133" t="s">
        <v>342</v>
      </c>
    </row>
    <row r="154" spans="2:43" s="1" customFormat="1" ht="19.5">
      <c r="B154" s="28"/>
      <c r="D154" s="145" t="s">
        <v>133</v>
      </c>
      <c r="F154" s="151" t="s">
        <v>343</v>
      </c>
      <c r="L154" s="28"/>
      <c r="M154" s="152"/>
      <c r="T154" s="49"/>
      <c r="AP154" s="16" t="s">
        <v>133</v>
      </c>
      <c r="AQ154" s="16" t="s">
        <v>71</v>
      </c>
    </row>
    <row r="155" spans="2:61" s="1" customFormat="1" ht="44.25" customHeight="1">
      <c r="B155" s="122"/>
      <c r="C155" s="123" t="s">
        <v>321</v>
      </c>
      <c r="D155" s="123" t="s">
        <v>113</v>
      </c>
      <c r="E155" s="245" t="s">
        <v>410</v>
      </c>
      <c r="F155" s="125" t="s">
        <v>411</v>
      </c>
      <c r="G155" s="126" t="s">
        <v>122</v>
      </c>
      <c r="H155" s="127">
        <v>4</v>
      </c>
      <c r="I155" s="128"/>
      <c r="J155" s="128">
        <f>ROUND(I155*H155,2)</f>
        <v>0</v>
      </c>
      <c r="K155" s="246" t="s">
        <v>1049</v>
      </c>
      <c r="L155" s="28"/>
      <c r="M155" s="129" t="s">
        <v>3</v>
      </c>
      <c r="N155" s="130" t="s">
        <v>35</v>
      </c>
      <c r="O155" s="131">
        <v>0.512</v>
      </c>
      <c r="P155" s="131">
        <f>O155*H155</f>
        <v>2.048</v>
      </c>
      <c r="Q155" s="131">
        <v>0</v>
      </c>
      <c r="R155" s="131">
        <f>Q155*H155</f>
        <v>0</v>
      </c>
      <c r="S155" s="131">
        <v>0</v>
      </c>
      <c r="T155" s="132">
        <f>S155*H155</f>
        <v>0</v>
      </c>
      <c r="AN155" s="133" t="s">
        <v>115</v>
      </c>
      <c r="AP155" s="133" t="s">
        <v>113</v>
      </c>
      <c r="AQ155" s="133" t="s">
        <v>71</v>
      </c>
      <c r="AU155" s="16" t="s">
        <v>110</v>
      </c>
      <c r="BA155" s="134">
        <f>IF(N155="základní",J155,0)</f>
        <v>0</v>
      </c>
      <c r="BB155" s="134">
        <f>IF(N155="snížená",J155,0)</f>
        <v>0</v>
      </c>
      <c r="BC155" s="134">
        <f>IF(N155="zákl. přenesená",J155,0)</f>
        <v>0</v>
      </c>
      <c r="BD155" s="134">
        <f>IF(N155="sníž. přenesená",J155,0)</f>
        <v>0</v>
      </c>
      <c r="BE155" s="134">
        <f>IF(N155="nulová",J155,0)</f>
        <v>0</v>
      </c>
      <c r="BF155" s="16" t="s">
        <v>70</v>
      </c>
      <c r="BG155" s="134">
        <f>ROUND(I155*H155,2)</f>
        <v>0</v>
      </c>
      <c r="BH155" s="16" t="s">
        <v>115</v>
      </c>
      <c r="BI155" s="133" t="s">
        <v>412</v>
      </c>
    </row>
    <row r="156" spans="2:61" s="1" customFormat="1" ht="21.75" customHeight="1">
      <c r="B156" s="122"/>
      <c r="C156" s="135" t="s">
        <v>324</v>
      </c>
      <c r="D156" s="135" t="s">
        <v>116</v>
      </c>
      <c r="E156" s="136" t="s">
        <v>413</v>
      </c>
      <c r="F156" s="137" t="s">
        <v>414</v>
      </c>
      <c r="G156" s="138" t="s">
        <v>122</v>
      </c>
      <c r="H156" s="139">
        <v>4</v>
      </c>
      <c r="I156" s="140"/>
      <c r="J156" s="140">
        <f>ROUND(I156*H156,2)</f>
        <v>0</v>
      </c>
      <c r="K156" s="137" t="s">
        <v>162</v>
      </c>
      <c r="L156" s="141"/>
      <c r="M156" s="142" t="s">
        <v>3</v>
      </c>
      <c r="N156" s="143" t="s">
        <v>35</v>
      </c>
      <c r="O156" s="131">
        <v>0</v>
      </c>
      <c r="P156" s="131">
        <f>O156*H156</f>
        <v>0</v>
      </c>
      <c r="Q156" s="131">
        <v>0</v>
      </c>
      <c r="R156" s="131">
        <f>Q156*H156</f>
        <v>0</v>
      </c>
      <c r="S156" s="131">
        <v>0</v>
      </c>
      <c r="T156" s="132">
        <f>S156*H156</f>
        <v>0</v>
      </c>
      <c r="AN156" s="133" t="s">
        <v>117</v>
      </c>
      <c r="AP156" s="133" t="s">
        <v>116</v>
      </c>
      <c r="AQ156" s="133" t="s">
        <v>71</v>
      </c>
      <c r="AU156" s="16" t="s">
        <v>110</v>
      </c>
      <c r="BA156" s="134">
        <f>IF(N156="základní",J156,0)</f>
        <v>0</v>
      </c>
      <c r="BB156" s="134">
        <f>IF(N156="snížená",J156,0)</f>
        <v>0</v>
      </c>
      <c r="BC156" s="134">
        <f>IF(N156="zákl. přenesená",J156,0)</f>
        <v>0</v>
      </c>
      <c r="BD156" s="134">
        <f>IF(N156="sníž. přenesená",J156,0)</f>
        <v>0</v>
      </c>
      <c r="BE156" s="134">
        <f>IF(N156="nulová",J156,0)</f>
        <v>0</v>
      </c>
      <c r="BF156" s="16" t="s">
        <v>70</v>
      </c>
      <c r="BG156" s="134">
        <f>ROUND(I156*H156,2)</f>
        <v>0</v>
      </c>
      <c r="BH156" s="16" t="s">
        <v>115</v>
      </c>
      <c r="BI156" s="133" t="s">
        <v>415</v>
      </c>
    </row>
    <row r="157" spans="2:43" s="1" customFormat="1" ht="19.5">
      <c r="B157" s="28"/>
      <c r="D157" s="145" t="s">
        <v>133</v>
      </c>
      <c r="F157" s="151" t="s">
        <v>416</v>
      </c>
      <c r="L157" s="28"/>
      <c r="M157" s="152"/>
      <c r="T157" s="49"/>
      <c r="AP157" s="16" t="s">
        <v>133</v>
      </c>
      <c r="AQ157" s="16" t="s">
        <v>71</v>
      </c>
    </row>
    <row r="158" spans="2:61" s="1" customFormat="1" ht="44.25" customHeight="1">
      <c r="B158" s="122"/>
      <c r="C158" s="123" t="s">
        <v>327</v>
      </c>
      <c r="D158" s="123" t="s">
        <v>113</v>
      </c>
      <c r="E158" s="245" t="s">
        <v>417</v>
      </c>
      <c r="F158" s="125" t="s">
        <v>418</v>
      </c>
      <c r="G158" s="126" t="s">
        <v>122</v>
      </c>
      <c r="H158" s="127">
        <v>8</v>
      </c>
      <c r="I158" s="128"/>
      <c r="J158" s="128">
        <f>ROUND(I158*H158,2)</f>
        <v>0</v>
      </c>
      <c r="K158" s="246" t="s">
        <v>1049</v>
      </c>
      <c r="L158" s="28"/>
      <c r="M158" s="129" t="s">
        <v>3</v>
      </c>
      <c r="N158" s="130" t="s">
        <v>35</v>
      </c>
      <c r="O158" s="131">
        <v>0.586</v>
      </c>
      <c r="P158" s="131">
        <f>O158*H158</f>
        <v>4.688</v>
      </c>
      <c r="Q158" s="131">
        <v>0</v>
      </c>
      <c r="R158" s="131">
        <f>Q158*H158</f>
        <v>0</v>
      </c>
      <c r="S158" s="131">
        <v>0</v>
      </c>
      <c r="T158" s="132">
        <f>S158*H158</f>
        <v>0</v>
      </c>
      <c r="AN158" s="133" t="s">
        <v>115</v>
      </c>
      <c r="AP158" s="133" t="s">
        <v>113</v>
      </c>
      <c r="AQ158" s="133" t="s">
        <v>71</v>
      </c>
      <c r="AU158" s="16" t="s">
        <v>110</v>
      </c>
      <c r="BA158" s="134">
        <f>IF(N158="základní",J158,0)</f>
        <v>0</v>
      </c>
      <c r="BB158" s="134">
        <f>IF(N158="snížená",J158,0)</f>
        <v>0</v>
      </c>
      <c r="BC158" s="134">
        <f>IF(N158="zákl. přenesená",J158,0)</f>
        <v>0</v>
      </c>
      <c r="BD158" s="134">
        <f>IF(N158="sníž. přenesená",J158,0)</f>
        <v>0</v>
      </c>
      <c r="BE158" s="134">
        <f>IF(N158="nulová",J158,0)</f>
        <v>0</v>
      </c>
      <c r="BF158" s="16" t="s">
        <v>70</v>
      </c>
      <c r="BG158" s="134">
        <f>ROUND(I158*H158,2)</f>
        <v>0</v>
      </c>
      <c r="BH158" s="16" t="s">
        <v>115</v>
      </c>
      <c r="BI158" s="133" t="s">
        <v>419</v>
      </c>
    </row>
    <row r="159" spans="2:61" s="1" customFormat="1" ht="16.5" customHeight="1">
      <c r="B159" s="122"/>
      <c r="C159" s="135" t="s">
        <v>331</v>
      </c>
      <c r="D159" s="135" t="s">
        <v>116</v>
      </c>
      <c r="E159" s="136" t="s">
        <v>420</v>
      </c>
      <c r="F159" s="137" t="s">
        <v>421</v>
      </c>
      <c r="G159" s="138" t="s">
        <v>122</v>
      </c>
      <c r="H159" s="139">
        <v>8</v>
      </c>
      <c r="I159" s="140"/>
      <c r="J159" s="140">
        <f>ROUND(I159*H159,2)</f>
        <v>0</v>
      </c>
      <c r="K159" s="137" t="s">
        <v>162</v>
      </c>
      <c r="L159" s="141"/>
      <c r="M159" s="142" t="s">
        <v>3</v>
      </c>
      <c r="N159" s="143" t="s">
        <v>35</v>
      </c>
      <c r="O159" s="131">
        <v>0</v>
      </c>
      <c r="P159" s="131">
        <f>O159*H159</f>
        <v>0</v>
      </c>
      <c r="Q159" s="131">
        <v>0</v>
      </c>
      <c r="R159" s="131">
        <f>Q159*H159</f>
        <v>0</v>
      </c>
      <c r="S159" s="131">
        <v>0</v>
      </c>
      <c r="T159" s="132">
        <f>S159*H159</f>
        <v>0</v>
      </c>
      <c r="AN159" s="133" t="s">
        <v>117</v>
      </c>
      <c r="AP159" s="133" t="s">
        <v>116</v>
      </c>
      <c r="AQ159" s="133" t="s">
        <v>71</v>
      </c>
      <c r="AU159" s="16" t="s">
        <v>110</v>
      </c>
      <c r="BA159" s="134">
        <f>IF(N159="základní",J159,0)</f>
        <v>0</v>
      </c>
      <c r="BB159" s="134">
        <f>IF(N159="snížená",J159,0)</f>
        <v>0</v>
      </c>
      <c r="BC159" s="134">
        <f>IF(N159="zákl. přenesená",J159,0)</f>
        <v>0</v>
      </c>
      <c r="BD159" s="134">
        <f>IF(N159="sníž. přenesená",J159,0)</f>
        <v>0</v>
      </c>
      <c r="BE159" s="134">
        <f>IF(N159="nulová",J159,0)</f>
        <v>0</v>
      </c>
      <c r="BF159" s="16" t="s">
        <v>70</v>
      </c>
      <c r="BG159" s="134">
        <f>ROUND(I159*H159,2)</f>
        <v>0</v>
      </c>
      <c r="BH159" s="16" t="s">
        <v>115</v>
      </c>
      <c r="BI159" s="133" t="s">
        <v>422</v>
      </c>
    </row>
    <row r="160" spans="2:43" s="1" customFormat="1" ht="19.5">
      <c r="B160" s="28"/>
      <c r="D160" s="145" t="s">
        <v>133</v>
      </c>
      <c r="F160" s="151" t="s">
        <v>343</v>
      </c>
      <c r="L160" s="28"/>
      <c r="M160" s="152"/>
      <c r="T160" s="49"/>
      <c r="AP160" s="16" t="s">
        <v>133</v>
      </c>
      <c r="AQ160" s="16" t="s">
        <v>71</v>
      </c>
    </row>
    <row r="161" spans="2:61" s="1" customFormat="1" ht="44.25" customHeight="1">
      <c r="B161" s="122"/>
      <c r="C161" s="123" t="s">
        <v>335</v>
      </c>
      <c r="D161" s="123" t="s">
        <v>113</v>
      </c>
      <c r="E161" s="245" t="s">
        <v>345</v>
      </c>
      <c r="F161" s="125" t="s">
        <v>346</v>
      </c>
      <c r="G161" s="126" t="s">
        <v>122</v>
      </c>
      <c r="H161" s="127">
        <v>2</v>
      </c>
      <c r="I161" s="128"/>
      <c r="J161" s="128">
        <f>ROUND(I161*H161,2)</f>
        <v>0</v>
      </c>
      <c r="K161" s="246" t="s">
        <v>1049</v>
      </c>
      <c r="L161" s="28"/>
      <c r="M161" s="129" t="s">
        <v>3</v>
      </c>
      <c r="N161" s="130" t="s">
        <v>35</v>
      </c>
      <c r="O161" s="131">
        <v>0.88</v>
      </c>
      <c r="P161" s="131">
        <f>O161*H161</f>
        <v>1.76</v>
      </c>
      <c r="Q161" s="131">
        <v>0</v>
      </c>
      <c r="R161" s="131">
        <f>Q161*H161</f>
        <v>0</v>
      </c>
      <c r="S161" s="131">
        <v>0</v>
      </c>
      <c r="T161" s="132">
        <f>S161*H161</f>
        <v>0</v>
      </c>
      <c r="AN161" s="133" t="s">
        <v>115</v>
      </c>
      <c r="AP161" s="133" t="s">
        <v>113</v>
      </c>
      <c r="AQ161" s="133" t="s">
        <v>71</v>
      </c>
      <c r="AU161" s="16" t="s">
        <v>110</v>
      </c>
      <c r="BA161" s="134">
        <f>IF(N161="základní",J161,0)</f>
        <v>0</v>
      </c>
      <c r="BB161" s="134">
        <f>IF(N161="snížená",J161,0)</f>
        <v>0</v>
      </c>
      <c r="BC161" s="134">
        <f>IF(N161="zákl. přenesená",J161,0)</f>
        <v>0</v>
      </c>
      <c r="BD161" s="134">
        <f>IF(N161="sníž. přenesená",J161,0)</f>
        <v>0</v>
      </c>
      <c r="BE161" s="134">
        <f>IF(N161="nulová",J161,0)</f>
        <v>0</v>
      </c>
      <c r="BF161" s="16" t="s">
        <v>70</v>
      </c>
      <c r="BG161" s="134">
        <f>ROUND(I161*H161,2)</f>
        <v>0</v>
      </c>
      <c r="BH161" s="16" t="s">
        <v>115</v>
      </c>
      <c r="BI161" s="133" t="s">
        <v>347</v>
      </c>
    </row>
    <row r="162" spans="2:61" s="1" customFormat="1" ht="16.5" customHeight="1">
      <c r="B162" s="122"/>
      <c r="C162" s="135" t="s">
        <v>339</v>
      </c>
      <c r="D162" s="135" t="s">
        <v>116</v>
      </c>
      <c r="E162" s="136" t="s">
        <v>348</v>
      </c>
      <c r="F162" s="137" t="s">
        <v>349</v>
      </c>
      <c r="G162" s="138" t="s">
        <v>122</v>
      </c>
      <c r="H162" s="139">
        <v>2</v>
      </c>
      <c r="I162" s="140"/>
      <c r="J162" s="140">
        <f>ROUND(I162*H162,2)</f>
        <v>0</v>
      </c>
      <c r="K162" s="272" t="s">
        <v>1049</v>
      </c>
      <c r="L162" s="141"/>
      <c r="M162" s="142" t="s">
        <v>3</v>
      </c>
      <c r="N162" s="143" t="s">
        <v>35</v>
      </c>
      <c r="O162" s="131">
        <v>0</v>
      </c>
      <c r="P162" s="131">
        <f>O162*H162</f>
        <v>0</v>
      </c>
      <c r="Q162" s="131">
        <v>0.00014</v>
      </c>
      <c r="R162" s="131">
        <f>Q162*H162</f>
        <v>0.00028</v>
      </c>
      <c r="S162" s="131">
        <v>0</v>
      </c>
      <c r="T162" s="132">
        <f>S162*H162</f>
        <v>0</v>
      </c>
      <c r="AN162" s="133" t="s">
        <v>117</v>
      </c>
      <c r="AP162" s="133" t="s">
        <v>116</v>
      </c>
      <c r="AQ162" s="133" t="s">
        <v>71</v>
      </c>
      <c r="AU162" s="16" t="s">
        <v>110</v>
      </c>
      <c r="BA162" s="134">
        <f>IF(N162="základní",J162,0)</f>
        <v>0</v>
      </c>
      <c r="BB162" s="134">
        <f>IF(N162="snížená",J162,0)</f>
        <v>0</v>
      </c>
      <c r="BC162" s="134">
        <f>IF(N162="zákl. přenesená",J162,0)</f>
        <v>0</v>
      </c>
      <c r="BD162" s="134">
        <f>IF(N162="sníž. přenesená",J162,0)</f>
        <v>0</v>
      </c>
      <c r="BE162" s="134">
        <f>IF(N162="nulová",J162,0)</f>
        <v>0</v>
      </c>
      <c r="BF162" s="16" t="s">
        <v>70</v>
      </c>
      <c r="BG162" s="134">
        <f>ROUND(I162*H162,2)</f>
        <v>0</v>
      </c>
      <c r="BH162" s="16" t="s">
        <v>115</v>
      </c>
      <c r="BI162" s="133" t="s">
        <v>350</v>
      </c>
    </row>
    <row r="163" spans="2:43" s="1" customFormat="1" ht="29.25">
      <c r="B163" s="28"/>
      <c r="D163" s="145" t="s">
        <v>133</v>
      </c>
      <c r="F163" s="151" t="s">
        <v>351</v>
      </c>
      <c r="L163" s="28"/>
      <c r="M163" s="152"/>
      <c r="T163" s="49"/>
      <c r="AP163" s="16" t="s">
        <v>133</v>
      </c>
      <c r="AQ163" s="16" t="s">
        <v>71</v>
      </c>
    </row>
    <row r="164" spans="2:61" s="1" customFormat="1" ht="44.25" customHeight="1">
      <c r="B164" s="122"/>
      <c r="C164" s="123" t="s">
        <v>344</v>
      </c>
      <c r="D164" s="123" t="s">
        <v>113</v>
      </c>
      <c r="E164" s="245" t="s">
        <v>353</v>
      </c>
      <c r="F164" s="125" t="s">
        <v>354</v>
      </c>
      <c r="G164" s="126" t="s">
        <v>122</v>
      </c>
      <c r="H164" s="127">
        <v>16</v>
      </c>
      <c r="I164" s="128"/>
      <c r="J164" s="128">
        <f>ROUND(I164*H164,2)</f>
        <v>0</v>
      </c>
      <c r="K164" s="246" t="s">
        <v>1049</v>
      </c>
      <c r="L164" s="28"/>
      <c r="M164" s="129" t="s">
        <v>3</v>
      </c>
      <c r="N164" s="130" t="s">
        <v>35</v>
      </c>
      <c r="O164" s="131">
        <v>0.14</v>
      </c>
      <c r="P164" s="131">
        <f>O164*H164</f>
        <v>2.24</v>
      </c>
      <c r="Q164" s="131">
        <v>0</v>
      </c>
      <c r="R164" s="131">
        <f>Q164*H164</f>
        <v>0</v>
      </c>
      <c r="S164" s="131">
        <v>0</v>
      </c>
      <c r="T164" s="132">
        <f>S164*H164</f>
        <v>0</v>
      </c>
      <c r="AN164" s="133" t="s">
        <v>115</v>
      </c>
      <c r="AP164" s="133" t="s">
        <v>113</v>
      </c>
      <c r="AQ164" s="133" t="s">
        <v>71</v>
      </c>
      <c r="AU164" s="16" t="s">
        <v>110</v>
      </c>
      <c r="BA164" s="134">
        <f>IF(N164="základní",J164,0)</f>
        <v>0</v>
      </c>
      <c r="BB164" s="134">
        <f>IF(N164="snížená",J164,0)</f>
        <v>0</v>
      </c>
      <c r="BC164" s="134">
        <f>IF(N164="zákl. přenesená",J164,0)</f>
        <v>0</v>
      </c>
      <c r="BD164" s="134">
        <f>IF(N164="sníž. přenesená",J164,0)</f>
        <v>0</v>
      </c>
      <c r="BE164" s="134">
        <f>IF(N164="nulová",J164,0)</f>
        <v>0</v>
      </c>
      <c r="BF164" s="16" t="s">
        <v>70</v>
      </c>
      <c r="BG164" s="134">
        <f>ROUND(I164*H164,2)</f>
        <v>0</v>
      </c>
      <c r="BH164" s="16" t="s">
        <v>115</v>
      </c>
      <c r="BI164" s="133" t="s">
        <v>355</v>
      </c>
    </row>
    <row r="165" spans="2:61" s="1" customFormat="1" ht="44.25" customHeight="1">
      <c r="B165" s="122"/>
      <c r="C165" s="123" t="s">
        <v>150</v>
      </c>
      <c r="D165" s="123" t="s">
        <v>113</v>
      </c>
      <c r="E165" s="245" t="s">
        <v>357</v>
      </c>
      <c r="F165" s="125" t="s">
        <v>358</v>
      </c>
      <c r="G165" s="126" t="s">
        <v>122</v>
      </c>
      <c r="H165" s="127">
        <v>8</v>
      </c>
      <c r="I165" s="128"/>
      <c r="J165" s="128">
        <f>ROUND(I165*H165,2)</f>
        <v>0</v>
      </c>
      <c r="K165" s="246" t="s">
        <v>1049</v>
      </c>
      <c r="L165" s="28"/>
      <c r="M165" s="129" t="s">
        <v>3</v>
      </c>
      <c r="N165" s="130" t="s">
        <v>35</v>
      </c>
      <c r="O165" s="131">
        <v>0.172</v>
      </c>
      <c r="P165" s="131">
        <f>O165*H165</f>
        <v>1.376</v>
      </c>
      <c r="Q165" s="131">
        <v>0</v>
      </c>
      <c r="R165" s="131">
        <f>Q165*H165</f>
        <v>0</v>
      </c>
      <c r="S165" s="131">
        <v>0</v>
      </c>
      <c r="T165" s="132">
        <f>S165*H165</f>
        <v>0</v>
      </c>
      <c r="AN165" s="133" t="s">
        <v>115</v>
      </c>
      <c r="AP165" s="133" t="s">
        <v>113</v>
      </c>
      <c r="AQ165" s="133" t="s">
        <v>71</v>
      </c>
      <c r="AU165" s="16" t="s">
        <v>110</v>
      </c>
      <c r="BA165" s="134">
        <f>IF(N165="základní",J165,0)</f>
        <v>0</v>
      </c>
      <c r="BB165" s="134">
        <f>IF(N165="snížená",J165,0)</f>
        <v>0</v>
      </c>
      <c r="BC165" s="134">
        <f>IF(N165="zákl. přenesená",J165,0)</f>
        <v>0</v>
      </c>
      <c r="BD165" s="134">
        <f>IF(N165="sníž. přenesená",J165,0)</f>
        <v>0</v>
      </c>
      <c r="BE165" s="134">
        <f>IF(N165="nulová",J165,0)</f>
        <v>0</v>
      </c>
      <c r="BF165" s="16" t="s">
        <v>70</v>
      </c>
      <c r="BG165" s="134">
        <f>ROUND(I165*H165,2)</f>
        <v>0</v>
      </c>
      <c r="BH165" s="16" t="s">
        <v>115</v>
      </c>
      <c r="BI165" s="133" t="s">
        <v>359</v>
      </c>
    </row>
    <row r="166" spans="2:61" s="1" customFormat="1" ht="16.5" customHeight="1">
      <c r="B166" s="122"/>
      <c r="C166" s="135" t="s">
        <v>352</v>
      </c>
      <c r="D166" s="135" t="s">
        <v>116</v>
      </c>
      <c r="E166" s="136" t="s">
        <v>361</v>
      </c>
      <c r="F166" s="137" t="s">
        <v>362</v>
      </c>
      <c r="G166" s="138" t="s">
        <v>122</v>
      </c>
      <c r="H166" s="139">
        <v>8</v>
      </c>
      <c r="I166" s="140"/>
      <c r="J166" s="140">
        <f>ROUND(I166*H166,2)</f>
        <v>0</v>
      </c>
      <c r="K166" s="137" t="s">
        <v>162</v>
      </c>
      <c r="L166" s="141"/>
      <c r="M166" s="142" t="s">
        <v>3</v>
      </c>
      <c r="N166" s="143" t="s">
        <v>35</v>
      </c>
      <c r="O166" s="131">
        <v>0</v>
      </c>
      <c r="P166" s="131">
        <f>O166*H166</f>
        <v>0</v>
      </c>
      <c r="Q166" s="131">
        <v>0.00228</v>
      </c>
      <c r="R166" s="131">
        <f>Q166*H166</f>
        <v>0.01824</v>
      </c>
      <c r="S166" s="131">
        <v>0</v>
      </c>
      <c r="T166" s="132">
        <f>S166*H166</f>
        <v>0</v>
      </c>
      <c r="AN166" s="133" t="s">
        <v>117</v>
      </c>
      <c r="AP166" s="133" t="s">
        <v>116</v>
      </c>
      <c r="AQ166" s="133" t="s">
        <v>71</v>
      </c>
      <c r="AU166" s="16" t="s">
        <v>110</v>
      </c>
      <c r="BA166" s="134">
        <f>IF(N166="základní",J166,0)</f>
        <v>0</v>
      </c>
      <c r="BB166" s="134">
        <f>IF(N166="snížená",J166,0)</f>
        <v>0</v>
      </c>
      <c r="BC166" s="134">
        <f>IF(N166="zákl. přenesená",J166,0)</f>
        <v>0</v>
      </c>
      <c r="BD166" s="134">
        <f>IF(N166="sníž. přenesená",J166,0)</f>
        <v>0</v>
      </c>
      <c r="BE166" s="134">
        <f>IF(N166="nulová",J166,0)</f>
        <v>0</v>
      </c>
      <c r="BF166" s="16" t="s">
        <v>70</v>
      </c>
      <c r="BG166" s="134">
        <f>ROUND(I166*H166,2)</f>
        <v>0</v>
      </c>
      <c r="BH166" s="16" t="s">
        <v>115</v>
      </c>
      <c r="BI166" s="133" t="s">
        <v>363</v>
      </c>
    </row>
    <row r="167" spans="2:61" s="1" customFormat="1" ht="44.25" customHeight="1">
      <c r="B167" s="122"/>
      <c r="C167" s="123" t="s">
        <v>356</v>
      </c>
      <c r="D167" s="123" t="s">
        <v>113</v>
      </c>
      <c r="E167" s="245" t="s">
        <v>357</v>
      </c>
      <c r="F167" s="125" t="s">
        <v>358</v>
      </c>
      <c r="G167" s="126" t="s">
        <v>122</v>
      </c>
      <c r="H167" s="127">
        <v>25</v>
      </c>
      <c r="I167" s="128"/>
      <c r="J167" s="128">
        <f>ROUND(I167*H167,2)</f>
        <v>0</v>
      </c>
      <c r="K167" s="246" t="s">
        <v>1049</v>
      </c>
      <c r="L167" s="28"/>
      <c r="M167" s="129" t="s">
        <v>3</v>
      </c>
      <c r="N167" s="130" t="s">
        <v>35</v>
      </c>
      <c r="O167" s="131">
        <v>0.172</v>
      </c>
      <c r="P167" s="131">
        <f>O167*H167</f>
        <v>4.3</v>
      </c>
      <c r="Q167" s="131">
        <v>0</v>
      </c>
      <c r="R167" s="131">
        <f>Q167*H167</f>
        <v>0</v>
      </c>
      <c r="S167" s="131">
        <v>0</v>
      </c>
      <c r="T167" s="132">
        <f>S167*H167</f>
        <v>0</v>
      </c>
      <c r="AN167" s="133" t="s">
        <v>115</v>
      </c>
      <c r="AP167" s="133" t="s">
        <v>113</v>
      </c>
      <c r="AQ167" s="133" t="s">
        <v>71</v>
      </c>
      <c r="AU167" s="16" t="s">
        <v>110</v>
      </c>
      <c r="BA167" s="134">
        <f>IF(N167="základní",J167,0)</f>
        <v>0</v>
      </c>
      <c r="BB167" s="134">
        <f>IF(N167="snížená",J167,0)</f>
        <v>0</v>
      </c>
      <c r="BC167" s="134">
        <f>IF(N167="zákl. přenesená",J167,0)</f>
        <v>0</v>
      </c>
      <c r="BD167" s="134">
        <f>IF(N167="sníž. přenesená",J167,0)</f>
        <v>0</v>
      </c>
      <c r="BE167" s="134">
        <f>IF(N167="nulová",J167,0)</f>
        <v>0</v>
      </c>
      <c r="BF167" s="16" t="s">
        <v>70</v>
      </c>
      <c r="BG167" s="134">
        <f>ROUND(I167*H167,2)</f>
        <v>0</v>
      </c>
      <c r="BH167" s="16" t="s">
        <v>115</v>
      </c>
      <c r="BI167" s="133" t="s">
        <v>365</v>
      </c>
    </row>
    <row r="168" spans="2:61" s="1" customFormat="1" ht="21.75" customHeight="1">
      <c r="B168" s="122"/>
      <c r="C168" s="135" t="s">
        <v>360</v>
      </c>
      <c r="D168" s="135" t="s">
        <v>116</v>
      </c>
      <c r="E168" s="136" t="s">
        <v>367</v>
      </c>
      <c r="F168" s="137" t="s">
        <v>368</v>
      </c>
      <c r="G168" s="138" t="s">
        <v>122</v>
      </c>
      <c r="H168" s="139">
        <v>25</v>
      </c>
      <c r="I168" s="140"/>
      <c r="J168" s="140">
        <f>ROUND(I168*H168,2)</f>
        <v>0</v>
      </c>
      <c r="K168" s="137" t="s">
        <v>162</v>
      </c>
      <c r="L168" s="141"/>
      <c r="M168" s="142" t="s">
        <v>3</v>
      </c>
      <c r="N168" s="143" t="s">
        <v>35</v>
      </c>
      <c r="O168" s="131">
        <v>0</v>
      </c>
      <c r="P168" s="131">
        <f>O168*H168</f>
        <v>0</v>
      </c>
      <c r="Q168" s="131">
        <v>0.00017</v>
      </c>
      <c r="R168" s="131">
        <f>Q168*H168</f>
        <v>0.00425</v>
      </c>
      <c r="S168" s="131">
        <v>0</v>
      </c>
      <c r="T168" s="132">
        <f>S168*H168</f>
        <v>0</v>
      </c>
      <c r="AN168" s="133" t="s">
        <v>117</v>
      </c>
      <c r="AP168" s="133" t="s">
        <v>116</v>
      </c>
      <c r="AQ168" s="133" t="s">
        <v>71</v>
      </c>
      <c r="AU168" s="16" t="s">
        <v>110</v>
      </c>
      <c r="BA168" s="134">
        <f>IF(N168="základní",J168,0)</f>
        <v>0</v>
      </c>
      <c r="BB168" s="134">
        <f>IF(N168="snížená",J168,0)</f>
        <v>0</v>
      </c>
      <c r="BC168" s="134">
        <f>IF(N168="zákl. přenesená",J168,0)</f>
        <v>0</v>
      </c>
      <c r="BD168" s="134">
        <f>IF(N168="sníž. přenesená",J168,0)</f>
        <v>0</v>
      </c>
      <c r="BE168" s="134">
        <f>IF(N168="nulová",J168,0)</f>
        <v>0</v>
      </c>
      <c r="BF168" s="16" t="s">
        <v>70</v>
      </c>
      <c r="BG168" s="134">
        <f>ROUND(I168*H168,2)</f>
        <v>0</v>
      </c>
      <c r="BH168" s="16" t="s">
        <v>115</v>
      </c>
      <c r="BI168" s="133" t="s">
        <v>369</v>
      </c>
    </row>
    <row r="169" spans="2:59" s="11" customFormat="1" ht="25.9" customHeight="1">
      <c r="B169" s="111"/>
      <c r="D169" s="112" t="s">
        <v>63</v>
      </c>
      <c r="E169" s="113" t="s">
        <v>116</v>
      </c>
      <c r="F169" s="113" t="s">
        <v>147</v>
      </c>
      <c r="J169" s="114">
        <f>J170</f>
        <v>0</v>
      </c>
      <c r="L169" s="111"/>
      <c r="M169" s="115"/>
      <c r="P169" s="116">
        <f>P170</f>
        <v>35.724</v>
      </c>
      <c r="R169" s="116">
        <f>R170</f>
        <v>0.0072</v>
      </c>
      <c r="T169" s="117">
        <f>T170</f>
        <v>0.30625</v>
      </c>
      <c r="AN169" s="112" t="s">
        <v>119</v>
      </c>
      <c r="AP169" s="118" t="s">
        <v>63</v>
      </c>
      <c r="AQ169" s="118" t="s">
        <v>64</v>
      </c>
      <c r="AU169" s="112" t="s">
        <v>110</v>
      </c>
      <c r="BG169" s="119">
        <f>BG170</f>
        <v>0</v>
      </c>
    </row>
    <row r="170" spans="2:59" s="11" customFormat="1" ht="22.9" customHeight="1">
      <c r="B170" s="111"/>
      <c r="D170" s="112" t="s">
        <v>63</v>
      </c>
      <c r="E170" s="120" t="s">
        <v>148</v>
      </c>
      <c r="F170" s="120" t="s">
        <v>149</v>
      </c>
      <c r="J170" s="121">
        <f>SUM(J171:J174)</f>
        <v>0</v>
      </c>
      <c r="L170" s="273"/>
      <c r="M170" s="115"/>
      <c r="P170" s="116">
        <f>SUM(P171:P174)</f>
        <v>35.724</v>
      </c>
      <c r="R170" s="116">
        <f>SUM(R171:R174)</f>
        <v>0.0072</v>
      </c>
      <c r="T170" s="117">
        <f>SUM(T171:T174)</f>
        <v>0.30625</v>
      </c>
      <c r="AN170" s="112" t="s">
        <v>119</v>
      </c>
      <c r="AP170" s="118" t="s">
        <v>63</v>
      </c>
      <c r="AQ170" s="118" t="s">
        <v>70</v>
      </c>
      <c r="AU170" s="112" t="s">
        <v>110</v>
      </c>
      <c r="BG170" s="119">
        <f>SUM(BG171:BG174)</f>
        <v>0</v>
      </c>
    </row>
    <row r="171" spans="2:61" s="1" customFormat="1" ht="24">
      <c r="B171" s="122"/>
      <c r="C171" s="123" t="s">
        <v>364</v>
      </c>
      <c r="D171" s="123" t="s">
        <v>113</v>
      </c>
      <c r="E171" s="245" t="s">
        <v>372</v>
      </c>
      <c r="F171" s="125" t="s">
        <v>373</v>
      </c>
      <c r="G171" s="126" t="s">
        <v>114</v>
      </c>
      <c r="H171" s="127">
        <v>48</v>
      </c>
      <c r="I171" s="128"/>
      <c r="J171" s="128">
        <f>ROUND(I171*H171,2)</f>
        <v>0</v>
      </c>
      <c r="K171" s="246" t="s">
        <v>1049</v>
      </c>
      <c r="L171" s="28"/>
      <c r="M171" s="129" t="s">
        <v>3</v>
      </c>
      <c r="N171" s="130" t="s">
        <v>35</v>
      </c>
      <c r="O171" s="131">
        <v>0.193</v>
      </c>
      <c r="P171" s="131">
        <f>O171*H171</f>
        <v>9.264</v>
      </c>
      <c r="Q171" s="131">
        <v>0.00015</v>
      </c>
      <c r="R171" s="131">
        <f>Q171*H171</f>
        <v>0.0072</v>
      </c>
      <c r="S171" s="131">
        <v>0</v>
      </c>
      <c r="T171" s="132">
        <f>S171*H171</f>
        <v>0</v>
      </c>
      <c r="Y171" s="134"/>
      <c r="AN171" s="133" t="s">
        <v>150</v>
      </c>
      <c r="AP171" s="133" t="s">
        <v>113</v>
      </c>
      <c r="AQ171" s="133" t="s">
        <v>71</v>
      </c>
      <c r="AU171" s="16" t="s">
        <v>110</v>
      </c>
      <c r="BA171" s="134">
        <f>IF(N171="základní",J171,0)</f>
        <v>0</v>
      </c>
      <c r="BB171" s="134">
        <f>IF(N171="snížená",J171,0)</f>
        <v>0</v>
      </c>
      <c r="BC171" s="134">
        <f>IF(N171="zákl. přenesená",J171,0)</f>
        <v>0</v>
      </c>
      <c r="BD171" s="134">
        <f>IF(N171="sníž. přenesená",J171,0)</f>
        <v>0</v>
      </c>
      <c r="BE171" s="134">
        <f>IF(N171="nulová",J171,0)</f>
        <v>0</v>
      </c>
      <c r="BF171" s="16" t="s">
        <v>70</v>
      </c>
      <c r="BG171" s="134">
        <f>ROUND(I171*H171,2)</f>
        <v>0</v>
      </c>
      <c r="BH171" s="16" t="s">
        <v>150</v>
      </c>
      <c r="BI171" s="133" t="s">
        <v>374</v>
      </c>
    </row>
    <row r="172" spans="2:61" s="1" customFormat="1" ht="24">
      <c r="B172" s="122"/>
      <c r="C172" s="123" t="s">
        <v>366</v>
      </c>
      <c r="D172" s="123" t="s">
        <v>113</v>
      </c>
      <c r="E172" s="245" t="s">
        <v>376</v>
      </c>
      <c r="F172" s="125" t="s">
        <v>377</v>
      </c>
      <c r="G172" s="126" t="s">
        <v>122</v>
      </c>
      <c r="H172" s="127">
        <v>13</v>
      </c>
      <c r="I172" s="128"/>
      <c r="J172" s="128">
        <f>ROUND(I172*H172,2)</f>
        <v>0</v>
      </c>
      <c r="K172" s="246" t="s">
        <v>1049</v>
      </c>
      <c r="L172" s="28"/>
      <c r="M172" s="129" t="s">
        <v>3</v>
      </c>
      <c r="N172" s="130" t="s">
        <v>35</v>
      </c>
      <c r="O172" s="131">
        <v>0.84</v>
      </c>
      <c r="P172" s="131">
        <f>O172*H172</f>
        <v>10.92</v>
      </c>
      <c r="Q172" s="131">
        <v>0</v>
      </c>
      <c r="R172" s="131">
        <f>Q172*H172</f>
        <v>0</v>
      </c>
      <c r="S172" s="131">
        <v>0.016</v>
      </c>
      <c r="T172" s="132">
        <f>S172*H172</f>
        <v>0.20800000000000002</v>
      </c>
      <c r="Y172" s="134"/>
      <c r="AN172" s="133" t="s">
        <v>150</v>
      </c>
      <c r="AP172" s="133" t="s">
        <v>113</v>
      </c>
      <c r="AQ172" s="133" t="s">
        <v>71</v>
      </c>
      <c r="AU172" s="16" t="s">
        <v>110</v>
      </c>
      <c r="BA172" s="134">
        <f>IF(N172="základní",J172,0)</f>
        <v>0</v>
      </c>
      <c r="BB172" s="134">
        <f>IF(N172="snížená",J172,0)</f>
        <v>0</v>
      </c>
      <c r="BC172" s="134">
        <f>IF(N172="zákl. přenesená",J172,0)</f>
        <v>0</v>
      </c>
      <c r="BD172" s="134">
        <f>IF(N172="sníž. přenesená",J172,0)</f>
        <v>0</v>
      </c>
      <c r="BE172" s="134">
        <f>IF(N172="nulová",J172,0)</f>
        <v>0</v>
      </c>
      <c r="BF172" s="16" t="s">
        <v>70</v>
      </c>
      <c r="BG172" s="134">
        <f>ROUND(I172*H172,2)</f>
        <v>0</v>
      </c>
      <c r="BH172" s="16" t="s">
        <v>150</v>
      </c>
      <c r="BI172" s="133" t="s">
        <v>378</v>
      </c>
    </row>
    <row r="173" spans="2:61" s="1" customFormat="1" ht="36">
      <c r="B173" s="122"/>
      <c r="C173" s="123" t="s">
        <v>370</v>
      </c>
      <c r="D173" s="123" t="s">
        <v>113</v>
      </c>
      <c r="E173" s="245" t="s">
        <v>380</v>
      </c>
      <c r="F173" s="125" t="s">
        <v>381</v>
      </c>
      <c r="G173" s="126" t="s">
        <v>122</v>
      </c>
      <c r="H173" s="127">
        <v>45</v>
      </c>
      <c r="I173" s="128"/>
      <c r="J173" s="128">
        <f>ROUND(I173*H173,2)</f>
        <v>0</v>
      </c>
      <c r="K173" s="246" t="s">
        <v>1049</v>
      </c>
      <c r="L173" s="28"/>
      <c r="M173" s="129" t="s">
        <v>3</v>
      </c>
      <c r="N173" s="130" t="s">
        <v>35</v>
      </c>
      <c r="O173" s="131">
        <v>0.116</v>
      </c>
      <c r="P173" s="131">
        <f>O173*H173</f>
        <v>5.220000000000001</v>
      </c>
      <c r="Q173" s="131">
        <v>0</v>
      </c>
      <c r="R173" s="131">
        <f>Q173*H173</f>
        <v>0</v>
      </c>
      <c r="S173" s="131">
        <v>5E-05</v>
      </c>
      <c r="T173" s="132">
        <f>S173*H173</f>
        <v>0.0022500000000000003</v>
      </c>
      <c r="Y173" s="134"/>
      <c r="AN173" s="133" t="s">
        <v>150</v>
      </c>
      <c r="AP173" s="133" t="s">
        <v>113</v>
      </c>
      <c r="AQ173" s="133" t="s">
        <v>71</v>
      </c>
      <c r="AU173" s="16" t="s">
        <v>110</v>
      </c>
      <c r="BA173" s="134">
        <f>IF(N173="základní",J173,0)</f>
        <v>0</v>
      </c>
      <c r="BB173" s="134">
        <f>IF(N173="snížená",J173,0)</f>
        <v>0</v>
      </c>
      <c r="BC173" s="134">
        <f>IF(N173="zákl. přenesená",J173,0)</f>
        <v>0</v>
      </c>
      <c r="BD173" s="134">
        <f>IF(N173="sníž. přenesená",J173,0)</f>
        <v>0</v>
      </c>
      <c r="BE173" s="134">
        <f>IF(N173="nulová",J173,0)</f>
        <v>0</v>
      </c>
      <c r="BF173" s="16" t="s">
        <v>70</v>
      </c>
      <c r="BG173" s="134">
        <f>ROUND(I173*H173,2)</f>
        <v>0</v>
      </c>
      <c r="BH173" s="16" t="s">
        <v>150</v>
      </c>
      <c r="BI173" s="133" t="s">
        <v>382</v>
      </c>
    </row>
    <row r="174" spans="2:61" s="1" customFormat="1" ht="33" customHeight="1">
      <c r="B174" s="122"/>
      <c r="C174" s="123" t="s">
        <v>371</v>
      </c>
      <c r="D174" s="123" t="s">
        <v>113</v>
      </c>
      <c r="E174" s="245" t="s">
        <v>384</v>
      </c>
      <c r="F174" s="125" t="s">
        <v>385</v>
      </c>
      <c r="G174" s="126" t="s">
        <v>114</v>
      </c>
      <c r="H174" s="127">
        <v>48</v>
      </c>
      <c r="I174" s="128"/>
      <c r="J174" s="128">
        <f>ROUND(I174*H174,2)</f>
        <v>0</v>
      </c>
      <c r="K174" s="246" t="s">
        <v>1049</v>
      </c>
      <c r="L174" s="28"/>
      <c r="M174" s="129" t="s">
        <v>3</v>
      </c>
      <c r="N174" s="130" t="s">
        <v>35</v>
      </c>
      <c r="O174" s="131">
        <v>0.215</v>
      </c>
      <c r="P174" s="131">
        <f>O174*H174</f>
        <v>10.32</v>
      </c>
      <c r="Q174" s="131">
        <v>0</v>
      </c>
      <c r="R174" s="131">
        <f>Q174*H174</f>
        <v>0</v>
      </c>
      <c r="S174" s="131">
        <v>0.002</v>
      </c>
      <c r="T174" s="132">
        <f>S174*H174</f>
        <v>0.096</v>
      </c>
      <c r="Y174" s="134"/>
      <c r="AN174" s="133" t="s">
        <v>150</v>
      </c>
      <c r="AP174" s="133" t="s">
        <v>113</v>
      </c>
      <c r="AQ174" s="133" t="s">
        <v>71</v>
      </c>
      <c r="AU174" s="16" t="s">
        <v>110</v>
      </c>
      <c r="BA174" s="134">
        <f>IF(N174="základní",J174,0)</f>
        <v>0</v>
      </c>
      <c r="BB174" s="134">
        <f>IF(N174="snížená",J174,0)</f>
        <v>0</v>
      </c>
      <c r="BC174" s="134">
        <f>IF(N174="zákl. přenesená",J174,0)</f>
        <v>0</v>
      </c>
      <c r="BD174" s="134">
        <f>IF(N174="sníž. přenesená",J174,0)</f>
        <v>0</v>
      </c>
      <c r="BE174" s="134">
        <f>IF(N174="nulová",J174,0)</f>
        <v>0</v>
      </c>
      <c r="BF174" s="16" t="s">
        <v>70</v>
      </c>
      <c r="BG174" s="134">
        <f>ROUND(I174*H174,2)</f>
        <v>0</v>
      </c>
      <c r="BH174" s="16" t="s">
        <v>150</v>
      </c>
      <c r="BI174" s="133" t="s">
        <v>386</v>
      </c>
    </row>
    <row r="175" spans="2:59" s="11" customFormat="1" ht="25.9" customHeight="1">
      <c r="B175" s="111"/>
      <c r="D175" s="112" t="s">
        <v>63</v>
      </c>
      <c r="E175" s="113" t="s">
        <v>137</v>
      </c>
      <c r="F175" s="113" t="s">
        <v>138</v>
      </c>
      <c r="J175" s="114">
        <f>SUM(J176:J185)</f>
        <v>0</v>
      </c>
      <c r="L175" s="111"/>
      <c r="M175" s="115"/>
      <c r="P175" s="116">
        <f>SUM(P176:P185)</f>
        <v>202</v>
      </c>
      <c r="R175" s="116">
        <f>SUM(R176:R185)</f>
        <v>0</v>
      </c>
      <c r="T175" s="117">
        <f>SUM(T176:T185)</f>
        <v>0</v>
      </c>
      <c r="X175" s="1"/>
      <c r="Y175" s="134"/>
      <c r="AN175" s="112" t="s">
        <v>123</v>
      </c>
      <c r="AP175" s="118" t="s">
        <v>63</v>
      </c>
      <c r="AQ175" s="118" t="s">
        <v>64</v>
      </c>
      <c r="AU175" s="112" t="s">
        <v>110</v>
      </c>
      <c r="BG175" s="119">
        <f>SUM(BG176:BG185)</f>
        <v>0</v>
      </c>
    </row>
    <row r="176" spans="2:61" s="1" customFormat="1" ht="24">
      <c r="B176" s="122"/>
      <c r="C176" s="123" t="s">
        <v>375</v>
      </c>
      <c r="D176" s="123" t="s">
        <v>113</v>
      </c>
      <c r="E176" s="124" t="s">
        <v>388</v>
      </c>
      <c r="F176" s="125" t="s">
        <v>389</v>
      </c>
      <c r="G176" s="126" t="s">
        <v>142</v>
      </c>
      <c r="H176" s="127">
        <v>15</v>
      </c>
      <c r="I176" s="128"/>
      <c r="J176" s="128">
        <f>ROUND(I176*H176,2)</f>
        <v>0</v>
      </c>
      <c r="K176" s="246" t="s">
        <v>1049</v>
      </c>
      <c r="L176" s="28"/>
      <c r="M176" s="129" t="s">
        <v>3</v>
      </c>
      <c r="N176" s="130" t="s">
        <v>35</v>
      </c>
      <c r="O176" s="131">
        <v>1</v>
      </c>
      <c r="P176" s="131">
        <f>O176*H176</f>
        <v>15</v>
      </c>
      <c r="Q176" s="131">
        <v>0</v>
      </c>
      <c r="R176" s="131">
        <f>Q176*H176</f>
        <v>0</v>
      </c>
      <c r="S176" s="131">
        <v>0</v>
      </c>
      <c r="T176" s="132">
        <f>S176*H176</f>
        <v>0</v>
      </c>
      <c r="Y176" s="134"/>
      <c r="AN176" s="133" t="s">
        <v>143</v>
      </c>
      <c r="AP176" s="133" t="s">
        <v>113</v>
      </c>
      <c r="AQ176" s="133" t="s">
        <v>70</v>
      </c>
      <c r="AU176" s="16" t="s">
        <v>110</v>
      </c>
      <c r="BA176" s="134">
        <f>IF(N176="základní",J176,0)</f>
        <v>0</v>
      </c>
      <c r="BB176" s="134">
        <f>IF(N176="snížená",J176,0)</f>
        <v>0</v>
      </c>
      <c r="BC176" s="134">
        <f>IF(N176="zákl. přenesená",J176,0)</f>
        <v>0</v>
      </c>
      <c r="BD176" s="134">
        <f>IF(N176="sníž. přenesená",J176,0)</f>
        <v>0</v>
      </c>
      <c r="BE176" s="134">
        <f>IF(N176="nulová",J176,0)</f>
        <v>0</v>
      </c>
      <c r="BF176" s="16" t="s">
        <v>70</v>
      </c>
      <c r="BG176" s="134">
        <f>ROUND(I176*H176,2)</f>
        <v>0</v>
      </c>
      <c r="BH176" s="16" t="s">
        <v>143</v>
      </c>
      <c r="BI176" s="133" t="s">
        <v>442</v>
      </c>
    </row>
    <row r="177" spans="2:43" s="1" customFormat="1" ht="29.25">
      <c r="B177" s="28"/>
      <c r="D177" s="145" t="s">
        <v>133</v>
      </c>
      <c r="F177" s="151" t="s">
        <v>390</v>
      </c>
      <c r="L177" s="28"/>
      <c r="M177" s="152"/>
      <c r="T177" s="49"/>
      <c r="Y177" s="134"/>
      <c r="AP177" s="16" t="s">
        <v>133</v>
      </c>
      <c r="AQ177" s="16" t="s">
        <v>70</v>
      </c>
    </row>
    <row r="178" spans="2:61" s="1" customFormat="1" ht="24">
      <c r="B178" s="122"/>
      <c r="C178" s="123" t="s">
        <v>379</v>
      </c>
      <c r="D178" s="123" t="s">
        <v>113</v>
      </c>
      <c r="E178" s="124" t="s">
        <v>388</v>
      </c>
      <c r="F178" s="125" t="s">
        <v>389</v>
      </c>
      <c r="G178" s="126" t="s">
        <v>142</v>
      </c>
      <c r="H178" s="127">
        <v>7</v>
      </c>
      <c r="I178" s="128"/>
      <c r="J178" s="128">
        <f>ROUND(I178*H178,2)</f>
        <v>0</v>
      </c>
      <c r="K178" s="246" t="s">
        <v>1049</v>
      </c>
      <c r="L178" s="28"/>
      <c r="M178" s="129" t="s">
        <v>3</v>
      </c>
      <c r="N178" s="130" t="s">
        <v>35</v>
      </c>
      <c r="O178" s="131">
        <v>1</v>
      </c>
      <c r="P178" s="131">
        <f>O178*H178</f>
        <v>7</v>
      </c>
      <c r="Q178" s="131">
        <v>0</v>
      </c>
      <c r="R178" s="131">
        <f>Q178*H178</f>
        <v>0</v>
      </c>
      <c r="S178" s="131">
        <v>0</v>
      </c>
      <c r="T178" s="132">
        <f>S178*H178</f>
        <v>0</v>
      </c>
      <c r="Y178" s="134"/>
      <c r="AN178" s="133" t="s">
        <v>143</v>
      </c>
      <c r="AP178" s="133" t="s">
        <v>113</v>
      </c>
      <c r="AQ178" s="133" t="s">
        <v>70</v>
      </c>
      <c r="AU178" s="16" t="s">
        <v>110</v>
      </c>
      <c r="BA178" s="134">
        <f>IF(N178="základní",J178,0)</f>
        <v>0</v>
      </c>
      <c r="BB178" s="134">
        <f>IF(N178="snížená",J178,0)</f>
        <v>0</v>
      </c>
      <c r="BC178" s="134">
        <f>IF(N178="zákl. přenesená",J178,0)</f>
        <v>0</v>
      </c>
      <c r="BD178" s="134">
        <f>IF(N178="sníž. přenesená",J178,0)</f>
        <v>0</v>
      </c>
      <c r="BE178" s="134">
        <f>IF(N178="nulová",J178,0)</f>
        <v>0</v>
      </c>
      <c r="BF178" s="16" t="s">
        <v>70</v>
      </c>
      <c r="BG178" s="134">
        <f>ROUND(I178*H178,2)</f>
        <v>0</v>
      </c>
      <c r="BH178" s="16" t="s">
        <v>143</v>
      </c>
      <c r="BI178" s="133" t="s">
        <v>443</v>
      </c>
    </row>
    <row r="179" spans="2:43" s="1" customFormat="1" ht="29.25">
      <c r="B179" s="28"/>
      <c r="D179" s="145" t="s">
        <v>133</v>
      </c>
      <c r="F179" s="151" t="s">
        <v>392</v>
      </c>
      <c r="L179" s="28"/>
      <c r="M179" s="152"/>
      <c r="T179" s="49"/>
      <c r="Y179" s="134"/>
      <c r="AP179" s="16" t="s">
        <v>133</v>
      </c>
      <c r="AQ179" s="16" t="s">
        <v>70</v>
      </c>
    </row>
    <row r="180" spans="2:61" s="1" customFormat="1" ht="24">
      <c r="B180" s="122"/>
      <c r="C180" s="123" t="s">
        <v>383</v>
      </c>
      <c r="D180" s="123" t="s">
        <v>113</v>
      </c>
      <c r="E180" s="124" t="s">
        <v>388</v>
      </c>
      <c r="F180" s="125" t="s">
        <v>389</v>
      </c>
      <c r="G180" s="126" t="s">
        <v>142</v>
      </c>
      <c r="H180" s="127">
        <v>5</v>
      </c>
      <c r="I180" s="128"/>
      <c r="J180" s="128">
        <f>ROUND(I180*H180,2)</f>
        <v>0</v>
      </c>
      <c r="K180" s="246" t="s">
        <v>1049</v>
      </c>
      <c r="L180" s="28"/>
      <c r="M180" s="129" t="s">
        <v>3</v>
      </c>
      <c r="N180" s="130" t="s">
        <v>35</v>
      </c>
      <c r="O180" s="131">
        <v>1</v>
      </c>
      <c r="P180" s="131">
        <f>O180*H180</f>
        <v>5</v>
      </c>
      <c r="Q180" s="131">
        <v>0</v>
      </c>
      <c r="R180" s="131">
        <f>Q180*H180</f>
        <v>0</v>
      </c>
      <c r="S180" s="131">
        <v>0</v>
      </c>
      <c r="T180" s="132">
        <f>S180*H180</f>
        <v>0</v>
      </c>
      <c r="Y180" s="134"/>
      <c r="AN180" s="133" t="s">
        <v>143</v>
      </c>
      <c r="AP180" s="133" t="s">
        <v>113</v>
      </c>
      <c r="AQ180" s="133" t="s">
        <v>70</v>
      </c>
      <c r="AU180" s="16" t="s">
        <v>110</v>
      </c>
      <c r="BA180" s="134">
        <f>IF(N180="základní",J180,0)</f>
        <v>0</v>
      </c>
      <c r="BB180" s="134">
        <f>IF(N180="snížená",J180,0)</f>
        <v>0</v>
      </c>
      <c r="BC180" s="134">
        <f>IF(N180="zákl. přenesená",J180,0)</f>
        <v>0</v>
      </c>
      <c r="BD180" s="134">
        <f>IF(N180="sníž. přenesená",J180,0)</f>
        <v>0</v>
      </c>
      <c r="BE180" s="134">
        <f>IF(N180="nulová",J180,0)</f>
        <v>0</v>
      </c>
      <c r="BF180" s="16" t="s">
        <v>70</v>
      </c>
      <c r="BG180" s="134">
        <f>ROUND(I180*H180,2)</f>
        <v>0</v>
      </c>
      <c r="BH180" s="16" t="s">
        <v>143</v>
      </c>
      <c r="BI180" s="133" t="s">
        <v>444</v>
      </c>
    </row>
    <row r="181" spans="2:43" s="1" customFormat="1" ht="29.25">
      <c r="B181" s="28"/>
      <c r="D181" s="145" t="s">
        <v>133</v>
      </c>
      <c r="F181" s="151" t="s">
        <v>394</v>
      </c>
      <c r="L181" s="28"/>
      <c r="M181" s="152"/>
      <c r="T181" s="49"/>
      <c r="Y181" s="134"/>
      <c r="AP181" s="16" t="s">
        <v>133</v>
      </c>
      <c r="AQ181" s="16" t="s">
        <v>70</v>
      </c>
    </row>
    <row r="182" spans="2:61" s="1" customFormat="1" ht="24">
      <c r="B182" s="122"/>
      <c r="C182" s="123" t="s">
        <v>387</v>
      </c>
      <c r="D182" s="123" t="s">
        <v>113</v>
      </c>
      <c r="E182" s="124" t="s">
        <v>388</v>
      </c>
      <c r="F182" s="125" t="s">
        <v>389</v>
      </c>
      <c r="G182" s="126" t="s">
        <v>142</v>
      </c>
      <c r="H182" s="127">
        <v>10</v>
      </c>
      <c r="I182" s="128"/>
      <c r="J182" s="128">
        <f>ROUND(I182*H182,2)</f>
        <v>0</v>
      </c>
      <c r="K182" s="246" t="s">
        <v>1049</v>
      </c>
      <c r="L182" s="28"/>
      <c r="M182" s="129" t="s">
        <v>3</v>
      </c>
      <c r="N182" s="130" t="s">
        <v>35</v>
      </c>
      <c r="O182" s="131">
        <v>1</v>
      </c>
      <c r="P182" s="131">
        <f>O182*H182</f>
        <v>10</v>
      </c>
      <c r="Q182" s="131">
        <v>0</v>
      </c>
      <c r="R182" s="131">
        <f>Q182*H182</f>
        <v>0</v>
      </c>
      <c r="S182" s="131">
        <v>0</v>
      </c>
      <c r="T182" s="132">
        <f>S182*H182</f>
        <v>0</v>
      </c>
      <c r="Y182" s="134"/>
      <c r="AN182" s="133" t="s">
        <v>143</v>
      </c>
      <c r="AP182" s="133" t="s">
        <v>113</v>
      </c>
      <c r="AQ182" s="133" t="s">
        <v>70</v>
      </c>
      <c r="AU182" s="16" t="s">
        <v>110</v>
      </c>
      <c r="BA182" s="134">
        <f>IF(N182="základní",J182,0)</f>
        <v>0</v>
      </c>
      <c r="BB182" s="134">
        <f>IF(N182="snížená",J182,0)</f>
        <v>0</v>
      </c>
      <c r="BC182" s="134">
        <f>IF(N182="zákl. přenesená",J182,0)</f>
        <v>0</v>
      </c>
      <c r="BD182" s="134">
        <f>IF(N182="sníž. přenesená",J182,0)</f>
        <v>0</v>
      </c>
      <c r="BE182" s="134">
        <f>IF(N182="nulová",J182,0)</f>
        <v>0</v>
      </c>
      <c r="BF182" s="16" t="s">
        <v>70</v>
      </c>
      <c r="BG182" s="134">
        <f>ROUND(I182*H182,2)</f>
        <v>0</v>
      </c>
      <c r="BH182" s="16" t="s">
        <v>143</v>
      </c>
      <c r="BI182" s="133" t="s">
        <v>445</v>
      </c>
    </row>
    <row r="183" spans="2:43" s="1" customFormat="1" ht="19.5">
      <c r="B183" s="28"/>
      <c r="D183" s="145" t="s">
        <v>133</v>
      </c>
      <c r="F183" s="151" t="s">
        <v>397</v>
      </c>
      <c r="L183" s="28"/>
      <c r="M183" s="152"/>
      <c r="T183" s="49"/>
      <c r="Y183" s="134"/>
      <c r="AP183" s="16" t="s">
        <v>133</v>
      </c>
      <c r="AQ183" s="16" t="s">
        <v>70</v>
      </c>
    </row>
    <row r="184" spans="2:61" s="1" customFormat="1" ht="16.5" customHeight="1">
      <c r="B184" s="122"/>
      <c r="C184" s="123" t="s">
        <v>391</v>
      </c>
      <c r="D184" s="123" t="s">
        <v>113</v>
      </c>
      <c r="E184" s="124" t="s">
        <v>398</v>
      </c>
      <c r="F184" s="125" t="s">
        <v>399</v>
      </c>
      <c r="G184" s="126" t="s">
        <v>142</v>
      </c>
      <c r="H184" s="127">
        <v>150</v>
      </c>
      <c r="I184" s="128"/>
      <c r="J184" s="128">
        <f>ROUND(I184*H184,2)</f>
        <v>0</v>
      </c>
      <c r="K184" s="125" t="s">
        <v>162</v>
      </c>
      <c r="L184" s="28"/>
      <c r="M184" s="129" t="s">
        <v>3</v>
      </c>
      <c r="N184" s="130" t="s">
        <v>35</v>
      </c>
      <c r="O184" s="131">
        <v>1</v>
      </c>
      <c r="P184" s="131">
        <f>O184*H184</f>
        <v>150</v>
      </c>
      <c r="Q184" s="131">
        <v>0</v>
      </c>
      <c r="R184" s="131">
        <f>Q184*H184</f>
        <v>0</v>
      </c>
      <c r="S184" s="131">
        <v>0</v>
      </c>
      <c r="T184" s="132">
        <f>S184*H184</f>
        <v>0</v>
      </c>
      <c r="Y184" s="134"/>
      <c r="AN184" s="133" t="s">
        <v>143</v>
      </c>
      <c r="AP184" s="133" t="s">
        <v>113</v>
      </c>
      <c r="AQ184" s="133" t="s">
        <v>70</v>
      </c>
      <c r="AU184" s="16" t="s">
        <v>110</v>
      </c>
      <c r="BA184" s="134">
        <f>IF(N184="základní",J184,0)</f>
        <v>0</v>
      </c>
      <c r="BB184" s="134">
        <f>IF(N184="snížená",J184,0)</f>
        <v>0</v>
      </c>
      <c r="BC184" s="134">
        <f>IF(N184="zákl. přenesená",J184,0)</f>
        <v>0</v>
      </c>
      <c r="BD184" s="134">
        <f>IF(N184="sníž. přenesená",J184,0)</f>
        <v>0</v>
      </c>
      <c r="BE184" s="134">
        <f>IF(N184="nulová",J184,0)</f>
        <v>0</v>
      </c>
      <c r="BF184" s="16" t="s">
        <v>70</v>
      </c>
      <c r="BG184" s="134">
        <f>ROUND(I184*H184,2)</f>
        <v>0</v>
      </c>
      <c r="BH184" s="16" t="s">
        <v>143</v>
      </c>
      <c r="BI184" s="133" t="s">
        <v>446</v>
      </c>
    </row>
    <row r="185" spans="2:61" s="1" customFormat="1" ht="24">
      <c r="B185" s="122"/>
      <c r="C185" s="123" t="s">
        <v>393</v>
      </c>
      <c r="D185" s="123" t="s">
        <v>113</v>
      </c>
      <c r="E185" s="124" t="s">
        <v>140</v>
      </c>
      <c r="F185" s="125" t="s">
        <v>141</v>
      </c>
      <c r="G185" s="126" t="s">
        <v>142</v>
      </c>
      <c r="H185" s="127">
        <v>15</v>
      </c>
      <c r="I185" s="128"/>
      <c r="J185" s="128">
        <f>ROUND(I185*H185,2)</f>
        <v>0</v>
      </c>
      <c r="K185" s="246" t="s">
        <v>1049</v>
      </c>
      <c r="L185" s="28"/>
      <c r="M185" s="129" t="s">
        <v>3</v>
      </c>
      <c r="N185" s="130" t="s">
        <v>35</v>
      </c>
      <c r="O185" s="131">
        <v>1</v>
      </c>
      <c r="P185" s="131">
        <f>O185*H185</f>
        <v>15</v>
      </c>
      <c r="Q185" s="131">
        <v>0</v>
      </c>
      <c r="R185" s="131">
        <f>Q185*H185</f>
        <v>0</v>
      </c>
      <c r="S185" s="131">
        <v>0</v>
      </c>
      <c r="T185" s="132">
        <f>S185*H185</f>
        <v>0</v>
      </c>
      <c r="Y185" s="134"/>
      <c r="AN185" s="133" t="s">
        <v>143</v>
      </c>
      <c r="AP185" s="133" t="s">
        <v>113</v>
      </c>
      <c r="AQ185" s="133" t="s">
        <v>70</v>
      </c>
      <c r="AU185" s="16" t="s">
        <v>110</v>
      </c>
      <c r="BA185" s="134">
        <f>IF(N185="základní",J185,0)</f>
        <v>0</v>
      </c>
      <c r="BB185" s="134">
        <f>IF(N185="snížená",J185,0)</f>
        <v>0</v>
      </c>
      <c r="BC185" s="134">
        <f>IF(N185="zákl. přenesená",J185,0)</f>
        <v>0</v>
      </c>
      <c r="BD185" s="134">
        <f>IF(N185="sníž. přenesená",J185,0)</f>
        <v>0</v>
      </c>
      <c r="BE185" s="134">
        <f>IF(N185="nulová",J185,0)</f>
        <v>0</v>
      </c>
      <c r="BF185" s="16" t="s">
        <v>70</v>
      </c>
      <c r="BG185" s="134">
        <f>ROUND(I185*H185,2)</f>
        <v>0</v>
      </c>
      <c r="BH185" s="16" t="s">
        <v>143</v>
      </c>
      <c r="BI185" s="133" t="s">
        <v>447</v>
      </c>
    </row>
    <row r="186" spans="2:59" s="11" customFormat="1" ht="25.9" customHeight="1">
      <c r="B186" s="111"/>
      <c r="D186" s="112" t="s">
        <v>63</v>
      </c>
      <c r="E186" s="113" t="s">
        <v>400</v>
      </c>
      <c r="F186" s="113" t="s">
        <v>401</v>
      </c>
      <c r="J186" s="114">
        <f>BG186</f>
        <v>0</v>
      </c>
      <c r="L186" s="111"/>
      <c r="M186" s="115"/>
      <c r="P186" s="116">
        <f>P187</f>
        <v>0</v>
      </c>
      <c r="R186" s="116">
        <f>R187</f>
        <v>0</v>
      </c>
      <c r="T186" s="117">
        <f>T187</f>
        <v>0</v>
      </c>
      <c r="X186" s="1"/>
      <c r="Y186" s="134"/>
      <c r="AN186" s="112" t="s">
        <v>124</v>
      </c>
      <c r="AP186" s="118" t="s">
        <v>63</v>
      </c>
      <c r="AQ186" s="118" t="s">
        <v>64</v>
      </c>
      <c r="AU186" s="112" t="s">
        <v>110</v>
      </c>
      <c r="BG186" s="119">
        <f>BG187</f>
        <v>0</v>
      </c>
    </row>
    <row r="187" spans="2:59" s="11" customFormat="1" ht="22.9" customHeight="1">
      <c r="B187" s="111"/>
      <c r="D187" s="112" t="s">
        <v>63</v>
      </c>
      <c r="E187" s="120" t="s">
        <v>402</v>
      </c>
      <c r="F187" s="120" t="s">
        <v>403</v>
      </c>
      <c r="J187" s="121">
        <f>BG187</f>
        <v>0</v>
      </c>
      <c r="L187" s="111"/>
      <c r="M187" s="115"/>
      <c r="P187" s="116">
        <f>P188</f>
        <v>0</v>
      </c>
      <c r="R187" s="116">
        <f>R188</f>
        <v>0</v>
      </c>
      <c r="T187" s="117">
        <f>T188</f>
        <v>0</v>
      </c>
      <c r="X187" s="1"/>
      <c r="Y187" s="134"/>
      <c r="AN187" s="112" t="s">
        <v>124</v>
      </c>
      <c r="AP187" s="118" t="s">
        <v>63</v>
      </c>
      <c r="AQ187" s="118" t="s">
        <v>70</v>
      </c>
      <c r="AU187" s="112" t="s">
        <v>110</v>
      </c>
      <c r="BG187" s="119">
        <f>BG188</f>
        <v>0</v>
      </c>
    </row>
    <row r="188" spans="2:61" s="1" customFormat="1" ht="17.25" customHeight="1">
      <c r="B188" s="122"/>
      <c r="C188" s="123" t="s">
        <v>395</v>
      </c>
      <c r="D188" s="123" t="s">
        <v>113</v>
      </c>
      <c r="E188" s="124" t="s">
        <v>404</v>
      </c>
      <c r="F188" s="415" t="s">
        <v>405</v>
      </c>
      <c r="G188" s="126"/>
      <c r="H188" s="127">
        <v>1</v>
      </c>
      <c r="I188" s="128"/>
      <c r="J188" s="128">
        <f>ROUND(I188*H188,2)</f>
        <v>0</v>
      </c>
      <c r="K188" s="246" t="s">
        <v>1049</v>
      </c>
      <c r="L188" s="28"/>
      <c r="M188" s="153" t="s">
        <v>3</v>
      </c>
      <c r="N188" s="154" t="s">
        <v>35</v>
      </c>
      <c r="O188" s="155">
        <v>0</v>
      </c>
      <c r="P188" s="155">
        <f>O188*H188</f>
        <v>0</v>
      </c>
      <c r="Q188" s="155">
        <v>0</v>
      </c>
      <c r="R188" s="155">
        <f>Q188*H188</f>
        <v>0</v>
      </c>
      <c r="S188" s="155">
        <v>0</v>
      </c>
      <c r="T188" s="156">
        <f>S188*H188</f>
        <v>0</v>
      </c>
      <c r="Y188" s="134"/>
      <c r="AN188" s="133" t="s">
        <v>406</v>
      </c>
      <c r="AP188" s="133" t="s">
        <v>113</v>
      </c>
      <c r="AQ188" s="133" t="s">
        <v>71</v>
      </c>
      <c r="AU188" s="16" t="s">
        <v>110</v>
      </c>
      <c r="BA188" s="134">
        <f>IF(N188="základní",J188,0)</f>
        <v>0</v>
      </c>
      <c r="BB188" s="134">
        <f>IF(N188="snížená",J188,0)</f>
        <v>0</v>
      </c>
      <c r="BC188" s="134">
        <f>IF(N188="zákl. přenesená",J188,0)</f>
        <v>0</v>
      </c>
      <c r="BD188" s="134">
        <f>IF(N188="sníž. přenesená",J188,0)</f>
        <v>0</v>
      </c>
      <c r="BE188" s="134">
        <f>IF(N188="nulová",J188,0)</f>
        <v>0</v>
      </c>
      <c r="BF188" s="16" t="s">
        <v>70</v>
      </c>
      <c r="BG188" s="134">
        <f>ROUND(I188*H188,2)</f>
        <v>0</v>
      </c>
      <c r="BH188" s="16" t="s">
        <v>406</v>
      </c>
      <c r="BI188" s="133" t="s">
        <v>448</v>
      </c>
    </row>
    <row r="189" spans="2:12" s="1" customFormat="1" ht="6.95" customHeight="1">
      <c r="B189" s="37"/>
      <c r="C189" s="38"/>
      <c r="D189" s="38"/>
      <c r="E189" s="38"/>
      <c r="F189" s="38"/>
      <c r="G189" s="38"/>
      <c r="H189" s="38"/>
      <c r="I189" s="38"/>
      <c r="J189" s="38"/>
      <c r="K189" s="38"/>
      <c r="L189" s="28"/>
    </row>
  </sheetData>
  <autoFilter ref="C85:K188"/>
  <mergeCells count="13">
    <mergeCell ref="J82:K82"/>
    <mergeCell ref="E50:H50"/>
    <mergeCell ref="E76:H76"/>
    <mergeCell ref="E78:H78"/>
    <mergeCell ref="L2:V2"/>
    <mergeCell ref="E7:H7"/>
    <mergeCell ref="E9:H9"/>
    <mergeCell ref="E18:H18"/>
    <mergeCell ref="E27:H27"/>
    <mergeCell ref="E48:H48"/>
    <mergeCell ref="F6:H6"/>
    <mergeCell ref="J54:K54"/>
    <mergeCell ref="F47:H47"/>
  </mergeCells>
  <printOptions/>
  <pageMargins left="0.39375" right="0.39375" top="0.39375" bottom="0.39375" header="0" footer="0"/>
  <pageSetup blackAndWhite="1" fitToHeight="0" fitToWidth="1" horizontalDpi="600" verticalDpi="600" orientation="portrait" paperSize="9" scale="74"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L143"/>
  <sheetViews>
    <sheetView showGridLines="0" workbookViewId="0" topLeftCell="A70">
      <selection activeCell="V96" sqref="V9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6" width="15.00390625" style="0" customWidth="1"/>
    <col min="27" max="27" width="16.28125" style="0" customWidth="1"/>
    <col min="28" max="28" width="11.00390625" style="0" customWidth="1"/>
    <col min="29" max="29" width="15.00390625" style="0" customWidth="1"/>
    <col min="30" max="30" width="16.28125" style="0" customWidth="1"/>
    <col min="43" max="64" width="9.28125" style="0" hidden="1" customWidth="1"/>
  </cols>
  <sheetData>
    <row r="2" spans="12:45" ht="36.95" customHeight="1">
      <c r="L2" s="423" t="s">
        <v>6</v>
      </c>
      <c r="M2" s="424"/>
      <c r="N2" s="424"/>
      <c r="O2" s="424"/>
      <c r="P2" s="424"/>
      <c r="Q2" s="424"/>
      <c r="R2" s="424"/>
      <c r="S2" s="424"/>
      <c r="T2" s="424"/>
      <c r="U2" s="424"/>
      <c r="V2" s="424"/>
      <c r="AS2" s="16" t="s">
        <v>77</v>
      </c>
    </row>
    <row r="3" spans="2:45" ht="6.95" customHeight="1">
      <c r="B3" s="17"/>
      <c r="C3" s="18"/>
      <c r="D3" s="18"/>
      <c r="E3" s="18"/>
      <c r="F3" s="18"/>
      <c r="G3" s="18"/>
      <c r="H3" s="18"/>
      <c r="I3" s="18"/>
      <c r="J3" s="18"/>
      <c r="K3" s="18"/>
      <c r="L3" s="19"/>
      <c r="AS3" s="16" t="s">
        <v>71</v>
      </c>
    </row>
    <row r="4" spans="2:45" ht="24.95" customHeight="1">
      <c r="B4" s="19"/>
      <c r="D4" s="20" t="s">
        <v>86</v>
      </c>
      <c r="L4" s="19"/>
      <c r="M4" s="81" t="s">
        <v>11</v>
      </c>
      <c r="AS4" s="16" t="s">
        <v>4</v>
      </c>
    </row>
    <row r="5" spans="2:12" ht="6.95" customHeight="1">
      <c r="B5" s="19"/>
      <c r="L5" s="19"/>
    </row>
    <row r="6" spans="2:12" ht="22.5" customHeight="1">
      <c r="B6" s="19"/>
      <c r="D6" s="25" t="s">
        <v>14</v>
      </c>
      <c r="F6" s="462"/>
      <c r="G6" s="462"/>
      <c r="H6" s="462"/>
      <c r="L6" s="19"/>
    </row>
    <row r="7" spans="2:12" ht="28.5" customHeight="1">
      <c r="B7" s="19"/>
      <c r="E7" s="461" t="str">
        <f>'Rekapitulace stavby'!K6</f>
        <v>REKONSTRUKCE ELEKTROINSTALACE, č.p.67, CHRUDIM                                                                                                - AKTUALIZACE A DOPLNĚNÍ PD_BŘEZEN 2024</v>
      </c>
      <c r="F7" s="451"/>
      <c r="G7" s="451"/>
      <c r="H7" s="451"/>
      <c r="L7" s="19"/>
    </row>
    <row r="8" spans="2:12" s="1" customFormat="1" ht="12" customHeight="1">
      <c r="B8" s="28"/>
      <c r="D8" s="25" t="s">
        <v>87</v>
      </c>
      <c r="L8" s="28"/>
    </row>
    <row r="9" spans="2:12" s="1" customFormat="1" ht="16.5" customHeight="1">
      <c r="B9" s="28"/>
      <c r="E9" s="452" t="s">
        <v>505</v>
      </c>
      <c r="F9" s="460"/>
      <c r="G9" s="460"/>
      <c r="H9" s="460"/>
      <c r="L9" s="28"/>
    </row>
    <row r="10" spans="2:12" s="1" customFormat="1" ht="12">
      <c r="B10" s="28"/>
      <c r="L10" s="28"/>
    </row>
    <row r="11" spans="2:12" s="1" customFormat="1" ht="12" customHeight="1">
      <c r="B11" s="28"/>
      <c r="D11" s="25" t="s">
        <v>16</v>
      </c>
      <c r="F11" s="23" t="s">
        <v>3</v>
      </c>
      <c r="I11" s="25" t="s">
        <v>17</v>
      </c>
      <c r="J11" s="23" t="s">
        <v>3</v>
      </c>
      <c r="L11" s="28"/>
    </row>
    <row r="12" spans="2:12" s="1" customFormat="1" ht="12" customHeight="1">
      <c r="B12" s="28"/>
      <c r="D12" s="25" t="s">
        <v>18</v>
      </c>
      <c r="F12" s="386" t="str">
        <f>'Rekapitulace stavby'!K8</f>
        <v>budova Městského úřadu, Pardubická 67, 537 16 Chrudim I</v>
      </c>
      <c r="I12" s="25" t="s">
        <v>20</v>
      </c>
      <c r="J12" s="45">
        <f>'Rekapitulace stavby'!AN8</f>
        <v>45371</v>
      </c>
      <c r="L12" s="28"/>
    </row>
    <row r="13" spans="2:12" s="1" customFormat="1" ht="10.9" customHeight="1">
      <c r="B13" s="28"/>
      <c r="L13" s="28"/>
    </row>
    <row r="14" spans="2:12" s="1" customFormat="1" ht="12" customHeight="1">
      <c r="B14" s="28"/>
      <c r="D14" s="25" t="s">
        <v>21</v>
      </c>
      <c r="F14" s="387" t="str">
        <f>'Rekapitulace stavby'!K10</f>
        <v>Město Chrudim, Resselovo nám.77, 537 16 Chrudim I</v>
      </c>
      <c r="I14" s="25" t="s">
        <v>22</v>
      </c>
      <c r="J14" s="23" t="s">
        <v>3</v>
      </c>
      <c r="L14" s="28"/>
    </row>
    <row r="15" spans="2:12" s="1" customFormat="1" ht="18" customHeight="1">
      <c r="B15" s="28"/>
      <c r="E15" s="23"/>
      <c r="I15" s="25" t="s">
        <v>23</v>
      </c>
      <c r="J15" s="23" t="s">
        <v>3</v>
      </c>
      <c r="L15" s="28"/>
    </row>
    <row r="16" spans="2:12" s="1" customFormat="1" ht="6.95" customHeight="1">
      <c r="B16" s="28"/>
      <c r="L16" s="28"/>
    </row>
    <row r="17" spans="2:12" s="1" customFormat="1" ht="12" customHeight="1">
      <c r="B17" s="28"/>
      <c r="D17" s="25" t="s">
        <v>24</v>
      </c>
      <c r="I17" s="25" t="s">
        <v>22</v>
      </c>
      <c r="J17" s="23" t="str">
        <f>'Rekapitulace stavby'!AN13</f>
        <v/>
      </c>
      <c r="L17" s="28"/>
    </row>
    <row r="18" spans="2:12" s="1" customFormat="1" ht="18" customHeight="1">
      <c r="B18" s="28"/>
      <c r="E18" s="430" t="str">
        <f>'Rekapitulace stavby'!E14</f>
        <v xml:space="preserve"> </v>
      </c>
      <c r="F18" s="430"/>
      <c r="G18" s="430"/>
      <c r="H18" s="430"/>
      <c r="I18" s="25" t="s">
        <v>23</v>
      </c>
      <c r="J18" s="23" t="str">
        <f>'Rekapitulace stavby'!AN14</f>
        <v/>
      </c>
      <c r="L18" s="28"/>
    </row>
    <row r="19" spans="2:12" s="1" customFormat="1" ht="6.95" customHeight="1">
      <c r="B19" s="28"/>
      <c r="L19" s="28"/>
    </row>
    <row r="20" spans="2:12" s="1" customFormat="1" ht="12" customHeight="1">
      <c r="B20" s="28"/>
      <c r="D20" s="25" t="s">
        <v>25</v>
      </c>
      <c r="F20" s="387" t="str">
        <f>'Rekapitulace stavby'!K16</f>
        <v>BOGUAJ Stavební inženýrství s.r.o.</v>
      </c>
      <c r="I20" s="25" t="s">
        <v>22</v>
      </c>
      <c r="J20" s="23" t="str">
        <f>IF('Rekapitulace stavby'!AN16="","",'Rekapitulace stavby'!AN16)</f>
        <v>287 80 736</v>
      </c>
      <c r="L20" s="28"/>
    </row>
    <row r="21" spans="2:12" s="1" customFormat="1" ht="18" customHeight="1">
      <c r="B21" s="28"/>
      <c r="E21" s="23" t="str">
        <f>IF('Rekapitulace stavby'!E17="","",'Rekapitulace stavby'!E17)</f>
        <v xml:space="preserve"> </v>
      </c>
      <c r="F21" s="387" t="s">
        <v>1083</v>
      </c>
      <c r="I21" s="25" t="s">
        <v>23</v>
      </c>
      <c r="J21" s="23" t="str">
        <f>IF('Rekapitulace stavby'!AN17="","",'Rekapitulace stavby'!AN17)</f>
        <v/>
      </c>
      <c r="L21" s="28"/>
    </row>
    <row r="22" spans="2:12" s="1" customFormat="1" ht="6.95" customHeight="1">
      <c r="B22" s="28"/>
      <c r="L22" s="28"/>
    </row>
    <row r="23" spans="2:12" s="1" customFormat="1" ht="12" customHeight="1">
      <c r="B23" s="28"/>
      <c r="D23" s="25" t="s">
        <v>27</v>
      </c>
      <c r="I23" s="25" t="s">
        <v>22</v>
      </c>
      <c r="J23" s="23" t="str">
        <f>IF('Rekapitulace stavby'!AN19="","",'Rekapitulace stavby'!AN19)</f>
        <v/>
      </c>
      <c r="L23" s="28"/>
    </row>
    <row r="24" spans="2:12" s="1" customFormat="1" ht="18" customHeight="1">
      <c r="B24" s="28"/>
      <c r="E24" s="23" t="str">
        <f>IF('Rekapitulace stavby'!E20="","",'Rekapitulace stavby'!E20)</f>
        <v xml:space="preserve"> </v>
      </c>
      <c r="I24" s="25" t="s">
        <v>23</v>
      </c>
      <c r="J24" s="23" t="str">
        <f>IF('Rekapitulace stavby'!AN20="","",'Rekapitulace stavby'!AN20)</f>
        <v/>
      </c>
      <c r="L24" s="28"/>
    </row>
    <row r="25" spans="2:12" s="1" customFormat="1" ht="6.95" customHeight="1">
      <c r="B25" s="28"/>
      <c r="L25" s="28"/>
    </row>
    <row r="26" spans="2:12" s="1" customFormat="1" ht="12" customHeight="1">
      <c r="B26" s="28"/>
      <c r="D26" s="25" t="s">
        <v>28</v>
      </c>
      <c r="L26" s="28"/>
    </row>
    <row r="27" spans="2:12" s="7" customFormat="1" ht="16.5" customHeight="1">
      <c r="B27" s="82"/>
      <c r="E27" s="454" t="s">
        <v>3</v>
      </c>
      <c r="F27" s="454"/>
      <c r="G27" s="454"/>
      <c r="H27" s="454"/>
      <c r="L27" s="82"/>
    </row>
    <row r="28" spans="2:12" s="1" customFormat="1" ht="6.95" customHeight="1">
      <c r="B28" s="28"/>
      <c r="L28" s="28"/>
    </row>
    <row r="29" spans="2:12" s="1" customFormat="1" ht="6.95" customHeight="1">
      <c r="B29" s="28"/>
      <c r="D29" s="46"/>
      <c r="E29" s="46"/>
      <c r="F29" s="46"/>
      <c r="G29" s="46"/>
      <c r="H29" s="46"/>
      <c r="I29" s="46"/>
      <c r="J29" s="46"/>
      <c r="K29" s="46"/>
      <c r="L29" s="28"/>
    </row>
    <row r="30" spans="2:12" s="1" customFormat="1" ht="25.35" customHeight="1">
      <c r="B30" s="28"/>
      <c r="D30" s="83" t="s">
        <v>30</v>
      </c>
      <c r="J30" s="59">
        <f>ROUND(J84,2)</f>
        <v>0</v>
      </c>
      <c r="L30" s="28"/>
    </row>
    <row r="31" spans="2:12" s="1" customFormat="1" ht="6.95" customHeight="1">
      <c r="B31" s="28"/>
      <c r="D31" s="46"/>
      <c r="E31" s="46"/>
      <c r="F31" s="46"/>
      <c r="G31" s="46"/>
      <c r="H31" s="46"/>
      <c r="I31" s="46"/>
      <c r="J31" s="46"/>
      <c r="K31" s="46"/>
      <c r="L31" s="28"/>
    </row>
    <row r="32" spans="2:12" s="1" customFormat="1" ht="14.45" customHeight="1">
      <c r="B32" s="28"/>
      <c r="F32" s="31" t="s">
        <v>32</v>
      </c>
      <c r="I32" s="31" t="s">
        <v>31</v>
      </c>
      <c r="J32" s="31" t="s">
        <v>33</v>
      </c>
      <c r="L32" s="28"/>
    </row>
    <row r="33" spans="2:12" s="1" customFormat="1" ht="14.45" customHeight="1">
      <c r="B33" s="28"/>
      <c r="D33" s="48" t="s">
        <v>34</v>
      </c>
      <c r="E33" s="25" t="s">
        <v>35</v>
      </c>
      <c r="F33" s="84">
        <f>ROUND((SUM(BD84:BD142)),2)</f>
        <v>0</v>
      </c>
      <c r="I33" s="85">
        <v>0.21</v>
      </c>
      <c r="J33" s="84">
        <f>ROUND(((SUM(BD84:BD142))*I33),2)</f>
        <v>0</v>
      </c>
      <c r="L33" s="28"/>
    </row>
    <row r="34" spans="2:12" s="1" customFormat="1" ht="14.45" customHeight="1">
      <c r="B34" s="28"/>
      <c r="E34" s="25" t="s">
        <v>36</v>
      </c>
      <c r="F34" s="84">
        <f>ROUND((SUM(BE84:BE142)),2)</f>
        <v>0</v>
      </c>
      <c r="I34" s="85">
        <v>0.15</v>
      </c>
      <c r="J34" s="84">
        <f>ROUND(((SUM(BE84:BE142))*I34),2)</f>
        <v>0</v>
      </c>
      <c r="L34" s="28"/>
    </row>
    <row r="35" spans="2:12" s="1" customFormat="1" ht="14.45" customHeight="1" hidden="1">
      <c r="B35" s="28"/>
      <c r="E35" s="25" t="s">
        <v>37</v>
      </c>
      <c r="F35" s="84">
        <f>ROUND((SUM(BF84:BF142)),2)</f>
        <v>0</v>
      </c>
      <c r="I35" s="85">
        <v>0.21</v>
      </c>
      <c r="J35" s="84">
        <f>0</f>
        <v>0</v>
      </c>
      <c r="L35" s="28"/>
    </row>
    <row r="36" spans="2:12" s="1" customFormat="1" ht="14.45" customHeight="1" hidden="1">
      <c r="B36" s="28"/>
      <c r="E36" s="25" t="s">
        <v>38</v>
      </c>
      <c r="F36" s="84">
        <f>ROUND((SUM(BG84:BG142)),2)</f>
        <v>0</v>
      </c>
      <c r="I36" s="85">
        <v>0.15</v>
      </c>
      <c r="J36" s="84">
        <f>0</f>
        <v>0</v>
      </c>
      <c r="L36" s="28"/>
    </row>
    <row r="37" spans="2:12" s="1" customFormat="1" ht="14.45" customHeight="1" hidden="1">
      <c r="B37" s="28"/>
      <c r="E37" s="25" t="s">
        <v>39</v>
      </c>
      <c r="F37" s="84">
        <f>ROUND((SUM(BH84:BH142)),2)</f>
        <v>0</v>
      </c>
      <c r="I37" s="85">
        <v>0</v>
      </c>
      <c r="J37" s="84">
        <f>0</f>
        <v>0</v>
      </c>
      <c r="L37" s="28"/>
    </row>
    <row r="38" spans="2:12" s="1" customFormat="1" ht="6.95" customHeight="1">
      <c r="B38" s="28"/>
      <c r="L38" s="28"/>
    </row>
    <row r="39" spans="2:12" s="1" customFormat="1" ht="25.35" customHeight="1">
      <c r="B39" s="28"/>
      <c r="C39" s="86"/>
      <c r="D39" s="87" t="s">
        <v>40</v>
      </c>
      <c r="E39" s="50"/>
      <c r="F39" s="50"/>
      <c r="G39" s="88" t="s">
        <v>41</v>
      </c>
      <c r="H39" s="89" t="s">
        <v>42</v>
      </c>
      <c r="I39" s="50"/>
      <c r="J39" s="90">
        <f>SUM(J30:J37)</f>
        <v>0</v>
      </c>
      <c r="K39" s="91"/>
      <c r="L39" s="28"/>
    </row>
    <row r="40" spans="2:12" s="1" customFormat="1" ht="14.45" customHeight="1">
      <c r="B40" s="37"/>
      <c r="C40" s="38"/>
      <c r="D40" s="38"/>
      <c r="E40" s="38"/>
      <c r="F40" s="38"/>
      <c r="G40" s="38"/>
      <c r="H40" s="38"/>
      <c r="I40" s="38"/>
      <c r="J40" s="38"/>
      <c r="K40" s="38"/>
      <c r="L40" s="28"/>
    </row>
    <row r="44" spans="2:12" s="1" customFormat="1" ht="6.95" customHeight="1">
      <c r="B44" s="39"/>
      <c r="C44" s="40"/>
      <c r="D44" s="40"/>
      <c r="E44" s="40"/>
      <c r="F44" s="40"/>
      <c r="G44" s="40"/>
      <c r="H44" s="40"/>
      <c r="I44" s="40"/>
      <c r="J44" s="40"/>
      <c r="K44" s="40"/>
      <c r="L44" s="28"/>
    </row>
    <row r="45" spans="2:12" s="1" customFormat="1" ht="24.95" customHeight="1">
      <c r="B45" s="28"/>
      <c r="C45" s="20" t="s">
        <v>88</v>
      </c>
      <c r="L45" s="28"/>
    </row>
    <row r="46" spans="2:12" s="1" customFormat="1" ht="6.95" customHeight="1">
      <c r="B46" s="28"/>
      <c r="L46" s="28"/>
    </row>
    <row r="47" spans="2:12" s="1" customFormat="1" ht="25.5" customHeight="1">
      <c r="B47" s="28"/>
      <c r="C47" s="25" t="s">
        <v>14</v>
      </c>
      <c r="F47" s="463"/>
      <c r="G47" s="463"/>
      <c r="H47" s="463"/>
      <c r="L47" s="28"/>
    </row>
    <row r="48" spans="2:12" s="1" customFormat="1" ht="27" customHeight="1">
      <c r="B48" s="28"/>
      <c r="E48" s="461" t="str">
        <f>E7</f>
        <v>REKONSTRUKCE ELEKTROINSTALACE, č.p.67, CHRUDIM                                                                                                - AKTUALIZACE A DOPLNĚNÍ PD_BŘEZEN 2024</v>
      </c>
      <c r="F48" s="451"/>
      <c r="G48" s="451"/>
      <c r="H48" s="451"/>
      <c r="L48" s="28"/>
    </row>
    <row r="49" spans="2:12" s="1" customFormat="1" ht="12" customHeight="1">
      <c r="B49" s="28"/>
      <c r="C49" s="25" t="s">
        <v>87</v>
      </c>
      <c r="L49" s="28"/>
    </row>
    <row r="50" spans="2:12" s="1" customFormat="1" ht="16.5" customHeight="1">
      <c r="B50" s="28"/>
      <c r="E50" s="452" t="str">
        <f>E9</f>
        <v>SO.09 - 2.n.p._kanceláře</v>
      </c>
      <c r="F50" s="460"/>
      <c r="G50" s="460"/>
      <c r="H50" s="460"/>
      <c r="L50" s="28"/>
    </row>
    <row r="51" spans="2:12" s="1" customFormat="1" ht="6.95" customHeight="1">
      <c r="B51" s="28"/>
      <c r="L51" s="28"/>
    </row>
    <row r="52" spans="2:12" s="1" customFormat="1" ht="12" customHeight="1">
      <c r="B52" s="28"/>
      <c r="C52" s="25" t="s">
        <v>18</v>
      </c>
      <c r="F52" s="23" t="str">
        <f>F12</f>
        <v>budova Městského úřadu, Pardubická 67, 537 16 Chrudim I</v>
      </c>
      <c r="I52" s="25" t="s">
        <v>20</v>
      </c>
      <c r="J52" s="45">
        <f>IF(J12="","",J12)</f>
        <v>45371</v>
      </c>
      <c r="L52" s="28"/>
    </row>
    <row r="53" spans="2:12" s="1" customFormat="1" ht="6.95" customHeight="1">
      <c r="B53" s="28"/>
      <c r="L53" s="28"/>
    </row>
    <row r="54" spans="2:12" s="1" customFormat="1" ht="15.2" customHeight="1">
      <c r="B54" s="28"/>
      <c r="C54" s="25" t="s">
        <v>21</v>
      </c>
      <c r="F54" s="23" t="str">
        <f>F14</f>
        <v>Město Chrudim, Resselovo nám.77, 537 16 Chrudim I</v>
      </c>
      <c r="I54" s="25" t="s">
        <v>25</v>
      </c>
      <c r="J54" s="458" t="str">
        <f>F20</f>
        <v>BOGUAJ Stavební inženýrství s.r.o.</v>
      </c>
      <c r="K54" s="459"/>
      <c r="L54" s="28"/>
    </row>
    <row r="55" spans="2:12" s="1" customFormat="1" ht="15.2" customHeight="1">
      <c r="B55" s="28"/>
      <c r="C55" s="25" t="s">
        <v>24</v>
      </c>
      <c r="F55" s="23" t="str">
        <f>IF(E18="","",E18)</f>
        <v xml:space="preserve"> </v>
      </c>
      <c r="I55" s="25" t="s">
        <v>27</v>
      </c>
      <c r="J55" s="26" t="str">
        <f>E24</f>
        <v xml:space="preserve"> </v>
      </c>
      <c r="L55" s="28"/>
    </row>
    <row r="56" spans="2:12" s="1" customFormat="1" ht="10.35" customHeight="1">
      <c r="B56" s="28"/>
      <c r="L56" s="28"/>
    </row>
    <row r="57" spans="2:12" s="1" customFormat="1" ht="29.25" customHeight="1">
      <c r="B57" s="28"/>
      <c r="C57" s="92" t="s">
        <v>89</v>
      </c>
      <c r="D57" s="86"/>
      <c r="E57" s="86"/>
      <c r="F57" s="86"/>
      <c r="G57" s="86"/>
      <c r="H57" s="86"/>
      <c r="I57" s="86"/>
      <c r="J57" s="93" t="s">
        <v>90</v>
      </c>
      <c r="K57" s="86"/>
      <c r="L57" s="28"/>
    </row>
    <row r="58" spans="2:12" s="1" customFormat="1" ht="10.35" customHeight="1">
      <c r="B58" s="28"/>
      <c r="L58" s="28"/>
    </row>
    <row r="59" spans="2:46" s="1" customFormat="1" ht="22.9" customHeight="1">
      <c r="B59" s="28"/>
      <c r="C59" s="94" t="s">
        <v>62</v>
      </c>
      <c r="J59" s="59">
        <f>J84</f>
        <v>0</v>
      </c>
      <c r="L59" s="28"/>
      <c r="AT59" s="16" t="s">
        <v>91</v>
      </c>
    </row>
    <row r="60" spans="2:12" s="8" customFormat="1" ht="24.95" customHeight="1">
      <c r="B60" s="95"/>
      <c r="D60" s="96" t="s">
        <v>92</v>
      </c>
      <c r="E60" s="97"/>
      <c r="F60" s="97"/>
      <c r="G60" s="97"/>
      <c r="H60" s="97"/>
      <c r="I60" s="97"/>
      <c r="J60" s="98">
        <f>J85</f>
        <v>0</v>
      </c>
      <c r="L60" s="95"/>
    </row>
    <row r="61" spans="2:12" s="9" customFormat="1" ht="19.9" customHeight="1">
      <c r="B61" s="99"/>
      <c r="D61" s="100" t="s">
        <v>93</v>
      </c>
      <c r="E61" s="101"/>
      <c r="F61" s="101"/>
      <c r="G61" s="101"/>
      <c r="H61" s="101"/>
      <c r="I61" s="101"/>
      <c r="J61" s="102">
        <f>J86</f>
        <v>0</v>
      </c>
      <c r="L61" s="99"/>
    </row>
    <row r="62" spans="2:12" s="8" customFormat="1" ht="24.95" customHeight="1">
      <c r="B62" s="95"/>
      <c r="D62" s="96" t="s">
        <v>144</v>
      </c>
      <c r="E62" s="97"/>
      <c r="F62" s="97"/>
      <c r="G62" s="97"/>
      <c r="H62" s="97"/>
      <c r="I62" s="97"/>
      <c r="J62" s="98">
        <f>J131</f>
        <v>0</v>
      </c>
      <c r="L62" s="95"/>
    </row>
    <row r="63" spans="2:12" s="9" customFormat="1" ht="19.9" customHeight="1">
      <c r="B63" s="99"/>
      <c r="D63" s="100" t="s">
        <v>145</v>
      </c>
      <c r="E63" s="101"/>
      <c r="F63" s="101"/>
      <c r="G63" s="101"/>
      <c r="H63" s="101"/>
      <c r="I63" s="101"/>
      <c r="J63" s="102">
        <f>J132</f>
        <v>0</v>
      </c>
      <c r="L63" s="99"/>
    </row>
    <row r="64" spans="2:12" s="8" customFormat="1" ht="24.95" customHeight="1">
      <c r="B64" s="95"/>
      <c r="D64" s="96" t="s">
        <v>94</v>
      </c>
      <c r="E64" s="97"/>
      <c r="F64" s="97"/>
      <c r="G64" s="97"/>
      <c r="H64" s="97"/>
      <c r="I64" s="97"/>
      <c r="J64" s="98">
        <f>J138</f>
        <v>0</v>
      </c>
      <c r="L64" s="95"/>
    </row>
    <row r="65" spans="2:12" s="1" customFormat="1" ht="21.75" customHeight="1">
      <c r="B65" s="28"/>
      <c r="L65" s="28"/>
    </row>
    <row r="66" spans="2:12" s="1" customFormat="1" ht="6.95" customHeight="1">
      <c r="B66" s="37"/>
      <c r="C66" s="38"/>
      <c r="D66" s="38"/>
      <c r="E66" s="38"/>
      <c r="F66" s="38"/>
      <c r="G66" s="38"/>
      <c r="H66" s="38"/>
      <c r="I66" s="38"/>
      <c r="J66" s="38"/>
      <c r="K66" s="38"/>
      <c r="L66" s="28"/>
    </row>
    <row r="70" spans="2:12" s="1" customFormat="1" ht="6.95" customHeight="1">
      <c r="B70" s="39"/>
      <c r="C70" s="40"/>
      <c r="D70" s="40"/>
      <c r="E70" s="40"/>
      <c r="F70" s="40"/>
      <c r="G70" s="40"/>
      <c r="H70" s="40"/>
      <c r="I70" s="40"/>
      <c r="J70" s="40"/>
      <c r="K70" s="40"/>
      <c r="L70" s="28"/>
    </row>
    <row r="71" spans="2:12" s="1" customFormat="1" ht="24.95" customHeight="1">
      <c r="B71" s="28"/>
      <c r="C71" s="20" t="s">
        <v>95</v>
      </c>
      <c r="L71" s="28"/>
    </row>
    <row r="72" spans="2:12" s="1" customFormat="1" ht="6.95" customHeight="1">
      <c r="B72" s="28"/>
      <c r="L72" s="28"/>
    </row>
    <row r="73" spans="2:12" s="1" customFormat="1" ht="12" customHeight="1">
      <c r="B73" s="28"/>
      <c r="C73" s="25" t="s">
        <v>14</v>
      </c>
      <c r="L73" s="28"/>
    </row>
    <row r="74" spans="2:12" s="1" customFormat="1" ht="25.5" customHeight="1">
      <c r="B74" s="28"/>
      <c r="E74" s="461" t="str">
        <f>E7</f>
        <v>REKONSTRUKCE ELEKTROINSTALACE, č.p.67, CHRUDIM                                                                                                - AKTUALIZACE A DOPLNĚNÍ PD_BŘEZEN 2024</v>
      </c>
      <c r="F74" s="451"/>
      <c r="G74" s="451"/>
      <c r="H74" s="451"/>
      <c r="L74" s="28"/>
    </row>
    <row r="75" spans="2:12" s="1" customFormat="1" ht="12" customHeight="1">
      <c r="B75" s="28"/>
      <c r="C75" s="25" t="s">
        <v>87</v>
      </c>
      <c r="L75" s="28"/>
    </row>
    <row r="76" spans="2:12" s="1" customFormat="1" ht="16.5" customHeight="1">
      <c r="B76" s="28"/>
      <c r="E76" s="452" t="str">
        <f>E9</f>
        <v>SO.09 - 2.n.p._kanceláře</v>
      </c>
      <c r="F76" s="460"/>
      <c r="G76" s="460"/>
      <c r="H76" s="460"/>
      <c r="L76" s="28"/>
    </row>
    <row r="77" spans="2:12" s="1" customFormat="1" ht="6.95" customHeight="1">
      <c r="B77" s="28"/>
      <c r="L77" s="28"/>
    </row>
    <row r="78" spans="2:12" s="1" customFormat="1" ht="12" customHeight="1">
      <c r="B78" s="28"/>
      <c r="C78" s="25" t="s">
        <v>18</v>
      </c>
      <c r="F78" s="23" t="str">
        <f>F12</f>
        <v>budova Městského úřadu, Pardubická 67, 537 16 Chrudim I</v>
      </c>
      <c r="I78" s="25" t="s">
        <v>20</v>
      </c>
      <c r="J78" s="45">
        <f>IF(J12="","",J12)</f>
        <v>45371</v>
      </c>
      <c r="L78" s="28"/>
    </row>
    <row r="79" spans="2:12" s="1" customFormat="1" ht="6.95" customHeight="1">
      <c r="B79" s="28"/>
      <c r="L79" s="28"/>
    </row>
    <row r="80" spans="2:12" s="1" customFormat="1" ht="15.2" customHeight="1">
      <c r="B80" s="28"/>
      <c r="C80" s="25" t="s">
        <v>21</v>
      </c>
      <c r="F80" s="23" t="str">
        <f>F54</f>
        <v>Město Chrudim, Resselovo nám.77, 537 16 Chrudim I</v>
      </c>
      <c r="I80" s="25" t="s">
        <v>25</v>
      </c>
      <c r="J80" s="458" t="str">
        <f>J54</f>
        <v>BOGUAJ Stavební inženýrství s.r.o.</v>
      </c>
      <c r="K80" s="459"/>
      <c r="L80" s="28"/>
    </row>
    <row r="81" spans="2:12" s="1" customFormat="1" ht="15.2" customHeight="1">
      <c r="B81" s="28"/>
      <c r="C81" s="25" t="s">
        <v>24</v>
      </c>
      <c r="F81" s="23" t="str">
        <f>IF(E18="","",E18)</f>
        <v xml:space="preserve"> </v>
      </c>
      <c r="I81" s="25" t="s">
        <v>27</v>
      </c>
      <c r="J81" s="26" t="str">
        <f>E24</f>
        <v xml:space="preserve"> </v>
      </c>
      <c r="L81" s="28"/>
    </row>
    <row r="82" spans="2:12" s="1" customFormat="1" ht="10.35" customHeight="1">
      <c r="B82" s="28"/>
      <c r="L82" s="28"/>
    </row>
    <row r="83" spans="2:20" s="10" customFormat="1" ht="29.25" customHeight="1">
      <c r="B83" s="103"/>
      <c r="C83" s="104" t="s">
        <v>96</v>
      </c>
      <c r="D83" s="105" t="s">
        <v>49</v>
      </c>
      <c r="E83" s="105" t="s">
        <v>45</v>
      </c>
      <c r="F83" s="105" t="s">
        <v>46</v>
      </c>
      <c r="G83" s="105" t="s">
        <v>97</v>
      </c>
      <c r="H83" s="105" t="s">
        <v>98</v>
      </c>
      <c r="I83" s="105" t="s">
        <v>99</v>
      </c>
      <c r="J83" s="105" t="s">
        <v>90</v>
      </c>
      <c r="K83" s="106" t="s">
        <v>100</v>
      </c>
      <c r="L83" s="103"/>
      <c r="M83" s="52" t="s">
        <v>3</v>
      </c>
      <c r="N83" s="53" t="s">
        <v>34</v>
      </c>
      <c r="O83" s="53" t="s">
        <v>101</v>
      </c>
      <c r="P83" s="53" t="s">
        <v>102</v>
      </c>
      <c r="Q83" s="53" t="s">
        <v>103</v>
      </c>
      <c r="R83" s="53" t="s">
        <v>104</v>
      </c>
      <c r="S83" s="53" t="s">
        <v>105</v>
      </c>
      <c r="T83" s="54" t="s">
        <v>106</v>
      </c>
    </row>
    <row r="84" spans="2:62" s="1" customFormat="1" ht="22.9" customHeight="1">
      <c r="B84" s="28"/>
      <c r="C84" s="57" t="s">
        <v>107</v>
      </c>
      <c r="J84" s="107">
        <f>J85+J131+J138</f>
        <v>0</v>
      </c>
      <c r="L84" s="28"/>
      <c r="M84" s="55"/>
      <c r="N84" s="46"/>
      <c r="O84" s="46"/>
      <c r="P84" s="108">
        <f>P85+P131+P138</f>
        <v>855.872</v>
      </c>
      <c r="Q84" s="46"/>
      <c r="R84" s="108">
        <f>R85+R131+R138</f>
        <v>0.3636529999999999</v>
      </c>
      <c r="S84" s="46"/>
      <c r="T84" s="109">
        <f>T85+T131+T138</f>
        <v>0.8785000000000001</v>
      </c>
      <c r="AS84" s="16" t="s">
        <v>63</v>
      </c>
      <c r="AT84" s="16" t="s">
        <v>91</v>
      </c>
      <c r="BJ84" s="110">
        <f>BJ85+BJ131+BJ138</f>
        <v>0</v>
      </c>
    </row>
    <row r="85" spans="2:62" s="11" customFormat="1" ht="25.9" customHeight="1">
      <c r="B85" s="111"/>
      <c r="D85" s="112" t="s">
        <v>63</v>
      </c>
      <c r="E85" s="113" t="s">
        <v>108</v>
      </c>
      <c r="F85" s="113" t="s">
        <v>109</v>
      </c>
      <c r="J85" s="114">
        <f>J86</f>
        <v>0</v>
      </c>
      <c r="L85" s="111"/>
      <c r="M85" s="115"/>
      <c r="P85" s="116">
        <f>P86</f>
        <v>454.746</v>
      </c>
      <c r="R85" s="116">
        <f>R86</f>
        <v>0.3101029999999999</v>
      </c>
      <c r="T85" s="117">
        <f>T86</f>
        <v>0</v>
      </c>
      <c r="AQ85" s="112" t="s">
        <v>71</v>
      </c>
      <c r="AS85" s="118" t="s">
        <v>63</v>
      </c>
      <c r="AT85" s="118" t="s">
        <v>64</v>
      </c>
      <c r="AX85" s="112" t="s">
        <v>110</v>
      </c>
      <c r="BJ85" s="119">
        <f>BJ86</f>
        <v>0</v>
      </c>
    </row>
    <row r="86" spans="2:62" s="11" customFormat="1" ht="22.9" customHeight="1">
      <c r="B86" s="111"/>
      <c r="D86" s="112" t="s">
        <v>63</v>
      </c>
      <c r="E86" s="120" t="s">
        <v>111</v>
      </c>
      <c r="F86" s="120" t="s">
        <v>112</v>
      </c>
      <c r="J86" s="121">
        <f>SUM(J87:J130)</f>
        <v>0</v>
      </c>
      <c r="L86" s="273"/>
      <c r="M86" s="115"/>
      <c r="P86" s="116">
        <f>SUM(P87:P128)</f>
        <v>454.746</v>
      </c>
      <c r="R86" s="116">
        <f>SUM(R87:R128)</f>
        <v>0.3101029999999999</v>
      </c>
      <c r="T86" s="117">
        <f>SUM(T87:T128)</f>
        <v>0</v>
      </c>
      <c r="AQ86" s="112" t="s">
        <v>71</v>
      </c>
      <c r="AS86" s="118" t="s">
        <v>63</v>
      </c>
      <c r="AT86" s="118" t="s">
        <v>70</v>
      </c>
      <c r="AX86" s="112" t="s">
        <v>110</v>
      </c>
      <c r="BJ86" s="119">
        <f>SUM(BJ87:BJ128)</f>
        <v>0</v>
      </c>
    </row>
    <row r="87" spans="2:64" s="1" customFormat="1" ht="44.25" customHeight="1">
      <c r="B87" s="122"/>
      <c r="C87" s="123" t="s">
        <v>70</v>
      </c>
      <c r="D87" s="123" t="s">
        <v>113</v>
      </c>
      <c r="E87" s="245" t="s">
        <v>453</v>
      </c>
      <c r="F87" s="125" t="s">
        <v>454</v>
      </c>
      <c r="G87" s="126" t="s">
        <v>122</v>
      </c>
      <c r="H87" s="127">
        <v>318</v>
      </c>
      <c r="I87" s="128"/>
      <c r="J87" s="128">
        <f aca="true" t="shared" si="0" ref="J87:J94">ROUND(I87*H87,2)</f>
        <v>0</v>
      </c>
      <c r="K87" s="246" t="s">
        <v>1049</v>
      </c>
      <c r="L87" s="28"/>
      <c r="M87" s="129" t="s">
        <v>3</v>
      </c>
      <c r="N87" s="130" t="s">
        <v>35</v>
      </c>
      <c r="O87" s="131">
        <v>0.091</v>
      </c>
      <c r="P87" s="131">
        <f aca="true" t="shared" si="1" ref="P87:P94">O87*H87</f>
        <v>28.938</v>
      </c>
      <c r="Q87" s="131">
        <v>0</v>
      </c>
      <c r="R87" s="131">
        <f aca="true" t="shared" si="2" ref="R87:R94">Q87*H87</f>
        <v>0</v>
      </c>
      <c r="S87" s="131">
        <v>0</v>
      </c>
      <c r="T87" s="132">
        <f aca="true" t="shared" si="3" ref="T87:T94">S87*H87</f>
        <v>0</v>
      </c>
      <c r="AA87" s="134"/>
      <c r="AQ87" s="133" t="s">
        <v>115</v>
      </c>
      <c r="AS87" s="133" t="s">
        <v>113</v>
      </c>
      <c r="AT87" s="133" t="s">
        <v>71</v>
      </c>
      <c r="AX87" s="16" t="s">
        <v>110</v>
      </c>
      <c r="BD87" s="134">
        <f aca="true" t="shared" si="4" ref="BD87:BD94">IF(N87="základní",J87,0)</f>
        <v>0</v>
      </c>
      <c r="BE87" s="134">
        <f aca="true" t="shared" si="5" ref="BE87:BE94">IF(N87="snížená",J87,0)</f>
        <v>0</v>
      </c>
      <c r="BF87" s="134">
        <f aca="true" t="shared" si="6" ref="BF87:BF94">IF(N87="zákl. přenesená",J87,0)</f>
        <v>0</v>
      </c>
      <c r="BG87" s="134">
        <f aca="true" t="shared" si="7" ref="BG87:BG94">IF(N87="sníž. přenesená",J87,0)</f>
        <v>0</v>
      </c>
      <c r="BH87" s="134">
        <f aca="true" t="shared" si="8" ref="BH87:BH94">IF(N87="nulová",J87,0)</f>
        <v>0</v>
      </c>
      <c r="BI87" s="16" t="s">
        <v>70</v>
      </c>
      <c r="BJ87" s="134">
        <f aca="true" t="shared" si="9" ref="BJ87:BJ94">ROUND(I87*H87,2)</f>
        <v>0</v>
      </c>
      <c r="BK87" s="16" t="s">
        <v>115</v>
      </c>
      <c r="BL87" s="133" t="s">
        <v>455</v>
      </c>
    </row>
    <row r="88" spans="2:64" s="1" customFormat="1" ht="21.75" customHeight="1">
      <c r="B88" s="122"/>
      <c r="C88" s="135" t="s">
        <v>71</v>
      </c>
      <c r="D88" s="135" t="s">
        <v>116</v>
      </c>
      <c r="E88" s="394" t="s">
        <v>456</v>
      </c>
      <c r="F88" s="137" t="s">
        <v>457</v>
      </c>
      <c r="G88" s="138" t="s">
        <v>122</v>
      </c>
      <c r="H88" s="139">
        <v>318</v>
      </c>
      <c r="I88" s="140"/>
      <c r="J88" s="140">
        <f t="shared" si="0"/>
        <v>0</v>
      </c>
      <c r="K88" s="272" t="s">
        <v>1049</v>
      </c>
      <c r="L88" s="141"/>
      <c r="M88" s="142" t="s">
        <v>3</v>
      </c>
      <c r="N88" s="143" t="s">
        <v>35</v>
      </c>
      <c r="O88" s="131">
        <v>0</v>
      </c>
      <c r="P88" s="131">
        <f t="shared" si="1"/>
        <v>0</v>
      </c>
      <c r="Q88" s="131">
        <v>4E-05</v>
      </c>
      <c r="R88" s="131">
        <f t="shared" si="2"/>
        <v>0.01272</v>
      </c>
      <c r="S88" s="131">
        <v>0</v>
      </c>
      <c r="T88" s="132">
        <f t="shared" si="3"/>
        <v>0</v>
      </c>
      <c r="AA88" s="134"/>
      <c r="AQ88" s="133" t="s">
        <v>117</v>
      </c>
      <c r="AS88" s="133" t="s">
        <v>116</v>
      </c>
      <c r="AT88" s="133" t="s">
        <v>71</v>
      </c>
      <c r="AX88" s="16" t="s">
        <v>110</v>
      </c>
      <c r="BD88" s="134">
        <f t="shared" si="4"/>
        <v>0</v>
      </c>
      <c r="BE88" s="134">
        <f t="shared" si="5"/>
        <v>0</v>
      </c>
      <c r="BF88" s="134">
        <f t="shared" si="6"/>
        <v>0</v>
      </c>
      <c r="BG88" s="134">
        <f t="shared" si="7"/>
        <v>0</v>
      </c>
      <c r="BH88" s="134">
        <f t="shared" si="8"/>
        <v>0</v>
      </c>
      <c r="BI88" s="16" t="s">
        <v>70</v>
      </c>
      <c r="BJ88" s="134">
        <f t="shared" si="9"/>
        <v>0</v>
      </c>
      <c r="BK88" s="16" t="s">
        <v>115</v>
      </c>
      <c r="BL88" s="133" t="s">
        <v>458</v>
      </c>
    </row>
    <row r="89" spans="2:64" s="1" customFormat="1" ht="44.25" customHeight="1">
      <c r="B89" s="122"/>
      <c r="C89" s="123" t="s">
        <v>119</v>
      </c>
      <c r="D89" s="123" t="s">
        <v>113</v>
      </c>
      <c r="E89" s="245" t="s">
        <v>459</v>
      </c>
      <c r="F89" s="125" t="s">
        <v>460</v>
      </c>
      <c r="G89" s="126" t="s">
        <v>122</v>
      </c>
      <c r="H89" s="127">
        <v>22</v>
      </c>
      <c r="I89" s="128"/>
      <c r="J89" s="128">
        <f t="shared" si="0"/>
        <v>0</v>
      </c>
      <c r="K89" s="125" t="s">
        <v>1049</v>
      </c>
      <c r="L89" s="28"/>
      <c r="M89" s="129" t="s">
        <v>3</v>
      </c>
      <c r="N89" s="130" t="s">
        <v>35</v>
      </c>
      <c r="O89" s="131">
        <v>0.179</v>
      </c>
      <c r="P89" s="131">
        <f t="shared" si="1"/>
        <v>3.9379999999999997</v>
      </c>
      <c r="Q89" s="131">
        <v>0</v>
      </c>
      <c r="R89" s="131">
        <f t="shared" si="2"/>
        <v>0</v>
      </c>
      <c r="S89" s="131">
        <v>0</v>
      </c>
      <c r="T89" s="132">
        <f t="shared" si="3"/>
        <v>0</v>
      </c>
      <c r="AA89" s="134"/>
      <c r="AQ89" s="133" t="s">
        <v>115</v>
      </c>
      <c r="AS89" s="133" t="s">
        <v>113</v>
      </c>
      <c r="AT89" s="133" t="s">
        <v>71</v>
      </c>
      <c r="AX89" s="16" t="s">
        <v>110</v>
      </c>
      <c r="BD89" s="134">
        <f t="shared" si="4"/>
        <v>0</v>
      </c>
      <c r="BE89" s="134">
        <f t="shared" si="5"/>
        <v>0</v>
      </c>
      <c r="BF89" s="134">
        <f t="shared" si="6"/>
        <v>0</v>
      </c>
      <c r="BG89" s="134">
        <f t="shared" si="7"/>
        <v>0</v>
      </c>
      <c r="BH89" s="134">
        <f t="shared" si="8"/>
        <v>0</v>
      </c>
      <c r="BI89" s="16" t="s">
        <v>70</v>
      </c>
      <c r="BJ89" s="134">
        <f t="shared" si="9"/>
        <v>0</v>
      </c>
      <c r="BK89" s="16" t="s">
        <v>115</v>
      </c>
      <c r="BL89" s="133" t="s">
        <v>461</v>
      </c>
    </row>
    <row r="90" spans="2:64" s="1" customFormat="1" ht="24">
      <c r="B90" s="122"/>
      <c r="C90" s="135" t="s">
        <v>123</v>
      </c>
      <c r="D90" s="135" t="s">
        <v>116</v>
      </c>
      <c r="E90" s="394" t="s">
        <v>462</v>
      </c>
      <c r="F90" s="137" t="s">
        <v>463</v>
      </c>
      <c r="G90" s="138" t="s">
        <v>122</v>
      </c>
      <c r="H90" s="139">
        <v>22</v>
      </c>
      <c r="I90" s="140"/>
      <c r="J90" s="140">
        <f t="shared" si="0"/>
        <v>0</v>
      </c>
      <c r="K90" s="272" t="s">
        <v>1049</v>
      </c>
      <c r="L90" s="141"/>
      <c r="M90" s="142" t="s">
        <v>3</v>
      </c>
      <c r="N90" s="143" t="s">
        <v>35</v>
      </c>
      <c r="O90" s="131">
        <v>0</v>
      </c>
      <c r="P90" s="131">
        <f t="shared" si="1"/>
        <v>0</v>
      </c>
      <c r="Q90" s="131">
        <v>3E-05</v>
      </c>
      <c r="R90" s="131">
        <f t="shared" si="2"/>
        <v>0.00066</v>
      </c>
      <c r="S90" s="131">
        <v>0</v>
      </c>
      <c r="T90" s="132">
        <f t="shared" si="3"/>
        <v>0</v>
      </c>
      <c r="AA90" s="134"/>
      <c r="AQ90" s="133" t="s">
        <v>117</v>
      </c>
      <c r="AS90" s="133" t="s">
        <v>116</v>
      </c>
      <c r="AT90" s="133" t="s">
        <v>71</v>
      </c>
      <c r="AX90" s="16" t="s">
        <v>110</v>
      </c>
      <c r="BD90" s="134">
        <f t="shared" si="4"/>
        <v>0</v>
      </c>
      <c r="BE90" s="134">
        <f t="shared" si="5"/>
        <v>0</v>
      </c>
      <c r="BF90" s="134">
        <f t="shared" si="6"/>
        <v>0</v>
      </c>
      <c r="BG90" s="134">
        <f t="shared" si="7"/>
        <v>0</v>
      </c>
      <c r="BH90" s="134">
        <f t="shared" si="8"/>
        <v>0</v>
      </c>
      <c r="BI90" s="16" t="s">
        <v>70</v>
      </c>
      <c r="BJ90" s="134">
        <f t="shared" si="9"/>
        <v>0</v>
      </c>
      <c r="BK90" s="16" t="s">
        <v>115</v>
      </c>
      <c r="BL90" s="133" t="s">
        <v>464</v>
      </c>
    </row>
    <row r="91" spans="2:64" s="1" customFormat="1" ht="48">
      <c r="B91" s="122"/>
      <c r="C91" s="123" t="s">
        <v>124</v>
      </c>
      <c r="D91" s="123" t="s">
        <v>113</v>
      </c>
      <c r="E91" s="245" t="s">
        <v>171</v>
      </c>
      <c r="F91" s="125" t="s">
        <v>172</v>
      </c>
      <c r="G91" s="126" t="s">
        <v>122</v>
      </c>
      <c r="H91" s="127">
        <v>95</v>
      </c>
      <c r="I91" s="128"/>
      <c r="J91" s="128">
        <f t="shared" si="0"/>
        <v>0</v>
      </c>
      <c r="K91" s="125" t="s">
        <v>1049</v>
      </c>
      <c r="L91" s="28"/>
      <c r="M91" s="129" t="s">
        <v>3</v>
      </c>
      <c r="N91" s="130" t="s">
        <v>35</v>
      </c>
      <c r="O91" s="131">
        <v>0.401</v>
      </c>
      <c r="P91" s="131">
        <f t="shared" si="1"/>
        <v>38.095</v>
      </c>
      <c r="Q91" s="131">
        <v>0</v>
      </c>
      <c r="R91" s="131">
        <f t="shared" si="2"/>
        <v>0</v>
      </c>
      <c r="S91" s="131">
        <v>0</v>
      </c>
      <c r="T91" s="132">
        <f t="shared" si="3"/>
        <v>0</v>
      </c>
      <c r="AA91" s="134"/>
      <c r="AQ91" s="133" t="s">
        <v>115</v>
      </c>
      <c r="AS91" s="133" t="s">
        <v>113</v>
      </c>
      <c r="AT91" s="133" t="s">
        <v>71</v>
      </c>
      <c r="AX91" s="16" t="s">
        <v>110</v>
      </c>
      <c r="BD91" s="134">
        <f t="shared" si="4"/>
        <v>0</v>
      </c>
      <c r="BE91" s="134">
        <f t="shared" si="5"/>
        <v>0</v>
      </c>
      <c r="BF91" s="134">
        <f t="shared" si="6"/>
        <v>0</v>
      </c>
      <c r="BG91" s="134">
        <f t="shared" si="7"/>
        <v>0</v>
      </c>
      <c r="BH91" s="134">
        <f t="shared" si="8"/>
        <v>0</v>
      </c>
      <c r="BI91" s="16" t="s">
        <v>70</v>
      </c>
      <c r="BJ91" s="134">
        <f t="shared" si="9"/>
        <v>0</v>
      </c>
      <c r="BK91" s="16" t="s">
        <v>115</v>
      </c>
      <c r="BL91" s="133" t="s">
        <v>173</v>
      </c>
    </row>
    <row r="92" spans="2:64" s="1" customFormat="1" ht="24">
      <c r="B92" s="122"/>
      <c r="C92" s="135" t="s">
        <v>125</v>
      </c>
      <c r="D92" s="135" t="s">
        <v>116</v>
      </c>
      <c r="E92" s="394" t="s">
        <v>174</v>
      </c>
      <c r="F92" s="137" t="s">
        <v>175</v>
      </c>
      <c r="G92" s="138" t="s">
        <v>122</v>
      </c>
      <c r="H92" s="139">
        <v>95</v>
      </c>
      <c r="I92" s="140"/>
      <c r="J92" s="140">
        <f t="shared" si="0"/>
        <v>0</v>
      </c>
      <c r="K92" s="272" t="s">
        <v>1049</v>
      </c>
      <c r="L92" s="141"/>
      <c r="M92" s="142" t="s">
        <v>3</v>
      </c>
      <c r="N92" s="143" t="s">
        <v>35</v>
      </c>
      <c r="O92" s="131">
        <v>0</v>
      </c>
      <c r="P92" s="131">
        <f t="shared" si="1"/>
        <v>0</v>
      </c>
      <c r="Q92" s="131">
        <v>9E-05</v>
      </c>
      <c r="R92" s="131">
        <f t="shared" si="2"/>
        <v>0.00855</v>
      </c>
      <c r="S92" s="131">
        <v>0</v>
      </c>
      <c r="T92" s="132">
        <f t="shared" si="3"/>
        <v>0</v>
      </c>
      <c r="AA92" s="134"/>
      <c r="AQ92" s="133" t="s">
        <v>117</v>
      </c>
      <c r="AS92" s="133" t="s">
        <v>116</v>
      </c>
      <c r="AT92" s="133" t="s">
        <v>71</v>
      </c>
      <c r="AX92" s="16" t="s">
        <v>110</v>
      </c>
      <c r="BD92" s="134">
        <f t="shared" si="4"/>
        <v>0</v>
      </c>
      <c r="BE92" s="134">
        <f t="shared" si="5"/>
        <v>0</v>
      </c>
      <c r="BF92" s="134">
        <f t="shared" si="6"/>
        <v>0</v>
      </c>
      <c r="BG92" s="134">
        <f t="shared" si="7"/>
        <v>0</v>
      </c>
      <c r="BH92" s="134">
        <f t="shared" si="8"/>
        <v>0</v>
      </c>
      <c r="BI92" s="16" t="s">
        <v>70</v>
      </c>
      <c r="BJ92" s="134">
        <f t="shared" si="9"/>
        <v>0</v>
      </c>
      <c r="BK92" s="16" t="s">
        <v>115</v>
      </c>
      <c r="BL92" s="133" t="s">
        <v>176</v>
      </c>
    </row>
    <row r="93" spans="2:64" s="1" customFormat="1" ht="36">
      <c r="B93" s="122"/>
      <c r="C93" s="123" t="s">
        <v>126</v>
      </c>
      <c r="D93" s="123" t="s">
        <v>113</v>
      </c>
      <c r="E93" s="245" t="s">
        <v>184</v>
      </c>
      <c r="F93" s="125" t="s">
        <v>185</v>
      </c>
      <c r="G93" s="126" t="s">
        <v>114</v>
      </c>
      <c r="H93" s="127">
        <v>670</v>
      </c>
      <c r="I93" s="128"/>
      <c r="J93" s="128">
        <f t="shared" si="0"/>
        <v>0</v>
      </c>
      <c r="K93" s="125" t="s">
        <v>1049</v>
      </c>
      <c r="L93" s="28"/>
      <c r="M93" s="129" t="s">
        <v>3</v>
      </c>
      <c r="N93" s="130" t="s">
        <v>35</v>
      </c>
      <c r="O93" s="131">
        <v>0.082</v>
      </c>
      <c r="P93" s="131">
        <f t="shared" si="1"/>
        <v>54.940000000000005</v>
      </c>
      <c r="Q93" s="131">
        <v>0</v>
      </c>
      <c r="R93" s="131">
        <f t="shared" si="2"/>
        <v>0</v>
      </c>
      <c r="S93" s="131">
        <v>0</v>
      </c>
      <c r="T93" s="132">
        <f t="shared" si="3"/>
        <v>0</v>
      </c>
      <c r="AA93" s="134"/>
      <c r="AQ93" s="133" t="s">
        <v>115</v>
      </c>
      <c r="AS93" s="133" t="s">
        <v>113</v>
      </c>
      <c r="AT93" s="133" t="s">
        <v>71</v>
      </c>
      <c r="AX93" s="16" t="s">
        <v>110</v>
      </c>
      <c r="BD93" s="134">
        <f t="shared" si="4"/>
        <v>0</v>
      </c>
      <c r="BE93" s="134">
        <f t="shared" si="5"/>
        <v>0</v>
      </c>
      <c r="BF93" s="134">
        <f t="shared" si="6"/>
        <v>0</v>
      </c>
      <c r="BG93" s="134">
        <f t="shared" si="7"/>
        <v>0</v>
      </c>
      <c r="BH93" s="134">
        <f t="shared" si="8"/>
        <v>0</v>
      </c>
      <c r="BI93" s="16" t="s">
        <v>70</v>
      </c>
      <c r="BJ93" s="134">
        <f t="shared" si="9"/>
        <v>0</v>
      </c>
      <c r="BK93" s="16" t="s">
        <v>115</v>
      </c>
      <c r="BL93" s="133" t="s">
        <v>506</v>
      </c>
    </row>
    <row r="94" spans="2:64" s="1" customFormat="1" ht="24">
      <c r="B94" s="122"/>
      <c r="C94" s="135" t="s">
        <v>127</v>
      </c>
      <c r="D94" s="135" t="s">
        <v>116</v>
      </c>
      <c r="E94" s="394" t="s">
        <v>186</v>
      </c>
      <c r="F94" s="137" t="s">
        <v>187</v>
      </c>
      <c r="G94" s="138" t="s">
        <v>114</v>
      </c>
      <c r="H94" s="139">
        <v>770.5</v>
      </c>
      <c r="I94" s="140"/>
      <c r="J94" s="140">
        <f t="shared" si="0"/>
        <v>0</v>
      </c>
      <c r="K94" s="272" t="s">
        <v>1049</v>
      </c>
      <c r="L94" s="141"/>
      <c r="M94" s="142" t="s">
        <v>3</v>
      </c>
      <c r="N94" s="143" t="s">
        <v>35</v>
      </c>
      <c r="O94" s="131">
        <v>0</v>
      </c>
      <c r="P94" s="131">
        <f t="shared" si="1"/>
        <v>0</v>
      </c>
      <c r="Q94" s="131">
        <v>0.00012</v>
      </c>
      <c r="R94" s="131">
        <f t="shared" si="2"/>
        <v>0.09246</v>
      </c>
      <c r="S94" s="131">
        <v>0</v>
      </c>
      <c r="T94" s="132">
        <f t="shared" si="3"/>
        <v>0</v>
      </c>
      <c r="AA94" s="134"/>
      <c r="AQ94" s="133" t="s">
        <v>117</v>
      </c>
      <c r="AS94" s="133" t="s">
        <v>116</v>
      </c>
      <c r="AT94" s="133" t="s">
        <v>71</v>
      </c>
      <c r="AX94" s="16" t="s">
        <v>110</v>
      </c>
      <c r="BD94" s="134">
        <f t="shared" si="4"/>
        <v>0</v>
      </c>
      <c r="BE94" s="134">
        <f t="shared" si="5"/>
        <v>0</v>
      </c>
      <c r="BF94" s="134">
        <f t="shared" si="6"/>
        <v>0</v>
      </c>
      <c r="BG94" s="134">
        <f t="shared" si="7"/>
        <v>0</v>
      </c>
      <c r="BH94" s="134">
        <f t="shared" si="8"/>
        <v>0</v>
      </c>
      <c r="BI94" s="16" t="s">
        <v>70</v>
      </c>
      <c r="BJ94" s="134">
        <f t="shared" si="9"/>
        <v>0</v>
      </c>
      <c r="BK94" s="16" t="s">
        <v>115</v>
      </c>
      <c r="BL94" s="133" t="s">
        <v>188</v>
      </c>
    </row>
    <row r="95" spans="2:50" s="12" customFormat="1" ht="12">
      <c r="B95" s="144"/>
      <c r="D95" s="145" t="s">
        <v>118</v>
      </c>
      <c r="F95" s="247" t="s">
        <v>1004</v>
      </c>
      <c r="H95" s="147">
        <v>770.5</v>
      </c>
      <c r="L95" s="144"/>
      <c r="M95" s="148"/>
      <c r="T95" s="149"/>
      <c r="Z95" s="1"/>
      <c r="AA95" s="134"/>
      <c r="AS95" s="150" t="s">
        <v>118</v>
      </c>
      <c r="AT95" s="150" t="s">
        <v>71</v>
      </c>
      <c r="AU95" s="12" t="s">
        <v>71</v>
      </c>
      <c r="AV95" s="12" t="s">
        <v>4</v>
      </c>
      <c r="AW95" s="12" t="s">
        <v>70</v>
      </c>
      <c r="AX95" s="150" t="s">
        <v>110</v>
      </c>
    </row>
    <row r="96" spans="2:64" s="1" customFormat="1" ht="36">
      <c r="B96" s="122"/>
      <c r="C96" s="123" t="s">
        <v>130</v>
      </c>
      <c r="D96" s="123" t="s">
        <v>113</v>
      </c>
      <c r="E96" s="245" t="s">
        <v>189</v>
      </c>
      <c r="F96" s="125" t="s">
        <v>190</v>
      </c>
      <c r="G96" s="126" t="s">
        <v>114</v>
      </c>
      <c r="H96" s="127">
        <v>830</v>
      </c>
      <c r="I96" s="128"/>
      <c r="J96" s="128">
        <f>ROUND(I96*H96,2)</f>
        <v>0</v>
      </c>
      <c r="K96" s="125" t="s">
        <v>1049</v>
      </c>
      <c r="L96" s="28"/>
      <c r="M96" s="129" t="s">
        <v>3</v>
      </c>
      <c r="N96" s="130" t="s">
        <v>35</v>
      </c>
      <c r="O96" s="131">
        <v>0.086</v>
      </c>
      <c r="P96" s="131">
        <f>O96*H96</f>
        <v>71.38</v>
      </c>
      <c r="Q96" s="131">
        <v>0</v>
      </c>
      <c r="R96" s="131">
        <f>Q96*H96</f>
        <v>0</v>
      </c>
      <c r="S96" s="131">
        <v>0</v>
      </c>
      <c r="T96" s="132">
        <f>S96*H96</f>
        <v>0</v>
      </c>
      <c r="AA96" s="134"/>
      <c r="AQ96" s="133" t="s">
        <v>115</v>
      </c>
      <c r="AS96" s="133" t="s">
        <v>113</v>
      </c>
      <c r="AT96" s="133" t="s">
        <v>71</v>
      </c>
      <c r="AX96" s="16" t="s">
        <v>110</v>
      </c>
      <c r="BD96" s="134">
        <f>IF(N96="základní",J96,0)</f>
        <v>0</v>
      </c>
      <c r="BE96" s="134">
        <f>IF(N96="snížená",J96,0)</f>
        <v>0</v>
      </c>
      <c r="BF96" s="134">
        <f>IF(N96="zákl. přenesená",J96,0)</f>
        <v>0</v>
      </c>
      <c r="BG96" s="134">
        <f>IF(N96="sníž. přenesená",J96,0)</f>
        <v>0</v>
      </c>
      <c r="BH96" s="134">
        <f>IF(N96="nulová",J96,0)</f>
        <v>0</v>
      </c>
      <c r="BI96" s="16" t="s">
        <v>70</v>
      </c>
      <c r="BJ96" s="134">
        <f>ROUND(I96*H96,2)</f>
        <v>0</v>
      </c>
      <c r="BK96" s="16" t="s">
        <v>115</v>
      </c>
      <c r="BL96" s="133" t="s">
        <v>191</v>
      </c>
    </row>
    <row r="97" spans="2:64" s="1" customFormat="1" ht="24">
      <c r="B97" s="122"/>
      <c r="C97" s="135" t="s">
        <v>131</v>
      </c>
      <c r="D97" s="135" t="s">
        <v>116</v>
      </c>
      <c r="E97" s="394" t="s">
        <v>192</v>
      </c>
      <c r="F97" s="137" t="s">
        <v>193</v>
      </c>
      <c r="G97" s="138" t="s">
        <v>114</v>
      </c>
      <c r="H97" s="139">
        <v>954.5</v>
      </c>
      <c r="I97" s="140"/>
      <c r="J97" s="140">
        <f>ROUND(I97*H97,2)</f>
        <v>0</v>
      </c>
      <c r="K97" s="272" t="s">
        <v>1049</v>
      </c>
      <c r="L97" s="141"/>
      <c r="M97" s="142" t="s">
        <v>3</v>
      </c>
      <c r="N97" s="143" t="s">
        <v>35</v>
      </c>
      <c r="O97" s="131">
        <v>0</v>
      </c>
      <c r="P97" s="131">
        <f>O97*H97</f>
        <v>0</v>
      </c>
      <c r="Q97" s="131">
        <v>0.00017</v>
      </c>
      <c r="R97" s="131">
        <f>Q97*H97</f>
        <v>0.16226500000000002</v>
      </c>
      <c r="S97" s="131">
        <v>0</v>
      </c>
      <c r="T97" s="132">
        <f>S97*H97</f>
        <v>0</v>
      </c>
      <c r="AA97" s="134"/>
      <c r="AQ97" s="133" t="s">
        <v>117</v>
      </c>
      <c r="AS97" s="133" t="s">
        <v>116</v>
      </c>
      <c r="AT97" s="133" t="s">
        <v>71</v>
      </c>
      <c r="AX97" s="16" t="s">
        <v>110</v>
      </c>
      <c r="BD97" s="134">
        <f>IF(N97="základní",J97,0)</f>
        <v>0</v>
      </c>
      <c r="BE97" s="134">
        <f>IF(N97="snížená",J97,0)</f>
        <v>0</v>
      </c>
      <c r="BF97" s="134">
        <f>IF(N97="zákl. přenesená",J97,0)</f>
        <v>0</v>
      </c>
      <c r="BG97" s="134">
        <f>IF(N97="sníž. přenesená",J97,0)</f>
        <v>0</v>
      </c>
      <c r="BH97" s="134">
        <f>IF(N97="nulová",J97,0)</f>
        <v>0</v>
      </c>
      <c r="BI97" s="16" t="s">
        <v>70</v>
      </c>
      <c r="BJ97" s="134">
        <f>ROUND(I97*H97,2)</f>
        <v>0</v>
      </c>
      <c r="BK97" s="16" t="s">
        <v>115</v>
      </c>
      <c r="BL97" s="133" t="s">
        <v>194</v>
      </c>
    </row>
    <row r="98" spans="2:50" s="12" customFormat="1" ht="12">
      <c r="B98" s="144"/>
      <c r="D98" s="145" t="s">
        <v>118</v>
      </c>
      <c r="F98" s="247" t="s">
        <v>1005</v>
      </c>
      <c r="H98" s="147">
        <v>954.5</v>
      </c>
      <c r="L98" s="144"/>
      <c r="M98" s="148"/>
      <c r="T98" s="149"/>
      <c r="Z98" s="1"/>
      <c r="AA98" s="134"/>
      <c r="AS98" s="150" t="s">
        <v>118</v>
      </c>
      <c r="AT98" s="150" t="s">
        <v>71</v>
      </c>
      <c r="AU98" s="12" t="s">
        <v>71</v>
      </c>
      <c r="AV98" s="12" t="s">
        <v>4</v>
      </c>
      <c r="AW98" s="12" t="s">
        <v>70</v>
      </c>
      <c r="AX98" s="150" t="s">
        <v>110</v>
      </c>
    </row>
    <row r="99" spans="2:64" s="1" customFormat="1" ht="36">
      <c r="B99" s="122"/>
      <c r="C99" s="123" t="s">
        <v>132</v>
      </c>
      <c r="D99" s="123" t="s">
        <v>113</v>
      </c>
      <c r="E99" s="245" t="s">
        <v>449</v>
      </c>
      <c r="F99" s="125" t="s">
        <v>450</v>
      </c>
      <c r="G99" s="126" t="s">
        <v>114</v>
      </c>
      <c r="H99" s="127">
        <v>19</v>
      </c>
      <c r="I99" s="128"/>
      <c r="J99" s="128">
        <f>ROUND(I99*H99,2)</f>
        <v>0</v>
      </c>
      <c r="K99" s="125" t="s">
        <v>1049</v>
      </c>
      <c r="L99" s="28"/>
      <c r="M99" s="129" t="s">
        <v>3</v>
      </c>
      <c r="N99" s="130" t="s">
        <v>35</v>
      </c>
      <c r="O99" s="131">
        <v>0.11</v>
      </c>
      <c r="P99" s="131">
        <f>O99*H99</f>
        <v>2.09</v>
      </c>
      <c r="Q99" s="131">
        <v>0</v>
      </c>
      <c r="R99" s="131">
        <f>Q99*H99</f>
        <v>0</v>
      </c>
      <c r="S99" s="131">
        <v>0</v>
      </c>
      <c r="T99" s="132">
        <f>S99*H99</f>
        <v>0</v>
      </c>
      <c r="AA99" s="134"/>
      <c r="AQ99" s="133" t="s">
        <v>115</v>
      </c>
      <c r="AS99" s="133" t="s">
        <v>113</v>
      </c>
      <c r="AT99" s="133" t="s">
        <v>71</v>
      </c>
      <c r="AX99" s="16" t="s">
        <v>110</v>
      </c>
      <c r="BD99" s="134">
        <f>IF(N99="základní",J99,0)</f>
        <v>0</v>
      </c>
      <c r="BE99" s="134">
        <f>IF(N99="snížená",J99,0)</f>
        <v>0</v>
      </c>
      <c r="BF99" s="134">
        <f>IF(N99="zákl. přenesená",J99,0)</f>
        <v>0</v>
      </c>
      <c r="BG99" s="134">
        <f>IF(N99="sníž. přenesená",J99,0)</f>
        <v>0</v>
      </c>
      <c r="BH99" s="134">
        <f>IF(N99="nulová",J99,0)</f>
        <v>0</v>
      </c>
      <c r="BI99" s="16" t="s">
        <v>70</v>
      </c>
      <c r="BJ99" s="134">
        <f>ROUND(I99*H99,2)</f>
        <v>0</v>
      </c>
      <c r="BK99" s="16" t="s">
        <v>115</v>
      </c>
      <c r="BL99" s="133" t="s">
        <v>465</v>
      </c>
    </row>
    <row r="100" spans="2:64" s="1" customFormat="1" ht="24">
      <c r="B100" s="122"/>
      <c r="C100" s="135" t="s">
        <v>134</v>
      </c>
      <c r="D100" s="135" t="s">
        <v>116</v>
      </c>
      <c r="E100" s="394" t="s">
        <v>451</v>
      </c>
      <c r="F100" s="137" t="s">
        <v>452</v>
      </c>
      <c r="G100" s="138" t="s">
        <v>114</v>
      </c>
      <c r="H100" s="139">
        <v>21.8</v>
      </c>
      <c r="I100" s="140"/>
      <c r="J100" s="140">
        <f>ROUND(I100*H100,2)</f>
        <v>0</v>
      </c>
      <c r="K100" s="272" t="s">
        <v>1049</v>
      </c>
      <c r="L100" s="141"/>
      <c r="M100" s="142" t="s">
        <v>3</v>
      </c>
      <c r="N100" s="143" t="s">
        <v>35</v>
      </c>
      <c r="O100" s="131">
        <v>0</v>
      </c>
      <c r="P100" s="131">
        <f>O100*H100</f>
        <v>0</v>
      </c>
      <c r="Q100" s="131">
        <v>0.00016</v>
      </c>
      <c r="R100" s="131">
        <f>Q100*H100</f>
        <v>0.003488</v>
      </c>
      <c r="S100" s="131">
        <v>0</v>
      </c>
      <c r="T100" s="132">
        <f>S100*H100</f>
        <v>0</v>
      </c>
      <c r="AA100" s="134"/>
      <c r="AQ100" s="133" t="s">
        <v>117</v>
      </c>
      <c r="AS100" s="133" t="s">
        <v>116</v>
      </c>
      <c r="AT100" s="133" t="s">
        <v>71</v>
      </c>
      <c r="AX100" s="16" t="s">
        <v>110</v>
      </c>
      <c r="BD100" s="134">
        <f>IF(N100="základní",J100,0)</f>
        <v>0</v>
      </c>
      <c r="BE100" s="134">
        <f>IF(N100="snížená",J100,0)</f>
        <v>0</v>
      </c>
      <c r="BF100" s="134">
        <f>IF(N100="zákl. přenesená",J100,0)</f>
        <v>0</v>
      </c>
      <c r="BG100" s="134">
        <f>IF(N100="sníž. přenesená",J100,0)</f>
        <v>0</v>
      </c>
      <c r="BH100" s="134">
        <f>IF(N100="nulová",J100,0)</f>
        <v>0</v>
      </c>
      <c r="BI100" s="16" t="s">
        <v>70</v>
      </c>
      <c r="BJ100" s="134">
        <f>ROUND(I100*H100,2)</f>
        <v>0</v>
      </c>
      <c r="BK100" s="16" t="s">
        <v>115</v>
      </c>
      <c r="BL100" s="133" t="s">
        <v>466</v>
      </c>
    </row>
    <row r="101" spans="2:50" s="12" customFormat="1" ht="12">
      <c r="B101" s="144"/>
      <c r="D101" s="145" t="s">
        <v>118</v>
      </c>
      <c r="F101" s="146" t="s">
        <v>1001</v>
      </c>
      <c r="H101" s="147">
        <v>21.8</v>
      </c>
      <c r="L101" s="144"/>
      <c r="M101" s="148"/>
      <c r="T101" s="149"/>
      <c r="Z101" s="1"/>
      <c r="AA101" s="134"/>
      <c r="AS101" s="150" t="s">
        <v>118</v>
      </c>
      <c r="AT101" s="150" t="s">
        <v>71</v>
      </c>
      <c r="AU101" s="12" t="s">
        <v>71</v>
      </c>
      <c r="AV101" s="12" t="s">
        <v>4</v>
      </c>
      <c r="AW101" s="12" t="s">
        <v>70</v>
      </c>
      <c r="AX101" s="150" t="s">
        <v>110</v>
      </c>
    </row>
    <row r="102" spans="2:64" s="1" customFormat="1" ht="48">
      <c r="B102" s="122"/>
      <c r="C102" s="123" t="s">
        <v>135</v>
      </c>
      <c r="D102" s="123" t="s">
        <v>113</v>
      </c>
      <c r="E102" s="245" t="s">
        <v>467</v>
      </c>
      <c r="F102" s="125" t="s">
        <v>468</v>
      </c>
      <c r="G102" s="126" t="s">
        <v>122</v>
      </c>
      <c r="H102" s="127">
        <v>25</v>
      </c>
      <c r="I102" s="128"/>
      <c r="J102" s="128">
        <f aca="true" t="shared" si="10" ref="J102:J111">ROUND(I102*H102,2)</f>
        <v>0</v>
      </c>
      <c r="K102" s="125" t="s">
        <v>1049</v>
      </c>
      <c r="L102" s="28"/>
      <c r="M102" s="129" t="s">
        <v>3</v>
      </c>
      <c r="N102" s="130" t="s">
        <v>35</v>
      </c>
      <c r="O102" s="131">
        <v>0.154</v>
      </c>
      <c r="P102" s="131">
        <f aca="true" t="shared" si="11" ref="P102:P111">O102*H102</f>
        <v>3.85</v>
      </c>
      <c r="Q102" s="131">
        <v>0</v>
      </c>
      <c r="R102" s="131">
        <f aca="true" t="shared" si="12" ref="R102:R111">Q102*H102</f>
        <v>0</v>
      </c>
      <c r="S102" s="131">
        <v>0</v>
      </c>
      <c r="T102" s="132">
        <f aca="true" t="shared" si="13" ref="T102:T111">S102*H102</f>
        <v>0</v>
      </c>
      <c r="AA102" s="134"/>
      <c r="AQ102" s="133" t="s">
        <v>115</v>
      </c>
      <c r="AS102" s="133" t="s">
        <v>113</v>
      </c>
      <c r="AT102" s="133" t="s">
        <v>71</v>
      </c>
      <c r="AX102" s="16" t="s">
        <v>110</v>
      </c>
      <c r="BD102" s="134">
        <f aca="true" t="shared" si="14" ref="BD102:BD111">IF(N102="základní",J102,0)</f>
        <v>0</v>
      </c>
      <c r="BE102" s="134">
        <f aca="true" t="shared" si="15" ref="BE102:BE111">IF(N102="snížená",J102,0)</f>
        <v>0</v>
      </c>
      <c r="BF102" s="134">
        <f aca="true" t="shared" si="16" ref="BF102:BF111">IF(N102="zákl. přenesená",J102,0)</f>
        <v>0</v>
      </c>
      <c r="BG102" s="134">
        <f aca="true" t="shared" si="17" ref="BG102:BG111">IF(N102="sníž. přenesená",J102,0)</f>
        <v>0</v>
      </c>
      <c r="BH102" s="134">
        <f aca="true" t="shared" si="18" ref="BH102:BH111">IF(N102="nulová",J102,0)</f>
        <v>0</v>
      </c>
      <c r="BI102" s="16" t="s">
        <v>70</v>
      </c>
      <c r="BJ102" s="134">
        <f aca="true" t="shared" si="19" ref="BJ102:BJ111">ROUND(I102*H102,2)</f>
        <v>0</v>
      </c>
      <c r="BK102" s="16" t="s">
        <v>115</v>
      </c>
      <c r="BL102" s="133" t="s">
        <v>469</v>
      </c>
    </row>
    <row r="103" spans="2:64" s="1" customFormat="1" ht="21.75" customHeight="1">
      <c r="B103" s="122"/>
      <c r="C103" s="135" t="s">
        <v>136</v>
      </c>
      <c r="D103" s="135" t="s">
        <v>116</v>
      </c>
      <c r="E103" s="394" t="s">
        <v>470</v>
      </c>
      <c r="F103" s="137" t="s">
        <v>471</v>
      </c>
      <c r="G103" s="138" t="s">
        <v>122</v>
      </c>
      <c r="H103" s="139">
        <v>25</v>
      </c>
      <c r="I103" s="140"/>
      <c r="J103" s="140">
        <f t="shared" si="10"/>
        <v>0</v>
      </c>
      <c r="K103" s="272" t="s">
        <v>1049</v>
      </c>
      <c r="L103" s="141"/>
      <c r="M103" s="142" t="s">
        <v>3</v>
      </c>
      <c r="N103" s="143" t="s">
        <v>35</v>
      </c>
      <c r="O103" s="131">
        <v>0</v>
      </c>
      <c r="P103" s="131">
        <f t="shared" si="11"/>
        <v>0</v>
      </c>
      <c r="Q103" s="131">
        <v>5E-05</v>
      </c>
      <c r="R103" s="131">
        <f t="shared" si="12"/>
        <v>0.00125</v>
      </c>
      <c r="S103" s="131">
        <v>0</v>
      </c>
      <c r="T103" s="132">
        <f t="shared" si="13"/>
        <v>0</v>
      </c>
      <c r="AA103" s="134"/>
      <c r="AQ103" s="133" t="s">
        <v>117</v>
      </c>
      <c r="AS103" s="133" t="s">
        <v>116</v>
      </c>
      <c r="AT103" s="133" t="s">
        <v>71</v>
      </c>
      <c r="AX103" s="16" t="s">
        <v>110</v>
      </c>
      <c r="BD103" s="134">
        <f t="shared" si="14"/>
        <v>0</v>
      </c>
      <c r="BE103" s="134">
        <f t="shared" si="15"/>
        <v>0</v>
      </c>
      <c r="BF103" s="134">
        <f t="shared" si="16"/>
        <v>0</v>
      </c>
      <c r="BG103" s="134">
        <f t="shared" si="17"/>
        <v>0</v>
      </c>
      <c r="BH103" s="134">
        <f t="shared" si="18"/>
        <v>0</v>
      </c>
      <c r="BI103" s="16" t="s">
        <v>70</v>
      </c>
      <c r="BJ103" s="134">
        <f t="shared" si="19"/>
        <v>0</v>
      </c>
      <c r="BK103" s="16" t="s">
        <v>115</v>
      </c>
      <c r="BL103" s="133" t="s">
        <v>507</v>
      </c>
    </row>
    <row r="104" spans="2:64" s="1" customFormat="1" ht="48">
      <c r="B104" s="122"/>
      <c r="C104" s="123" t="s">
        <v>9</v>
      </c>
      <c r="D104" s="123" t="s">
        <v>113</v>
      </c>
      <c r="E104" s="245" t="s">
        <v>290</v>
      </c>
      <c r="F104" s="125" t="s">
        <v>291</v>
      </c>
      <c r="G104" s="126" t="s">
        <v>122</v>
      </c>
      <c r="H104" s="127">
        <v>9</v>
      </c>
      <c r="I104" s="128"/>
      <c r="J104" s="128">
        <f t="shared" si="10"/>
        <v>0</v>
      </c>
      <c r="K104" s="125" t="s">
        <v>1049</v>
      </c>
      <c r="L104" s="28"/>
      <c r="M104" s="129" t="s">
        <v>3</v>
      </c>
      <c r="N104" s="130" t="s">
        <v>35</v>
      </c>
      <c r="O104" s="131">
        <v>0.148</v>
      </c>
      <c r="P104" s="131">
        <f t="shared" si="11"/>
        <v>1.3319999999999999</v>
      </c>
      <c r="Q104" s="131">
        <v>0</v>
      </c>
      <c r="R104" s="131">
        <f t="shared" si="12"/>
        <v>0</v>
      </c>
      <c r="S104" s="131">
        <v>0</v>
      </c>
      <c r="T104" s="132">
        <f t="shared" si="13"/>
        <v>0</v>
      </c>
      <c r="AA104" s="134"/>
      <c r="AQ104" s="133" t="s">
        <v>115</v>
      </c>
      <c r="AS104" s="133" t="s">
        <v>113</v>
      </c>
      <c r="AT104" s="133" t="s">
        <v>71</v>
      </c>
      <c r="AX104" s="16" t="s">
        <v>110</v>
      </c>
      <c r="BD104" s="134">
        <f t="shared" si="14"/>
        <v>0</v>
      </c>
      <c r="BE104" s="134">
        <f t="shared" si="15"/>
        <v>0</v>
      </c>
      <c r="BF104" s="134">
        <f t="shared" si="16"/>
        <v>0</v>
      </c>
      <c r="BG104" s="134">
        <f t="shared" si="17"/>
        <v>0</v>
      </c>
      <c r="BH104" s="134">
        <f t="shared" si="18"/>
        <v>0</v>
      </c>
      <c r="BI104" s="16" t="s">
        <v>70</v>
      </c>
      <c r="BJ104" s="134">
        <f t="shared" si="19"/>
        <v>0</v>
      </c>
      <c r="BK104" s="16" t="s">
        <v>115</v>
      </c>
      <c r="BL104" s="133" t="s">
        <v>292</v>
      </c>
    </row>
    <row r="105" spans="2:64" s="1" customFormat="1" ht="24">
      <c r="B105" s="122"/>
      <c r="C105" s="135" t="s">
        <v>115</v>
      </c>
      <c r="D105" s="135" t="s">
        <v>116</v>
      </c>
      <c r="E105" s="394" t="s">
        <v>294</v>
      </c>
      <c r="F105" s="137" t="s">
        <v>295</v>
      </c>
      <c r="G105" s="138" t="s">
        <v>122</v>
      </c>
      <c r="H105" s="139">
        <v>9</v>
      </c>
      <c r="I105" s="140"/>
      <c r="J105" s="140">
        <f t="shared" si="10"/>
        <v>0</v>
      </c>
      <c r="K105" s="272" t="s">
        <v>1049</v>
      </c>
      <c r="L105" s="141"/>
      <c r="M105" s="142" t="s">
        <v>3</v>
      </c>
      <c r="N105" s="143" t="s">
        <v>35</v>
      </c>
      <c r="O105" s="131">
        <v>0</v>
      </c>
      <c r="P105" s="131">
        <f t="shared" si="11"/>
        <v>0</v>
      </c>
      <c r="Q105" s="131">
        <v>5E-05</v>
      </c>
      <c r="R105" s="131">
        <f t="shared" si="12"/>
        <v>0.00045000000000000004</v>
      </c>
      <c r="S105" s="131">
        <v>0</v>
      </c>
      <c r="T105" s="132">
        <f t="shared" si="13"/>
        <v>0</v>
      </c>
      <c r="AA105" s="134"/>
      <c r="AQ105" s="133" t="s">
        <v>117</v>
      </c>
      <c r="AS105" s="133" t="s">
        <v>116</v>
      </c>
      <c r="AT105" s="133" t="s">
        <v>71</v>
      </c>
      <c r="AX105" s="16" t="s">
        <v>110</v>
      </c>
      <c r="BD105" s="134">
        <f t="shared" si="14"/>
        <v>0</v>
      </c>
      <c r="BE105" s="134">
        <f t="shared" si="15"/>
        <v>0</v>
      </c>
      <c r="BF105" s="134">
        <f t="shared" si="16"/>
        <v>0</v>
      </c>
      <c r="BG105" s="134">
        <f t="shared" si="17"/>
        <v>0</v>
      </c>
      <c r="BH105" s="134">
        <f t="shared" si="18"/>
        <v>0</v>
      </c>
      <c r="BI105" s="16" t="s">
        <v>70</v>
      </c>
      <c r="BJ105" s="134">
        <f t="shared" si="19"/>
        <v>0</v>
      </c>
      <c r="BK105" s="16" t="s">
        <v>115</v>
      </c>
      <c r="BL105" s="133" t="s">
        <v>508</v>
      </c>
    </row>
    <row r="106" spans="2:64" s="1" customFormat="1" ht="48">
      <c r="B106" s="122"/>
      <c r="C106" s="123" t="s">
        <v>205</v>
      </c>
      <c r="D106" s="123" t="s">
        <v>113</v>
      </c>
      <c r="E106" s="245" t="s">
        <v>499</v>
      </c>
      <c r="F106" s="125" t="s">
        <v>500</v>
      </c>
      <c r="G106" s="126" t="s">
        <v>122</v>
      </c>
      <c r="H106" s="127">
        <v>4</v>
      </c>
      <c r="I106" s="128"/>
      <c r="J106" s="128">
        <f t="shared" si="10"/>
        <v>0</v>
      </c>
      <c r="K106" s="125" t="s">
        <v>1049</v>
      </c>
      <c r="L106" s="28"/>
      <c r="M106" s="129" t="s">
        <v>3</v>
      </c>
      <c r="N106" s="130" t="s">
        <v>35</v>
      </c>
      <c r="O106" s="131">
        <v>0.337</v>
      </c>
      <c r="P106" s="131">
        <f t="shared" si="11"/>
        <v>1.348</v>
      </c>
      <c r="Q106" s="131">
        <v>0</v>
      </c>
      <c r="R106" s="131">
        <f t="shared" si="12"/>
        <v>0</v>
      </c>
      <c r="S106" s="131">
        <v>0</v>
      </c>
      <c r="T106" s="132">
        <f t="shared" si="13"/>
        <v>0</v>
      </c>
      <c r="AA106" s="134"/>
      <c r="AQ106" s="133" t="s">
        <v>115</v>
      </c>
      <c r="AS106" s="133" t="s">
        <v>113</v>
      </c>
      <c r="AT106" s="133" t="s">
        <v>71</v>
      </c>
      <c r="AX106" s="16" t="s">
        <v>110</v>
      </c>
      <c r="BD106" s="134">
        <f t="shared" si="14"/>
        <v>0</v>
      </c>
      <c r="BE106" s="134">
        <f t="shared" si="15"/>
        <v>0</v>
      </c>
      <c r="BF106" s="134">
        <f t="shared" si="16"/>
        <v>0</v>
      </c>
      <c r="BG106" s="134">
        <f t="shared" si="17"/>
        <v>0</v>
      </c>
      <c r="BH106" s="134">
        <f t="shared" si="18"/>
        <v>0</v>
      </c>
      <c r="BI106" s="16" t="s">
        <v>70</v>
      </c>
      <c r="BJ106" s="134">
        <f t="shared" si="19"/>
        <v>0</v>
      </c>
      <c r="BK106" s="16" t="s">
        <v>115</v>
      </c>
      <c r="BL106" s="133" t="s">
        <v>501</v>
      </c>
    </row>
    <row r="107" spans="2:64" s="1" customFormat="1" ht="24">
      <c r="B107" s="122"/>
      <c r="C107" s="135" t="s">
        <v>206</v>
      </c>
      <c r="D107" s="135" t="s">
        <v>116</v>
      </c>
      <c r="E107" s="394" t="s">
        <v>502</v>
      </c>
      <c r="F107" s="137" t="s">
        <v>503</v>
      </c>
      <c r="G107" s="138" t="s">
        <v>122</v>
      </c>
      <c r="H107" s="139">
        <v>4</v>
      </c>
      <c r="I107" s="140"/>
      <c r="J107" s="140">
        <f t="shared" si="10"/>
        <v>0</v>
      </c>
      <c r="K107" s="272" t="s">
        <v>1049</v>
      </c>
      <c r="L107" s="141"/>
      <c r="M107" s="142" t="s">
        <v>3</v>
      </c>
      <c r="N107" s="143" t="s">
        <v>35</v>
      </c>
      <c r="O107" s="131">
        <v>0</v>
      </c>
      <c r="P107" s="131">
        <f t="shared" si="11"/>
        <v>0</v>
      </c>
      <c r="Q107" s="131">
        <v>6E-05</v>
      </c>
      <c r="R107" s="131">
        <f t="shared" si="12"/>
        <v>0.00024</v>
      </c>
      <c r="S107" s="131">
        <v>0</v>
      </c>
      <c r="T107" s="132">
        <f t="shared" si="13"/>
        <v>0</v>
      </c>
      <c r="AA107" s="134"/>
      <c r="AQ107" s="133" t="s">
        <v>117</v>
      </c>
      <c r="AS107" s="133" t="s">
        <v>116</v>
      </c>
      <c r="AT107" s="133" t="s">
        <v>71</v>
      </c>
      <c r="AX107" s="16" t="s">
        <v>110</v>
      </c>
      <c r="BD107" s="134">
        <f t="shared" si="14"/>
        <v>0</v>
      </c>
      <c r="BE107" s="134">
        <f t="shared" si="15"/>
        <v>0</v>
      </c>
      <c r="BF107" s="134">
        <f t="shared" si="16"/>
        <v>0</v>
      </c>
      <c r="BG107" s="134">
        <f t="shared" si="17"/>
        <v>0</v>
      </c>
      <c r="BH107" s="134">
        <f t="shared" si="18"/>
        <v>0</v>
      </c>
      <c r="BI107" s="16" t="s">
        <v>70</v>
      </c>
      <c r="BJ107" s="134">
        <f t="shared" si="19"/>
        <v>0</v>
      </c>
      <c r="BK107" s="16" t="s">
        <v>115</v>
      </c>
      <c r="BL107" s="133" t="s">
        <v>509</v>
      </c>
    </row>
    <row r="108" spans="2:64" s="1" customFormat="1" ht="16.5" customHeight="1">
      <c r="B108" s="122"/>
      <c r="C108" s="135" t="s">
        <v>8</v>
      </c>
      <c r="D108" s="135" t="s">
        <v>116</v>
      </c>
      <c r="E108" s="394" t="s">
        <v>316</v>
      </c>
      <c r="F108" s="137" t="s">
        <v>317</v>
      </c>
      <c r="G108" s="138" t="s">
        <v>122</v>
      </c>
      <c r="H108" s="139">
        <v>15</v>
      </c>
      <c r="I108" s="140"/>
      <c r="J108" s="140">
        <f t="shared" si="10"/>
        <v>0</v>
      </c>
      <c r="K108" s="272" t="s">
        <v>1049</v>
      </c>
      <c r="L108" s="141"/>
      <c r="M108" s="142" t="s">
        <v>3</v>
      </c>
      <c r="N108" s="143" t="s">
        <v>35</v>
      </c>
      <c r="O108" s="131">
        <v>0</v>
      </c>
      <c r="P108" s="131">
        <f t="shared" si="11"/>
        <v>0</v>
      </c>
      <c r="Q108" s="131">
        <v>3E-05</v>
      </c>
      <c r="R108" s="131">
        <f t="shared" si="12"/>
        <v>0.00045</v>
      </c>
      <c r="S108" s="131">
        <v>0</v>
      </c>
      <c r="T108" s="132">
        <f t="shared" si="13"/>
        <v>0</v>
      </c>
      <c r="AA108" s="134"/>
      <c r="AQ108" s="133" t="s">
        <v>117</v>
      </c>
      <c r="AS108" s="133" t="s">
        <v>116</v>
      </c>
      <c r="AT108" s="133" t="s">
        <v>71</v>
      </c>
      <c r="AX108" s="16" t="s">
        <v>110</v>
      </c>
      <c r="BD108" s="134">
        <f t="shared" si="14"/>
        <v>0</v>
      </c>
      <c r="BE108" s="134">
        <f t="shared" si="15"/>
        <v>0</v>
      </c>
      <c r="BF108" s="134">
        <f t="shared" si="16"/>
        <v>0</v>
      </c>
      <c r="BG108" s="134">
        <f t="shared" si="17"/>
        <v>0</v>
      </c>
      <c r="BH108" s="134">
        <f t="shared" si="18"/>
        <v>0</v>
      </c>
      <c r="BI108" s="16" t="s">
        <v>70</v>
      </c>
      <c r="BJ108" s="134">
        <f t="shared" si="19"/>
        <v>0</v>
      </c>
      <c r="BK108" s="16" t="s">
        <v>115</v>
      </c>
      <c r="BL108" s="133" t="s">
        <v>510</v>
      </c>
    </row>
    <row r="109" spans="2:64" s="1" customFormat="1" ht="16.5" customHeight="1">
      <c r="B109" s="122"/>
      <c r="C109" s="135" t="s">
        <v>207</v>
      </c>
      <c r="D109" s="135" t="s">
        <v>116</v>
      </c>
      <c r="E109" s="394" t="s">
        <v>472</v>
      </c>
      <c r="F109" s="137" t="s">
        <v>473</v>
      </c>
      <c r="G109" s="138" t="s">
        <v>122</v>
      </c>
      <c r="H109" s="139">
        <v>24</v>
      </c>
      <c r="I109" s="140"/>
      <c r="J109" s="140">
        <f t="shared" si="10"/>
        <v>0</v>
      </c>
      <c r="K109" s="272" t="s">
        <v>1049</v>
      </c>
      <c r="L109" s="141"/>
      <c r="M109" s="142" t="s">
        <v>3</v>
      </c>
      <c r="N109" s="143" t="s">
        <v>35</v>
      </c>
      <c r="O109" s="131">
        <v>0</v>
      </c>
      <c r="P109" s="131">
        <f t="shared" si="11"/>
        <v>0</v>
      </c>
      <c r="Q109" s="131">
        <v>3E-05</v>
      </c>
      <c r="R109" s="131">
        <f t="shared" si="12"/>
        <v>0.00072</v>
      </c>
      <c r="S109" s="131">
        <v>0</v>
      </c>
      <c r="T109" s="132">
        <f t="shared" si="13"/>
        <v>0</v>
      </c>
      <c r="AA109" s="134"/>
      <c r="AQ109" s="133" t="s">
        <v>117</v>
      </c>
      <c r="AS109" s="133" t="s">
        <v>116</v>
      </c>
      <c r="AT109" s="133" t="s">
        <v>71</v>
      </c>
      <c r="AX109" s="16" t="s">
        <v>110</v>
      </c>
      <c r="BD109" s="134">
        <f t="shared" si="14"/>
        <v>0</v>
      </c>
      <c r="BE109" s="134">
        <f t="shared" si="15"/>
        <v>0</v>
      </c>
      <c r="BF109" s="134">
        <f t="shared" si="16"/>
        <v>0</v>
      </c>
      <c r="BG109" s="134">
        <f t="shared" si="17"/>
        <v>0</v>
      </c>
      <c r="BH109" s="134">
        <f t="shared" si="18"/>
        <v>0</v>
      </c>
      <c r="BI109" s="16" t="s">
        <v>70</v>
      </c>
      <c r="BJ109" s="134">
        <f t="shared" si="19"/>
        <v>0</v>
      </c>
      <c r="BK109" s="16" t="s">
        <v>115</v>
      </c>
      <c r="BL109" s="133" t="s">
        <v>511</v>
      </c>
    </row>
    <row r="110" spans="2:64" s="1" customFormat="1" ht="48">
      <c r="B110" s="122"/>
      <c r="C110" s="123" t="s">
        <v>210</v>
      </c>
      <c r="D110" s="123" t="s">
        <v>113</v>
      </c>
      <c r="E110" s="245" t="s">
        <v>474</v>
      </c>
      <c r="F110" s="125" t="s">
        <v>475</v>
      </c>
      <c r="G110" s="126" t="s">
        <v>122</v>
      </c>
      <c r="H110" s="127">
        <v>313</v>
      </c>
      <c r="I110" s="128"/>
      <c r="J110" s="128">
        <f t="shared" si="10"/>
        <v>0</v>
      </c>
      <c r="K110" s="125" t="s">
        <v>1049</v>
      </c>
      <c r="L110" s="28"/>
      <c r="M110" s="129" t="s">
        <v>3</v>
      </c>
      <c r="N110" s="130" t="s">
        <v>35</v>
      </c>
      <c r="O110" s="131">
        <v>0.327</v>
      </c>
      <c r="P110" s="131">
        <f t="shared" si="11"/>
        <v>102.351</v>
      </c>
      <c r="Q110" s="131">
        <v>0</v>
      </c>
      <c r="R110" s="131">
        <f t="shared" si="12"/>
        <v>0</v>
      </c>
      <c r="S110" s="131">
        <v>0</v>
      </c>
      <c r="T110" s="132">
        <f t="shared" si="13"/>
        <v>0</v>
      </c>
      <c r="AA110" s="134"/>
      <c r="AQ110" s="133" t="s">
        <v>115</v>
      </c>
      <c r="AS110" s="133" t="s">
        <v>113</v>
      </c>
      <c r="AT110" s="133" t="s">
        <v>71</v>
      </c>
      <c r="AX110" s="16" t="s">
        <v>110</v>
      </c>
      <c r="BD110" s="134">
        <f t="shared" si="14"/>
        <v>0</v>
      </c>
      <c r="BE110" s="134">
        <f t="shared" si="15"/>
        <v>0</v>
      </c>
      <c r="BF110" s="134">
        <f t="shared" si="16"/>
        <v>0</v>
      </c>
      <c r="BG110" s="134">
        <f t="shared" si="17"/>
        <v>0</v>
      </c>
      <c r="BH110" s="134">
        <f t="shared" si="18"/>
        <v>0</v>
      </c>
      <c r="BI110" s="16" t="s">
        <v>70</v>
      </c>
      <c r="BJ110" s="134">
        <f t="shared" si="19"/>
        <v>0</v>
      </c>
      <c r="BK110" s="16" t="s">
        <v>115</v>
      </c>
      <c r="BL110" s="133" t="s">
        <v>512</v>
      </c>
    </row>
    <row r="111" spans="2:64" s="1" customFormat="1" ht="24">
      <c r="B111" s="122"/>
      <c r="C111" s="135" t="s">
        <v>213</v>
      </c>
      <c r="D111" s="135" t="s">
        <v>116</v>
      </c>
      <c r="E111" s="394" t="s">
        <v>308</v>
      </c>
      <c r="F111" s="137" t="s">
        <v>868</v>
      </c>
      <c r="G111" s="138" t="s">
        <v>122</v>
      </c>
      <c r="H111" s="139">
        <v>148</v>
      </c>
      <c r="I111" s="140"/>
      <c r="J111" s="140">
        <f t="shared" si="10"/>
        <v>0</v>
      </c>
      <c r="K111" s="272" t="s">
        <v>1049</v>
      </c>
      <c r="L111" s="141"/>
      <c r="M111" s="142" t="s">
        <v>3</v>
      </c>
      <c r="N111" s="143" t="s">
        <v>35</v>
      </c>
      <c r="O111" s="131">
        <v>0</v>
      </c>
      <c r="P111" s="131">
        <f t="shared" si="11"/>
        <v>0</v>
      </c>
      <c r="Q111" s="131">
        <v>7E-05</v>
      </c>
      <c r="R111" s="131">
        <f t="shared" si="12"/>
        <v>0.01036</v>
      </c>
      <c r="S111" s="131">
        <v>0</v>
      </c>
      <c r="T111" s="132">
        <f t="shared" si="13"/>
        <v>0</v>
      </c>
      <c r="AA111" s="134"/>
      <c r="AQ111" s="133" t="s">
        <v>117</v>
      </c>
      <c r="AS111" s="133" t="s">
        <v>116</v>
      </c>
      <c r="AT111" s="133" t="s">
        <v>71</v>
      </c>
      <c r="AX111" s="16" t="s">
        <v>110</v>
      </c>
      <c r="BD111" s="134">
        <f t="shared" si="14"/>
        <v>0</v>
      </c>
      <c r="BE111" s="134">
        <f t="shared" si="15"/>
        <v>0</v>
      </c>
      <c r="BF111" s="134">
        <f t="shared" si="16"/>
        <v>0</v>
      </c>
      <c r="BG111" s="134">
        <f t="shared" si="17"/>
        <v>0</v>
      </c>
      <c r="BH111" s="134">
        <f t="shared" si="18"/>
        <v>0</v>
      </c>
      <c r="BI111" s="16" t="s">
        <v>70</v>
      </c>
      <c r="BJ111" s="134">
        <f t="shared" si="19"/>
        <v>0</v>
      </c>
      <c r="BK111" s="16" t="s">
        <v>115</v>
      </c>
      <c r="BL111" s="133" t="s">
        <v>513</v>
      </c>
    </row>
    <row r="112" spans="2:46" s="1" customFormat="1" ht="19.5">
      <c r="B112" s="28"/>
      <c r="D112" s="145" t="s">
        <v>133</v>
      </c>
      <c r="F112" s="151" t="s">
        <v>476</v>
      </c>
      <c r="L112" s="28"/>
      <c r="M112" s="152"/>
      <c r="T112" s="49"/>
      <c r="AA112" s="134"/>
      <c r="AS112" s="16" t="s">
        <v>133</v>
      </c>
      <c r="AT112" s="16" t="s">
        <v>71</v>
      </c>
    </row>
    <row r="113" spans="2:64" s="1" customFormat="1" ht="36">
      <c r="B113" s="122"/>
      <c r="C113" s="135" t="s">
        <v>215</v>
      </c>
      <c r="D113" s="135" t="s">
        <v>116</v>
      </c>
      <c r="E113" s="394" t="s">
        <v>314</v>
      </c>
      <c r="F113" s="137" t="s">
        <v>870</v>
      </c>
      <c r="G113" s="138" t="s">
        <v>122</v>
      </c>
      <c r="H113" s="139">
        <v>2</v>
      </c>
      <c r="I113" s="140"/>
      <c r="J113" s="140">
        <f>ROUND(I113*H113,2)</f>
        <v>0</v>
      </c>
      <c r="K113" s="272" t="s">
        <v>1049</v>
      </c>
      <c r="L113" s="141"/>
      <c r="M113" s="142" t="s">
        <v>3</v>
      </c>
      <c r="N113" s="143" t="s">
        <v>35</v>
      </c>
      <c r="O113" s="131">
        <v>0</v>
      </c>
      <c r="P113" s="131">
        <f>O113*H113</f>
        <v>0</v>
      </c>
      <c r="Q113" s="131">
        <v>7E-05</v>
      </c>
      <c r="R113" s="131">
        <f>Q113*H113</f>
        <v>0.00014</v>
      </c>
      <c r="S113" s="131">
        <v>0</v>
      </c>
      <c r="T113" s="132">
        <f>S113*H113</f>
        <v>0</v>
      </c>
      <c r="AA113" s="134"/>
      <c r="AQ113" s="133" t="s">
        <v>117</v>
      </c>
      <c r="AS113" s="133" t="s">
        <v>116</v>
      </c>
      <c r="AT113" s="133" t="s">
        <v>71</v>
      </c>
      <c r="AX113" s="16" t="s">
        <v>110</v>
      </c>
      <c r="BD113" s="134">
        <f>IF(N113="základní",J113,0)</f>
        <v>0</v>
      </c>
      <c r="BE113" s="134">
        <f>IF(N113="snížená",J113,0)</f>
        <v>0</v>
      </c>
      <c r="BF113" s="134">
        <f>IF(N113="zákl. přenesená",J113,0)</f>
        <v>0</v>
      </c>
      <c r="BG113" s="134">
        <f>IF(N113="sníž. přenesená",J113,0)</f>
        <v>0</v>
      </c>
      <c r="BH113" s="134">
        <f>IF(N113="nulová",J113,0)</f>
        <v>0</v>
      </c>
      <c r="BI113" s="16" t="s">
        <v>70</v>
      </c>
      <c r="BJ113" s="134">
        <f>ROUND(I113*H113,2)</f>
        <v>0</v>
      </c>
      <c r="BK113" s="16" t="s">
        <v>115</v>
      </c>
      <c r="BL113" s="133" t="s">
        <v>514</v>
      </c>
    </row>
    <row r="114" spans="2:46" s="1" customFormat="1" ht="19.5">
      <c r="B114" s="28"/>
      <c r="D114" s="145" t="s">
        <v>133</v>
      </c>
      <c r="F114" s="151" t="s">
        <v>476</v>
      </c>
      <c r="L114" s="28"/>
      <c r="M114" s="152"/>
      <c r="T114" s="49"/>
      <c r="AA114" s="134"/>
      <c r="AS114" s="16" t="s">
        <v>133</v>
      </c>
      <c r="AT114" s="16" t="s">
        <v>71</v>
      </c>
    </row>
    <row r="115" spans="2:64" s="1" customFormat="1" ht="24">
      <c r="B115" s="122"/>
      <c r="C115" s="135" t="s">
        <v>219</v>
      </c>
      <c r="D115" s="135" t="s">
        <v>116</v>
      </c>
      <c r="E115" s="394" t="s">
        <v>308</v>
      </c>
      <c r="F115" s="137" t="s">
        <v>868</v>
      </c>
      <c r="G115" s="138" t="s">
        <v>122</v>
      </c>
      <c r="H115" s="139">
        <v>107</v>
      </c>
      <c r="I115" s="140"/>
      <c r="J115" s="140">
        <f>ROUND(I115*H115,2)</f>
        <v>0</v>
      </c>
      <c r="K115" s="272" t="s">
        <v>1049</v>
      </c>
      <c r="L115" s="141"/>
      <c r="M115" s="142" t="s">
        <v>3</v>
      </c>
      <c r="N115" s="143" t="s">
        <v>35</v>
      </c>
      <c r="O115" s="131">
        <v>0</v>
      </c>
      <c r="P115" s="131">
        <f>O115*H115</f>
        <v>0</v>
      </c>
      <c r="Q115" s="131">
        <v>7E-05</v>
      </c>
      <c r="R115" s="131">
        <f>Q115*H115</f>
        <v>0.007489999999999999</v>
      </c>
      <c r="S115" s="131">
        <v>0</v>
      </c>
      <c r="T115" s="132">
        <f>S115*H115</f>
        <v>0</v>
      </c>
      <c r="AA115" s="134"/>
      <c r="AQ115" s="133" t="s">
        <v>117</v>
      </c>
      <c r="AS115" s="133" t="s">
        <v>116</v>
      </c>
      <c r="AT115" s="133" t="s">
        <v>71</v>
      </c>
      <c r="AX115" s="16" t="s">
        <v>110</v>
      </c>
      <c r="BD115" s="134">
        <f>IF(N115="základní",J115,0)</f>
        <v>0</v>
      </c>
      <c r="BE115" s="134">
        <f>IF(N115="snížená",J115,0)</f>
        <v>0</v>
      </c>
      <c r="BF115" s="134">
        <f>IF(N115="zákl. přenesená",J115,0)</f>
        <v>0</v>
      </c>
      <c r="BG115" s="134">
        <f>IF(N115="sníž. přenesená",J115,0)</f>
        <v>0</v>
      </c>
      <c r="BH115" s="134">
        <f>IF(N115="nulová",J115,0)</f>
        <v>0</v>
      </c>
      <c r="BI115" s="16" t="s">
        <v>70</v>
      </c>
      <c r="BJ115" s="134">
        <f>ROUND(I115*H115,2)</f>
        <v>0</v>
      </c>
      <c r="BK115" s="16" t="s">
        <v>115</v>
      </c>
      <c r="BL115" s="133" t="s">
        <v>515</v>
      </c>
    </row>
    <row r="116" spans="2:46" s="1" customFormat="1" ht="19.5">
      <c r="B116" s="28"/>
      <c r="D116" s="145" t="s">
        <v>133</v>
      </c>
      <c r="F116" s="151" t="s">
        <v>477</v>
      </c>
      <c r="L116" s="28"/>
      <c r="M116" s="152"/>
      <c r="T116" s="49"/>
      <c r="AA116" s="134"/>
      <c r="AS116" s="16" t="s">
        <v>133</v>
      </c>
      <c r="AT116" s="16" t="s">
        <v>71</v>
      </c>
    </row>
    <row r="117" spans="2:64" s="1" customFormat="1" ht="36">
      <c r="B117" s="122"/>
      <c r="C117" s="135" t="s">
        <v>221</v>
      </c>
      <c r="D117" s="135" t="s">
        <v>116</v>
      </c>
      <c r="E117" s="394" t="s">
        <v>314</v>
      </c>
      <c r="F117" s="137" t="s">
        <v>870</v>
      </c>
      <c r="G117" s="138" t="s">
        <v>122</v>
      </c>
      <c r="H117" s="139">
        <v>56</v>
      </c>
      <c r="I117" s="140"/>
      <c r="J117" s="140">
        <f>ROUND(I117*H117,2)</f>
        <v>0</v>
      </c>
      <c r="K117" s="272" t="s">
        <v>1049</v>
      </c>
      <c r="L117" s="141"/>
      <c r="M117" s="142" t="s">
        <v>3</v>
      </c>
      <c r="N117" s="143" t="s">
        <v>35</v>
      </c>
      <c r="O117" s="131">
        <v>0</v>
      </c>
      <c r="P117" s="131">
        <f>O117*H117</f>
        <v>0</v>
      </c>
      <c r="Q117" s="131">
        <v>7E-05</v>
      </c>
      <c r="R117" s="131">
        <f>Q117*H117</f>
        <v>0.00392</v>
      </c>
      <c r="S117" s="131">
        <v>0</v>
      </c>
      <c r="T117" s="132">
        <f>S117*H117</f>
        <v>0</v>
      </c>
      <c r="AA117" s="134"/>
      <c r="AQ117" s="133" t="s">
        <v>117</v>
      </c>
      <c r="AS117" s="133" t="s">
        <v>116</v>
      </c>
      <c r="AT117" s="133" t="s">
        <v>71</v>
      </c>
      <c r="AX117" s="16" t="s">
        <v>110</v>
      </c>
      <c r="BD117" s="134">
        <f>IF(N117="základní",J117,0)</f>
        <v>0</v>
      </c>
      <c r="BE117" s="134">
        <f>IF(N117="snížená",J117,0)</f>
        <v>0</v>
      </c>
      <c r="BF117" s="134">
        <f>IF(N117="zákl. přenesená",J117,0)</f>
        <v>0</v>
      </c>
      <c r="BG117" s="134">
        <f>IF(N117="sníž. přenesená",J117,0)</f>
        <v>0</v>
      </c>
      <c r="BH117" s="134">
        <f>IF(N117="nulová",J117,0)</f>
        <v>0</v>
      </c>
      <c r="BI117" s="16" t="s">
        <v>70</v>
      </c>
      <c r="BJ117" s="134">
        <f>ROUND(I117*H117,2)</f>
        <v>0</v>
      </c>
      <c r="BK117" s="16" t="s">
        <v>115</v>
      </c>
      <c r="BL117" s="133" t="s">
        <v>516</v>
      </c>
    </row>
    <row r="118" spans="2:46" s="1" customFormat="1" ht="19.5">
      <c r="B118" s="28"/>
      <c r="D118" s="145" t="s">
        <v>133</v>
      </c>
      <c r="F118" s="151" t="s">
        <v>477</v>
      </c>
      <c r="L118" s="28"/>
      <c r="M118" s="152"/>
      <c r="T118" s="49"/>
      <c r="AA118" s="134"/>
      <c r="AS118" s="16" t="s">
        <v>133</v>
      </c>
      <c r="AT118" s="16" t="s">
        <v>71</v>
      </c>
    </row>
    <row r="119" spans="2:64" s="1" customFormat="1" ht="16.5" customHeight="1">
      <c r="B119" s="122"/>
      <c r="C119" s="135" t="s">
        <v>223</v>
      </c>
      <c r="D119" s="135" t="s">
        <v>116</v>
      </c>
      <c r="E119" s="394" t="s">
        <v>325</v>
      </c>
      <c r="F119" s="137" t="s">
        <v>326</v>
      </c>
      <c r="G119" s="138" t="s">
        <v>122</v>
      </c>
      <c r="H119" s="139">
        <v>66</v>
      </c>
      <c r="I119" s="140"/>
      <c r="J119" s="140">
        <f aca="true" t="shared" si="20" ref="J119:J130">ROUND(I119*H119,2)</f>
        <v>0</v>
      </c>
      <c r="K119" s="272" t="s">
        <v>1049</v>
      </c>
      <c r="L119" s="141"/>
      <c r="M119" s="142" t="s">
        <v>3</v>
      </c>
      <c r="N119" s="143" t="s">
        <v>35</v>
      </c>
      <c r="O119" s="131">
        <v>0</v>
      </c>
      <c r="P119" s="131">
        <f aca="true" t="shared" si="21" ref="P119:P128">O119*H119</f>
        <v>0</v>
      </c>
      <c r="Q119" s="131">
        <v>1E-05</v>
      </c>
      <c r="R119" s="131">
        <f aca="true" t="shared" si="22" ref="R119:R128">Q119*H119</f>
        <v>0.0006600000000000001</v>
      </c>
      <c r="S119" s="131">
        <v>0</v>
      </c>
      <c r="T119" s="132">
        <f aca="true" t="shared" si="23" ref="T119:T128">S119*H119</f>
        <v>0</v>
      </c>
      <c r="AA119" s="134"/>
      <c r="AQ119" s="133" t="s">
        <v>117</v>
      </c>
      <c r="AS119" s="133" t="s">
        <v>116</v>
      </c>
      <c r="AT119" s="133" t="s">
        <v>71</v>
      </c>
      <c r="AX119" s="16" t="s">
        <v>110</v>
      </c>
      <c r="BD119" s="134">
        <f aca="true" t="shared" si="24" ref="BD119:BD128">IF(N119="základní",J119,0)</f>
        <v>0</v>
      </c>
      <c r="BE119" s="134">
        <f aca="true" t="shared" si="25" ref="BE119:BE128">IF(N119="snížená",J119,0)</f>
        <v>0</v>
      </c>
      <c r="BF119" s="134">
        <f aca="true" t="shared" si="26" ref="BF119:BF128">IF(N119="zákl. přenesená",J119,0)</f>
        <v>0</v>
      </c>
      <c r="BG119" s="134">
        <f aca="true" t="shared" si="27" ref="BG119:BG128">IF(N119="sníž. přenesená",J119,0)</f>
        <v>0</v>
      </c>
      <c r="BH119" s="134">
        <f aca="true" t="shared" si="28" ref="BH119:BH128">IF(N119="nulová",J119,0)</f>
        <v>0</v>
      </c>
      <c r="BI119" s="16" t="s">
        <v>70</v>
      </c>
      <c r="BJ119" s="134">
        <f aca="true" t="shared" si="29" ref="BJ119:BJ130">ROUND(I119*H119,2)</f>
        <v>0</v>
      </c>
      <c r="BK119" s="16" t="s">
        <v>115</v>
      </c>
      <c r="BL119" s="133" t="s">
        <v>517</v>
      </c>
    </row>
    <row r="120" spans="2:64" s="1" customFormat="1" ht="21.75" customHeight="1">
      <c r="B120" s="122"/>
      <c r="C120" s="135" t="s">
        <v>227</v>
      </c>
      <c r="D120" s="135" t="s">
        <v>116</v>
      </c>
      <c r="E120" s="394" t="s">
        <v>478</v>
      </c>
      <c r="F120" s="137" t="s">
        <v>479</v>
      </c>
      <c r="G120" s="138" t="s">
        <v>122</v>
      </c>
      <c r="H120" s="139">
        <v>8</v>
      </c>
      <c r="I120" s="140"/>
      <c r="J120" s="140">
        <f t="shared" si="20"/>
        <v>0</v>
      </c>
      <c r="K120" s="272" t="s">
        <v>1049</v>
      </c>
      <c r="L120" s="141"/>
      <c r="M120" s="142" t="s">
        <v>3</v>
      </c>
      <c r="N120" s="143" t="s">
        <v>35</v>
      </c>
      <c r="O120" s="131">
        <v>0</v>
      </c>
      <c r="P120" s="131">
        <f t="shared" si="21"/>
        <v>0</v>
      </c>
      <c r="Q120" s="131">
        <v>2E-05</v>
      </c>
      <c r="R120" s="131">
        <f t="shared" si="22"/>
        <v>0.00016</v>
      </c>
      <c r="S120" s="131">
        <v>0</v>
      </c>
      <c r="T120" s="132">
        <f t="shared" si="23"/>
        <v>0</v>
      </c>
      <c r="AA120" s="134"/>
      <c r="AQ120" s="133" t="s">
        <v>117</v>
      </c>
      <c r="AS120" s="133" t="s">
        <v>116</v>
      </c>
      <c r="AT120" s="133" t="s">
        <v>71</v>
      </c>
      <c r="AX120" s="16" t="s">
        <v>110</v>
      </c>
      <c r="BD120" s="134">
        <f t="shared" si="24"/>
        <v>0</v>
      </c>
      <c r="BE120" s="134">
        <f t="shared" si="25"/>
        <v>0</v>
      </c>
      <c r="BF120" s="134">
        <f t="shared" si="26"/>
        <v>0</v>
      </c>
      <c r="BG120" s="134">
        <f t="shared" si="27"/>
        <v>0</v>
      </c>
      <c r="BH120" s="134">
        <f t="shared" si="28"/>
        <v>0</v>
      </c>
      <c r="BI120" s="16" t="s">
        <v>70</v>
      </c>
      <c r="BJ120" s="134">
        <f t="shared" si="29"/>
        <v>0</v>
      </c>
      <c r="BK120" s="16" t="s">
        <v>115</v>
      </c>
      <c r="BL120" s="133" t="s">
        <v>518</v>
      </c>
    </row>
    <row r="121" spans="2:64" s="1" customFormat="1" ht="24.75" customHeight="1">
      <c r="B121" s="122"/>
      <c r="C121" s="135" t="s">
        <v>231</v>
      </c>
      <c r="D121" s="135" t="s">
        <v>116</v>
      </c>
      <c r="E121" s="136" t="s">
        <v>480</v>
      </c>
      <c r="F121" s="137" t="s">
        <v>481</v>
      </c>
      <c r="G121" s="138" t="s">
        <v>122</v>
      </c>
      <c r="H121" s="139">
        <v>2</v>
      </c>
      <c r="I121" s="140"/>
      <c r="J121" s="140">
        <f t="shared" si="20"/>
        <v>0</v>
      </c>
      <c r="K121" s="272" t="s">
        <v>1049</v>
      </c>
      <c r="L121" s="141"/>
      <c r="M121" s="142" t="s">
        <v>3</v>
      </c>
      <c r="N121" s="143" t="s">
        <v>35</v>
      </c>
      <c r="O121" s="131">
        <v>0</v>
      </c>
      <c r="P121" s="131">
        <f t="shared" si="21"/>
        <v>0</v>
      </c>
      <c r="Q121" s="131">
        <v>3E-05</v>
      </c>
      <c r="R121" s="131">
        <f t="shared" si="22"/>
        <v>6E-05</v>
      </c>
      <c r="S121" s="131">
        <v>0</v>
      </c>
      <c r="T121" s="132">
        <f t="shared" si="23"/>
        <v>0</v>
      </c>
      <c r="AA121" s="134"/>
      <c r="AQ121" s="133" t="s">
        <v>117</v>
      </c>
      <c r="AS121" s="133" t="s">
        <v>116</v>
      </c>
      <c r="AT121" s="133" t="s">
        <v>71</v>
      </c>
      <c r="AX121" s="16" t="s">
        <v>110</v>
      </c>
      <c r="BD121" s="134">
        <f t="shared" si="24"/>
        <v>0</v>
      </c>
      <c r="BE121" s="134">
        <f t="shared" si="25"/>
        <v>0</v>
      </c>
      <c r="BF121" s="134">
        <f t="shared" si="26"/>
        <v>0</v>
      </c>
      <c r="BG121" s="134">
        <f t="shared" si="27"/>
        <v>0</v>
      </c>
      <c r="BH121" s="134">
        <f t="shared" si="28"/>
        <v>0</v>
      </c>
      <c r="BI121" s="16" t="s">
        <v>70</v>
      </c>
      <c r="BJ121" s="134">
        <f t="shared" si="29"/>
        <v>0</v>
      </c>
      <c r="BK121" s="16" t="s">
        <v>115</v>
      </c>
      <c r="BL121" s="133" t="s">
        <v>519</v>
      </c>
    </row>
    <row r="122" spans="2:64" s="1" customFormat="1" ht="25.5" customHeight="1">
      <c r="B122" s="122"/>
      <c r="C122" s="135" t="s">
        <v>233</v>
      </c>
      <c r="D122" s="135" t="s">
        <v>116</v>
      </c>
      <c r="E122" s="394" t="s">
        <v>482</v>
      </c>
      <c r="F122" s="137" t="s">
        <v>483</v>
      </c>
      <c r="G122" s="138" t="s">
        <v>122</v>
      </c>
      <c r="H122" s="139">
        <v>51</v>
      </c>
      <c r="I122" s="140"/>
      <c r="J122" s="140">
        <f t="shared" si="20"/>
        <v>0</v>
      </c>
      <c r="K122" s="272" t="s">
        <v>1049</v>
      </c>
      <c r="L122" s="141"/>
      <c r="M122" s="142" t="s">
        <v>3</v>
      </c>
      <c r="N122" s="143" t="s">
        <v>35</v>
      </c>
      <c r="O122" s="131">
        <v>0</v>
      </c>
      <c r="P122" s="131">
        <f t="shared" si="21"/>
        <v>0</v>
      </c>
      <c r="Q122" s="131">
        <v>6E-05</v>
      </c>
      <c r="R122" s="131">
        <f t="shared" si="22"/>
        <v>0.0030600000000000002</v>
      </c>
      <c r="S122" s="131">
        <v>0</v>
      </c>
      <c r="T122" s="132">
        <f t="shared" si="23"/>
        <v>0</v>
      </c>
      <c r="AA122" s="134"/>
      <c r="AQ122" s="133" t="s">
        <v>117</v>
      </c>
      <c r="AS122" s="133" t="s">
        <v>116</v>
      </c>
      <c r="AT122" s="133" t="s">
        <v>71</v>
      </c>
      <c r="AX122" s="16" t="s">
        <v>110</v>
      </c>
      <c r="BD122" s="134">
        <f t="shared" si="24"/>
        <v>0</v>
      </c>
      <c r="BE122" s="134">
        <f t="shared" si="25"/>
        <v>0</v>
      </c>
      <c r="BF122" s="134">
        <f t="shared" si="26"/>
        <v>0</v>
      </c>
      <c r="BG122" s="134">
        <f t="shared" si="27"/>
        <v>0</v>
      </c>
      <c r="BH122" s="134">
        <f t="shared" si="28"/>
        <v>0</v>
      </c>
      <c r="BI122" s="16" t="s">
        <v>70</v>
      </c>
      <c r="BJ122" s="134">
        <f t="shared" si="29"/>
        <v>0</v>
      </c>
      <c r="BK122" s="16" t="s">
        <v>115</v>
      </c>
      <c r="BL122" s="133" t="s">
        <v>520</v>
      </c>
    </row>
    <row r="123" spans="2:64" s="1" customFormat="1" ht="36">
      <c r="B123" s="122"/>
      <c r="C123" s="123" t="s">
        <v>117</v>
      </c>
      <c r="D123" s="123" t="s">
        <v>113</v>
      </c>
      <c r="E123" s="245" t="s">
        <v>484</v>
      </c>
      <c r="F123" s="246" t="s">
        <v>485</v>
      </c>
      <c r="G123" s="126" t="s">
        <v>122</v>
      </c>
      <c r="H123" s="127">
        <v>2</v>
      </c>
      <c r="I123" s="128"/>
      <c r="J123" s="128">
        <f t="shared" si="20"/>
        <v>0</v>
      </c>
      <c r="K123" s="125" t="s">
        <v>1049</v>
      </c>
      <c r="L123" s="28"/>
      <c r="M123" s="129" t="s">
        <v>3</v>
      </c>
      <c r="N123" s="130" t="s">
        <v>35</v>
      </c>
      <c r="O123" s="131">
        <v>0.38</v>
      </c>
      <c r="P123" s="131">
        <f t="shared" si="21"/>
        <v>0.76</v>
      </c>
      <c r="Q123" s="131">
        <v>0</v>
      </c>
      <c r="R123" s="131">
        <f t="shared" si="22"/>
        <v>0</v>
      </c>
      <c r="S123" s="131">
        <v>0</v>
      </c>
      <c r="T123" s="132">
        <f t="shared" si="23"/>
        <v>0</v>
      </c>
      <c r="AA123" s="134"/>
      <c r="AQ123" s="133" t="s">
        <v>115</v>
      </c>
      <c r="AS123" s="133" t="s">
        <v>113</v>
      </c>
      <c r="AT123" s="133" t="s">
        <v>71</v>
      </c>
      <c r="AX123" s="16" t="s">
        <v>110</v>
      </c>
      <c r="BD123" s="134">
        <f t="shared" si="24"/>
        <v>0</v>
      </c>
      <c r="BE123" s="134">
        <f t="shared" si="25"/>
        <v>0</v>
      </c>
      <c r="BF123" s="134">
        <f t="shared" si="26"/>
        <v>0</v>
      </c>
      <c r="BG123" s="134">
        <f t="shared" si="27"/>
        <v>0</v>
      </c>
      <c r="BH123" s="134">
        <f t="shared" si="28"/>
        <v>0</v>
      </c>
      <c r="BI123" s="16" t="s">
        <v>70</v>
      </c>
      <c r="BJ123" s="134">
        <f t="shared" si="29"/>
        <v>0</v>
      </c>
      <c r="BK123" s="16" t="s">
        <v>115</v>
      </c>
      <c r="BL123" s="133" t="s">
        <v>486</v>
      </c>
    </row>
    <row r="124" spans="2:64" s="1" customFormat="1" ht="16.5" customHeight="1">
      <c r="B124" s="122"/>
      <c r="C124" s="135" t="s">
        <v>240</v>
      </c>
      <c r="D124" s="135" t="s">
        <v>116</v>
      </c>
      <c r="E124" s="136" t="s">
        <v>487</v>
      </c>
      <c r="F124" s="272" t="s">
        <v>488</v>
      </c>
      <c r="G124" s="138" t="s">
        <v>122</v>
      </c>
      <c r="H124" s="139">
        <v>2</v>
      </c>
      <c r="I124" s="140"/>
      <c r="J124" s="140">
        <f t="shared" si="20"/>
        <v>0</v>
      </c>
      <c r="K124" s="137" t="s">
        <v>3</v>
      </c>
      <c r="L124" s="141"/>
      <c r="M124" s="142" t="s">
        <v>3</v>
      </c>
      <c r="N124" s="143" t="s">
        <v>35</v>
      </c>
      <c r="O124" s="131">
        <v>0</v>
      </c>
      <c r="P124" s="131">
        <f t="shared" si="21"/>
        <v>0</v>
      </c>
      <c r="Q124" s="131">
        <v>0.0005</v>
      </c>
      <c r="R124" s="131">
        <f t="shared" si="22"/>
        <v>0.001</v>
      </c>
      <c r="S124" s="131">
        <v>0</v>
      </c>
      <c r="T124" s="132">
        <f t="shared" si="23"/>
        <v>0</v>
      </c>
      <c r="AA124" s="134"/>
      <c r="AQ124" s="133" t="s">
        <v>117</v>
      </c>
      <c r="AS124" s="133" t="s">
        <v>116</v>
      </c>
      <c r="AT124" s="133" t="s">
        <v>71</v>
      </c>
      <c r="AX124" s="16" t="s">
        <v>110</v>
      </c>
      <c r="BD124" s="134">
        <f t="shared" si="24"/>
        <v>0</v>
      </c>
      <c r="BE124" s="134">
        <f t="shared" si="25"/>
        <v>0</v>
      </c>
      <c r="BF124" s="134">
        <f t="shared" si="26"/>
        <v>0</v>
      </c>
      <c r="BG124" s="134">
        <f t="shared" si="27"/>
        <v>0</v>
      </c>
      <c r="BH124" s="134">
        <f t="shared" si="28"/>
        <v>0</v>
      </c>
      <c r="BI124" s="16" t="s">
        <v>70</v>
      </c>
      <c r="BJ124" s="134">
        <f t="shared" si="29"/>
        <v>0</v>
      </c>
      <c r="BK124" s="16" t="s">
        <v>115</v>
      </c>
      <c r="BL124" s="133" t="s">
        <v>504</v>
      </c>
    </row>
    <row r="125" spans="2:64" s="1" customFormat="1" ht="36">
      <c r="B125" s="122"/>
      <c r="C125" s="123">
        <v>34</v>
      </c>
      <c r="D125" s="123" t="s">
        <v>113</v>
      </c>
      <c r="E125" s="245" t="s">
        <v>489</v>
      </c>
      <c r="F125" s="125" t="s">
        <v>490</v>
      </c>
      <c r="G125" s="126" t="s">
        <v>122</v>
      </c>
      <c r="H125" s="127">
        <v>116</v>
      </c>
      <c r="I125" s="128"/>
      <c r="J125" s="128">
        <f t="shared" si="20"/>
        <v>0</v>
      </c>
      <c r="K125" s="125" t="s">
        <v>1049</v>
      </c>
      <c r="L125" s="28"/>
      <c r="M125" s="129" t="s">
        <v>3</v>
      </c>
      <c r="N125" s="130" t="s">
        <v>35</v>
      </c>
      <c r="O125" s="131">
        <v>0.864</v>
      </c>
      <c r="P125" s="131">
        <f t="shared" si="21"/>
        <v>100.224</v>
      </c>
      <c r="Q125" s="131">
        <v>0</v>
      </c>
      <c r="R125" s="131">
        <f t="shared" si="22"/>
        <v>0</v>
      </c>
      <c r="S125" s="131">
        <v>0</v>
      </c>
      <c r="T125" s="132">
        <f t="shared" si="23"/>
        <v>0</v>
      </c>
      <c r="AA125" s="134"/>
      <c r="AQ125" s="133" t="s">
        <v>115</v>
      </c>
      <c r="AS125" s="133" t="s">
        <v>113</v>
      </c>
      <c r="AT125" s="133" t="s">
        <v>71</v>
      </c>
      <c r="AX125" s="16" t="s">
        <v>110</v>
      </c>
      <c r="BD125" s="134">
        <f t="shared" si="24"/>
        <v>0</v>
      </c>
      <c r="BE125" s="134">
        <f t="shared" si="25"/>
        <v>0</v>
      </c>
      <c r="BF125" s="134">
        <f t="shared" si="26"/>
        <v>0</v>
      </c>
      <c r="BG125" s="134">
        <f t="shared" si="27"/>
        <v>0</v>
      </c>
      <c r="BH125" s="134">
        <f t="shared" si="28"/>
        <v>0</v>
      </c>
      <c r="BI125" s="16" t="s">
        <v>70</v>
      </c>
      <c r="BJ125" s="134">
        <f t="shared" si="29"/>
        <v>0</v>
      </c>
      <c r="BK125" s="16" t="s">
        <v>115</v>
      </c>
      <c r="BL125" s="133" t="s">
        <v>491</v>
      </c>
    </row>
    <row r="126" spans="2:64" s="1" customFormat="1" ht="27" customHeight="1">
      <c r="B126" s="122"/>
      <c r="C126" s="123">
        <v>35</v>
      </c>
      <c r="D126" s="123"/>
      <c r="E126" s="136" t="s">
        <v>960</v>
      </c>
      <c r="F126" s="137" t="s">
        <v>1000</v>
      </c>
      <c r="G126" s="126" t="s">
        <v>122</v>
      </c>
      <c r="H126" s="139">
        <v>16</v>
      </c>
      <c r="I126" s="128"/>
      <c r="J126" s="128">
        <f t="shared" si="20"/>
        <v>0</v>
      </c>
      <c r="K126" s="125"/>
      <c r="L126" s="28"/>
      <c r="M126" s="129"/>
      <c r="N126" s="130"/>
      <c r="O126" s="131"/>
      <c r="P126" s="131"/>
      <c r="Q126" s="131"/>
      <c r="R126" s="131"/>
      <c r="S126" s="131"/>
      <c r="T126" s="132"/>
      <c r="AA126" s="134"/>
      <c r="AQ126" s="133"/>
      <c r="AS126" s="133"/>
      <c r="AT126" s="133"/>
      <c r="AX126" s="16"/>
      <c r="BD126" s="134"/>
      <c r="BE126" s="134"/>
      <c r="BF126" s="134"/>
      <c r="BG126" s="134"/>
      <c r="BH126" s="134"/>
      <c r="BI126" s="16"/>
      <c r="BJ126" s="134"/>
      <c r="BK126" s="16"/>
      <c r="BL126" s="133"/>
    </row>
    <row r="127" spans="2:64" s="1" customFormat="1" ht="44.25" customHeight="1">
      <c r="B127" s="122"/>
      <c r="C127" s="123">
        <v>36</v>
      </c>
      <c r="D127" s="123" t="s">
        <v>113</v>
      </c>
      <c r="E127" s="245" t="s">
        <v>492</v>
      </c>
      <c r="F127" s="125" t="s">
        <v>493</v>
      </c>
      <c r="G127" s="126" t="s">
        <v>122</v>
      </c>
      <c r="H127" s="127">
        <v>100</v>
      </c>
      <c r="I127" s="128"/>
      <c r="J127" s="128">
        <f t="shared" si="20"/>
        <v>0</v>
      </c>
      <c r="K127" s="125" t="s">
        <v>1049</v>
      </c>
      <c r="L127" s="28"/>
      <c r="M127" s="129" t="s">
        <v>3</v>
      </c>
      <c r="N127" s="130" t="s">
        <v>35</v>
      </c>
      <c r="O127" s="131">
        <v>0.441</v>
      </c>
      <c r="P127" s="131">
        <f t="shared" si="21"/>
        <v>44.1</v>
      </c>
      <c r="Q127" s="131">
        <v>0</v>
      </c>
      <c r="R127" s="131">
        <f t="shared" si="22"/>
        <v>0</v>
      </c>
      <c r="S127" s="131">
        <v>0</v>
      </c>
      <c r="T127" s="132">
        <f t="shared" si="23"/>
        <v>0</v>
      </c>
      <c r="AA127" s="134"/>
      <c r="AQ127" s="133" t="s">
        <v>115</v>
      </c>
      <c r="AS127" s="133" t="s">
        <v>113</v>
      </c>
      <c r="AT127" s="133" t="s">
        <v>71</v>
      </c>
      <c r="AX127" s="16" t="s">
        <v>110</v>
      </c>
      <c r="BD127" s="134">
        <f t="shared" si="24"/>
        <v>0</v>
      </c>
      <c r="BE127" s="134">
        <f t="shared" si="25"/>
        <v>0</v>
      </c>
      <c r="BF127" s="134">
        <f t="shared" si="26"/>
        <v>0</v>
      </c>
      <c r="BG127" s="134">
        <f t="shared" si="27"/>
        <v>0</v>
      </c>
      <c r="BH127" s="134">
        <f t="shared" si="28"/>
        <v>0</v>
      </c>
      <c r="BI127" s="16" t="s">
        <v>70</v>
      </c>
      <c r="BJ127" s="134">
        <f t="shared" si="29"/>
        <v>0</v>
      </c>
      <c r="BK127" s="16" t="s">
        <v>115</v>
      </c>
      <c r="BL127" s="133" t="s">
        <v>494</v>
      </c>
    </row>
    <row r="128" spans="2:64" s="1" customFormat="1" ht="44.25" customHeight="1">
      <c r="B128" s="122"/>
      <c r="C128" s="123">
        <v>37</v>
      </c>
      <c r="D128" s="123" t="s">
        <v>113</v>
      </c>
      <c r="E128" s="245" t="s">
        <v>353</v>
      </c>
      <c r="F128" s="125" t="s">
        <v>354</v>
      </c>
      <c r="G128" s="126" t="s">
        <v>122</v>
      </c>
      <c r="H128" s="127">
        <v>10</v>
      </c>
      <c r="I128" s="128"/>
      <c r="J128" s="128">
        <f t="shared" si="20"/>
        <v>0</v>
      </c>
      <c r="K128" s="125" t="s">
        <v>1049</v>
      </c>
      <c r="L128" s="28"/>
      <c r="M128" s="129" t="s">
        <v>3</v>
      </c>
      <c r="N128" s="130" t="s">
        <v>35</v>
      </c>
      <c r="O128" s="131">
        <v>0.14</v>
      </c>
      <c r="P128" s="131">
        <f t="shared" si="21"/>
        <v>1.4000000000000001</v>
      </c>
      <c r="Q128" s="131">
        <v>0</v>
      </c>
      <c r="R128" s="131">
        <f t="shared" si="22"/>
        <v>0</v>
      </c>
      <c r="S128" s="131">
        <v>0</v>
      </c>
      <c r="T128" s="132">
        <f t="shared" si="23"/>
        <v>0</v>
      </c>
      <c r="AA128" s="134"/>
      <c r="AQ128" s="133" t="s">
        <v>115</v>
      </c>
      <c r="AS128" s="133" t="s">
        <v>113</v>
      </c>
      <c r="AT128" s="133" t="s">
        <v>71</v>
      </c>
      <c r="AX128" s="16" t="s">
        <v>110</v>
      </c>
      <c r="BD128" s="134">
        <f t="shared" si="24"/>
        <v>0</v>
      </c>
      <c r="BE128" s="134">
        <f t="shared" si="25"/>
        <v>0</v>
      </c>
      <c r="BF128" s="134">
        <f t="shared" si="26"/>
        <v>0</v>
      </c>
      <c r="BG128" s="134">
        <f t="shared" si="27"/>
        <v>0</v>
      </c>
      <c r="BH128" s="134">
        <f t="shared" si="28"/>
        <v>0</v>
      </c>
      <c r="BI128" s="16" t="s">
        <v>70</v>
      </c>
      <c r="BJ128" s="134">
        <f t="shared" si="29"/>
        <v>0</v>
      </c>
      <c r="BK128" s="16" t="s">
        <v>115</v>
      </c>
      <c r="BL128" s="133" t="s">
        <v>495</v>
      </c>
    </row>
    <row r="129" spans="2:64" s="1" customFormat="1" ht="42.75" customHeight="1">
      <c r="B129" s="122"/>
      <c r="C129" s="123">
        <v>38</v>
      </c>
      <c r="D129" s="123"/>
      <c r="E129" s="245" t="s">
        <v>1037</v>
      </c>
      <c r="F129" s="246" t="s">
        <v>1108</v>
      </c>
      <c r="G129" s="244" t="s">
        <v>891</v>
      </c>
      <c r="H129" s="127">
        <v>1</v>
      </c>
      <c r="I129" s="128"/>
      <c r="J129" s="128">
        <f t="shared" si="20"/>
        <v>0</v>
      </c>
      <c r="K129" s="125"/>
      <c r="L129" s="28"/>
      <c r="M129" s="129"/>
      <c r="N129" s="130"/>
      <c r="O129" s="131"/>
      <c r="P129" s="131"/>
      <c r="Q129" s="131"/>
      <c r="R129" s="131"/>
      <c r="S129" s="131"/>
      <c r="T129" s="132"/>
      <c r="AA129" s="134"/>
      <c r="AQ129" s="133"/>
      <c r="AS129" s="133"/>
      <c r="AT129" s="133"/>
      <c r="AX129" s="16"/>
      <c r="BD129" s="134"/>
      <c r="BE129" s="134"/>
      <c r="BF129" s="134"/>
      <c r="BG129" s="134"/>
      <c r="BH129" s="134"/>
      <c r="BI129" s="16"/>
      <c r="BJ129" s="134">
        <f t="shared" si="29"/>
        <v>0</v>
      </c>
      <c r="BK129" s="16"/>
      <c r="BL129" s="133"/>
    </row>
    <row r="130" spans="2:64" s="1" customFormat="1" ht="30" customHeight="1">
      <c r="B130" s="122"/>
      <c r="C130" s="123">
        <v>39</v>
      </c>
      <c r="D130" s="123"/>
      <c r="E130" s="245" t="s">
        <v>1038</v>
      </c>
      <c r="F130" s="246" t="s">
        <v>1109</v>
      </c>
      <c r="G130" s="244" t="s">
        <v>891</v>
      </c>
      <c r="H130" s="127">
        <v>1</v>
      </c>
      <c r="I130" s="128"/>
      <c r="J130" s="128">
        <f t="shared" si="20"/>
        <v>0</v>
      </c>
      <c r="K130" s="125"/>
      <c r="L130" s="28"/>
      <c r="M130" s="129"/>
      <c r="N130" s="130"/>
      <c r="O130" s="131"/>
      <c r="P130" s="131"/>
      <c r="Q130" s="131"/>
      <c r="R130" s="131"/>
      <c r="S130" s="131"/>
      <c r="T130" s="132"/>
      <c r="AA130" s="134"/>
      <c r="AQ130" s="133"/>
      <c r="AS130" s="133"/>
      <c r="AT130" s="133"/>
      <c r="AX130" s="16"/>
      <c r="BD130" s="134"/>
      <c r="BE130" s="134"/>
      <c r="BF130" s="134"/>
      <c r="BG130" s="134"/>
      <c r="BH130" s="134"/>
      <c r="BI130" s="16"/>
      <c r="BJ130" s="134">
        <f t="shared" si="29"/>
        <v>0</v>
      </c>
      <c r="BK130" s="16"/>
      <c r="BL130" s="133"/>
    </row>
    <row r="131" spans="2:62" s="11" customFormat="1" ht="25.9" customHeight="1">
      <c r="B131" s="111"/>
      <c r="D131" s="112" t="s">
        <v>63</v>
      </c>
      <c r="E131" s="113" t="s">
        <v>116</v>
      </c>
      <c r="F131" s="113" t="s">
        <v>147</v>
      </c>
      <c r="J131" s="114">
        <f>BJ131</f>
        <v>0</v>
      </c>
      <c r="L131" s="111"/>
      <c r="M131" s="115"/>
      <c r="P131" s="116">
        <f>P132</f>
        <v>191.126</v>
      </c>
      <c r="R131" s="116">
        <f>R132</f>
        <v>0.05354999999999999</v>
      </c>
      <c r="T131" s="117">
        <f>T132</f>
        <v>0.8785000000000001</v>
      </c>
      <c r="AQ131" s="112" t="s">
        <v>119</v>
      </c>
      <c r="AS131" s="118" t="s">
        <v>63</v>
      </c>
      <c r="AT131" s="118" t="s">
        <v>64</v>
      </c>
      <c r="AX131" s="112" t="s">
        <v>110</v>
      </c>
      <c r="BJ131" s="119">
        <f>BJ132</f>
        <v>0</v>
      </c>
    </row>
    <row r="132" spans="2:62" s="11" customFormat="1" ht="22.9" customHeight="1">
      <c r="B132" s="111"/>
      <c r="D132" s="112" t="s">
        <v>63</v>
      </c>
      <c r="E132" s="120" t="s">
        <v>148</v>
      </c>
      <c r="F132" s="120" t="s">
        <v>149</v>
      </c>
      <c r="J132" s="121">
        <f>SUM(J133:J137)</f>
        <v>0</v>
      </c>
      <c r="L132" s="273"/>
      <c r="M132" s="115"/>
      <c r="P132" s="116">
        <f>SUM(P133:P137)</f>
        <v>191.126</v>
      </c>
      <c r="R132" s="116">
        <f>SUM(R133:R137)</f>
        <v>0.05354999999999999</v>
      </c>
      <c r="T132" s="117">
        <f>SUM(T133:T137)</f>
        <v>0.8785000000000001</v>
      </c>
      <c r="AQ132" s="112" t="s">
        <v>119</v>
      </c>
      <c r="AS132" s="118" t="s">
        <v>63</v>
      </c>
      <c r="AT132" s="118" t="s">
        <v>70</v>
      </c>
      <c r="AX132" s="112" t="s">
        <v>110</v>
      </c>
      <c r="BJ132" s="119">
        <f>SUM(BJ133:BJ137)</f>
        <v>0</v>
      </c>
    </row>
    <row r="133" spans="2:64" s="1" customFormat="1" ht="24">
      <c r="B133" s="122"/>
      <c r="C133" s="123">
        <v>40</v>
      </c>
      <c r="D133" s="123" t="s">
        <v>113</v>
      </c>
      <c r="E133" s="245" t="s">
        <v>372</v>
      </c>
      <c r="F133" s="125" t="s">
        <v>373</v>
      </c>
      <c r="G133" s="126" t="s">
        <v>114</v>
      </c>
      <c r="H133" s="127">
        <v>357</v>
      </c>
      <c r="I133" s="128"/>
      <c r="J133" s="128">
        <f>ROUND(I133*H133,2)</f>
        <v>0</v>
      </c>
      <c r="K133" s="125" t="s">
        <v>1049</v>
      </c>
      <c r="L133" s="28"/>
      <c r="M133" s="129" t="s">
        <v>3</v>
      </c>
      <c r="N133" s="130" t="s">
        <v>35</v>
      </c>
      <c r="O133" s="131">
        <v>0.193</v>
      </c>
      <c r="P133" s="131">
        <f>O133*H133</f>
        <v>68.901</v>
      </c>
      <c r="Q133" s="131">
        <v>0.00015</v>
      </c>
      <c r="R133" s="131">
        <f>Q133*H133</f>
        <v>0.05354999999999999</v>
      </c>
      <c r="S133" s="131">
        <v>0</v>
      </c>
      <c r="T133" s="132">
        <f>S133*H133</f>
        <v>0</v>
      </c>
      <c r="AA133" s="134"/>
      <c r="AQ133" s="133" t="s">
        <v>150</v>
      </c>
      <c r="AS133" s="133" t="s">
        <v>113</v>
      </c>
      <c r="AT133" s="133" t="s">
        <v>71</v>
      </c>
      <c r="AX133" s="16" t="s">
        <v>110</v>
      </c>
      <c r="BD133" s="134">
        <f>IF(N133="základní",J133,0)</f>
        <v>0</v>
      </c>
      <c r="BE133" s="134">
        <f>IF(N133="snížená",J133,0)</f>
        <v>0</v>
      </c>
      <c r="BF133" s="134">
        <f>IF(N133="zákl. přenesená",J133,0)</f>
        <v>0</v>
      </c>
      <c r="BG133" s="134">
        <f>IF(N133="sníž. přenesená",J133,0)</f>
        <v>0</v>
      </c>
      <c r="BH133" s="134">
        <f>IF(N133="nulová",J133,0)</f>
        <v>0</v>
      </c>
      <c r="BI133" s="16" t="s">
        <v>70</v>
      </c>
      <c r="BJ133" s="134">
        <f>ROUND(I133*H133,2)</f>
        <v>0</v>
      </c>
      <c r="BK133" s="16" t="s">
        <v>150</v>
      </c>
      <c r="BL133" s="133" t="s">
        <v>374</v>
      </c>
    </row>
    <row r="134" spans="2:64" s="1" customFormat="1" ht="24">
      <c r="B134" s="122"/>
      <c r="C134" s="123">
        <v>41</v>
      </c>
      <c r="D134" s="123" t="s">
        <v>113</v>
      </c>
      <c r="E134" s="245" t="s">
        <v>496</v>
      </c>
      <c r="F134" s="125" t="s">
        <v>497</v>
      </c>
      <c r="G134" s="126" t="s">
        <v>122</v>
      </c>
      <c r="H134" s="127">
        <v>29</v>
      </c>
      <c r="I134" s="128"/>
      <c r="J134" s="128">
        <f>ROUND(I134*H134,2)</f>
        <v>0</v>
      </c>
      <c r="K134" s="125" t="s">
        <v>1049</v>
      </c>
      <c r="L134" s="28"/>
      <c r="M134" s="129" t="s">
        <v>3</v>
      </c>
      <c r="N134" s="130" t="s">
        <v>35</v>
      </c>
      <c r="O134" s="131">
        <v>0.19</v>
      </c>
      <c r="P134" s="131">
        <f>O134*H134</f>
        <v>5.51</v>
      </c>
      <c r="Q134" s="131">
        <v>0</v>
      </c>
      <c r="R134" s="131">
        <f>Q134*H134</f>
        <v>0</v>
      </c>
      <c r="S134" s="131">
        <v>0.004</v>
      </c>
      <c r="T134" s="132">
        <f>S134*H134</f>
        <v>0.116</v>
      </c>
      <c r="AA134" s="134"/>
      <c r="AQ134" s="133" t="s">
        <v>150</v>
      </c>
      <c r="AS134" s="133" t="s">
        <v>113</v>
      </c>
      <c r="AT134" s="133" t="s">
        <v>71</v>
      </c>
      <c r="AX134" s="16" t="s">
        <v>110</v>
      </c>
      <c r="BD134" s="134">
        <f>IF(N134="základní",J134,0)</f>
        <v>0</v>
      </c>
      <c r="BE134" s="134">
        <f>IF(N134="snížená",J134,0)</f>
        <v>0</v>
      </c>
      <c r="BF134" s="134">
        <f>IF(N134="zákl. přenesená",J134,0)</f>
        <v>0</v>
      </c>
      <c r="BG134" s="134">
        <f>IF(N134="sníž. přenesená",J134,0)</f>
        <v>0</v>
      </c>
      <c r="BH134" s="134">
        <f>IF(N134="nulová",J134,0)</f>
        <v>0</v>
      </c>
      <c r="BI134" s="16" t="s">
        <v>70</v>
      </c>
      <c r="BJ134" s="134">
        <f>ROUND(I134*H134,2)</f>
        <v>0</v>
      </c>
      <c r="BK134" s="16" t="s">
        <v>150</v>
      </c>
      <c r="BL134" s="133" t="s">
        <v>498</v>
      </c>
    </row>
    <row r="135" spans="2:64" s="1" customFormat="1" ht="24">
      <c r="B135" s="122"/>
      <c r="C135" s="123">
        <v>42</v>
      </c>
      <c r="D135" s="123" t="s">
        <v>113</v>
      </c>
      <c r="E135" s="245" t="s">
        <v>376</v>
      </c>
      <c r="F135" s="125" t="s">
        <v>377</v>
      </c>
      <c r="G135" s="126" t="s">
        <v>122</v>
      </c>
      <c r="H135" s="127">
        <v>2</v>
      </c>
      <c r="I135" s="128"/>
      <c r="J135" s="128">
        <f>ROUND(I135*H135,2)</f>
        <v>0</v>
      </c>
      <c r="K135" s="125" t="s">
        <v>1049</v>
      </c>
      <c r="L135" s="28"/>
      <c r="M135" s="129" t="s">
        <v>3</v>
      </c>
      <c r="N135" s="130" t="s">
        <v>35</v>
      </c>
      <c r="O135" s="131">
        <v>0.84</v>
      </c>
      <c r="P135" s="131">
        <f>O135*H135</f>
        <v>1.68</v>
      </c>
      <c r="Q135" s="131">
        <v>0</v>
      </c>
      <c r="R135" s="131">
        <f>Q135*H135</f>
        <v>0</v>
      </c>
      <c r="S135" s="131">
        <v>0.016</v>
      </c>
      <c r="T135" s="132">
        <f>S135*H135</f>
        <v>0.032</v>
      </c>
      <c r="AA135" s="134"/>
      <c r="AQ135" s="133" t="s">
        <v>150</v>
      </c>
      <c r="AS135" s="133" t="s">
        <v>113</v>
      </c>
      <c r="AT135" s="133" t="s">
        <v>71</v>
      </c>
      <c r="AX135" s="16" t="s">
        <v>110</v>
      </c>
      <c r="BD135" s="134">
        <f>IF(N135="základní",J135,0)</f>
        <v>0</v>
      </c>
      <c r="BE135" s="134">
        <f>IF(N135="snížená",J135,0)</f>
        <v>0</v>
      </c>
      <c r="BF135" s="134">
        <f>IF(N135="zákl. přenesená",J135,0)</f>
        <v>0</v>
      </c>
      <c r="BG135" s="134">
        <f>IF(N135="sníž. přenesená",J135,0)</f>
        <v>0</v>
      </c>
      <c r="BH135" s="134">
        <f>IF(N135="nulová",J135,0)</f>
        <v>0</v>
      </c>
      <c r="BI135" s="16" t="s">
        <v>70</v>
      </c>
      <c r="BJ135" s="134">
        <f>ROUND(I135*H135,2)</f>
        <v>0</v>
      </c>
      <c r="BK135" s="16" t="s">
        <v>150</v>
      </c>
      <c r="BL135" s="133" t="s">
        <v>378</v>
      </c>
    </row>
    <row r="136" spans="2:64" s="1" customFormat="1" ht="36">
      <c r="B136" s="122"/>
      <c r="C136" s="123">
        <v>43</v>
      </c>
      <c r="D136" s="123" t="s">
        <v>113</v>
      </c>
      <c r="E136" s="245" t="s">
        <v>380</v>
      </c>
      <c r="F136" s="125" t="s">
        <v>381</v>
      </c>
      <c r="G136" s="126" t="s">
        <v>122</v>
      </c>
      <c r="H136" s="127">
        <v>330</v>
      </c>
      <c r="I136" s="128"/>
      <c r="J136" s="128">
        <f>ROUND(I136*H136,2)</f>
        <v>0</v>
      </c>
      <c r="K136" s="125" t="s">
        <v>1049</v>
      </c>
      <c r="L136" s="28"/>
      <c r="M136" s="129" t="s">
        <v>3</v>
      </c>
      <c r="N136" s="130" t="s">
        <v>35</v>
      </c>
      <c r="O136" s="131">
        <v>0.116</v>
      </c>
      <c r="P136" s="131">
        <f>O136*H136</f>
        <v>38.28</v>
      </c>
      <c r="Q136" s="131">
        <v>0</v>
      </c>
      <c r="R136" s="131">
        <f>Q136*H136</f>
        <v>0</v>
      </c>
      <c r="S136" s="131">
        <v>5E-05</v>
      </c>
      <c r="T136" s="132">
        <f>S136*H136</f>
        <v>0.0165</v>
      </c>
      <c r="AA136" s="134"/>
      <c r="AQ136" s="133" t="s">
        <v>150</v>
      </c>
      <c r="AS136" s="133" t="s">
        <v>113</v>
      </c>
      <c r="AT136" s="133" t="s">
        <v>71</v>
      </c>
      <c r="AX136" s="16" t="s">
        <v>110</v>
      </c>
      <c r="BD136" s="134">
        <f>IF(N136="základní",J136,0)</f>
        <v>0</v>
      </c>
      <c r="BE136" s="134">
        <f>IF(N136="snížená",J136,0)</f>
        <v>0</v>
      </c>
      <c r="BF136" s="134">
        <f>IF(N136="zákl. přenesená",J136,0)</f>
        <v>0</v>
      </c>
      <c r="BG136" s="134">
        <f>IF(N136="sníž. přenesená",J136,0)</f>
        <v>0</v>
      </c>
      <c r="BH136" s="134">
        <f>IF(N136="nulová",J136,0)</f>
        <v>0</v>
      </c>
      <c r="BI136" s="16" t="s">
        <v>70</v>
      </c>
      <c r="BJ136" s="134">
        <f>ROUND(I136*H136,2)</f>
        <v>0</v>
      </c>
      <c r="BK136" s="16" t="s">
        <v>150</v>
      </c>
      <c r="BL136" s="133" t="s">
        <v>382</v>
      </c>
    </row>
    <row r="137" spans="2:64" s="1" customFormat="1" ht="33" customHeight="1">
      <c r="B137" s="122"/>
      <c r="C137" s="123">
        <v>44</v>
      </c>
      <c r="D137" s="123" t="s">
        <v>113</v>
      </c>
      <c r="E137" s="245" t="s">
        <v>384</v>
      </c>
      <c r="F137" s="125" t="s">
        <v>385</v>
      </c>
      <c r="G137" s="126" t="s">
        <v>114</v>
      </c>
      <c r="H137" s="127">
        <v>357</v>
      </c>
      <c r="I137" s="128"/>
      <c r="J137" s="128">
        <f>ROUND(I137*H137,2)</f>
        <v>0</v>
      </c>
      <c r="K137" s="125" t="s">
        <v>1049</v>
      </c>
      <c r="L137" s="28"/>
      <c r="M137" s="129" t="s">
        <v>3</v>
      </c>
      <c r="N137" s="130" t="s">
        <v>35</v>
      </c>
      <c r="O137" s="131">
        <v>0.215</v>
      </c>
      <c r="P137" s="131">
        <f>O137*H137</f>
        <v>76.755</v>
      </c>
      <c r="Q137" s="131">
        <v>0</v>
      </c>
      <c r="R137" s="131">
        <f>Q137*H137</f>
        <v>0</v>
      </c>
      <c r="S137" s="131">
        <v>0.002</v>
      </c>
      <c r="T137" s="132">
        <f>S137*H137</f>
        <v>0.714</v>
      </c>
      <c r="AA137" s="134"/>
      <c r="AQ137" s="133" t="s">
        <v>150</v>
      </c>
      <c r="AS137" s="133" t="s">
        <v>113</v>
      </c>
      <c r="AT137" s="133" t="s">
        <v>71</v>
      </c>
      <c r="AX137" s="16" t="s">
        <v>110</v>
      </c>
      <c r="BD137" s="134">
        <f>IF(N137="základní",J137,0)</f>
        <v>0</v>
      </c>
      <c r="BE137" s="134">
        <f>IF(N137="snížená",J137,0)</f>
        <v>0</v>
      </c>
      <c r="BF137" s="134">
        <f>IF(N137="zákl. přenesená",J137,0)</f>
        <v>0</v>
      </c>
      <c r="BG137" s="134">
        <f>IF(N137="sníž. přenesená",J137,0)</f>
        <v>0</v>
      </c>
      <c r="BH137" s="134">
        <f>IF(N137="nulová",J137,0)</f>
        <v>0</v>
      </c>
      <c r="BI137" s="16" t="s">
        <v>70</v>
      </c>
      <c r="BJ137" s="134">
        <f>ROUND(I137*H137,2)</f>
        <v>0</v>
      </c>
      <c r="BK137" s="16" t="s">
        <v>150</v>
      </c>
      <c r="BL137" s="133" t="s">
        <v>386</v>
      </c>
    </row>
    <row r="138" spans="2:62" s="11" customFormat="1" ht="25.9" customHeight="1">
      <c r="B138" s="111"/>
      <c r="D138" s="112" t="s">
        <v>63</v>
      </c>
      <c r="E138" s="113" t="s">
        <v>137</v>
      </c>
      <c r="F138" s="113" t="s">
        <v>138</v>
      </c>
      <c r="J138" s="114">
        <f>SUM(J139:J142)</f>
        <v>0</v>
      </c>
      <c r="L138" s="111"/>
      <c r="M138" s="115"/>
      <c r="P138" s="116">
        <f>SUM(P139:P142)</f>
        <v>210</v>
      </c>
      <c r="R138" s="116">
        <f>SUM(R139:R142)</f>
        <v>0</v>
      </c>
      <c r="T138" s="117">
        <f>SUM(T139:T142)</f>
        <v>0</v>
      </c>
      <c r="Z138" s="1"/>
      <c r="AA138" s="134"/>
      <c r="AQ138" s="112" t="s">
        <v>123</v>
      </c>
      <c r="AS138" s="118" t="s">
        <v>63</v>
      </c>
      <c r="AT138" s="118" t="s">
        <v>64</v>
      </c>
      <c r="AX138" s="112" t="s">
        <v>110</v>
      </c>
      <c r="BJ138" s="119">
        <f>SUM(BJ139:BJ142)</f>
        <v>0</v>
      </c>
    </row>
    <row r="139" spans="2:64" s="1" customFormat="1" ht="24">
      <c r="B139" s="122"/>
      <c r="C139" s="123">
        <v>45</v>
      </c>
      <c r="D139" s="123" t="s">
        <v>113</v>
      </c>
      <c r="E139" s="124" t="s">
        <v>388</v>
      </c>
      <c r="F139" s="125" t="s">
        <v>389</v>
      </c>
      <c r="G139" s="126" t="s">
        <v>142</v>
      </c>
      <c r="H139" s="127">
        <v>40</v>
      </c>
      <c r="I139" s="128"/>
      <c r="J139" s="128">
        <f>ROUND(I139*H139,2)</f>
        <v>0</v>
      </c>
      <c r="K139" s="125"/>
      <c r="L139" s="28"/>
      <c r="M139" s="129" t="s">
        <v>3</v>
      </c>
      <c r="N139" s="130" t="s">
        <v>35</v>
      </c>
      <c r="O139" s="131">
        <v>1</v>
      </c>
      <c r="P139" s="131">
        <f>O139*H139</f>
        <v>40</v>
      </c>
      <c r="Q139" s="131">
        <v>0</v>
      </c>
      <c r="R139" s="131">
        <f>Q139*H139</f>
        <v>0</v>
      </c>
      <c r="S139" s="131">
        <v>0</v>
      </c>
      <c r="T139" s="132">
        <f>S139*H139</f>
        <v>0</v>
      </c>
      <c r="AA139" s="134"/>
      <c r="AQ139" s="133" t="s">
        <v>143</v>
      </c>
      <c r="AS139" s="133" t="s">
        <v>113</v>
      </c>
      <c r="AT139" s="133" t="s">
        <v>70</v>
      </c>
      <c r="AX139" s="16" t="s">
        <v>110</v>
      </c>
      <c r="BD139" s="134">
        <f>IF(N139="základní",J139,0)</f>
        <v>0</v>
      </c>
      <c r="BE139" s="134">
        <f>IF(N139="snížená",J139,0)</f>
        <v>0</v>
      </c>
      <c r="BF139" s="134">
        <f>IF(N139="zákl. přenesená",J139,0)</f>
        <v>0</v>
      </c>
      <c r="BG139" s="134">
        <f>IF(N139="sníž. přenesená",J139,0)</f>
        <v>0</v>
      </c>
      <c r="BH139" s="134">
        <f>IF(N139="nulová",J139,0)</f>
        <v>0</v>
      </c>
      <c r="BI139" s="16" t="s">
        <v>70</v>
      </c>
      <c r="BJ139" s="134">
        <f>ROUND(I139*H139,2)</f>
        <v>0</v>
      </c>
      <c r="BK139" s="16" t="s">
        <v>143</v>
      </c>
      <c r="BL139" s="133" t="s">
        <v>396</v>
      </c>
    </row>
    <row r="140" spans="2:46" s="1" customFormat="1" ht="19.5">
      <c r="B140" s="28"/>
      <c r="D140" s="145" t="s">
        <v>133</v>
      </c>
      <c r="F140" s="151" t="s">
        <v>397</v>
      </c>
      <c r="L140" s="28"/>
      <c r="M140" s="152"/>
      <c r="T140" s="49"/>
      <c r="AA140" s="134"/>
      <c r="AS140" s="16" t="s">
        <v>133</v>
      </c>
      <c r="AT140" s="16" t="s">
        <v>70</v>
      </c>
    </row>
    <row r="141" spans="2:64" s="1" customFormat="1" ht="16.5" customHeight="1">
      <c r="B141" s="122"/>
      <c r="C141" s="123">
        <v>45</v>
      </c>
      <c r="D141" s="123" t="s">
        <v>113</v>
      </c>
      <c r="E141" s="124" t="s">
        <v>398</v>
      </c>
      <c r="F141" s="125" t="s">
        <v>399</v>
      </c>
      <c r="G141" s="126" t="s">
        <v>142</v>
      </c>
      <c r="H141" s="127">
        <v>150</v>
      </c>
      <c r="I141" s="128"/>
      <c r="J141" s="128">
        <f>ROUND(I141*H141,2)</f>
        <v>0</v>
      </c>
      <c r="K141" s="125"/>
      <c r="L141" s="28"/>
      <c r="M141" s="129" t="s">
        <v>3</v>
      </c>
      <c r="N141" s="130" t="s">
        <v>35</v>
      </c>
      <c r="O141" s="131">
        <v>1</v>
      </c>
      <c r="P141" s="131">
        <f>O141*H141</f>
        <v>150</v>
      </c>
      <c r="Q141" s="131">
        <v>0</v>
      </c>
      <c r="R141" s="131">
        <f>Q141*H141</f>
        <v>0</v>
      </c>
      <c r="S141" s="131">
        <v>0</v>
      </c>
      <c r="T141" s="132">
        <f>S141*H141</f>
        <v>0</v>
      </c>
      <c r="AA141" s="134"/>
      <c r="AQ141" s="133" t="s">
        <v>143</v>
      </c>
      <c r="AS141" s="133" t="s">
        <v>113</v>
      </c>
      <c r="AT141" s="133" t="s">
        <v>70</v>
      </c>
      <c r="AX141" s="16" t="s">
        <v>110</v>
      </c>
      <c r="BD141" s="134">
        <f>IF(N141="základní",J141,0)</f>
        <v>0</v>
      </c>
      <c r="BE141" s="134">
        <f>IF(N141="snížená",J141,0)</f>
        <v>0</v>
      </c>
      <c r="BF141" s="134">
        <f>IF(N141="zákl. přenesená",J141,0)</f>
        <v>0</v>
      </c>
      <c r="BG141" s="134">
        <f>IF(N141="sníž. přenesená",J141,0)</f>
        <v>0</v>
      </c>
      <c r="BH141" s="134">
        <f>IF(N141="nulová",J141,0)</f>
        <v>0</v>
      </c>
      <c r="BI141" s="16" t="s">
        <v>70</v>
      </c>
      <c r="BJ141" s="134">
        <f>ROUND(I141*H141,2)</f>
        <v>0</v>
      </c>
      <c r="BK141" s="16" t="s">
        <v>143</v>
      </c>
      <c r="BL141" s="133" t="s">
        <v>521</v>
      </c>
    </row>
    <row r="142" spans="2:64" s="1" customFormat="1" ht="24">
      <c r="B142" s="122"/>
      <c r="C142" s="123">
        <v>46</v>
      </c>
      <c r="D142" s="123" t="s">
        <v>113</v>
      </c>
      <c r="E142" s="124" t="s">
        <v>140</v>
      </c>
      <c r="F142" s="125" t="s">
        <v>141</v>
      </c>
      <c r="G142" s="126" t="s">
        <v>142</v>
      </c>
      <c r="H142" s="127">
        <v>20</v>
      </c>
      <c r="I142" s="128"/>
      <c r="J142" s="128">
        <f>ROUND(I142*H142,2)</f>
        <v>0</v>
      </c>
      <c r="K142" s="125"/>
      <c r="L142" s="28"/>
      <c r="M142" s="153" t="s">
        <v>3</v>
      </c>
      <c r="N142" s="154" t="s">
        <v>35</v>
      </c>
      <c r="O142" s="155">
        <v>1</v>
      </c>
      <c r="P142" s="155">
        <f>O142*H142</f>
        <v>20</v>
      </c>
      <c r="Q142" s="155">
        <v>0</v>
      </c>
      <c r="R142" s="155">
        <f>Q142*H142</f>
        <v>0</v>
      </c>
      <c r="S142" s="155">
        <v>0</v>
      </c>
      <c r="T142" s="156">
        <f>S142*H142</f>
        <v>0</v>
      </c>
      <c r="AA142" s="134"/>
      <c r="AQ142" s="133" t="s">
        <v>143</v>
      </c>
      <c r="AS142" s="133" t="s">
        <v>113</v>
      </c>
      <c r="AT142" s="133" t="s">
        <v>70</v>
      </c>
      <c r="AX142" s="16" t="s">
        <v>110</v>
      </c>
      <c r="BD142" s="134">
        <f>IF(N142="základní",J142,0)</f>
        <v>0</v>
      </c>
      <c r="BE142" s="134">
        <f>IF(N142="snížená",J142,0)</f>
        <v>0</v>
      </c>
      <c r="BF142" s="134">
        <f>IF(N142="zákl. přenesená",J142,0)</f>
        <v>0</v>
      </c>
      <c r="BG142" s="134">
        <f>IF(N142="sníž. přenesená",J142,0)</f>
        <v>0</v>
      </c>
      <c r="BH142" s="134">
        <f>IF(N142="nulová",J142,0)</f>
        <v>0</v>
      </c>
      <c r="BI142" s="16" t="s">
        <v>70</v>
      </c>
      <c r="BJ142" s="134">
        <f>ROUND(I142*H142,2)</f>
        <v>0</v>
      </c>
      <c r="BK142" s="16" t="s">
        <v>143</v>
      </c>
      <c r="BL142" s="133" t="s">
        <v>522</v>
      </c>
    </row>
    <row r="143" spans="2:12" s="1" customFormat="1" ht="6.95" customHeight="1">
      <c r="B143" s="37"/>
      <c r="C143" s="38"/>
      <c r="D143" s="38"/>
      <c r="E143" s="38"/>
      <c r="F143" s="38"/>
      <c r="G143" s="38"/>
      <c r="H143" s="38"/>
      <c r="I143" s="38"/>
      <c r="J143" s="38"/>
      <c r="K143" s="38"/>
      <c r="L143" s="28"/>
    </row>
  </sheetData>
  <autoFilter ref="C83:K142"/>
  <mergeCells count="13">
    <mergeCell ref="J80:K80"/>
    <mergeCell ref="E50:H50"/>
    <mergeCell ref="E74:H74"/>
    <mergeCell ref="E76:H76"/>
    <mergeCell ref="L2:V2"/>
    <mergeCell ref="E7:H7"/>
    <mergeCell ref="E9:H9"/>
    <mergeCell ref="E18:H18"/>
    <mergeCell ref="E27:H27"/>
    <mergeCell ref="E48:H48"/>
    <mergeCell ref="F6:H6"/>
    <mergeCell ref="J54:K54"/>
    <mergeCell ref="F47:H47"/>
  </mergeCells>
  <printOptions/>
  <pageMargins left="0.39375" right="0.39375" top="0.39375" bottom="0.39375" header="0" footer="0"/>
  <pageSetup blackAndWhite="1" fitToHeight="100" fitToWidth="1" horizontalDpi="600" verticalDpi="600" orientation="portrait" paperSize="9" scale="71"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L114"/>
  <sheetViews>
    <sheetView showGridLines="0" workbookViewId="0" topLeftCell="A80">
      <selection activeCell="I87" sqref="I87:I113"/>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1.00390625" style="0" customWidth="1"/>
    <col min="26" max="26" width="15.00390625" style="0" customWidth="1"/>
    <col min="27" max="27" width="16.28125" style="0" customWidth="1"/>
    <col min="28" max="28" width="11.00390625" style="0" customWidth="1"/>
    <col min="29" max="29" width="15.00390625" style="0" customWidth="1"/>
    <col min="30" max="30" width="16.28125" style="0" customWidth="1"/>
    <col min="43" max="64" width="9.28125" style="0" hidden="1" customWidth="1"/>
  </cols>
  <sheetData>
    <row r="2" spans="12:45" ht="36.95" customHeight="1">
      <c r="L2" s="423" t="s">
        <v>6</v>
      </c>
      <c r="M2" s="424"/>
      <c r="N2" s="424"/>
      <c r="O2" s="424"/>
      <c r="P2" s="424"/>
      <c r="Q2" s="424"/>
      <c r="R2" s="424"/>
      <c r="S2" s="424"/>
      <c r="T2" s="424"/>
      <c r="U2" s="424"/>
      <c r="V2" s="424"/>
      <c r="AS2" s="16" t="s">
        <v>80</v>
      </c>
    </row>
    <row r="3" spans="2:45" ht="6.95" customHeight="1">
      <c r="B3" s="17"/>
      <c r="C3" s="18"/>
      <c r="D3" s="18"/>
      <c r="E3" s="18"/>
      <c r="F3" s="18"/>
      <c r="G3" s="18"/>
      <c r="H3" s="18"/>
      <c r="I3" s="18"/>
      <c r="J3" s="18"/>
      <c r="K3" s="18"/>
      <c r="L3" s="19"/>
      <c r="AS3" s="16" t="s">
        <v>71</v>
      </c>
    </row>
    <row r="4" spans="2:45" ht="24.95" customHeight="1">
      <c r="B4" s="19"/>
      <c r="D4" s="20" t="s">
        <v>86</v>
      </c>
      <c r="L4" s="19"/>
      <c r="M4" s="81" t="s">
        <v>11</v>
      </c>
      <c r="AS4" s="16" t="s">
        <v>4</v>
      </c>
    </row>
    <row r="5" spans="2:12" ht="6.95" customHeight="1">
      <c r="B5" s="19"/>
      <c r="L5" s="19"/>
    </row>
    <row r="6" spans="2:12" ht="12" customHeight="1">
      <c r="B6" s="19"/>
      <c r="D6" s="25" t="s">
        <v>14</v>
      </c>
      <c r="L6" s="19"/>
    </row>
    <row r="7" spans="2:12" ht="28.5" customHeight="1">
      <c r="B7" s="19"/>
      <c r="E7" s="461" t="str">
        <f>'Rekapitulace stavby'!K6</f>
        <v>REKONSTRUKCE ELEKTROINSTALACE, č.p.67, CHRUDIM                                                                                                - AKTUALIZACE A DOPLNĚNÍ PD_BŘEZEN 2024</v>
      </c>
      <c r="F7" s="451"/>
      <c r="G7" s="451"/>
      <c r="H7" s="451"/>
      <c r="L7" s="19"/>
    </row>
    <row r="8" spans="2:12" s="1" customFormat="1" ht="12" customHeight="1">
      <c r="B8" s="28"/>
      <c r="D8" s="25" t="s">
        <v>87</v>
      </c>
      <c r="L8" s="28"/>
    </row>
    <row r="9" spans="2:12" s="1" customFormat="1" ht="16.5" customHeight="1">
      <c r="B9" s="28"/>
      <c r="E9" s="452" t="s">
        <v>529</v>
      </c>
      <c r="F9" s="460"/>
      <c r="G9" s="460"/>
      <c r="H9" s="460"/>
      <c r="L9" s="28"/>
    </row>
    <row r="10" spans="2:12" s="1" customFormat="1" ht="12">
      <c r="B10" s="28"/>
      <c r="L10" s="28"/>
    </row>
    <row r="11" spans="2:12" s="1" customFormat="1" ht="12" customHeight="1">
      <c r="B11" s="28"/>
      <c r="D11" s="25" t="s">
        <v>16</v>
      </c>
      <c r="F11" s="23" t="s">
        <v>3</v>
      </c>
      <c r="I11" s="25" t="s">
        <v>17</v>
      </c>
      <c r="J11" s="23" t="s">
        <v>3</v>
      </c>
      <c r="L11" s="28"/>
    </row>
    <row r="12" spans="2:12" s="1" customFormat="1" ht="12" customHeight="1">
      <c r="B12" s="28"/>
      <c r="D12" s="25" t="s">
        <v>18</v>
      </c>
      <c r="F12" s="430" t="str">
        <f>'Rekapitulace stavby'!K8</f>
        <v>budova Městského úřadu, Pardubická 67, 537 16 Chrudim I</v>
      </c>
      <c r="G12" s="430"/>
      <c r="H12" s="430"/>
      <c r="I12" s="25" t="s">
        <v>20</v>
      </c>
      <c r="J12" s="45">
        <f>'Rekapitulace stavby'!AN8</f>
        <v>45371</v>
      </c>
      <c r="L12" s="28"/>
    </row>
    <row r="13" spans="2:12" s="1" customFormat="1" ht="10.9" customHeight="1">
      <c r="B13" s="28"/>
      <c r="L13" s="28"/>
    </row>
    <row r="14" spans="2:12" s="1" customFormat="1" ht="12" customHeight="1">
      <c r="B14" s="28"/>
      <c r="D14" s="25" t="s">
        <v>21</v>
      </c>
      <c r="F14" s="464" t="str">
        <f>'Rekapitulace stavby'!K10</f>
        <v>Město Chrudim, Resselovo nám.77, 537 16 Chrudim I</v>
      </c>
      <c r="G14" s="464"/>
      <c r="H14" s="464"/>
      <c r="I14" s="25" t="s">
        <v>22</v>
      </c>
      <c r="J14" s="23" t="s">
        <v>3</v>
      </c>
      <c r="L14" s="28"/>
    </row>
    <row r="15" spans="2:12" s="1" customFormat="1" ht="18" customHeight="1">
      <c r="B15" s="28"/>
      <c r="E15" s="23"/>
      <c r="I15" s="25" t="s">
        <v>23</v>
      </c>
      <c r="J15" s="23" t="s">
        <v>3</v>
      </c>
      <c r="L15" s="28"/>
    </row>
    <row r="16" spans="2:12" s="1" customFormat="1" ht="6.95" customHeight="1">
      <c r="B16" s="28"/>
      <c r="L16" s="28"/>
    </row>
    <row r="17" spans="2:12" s="1" customFormat="1" ht="12" customHeight="1">
      <c r="B17" s="28"/>
      <c r="D17" s="25" t="s">
        <v>24</v>
      </c>
      <c r="I17" s="25" t="s">
        <v>22</v>
      </c>
      <c r="J17" s="23" t="str">
        <f>'Rekapitulace stavby'!AN13</f>
        <v/>
      </c>
      <c r="L17" s="28"/>
    </row>
    <row r="18" spans="2:12" s="1" customFormat="1" ht="18" customHeight="1">
      <c r="B18" s="28"/>
      <c r="E18" s="430" t="str">
        <f>'Rekapitulace stavby'!E14</f>
        <v xml:space="preserve"> </v>
      </c>
      <c r="F18" s="430"/>
      <c r="G18" s="430"/>
      <c r="H18" s="430"/>
      <c r="I18" s="25" t="s">
        <v>23</v>
      </c>
      <c r="J18" s="23" t="str">
        <f>'Rekapitulace stavby'!AN14</f>
        <v/>
      </c>
      <c r="L18" s="28"/>
    </row>
    <row r="19" spans="2:12" s="1" customFormat="1" ht="6.95" customHeight="1">
      <c r="B19" s="28"/>
      <c r="L19" s="28"/>
    </row>
    <row r="20" spans="2:12" s="1" customFormat="1" ht="12" customHeight="1">
      <c r="B20" s="28"/>
      <c r="D20" s="25" t="s">
        <v>25</v>
      </c>
      <c r="F20" s="464" t="str">
        <f>'Rekapitulace stavby'!K16</f>
        <v>BOGUAJ Stavební inženýrství s.r.o.</v>
      </c>
      <c r="G20" s="464"/>
      <c r="H20" s="464"/>
      <c r="I20" s="25" t="s">
        <v>22</v>
      </c>
      <c r="J20" s="23" t="str">
        <f>IF('Rekapitulace stavby'!AN16="","",'Rekapitulace stavby'!AN16)</f>
        <v>287 80 736</v>
      </c>
      <c r="L20" s="28"/>
    </row>
    <row r="21" spans="2:12" s="1" customFormat="1" ht="18" customHeight="1">
      <c r="B21" s="28"/>
      <c r="E21" s="23" t="str">
        <f>IF('Rekapitulace stavby'!E17="","",'Rekapitulace stavby'!E17)</f>
        <v xml:space="preserve"> </v>
      </c>
      <c r="F21" s="387" t="s">
        <v>1083</v>
      </c>
      <c r="I21" s="25" t="s">
        <v>23</v>
      </c>
      <c r="J21" s="23" t="str">
        <f>IF('Rekapitulace stavby'!AN17="","",'Rekapitulace stavby'!AN17)</f>
        <v/>
      </c>
      <c r="L21" s="28"/>
    </row>
    <row r="22" spans="2:12" s="1" customFormat="1" ht="6.95" customHeight="1">
      <c r="B22" s="28"/>
      <c r="L22" s="28"/>
    </row>
    <row r="23" spans="2:12" s="1" customFormat="1" ht="12" customHeight="1">
      <c r="B23" s="28"/>
      <c r="D23" s="25" t="s">
        <v>27</v>
      </c>
      <c r="I23" s="25" t="s">
        <v>22</v>
      </c>
      <c r="J23" s="23" t="str">
        <f>IF('Rekapitulace stavby'!AN19="","",'Rekapitulace stavby'!AN19)</f>
        <v/>
      </c>
      <c r="L23" s="28"/>
    </row>
    <row r="24" spans="2:12" s="1" customFormat="1" ht="18" customHeight="1">
      <c r="B24" s="28"/>
      <c r="E24" s="23" t="str">
        <f>IF('Rekapitulace stavby'!E20="","",'Rekapitulace stavby'!E20)</f>
        <v xml:space="preserve"> </v>
      </c>
      <c r="I24" s="25" t="s">
        <v>23</v>
      </c>
      <c r="J24" s="23" t="str">
        <f>IF('Rekapitulace stavby'!AN20="","",'Rekapitulace stavby'!AN20)</f>
        <v/>
      </c>
      <c r="L24" s="28"/>
    </row>
    <row r="25" spans="2:12" s="1" customFormat="1" ht="6.95" customHeight="1">
      <c r="B25" s="28"/>
      <c r="L25" s="28"/>
    </row>
    <row r="26" spans="2:12" s="1" customFormat="1" ht="12" customHeight="1">
      <c r="B26" s="28"/>
      <c r="D26" s="25" t="s">
        <v>28</v>
      </c>
      <c r="L26" s="28"/>
    </row>
    <row r="27" spans="2:12" s="7" customFormat="1" ht="16.5" customHeight="1">
      <c r="B27" s="82"/>
      <c r="E27" s="454" t="s">
        <v>3</v>
      </c>
      <c r="F27" s="454"/>
      <c r="G27" s="454"/>
      <c r="H27" s="454"/>
      <c r="L27" s="82"/>
    </row>
    <row r="28" spans="2:12" s="1" customFormat="1" ht="6.95" customHeight="1">
      <c r="B28" s="28"/>
      <c r="L28" s="28"/>
    </row>
    <row r="29" spans="2:12" s="1" customFormat="1" ht="6.95" customHeight="1">
      <c r="B29" s="28"/>
      <c r="D29" s="46"/>
      <c r="E29" s="46"/>
      <c r="F29" s="46"/>
      <c r="G29" s="46"/>
      <c r="H29" s="46"/>
      <c r="I29" s="46"/>
      <c r="J29" s="46"/>
      <c r="K29" s="46"/>
      <c r="L29" s="28"/>
    </row>
    <row r="30" spans="2:12" s="1" customFormat="1" ht="25.35" customHeight="1">
      <c r="B30" s="28"/>
      <c r="D30" s="83" t="s">
        <v>30</v>
      </c>
      <c r="J30" s="59">
        <f>ROUND(J84,2)</f>
        <v>0</v>
      </c>
      <c r="L30" s="28"/>
    </row>
    <row r="31" spans="2:12" s="1" customFormat="1" ht="6.95" customHeight="1">
      <c r="B31" s="28"/>
      <c r="D31" s="46"/>
      <c r="E31" s="46"/>
      <c r="F31" s="46"/>
      <c r="G31" s="46"/>
      <c r="H31" s="46"/>
      <c r="I31" s="46"/>
      <c r="J31" s="46"/>
      <c r="K31" s="46"/>
      <c r="L31" s="28"/>
    </row>
    <row r="32" spans="2:12" s="1" customFormat="1" ht="14.45" customHeight="1">
      <c r="B32" s="28"/>
      <c r="F32" s="31" t="s">
        <v>32</v>
      </c>
      <c r="I32" s="31" t="s">
        <v>31</v>
      </c>
      <c r="J32" s="31" t="s">
        <v>33</v>
      </c>
      <c r="L32" s="28"/>
    </row>
    <row r="33" spans="2:12" s="1" customFormat="1" ht="14.45" customHeight="1">
      <c r="B33" s="28"/>
      <c r="D33" s="48" t="s">
        <v>34</v>
      </c>
      <c r="E33" s="25" t="s">
        <v>35</v>
      </c>
      <c r="F33" s="84">
        <f>ROUND((SUM(BD84:BD113)),2)</f>
        <v>0</v>
      </c>
      <c r="I33" s="85">
        <v>0.21</v>
      </c>
      <c r="J33" s="84">
        <f>ROUND(((SUM(BD84:BD113))*I33),2)</f>
        <v>0</v>
      </c>
      <c r="L33" s="28"/>
    </row>
    <row r="34" spans="2:12" s="1" customFormat="1" ht="14.45" customHeight="1">
      <c r="B34" s="28"/>
      <c r="E34" s="25" t="s">
        <v>36</v>
      </c>
      <c r="F34" s="84">
        <f>ROUND((SUM(BE84:BE113)),2)</f>
        <v>0</v>
      </c>
      <c r="I34" s="85">
        <v>0.15</v>
      </c>
      <c r="J34" s="84">
        <f>ROUND(((SUM(BE84:BE113))*I34),2)</f>
        <v>0</v>
      </c>
      <c r="L34" s="28"/>
    </row>
    <row r="35" spans="2:12" s="1" customFormat="1" ht="14.45" customHeight="1" hidden="1">
      <c r="B35" s="28"/>
      <c r="E35" s="25" t="s">
        <v>37</v>
      </c>
      <c r="F35" s="84">
        <f>ROUND((SUM(BF84:BF113)),2)</f>
        <v>0</v>
      </c>
      <c r="I35" s="85">
        <v>0.21</v>
      </c>
      <c r="J35" s="84">
        <f>0</f>
        <v>0</v>
      </c>
      <c r="L35" s="28"/>
    </row>
    <row r="36" spans="2:12" s="1" customFormat="1" ht="14.45" customHeight="1" hidden="1">
      <c r="B36" s="28"/>
      <c r="E36" s="25" t="s">
        <v>38</v>
      </c>
      <c r="F36" s="84">
        <f>ROUND((SUM(BG84:BG113)),2)</f>
        <v>0</v>
      </c>
      <c r="I36" s="85">
        <v>0.15</v>
      </c>
      <c r="J36" s="84">
        <f>0</f>
        <v>0</v>
      </c>
      <c r="L36" s="28"/>
    </row>
    <row r="37" spans="2:12" s="1" customFormat="1" ht="14.45" customHeight="1" hidden="1">
      <c r="B37" s="28"/>
      <c r="E37" s="25" t="s">
        <v>39</v>
      </c>
      <c r="F37" s="84">
        <f>ROUND((SUM(BH84:BH113)),2)</f>
        <v>0</v>
      </c>
      <c r="I37" s="85">
        <v>0</v>
      </c>
      <c r="J37" s="84">
        <f>0</f>
        <v>0</v>
      </c>
      <c r="L37" s="28"/>
    </row>
    <row r="38" spans="2:12" s="1" customFormat="1" ht="6.95" customHeight="1">
      <c r="B38" s="28"/>
      <c r="L38" s="28"/>
    </row>
    <row r="39" spans="2:12" s="1" customFormat="1" ht="25.35" customHeight="1">
      <c r="B39" s="28"/>
      <c r="C39" s="86"/>
      <c r="D39" s="87" t="s">
        <v>40</v>
      </c>
      <c r="E39" s="50"/>
      <c r="F39" s="50"/>
      <c r="G39" s="88" t="s">
        <v>41</v>
      </c>
      <c r="H39" s="89" t="s">
        <v>42</v>
      </c>
      <c r="I39" s="50"/>
      <c r="J39" s="90">
        <f>SUM(J30:J37)</f>
        <v>0</v>
      </c>
      <c r="K39" s="91"/>
      <c r="L39" s="28"/>
    </row>
    <row r="40" spans="2:12" s="1" customFormat="1" ht="14.45" customHeight="1">
      <c r="B40" s="37"/>
      <c r="C40" s="38"/>
      <c r="D40" s="38"/>
      <c r="E40" s="38"/>
      <c r="F40" s="38"/>
      <c r="G40" s="38"/>
      <c r="H40" s="38"/>
      <c r="I40" s="38"/>
      <c r="J40" s="38"/>
      <c r="K40" s="38"/>
      <c r="L40" s="28"/>
    </row>
    <row r="44" spans="2:12" s="1" customFormat="1" ht="6.95" customHeight="1">
      <c r="B44" s="39"/>
      <c r="C44" s="40"/>
      <c r="D44" s="40"/>
      <c r="E44" s="40"/>
      <c r="F44" s="40"/>
      <c r="G44" s="40"/>
      <c r="H44" s="40"/>
      <c r="I44" s="40"/>
      <c r="J44" s="40"/>
      <c r="K44" s="40"/>
      <c r="L44" s="28"/>
    </row>
    <row r="45" spans="2:12" s="1" customFormat="1" ht="24.95" customHeight="1">
      <c r="B45" s="28"/>
      <c r="C45" s="20" t="s">
        <v>88</v>
      </c>
      <c r="L45" s="28"/>
    </row>
    <row r="46" spans="2:12" s="1" customFormat="1" ht="6.95" customHeight="1">
      <c r="B46" s="28"/>
      <c r="L46" s="28"/>
    </row>
    <row r="47" spans="2:12" s="1" customFormat="1" ht="12" customHeight="1">
      <c r="B47" s="28"/>
      <c r="C47" s="25" t="s">
        <v>14</v>
      </c>
      <c r="L47" s="28"/>
    </row>
    <row r="48" spans="2:12" s="1" customFormat="1" ht="27.75" customHeight="1">
      <c r="B48" s="28"/>
      <c r="E48" s="461" t="str">
        <f>E7</f>
        <v>REKONSTRUKCE ELEKTROINSTALACE, č.p.67, CHRUDIM                                                                                                - AKTUALIZACE A DOPLNĚNÍ PD_BŘEZEN 2024</v>
      </c>
      <c r="F48" s="451"/>
      <c r="G48" s="451"/>
      <c r="H48" s="451"/>
      <c r="L48" s="28"/>
    </row>
    <row r="49" spans="2:12" s="1" customFormat="1" ht="12" customHeight="1">
      <c r="B49" s="28"/>
      <c r="C49" s="25" t="s">
        <v>87</v>
      </c>
      <c r="L49" s="28"/>
    </row>
    <row r="50" spans="2:12" s="1" customFormat="1" ht="16.5" customHeight="1">
      <c r="B50" s="28"/>
      <c r="E50" s="452" t="str">
        <f>E9</f>
        <v>SO.11 - nouzové osvětlení</v>
      </c>
      <c r="F50" s="460"/>
      <c r="G50" s="460"/>
      <c r="H50" s="460"/>
      <c r="L50" s="28"/>
    </row>
    <row r="51" spans="2:12" s="1" customFormat="1" ht="6.95" customHeight="1">
      <c r="B51" s="28"/>
      <c r="L51" s="28"/>
    </row>
    <row r="52" spans="2:12" s="1" customFormat="1" ht="12" customHeight="1">
      <c r="B52" s="28"/>
      <c r="C52" s="25" t="s">
        <v>18</v>
      </c>
      <c r="F52" s="23" t="str">
        <f>F12</f>
        <v>budova Městského úřadu, Pardubická 67, 537 16 Chrudim I</v>
      </c>
      <c r="I52" s="25" t="s">
        <v>20</v>
      </c>
      <c r="J52" s="45">
        <f>IF(J12="","",J12)</f>
        <v>45371</v>
      </c>
      <c r="L52" s="28"/>
    </row>
    <row r="53" spans="2:12" s="1" customFormat="1" ht="6.95" customHeight="1">
      <c r="B53" s="28"/>
      <c r="L53" s="28"/>
    </row>
    <row r="54" spans="2:12" s="1" customFormat="1" ht="15.2" customHeight="1">
      <c r="B54" s="28"/>
      <c r="C54" s="25" t="s">
        <v>21</v>
      </c>
      <c r="F54" s="23" t="str">
        <f>F14</f>
        <v>Město Chrudim, Resselovo nám.77, 537 16 Chrudim I</v>
      </c>
      <c r="I54" s="25" t="s">
        <v>25</v>
      </c>
      <c r="J54" s="458" t="str">
        <f>F20</f>
        <v>BOGUAJ Stavební inženýrství s.r.o.</v>
      </c>
      <c r="K54" s="459"/>
      <c r="L54" s="28"/>
    </row>
    <row r="55" spans="2:12" s="1" customFormat="1" ht="15.2" customHeight="1">
      <c r="B55" s="28"/>
      <c r="C55" s="25" t="s">
        <v>24</v>
      </c>
      <c r="F55" s="23" t="str">
        <f>IF(E18="","",E18)</f>
        <v xml:space="preserve"> </v>
      </c>
      <c r="I55" s="25" t="s">
        <v>27</v>
      </c>
      <c r="J55" s="26" t="str">
        <f>E24</f>
        <v xml:space="preserve"> </v>
      </c>
      <c r="L55" s="28"/>
    </row>
    <row r="56" spans="2:12" s="1" customFormat="1" ht="10.35" customHeight="1">
      <c r="B56" s="28"/>
      <c r="L56" s="28"/>
    </row>
    <row r="57" spans="2:12" s="1" customFormat="1" ht="29.25" customHeight="1">
      <c r="B57" s="28"/>
      <c r="C57" s="92" t="s">
        <v>89</v>
      </c>
      <c r="D57" s="86"/>
      <c r="E57" s="86"/>
      <c r="F57" s="86"/>
      <c r="G57" s="86"/>
      <c r="H57" s="86"/>
      <c r="I57" s="86"/>
      <c r="J57" s="93" t="s">
        <v>90</v>
      </c>
      <c r="K57" s="86"/>
      <c r="L57" s="28"/>
    </row>
    <row r="58" spans="2:12" s="1" customFormat="1" ht="10.35" customHeight="1">
      <c r="B58" s="28"/>
      <c r="L58" s="28"/>
    </row>
    <row r="59" spans="2:46" s="1" customFormat="1" ht="22.9" customHeight="1">
      <c r="B59" s="28"/>
      <c r="C59" s="94" t="s">
        <v>62</v>
      </c>
      <c r="J59" s="59">
        <f>J84</f>
        <v>0</v>
      </c>
      <c r="L59" s="28"/>
      <c r="AT59" s="16" t="s">
        <v>91</v>
      </c>
    </row>
    <row r="60" spans="2:12" s="8" customFormat="1" ht="24.95" customHeight="1">
      <c r="B60" s="95"/>
      <c r="D60" s="96" t="s">
        <v>92</v>
      </c>
      <c r="E60" s="97"/>
      <c r="F60" s="97"/>
      <c r="G60" s="97"/>
      <c r="H60" s="97"/>
      <c r="I60" s="97"/>
      <c r="J60" s="98">
        <f>J85</f>
        <v>0</v>
      </c>
      <c r="L60" s="95"/>
    </row>
    <row r="61" spans="2:12" s="9" customFormat="1" ht="19.9" customHeight="1">
      <c r="B61" s="99"/>
      <c r="D61" s="100" t="s">
        <v>93</v>
      </c>
      <c r="E61" s="101"/>
      <c r="F61" s="101"/>
      <c r="G61" s="101"/>
      <c r="H61" s="101"/>
      <c r="I61" s="101"/>
      <c r="J61" s="102">
        <f>J86</f>
        <v>0</v>
      </c>
      <c r="L61" s="99"/>
    </row>
    <row r="62" spans="2:12" s="8" customFormat="1" ht="24.95" customHeight="1">
      <c r="B62" s="95"/>
      <c r="D62" s="96" t="s">
        <v>144</v>
      </c>
      <c r="E62" s="97"/>
      <c r="F62" s="97"/>
      <c r="G62" s="97"/>
      <c r="H62" s="97"/>
      <c r="I62" s="97"/>
      <c r="J62" s="98">
        <f>J108</f>
        <v>0</v>
      </c>
      <c r="L62" s="95"/>
    </row>
    <row r="63" spans="2:12" s="9" customFormat="1" ht="19.9" customHeight="1">
      <c r="B63" s="99"/>
      <c r="D63" s="100" t="s">
        <v>145</v>
      </c>
      <c r="E63" s="101"/>
      <c r="F63" s="101"/>
      <c r="G63" s="101"/>
      <c r="H63" s="101"/>
      <c r="I63" s="101"/>
      <c r="J63" s="102">
        <f>J109</f>
        <v>0</v>
      </c>
      <c r="L63" s="99"/>
    </row>
    <row r="64" spans="2:12" s="8" customFormat="1" ht="24.95" customHeight="1">
      <c r="B64" s="95"/>
      <c r="D64" s="96" t="s">
        <v>94</v>
      </c>
      <c r="E64" s="97"/>
      <c r="F64" s="97"/>
      <c r="G64" s="97"/>
      <c r="H64" s="97"/>
      <c r="I64" s="97"/>
      <c r="J64" s="98">
        <f>J112</f>
        <v>0</v>
      </c>
      <c r="L64" s="95"/>
    </row>
    <row r="65" spans="2:12" s="1" customFormat="1" ht="21.75" customHeight="1">
      <c r="B65" s="28"/>
      <c r="L65" s="28"/>
    </row>
    <row r="66" spans="2:12" s="1" customFormat="1" ht="6.95" customHeight="1">
      <c r="B66" s="37"/>
      <c r="C66" s="38"/>
      <c r="D66" s="38"/>
      <c r="E66" s="38"/>
      <c r="F66" s="38"/>
      <c r="G66" s="38"/>
      <c r="H66" s="38"/>
      <c r="I66" s="38"/>
      <c r="J66" s="38"/>
      <c r="K66" s="38"/>
      <c r="L66" s="28"/>
    </row>
    <row r="70" spans="2:12" s="1" customFormat="1" ht="6.95" customHeight="1">
      <c r="B70" s="39"/>
      <c r="C70" s="40"/>
      <c r="D70" s="40"/>
      <c r="E70" s="40"/>
      <c r="F70" s="40"/>
      <c r="G70" s="40"/>
      <c r="H70" s="40"/>
      <c r="I70" s="40"/>
      <c r="J70" s="40"/>
      <c r="K70" s="40"/>
      <c r="L70" s="28"/>
    </row>
    <row r="71" spans="2:12" s="1" customFormat="1" ht="24.95" customHeight="1">
      <c r="B71" s="28"/>
      <c r="C71" s="20" t="s">
        <v>95</v>
      </c>
      <c r="L71" s="28"/>
    </row>
    <row r="72" spans="2:12" s="1" customFormat="1" ht="6.95" customHeight="1">
      <c r="B72" s="28"/>
      <c r="L72" s="28"/>
    </row>
    <row r="73" spans="2:12" s="1" customFormat="1" ht="12" customHeight="1">
      <c r="B73" s="28"/>
      <c r="C73" s="25" t="s">
        <v>14</v>
      </c>
      <c r="L73" s="28"/>
    </row>
    <row r="74" spans="2:12" s="1" customFormat="1" ht="26.25" customHeight="1">
      <c r="B74" s="28"/>
      <c r="E74" s="461" t="str">
        <f>E7</f>
        <v>REKONSTRUKCE ELEKTROINSTALACE, č.p.67, CHRUDIM                                                                                                - AKTUALIZACE A DOPLNĚNÍ PD_BŘEZEN 2024</v>
      </c>
      <c r="F74" s="451"/>
      <c r="G74" s="451"/>
      <c r="H74" s="451"/>
      <c r="L74" s="28"/>
    </row>
    <row r="75" spans="2:12" s="1" customFormat="1" ht="12" customHeight="1">
      <c r="B75" s="28"/>
      <c r="C75" s="25" t="s">
        <v>87</v>
      </c>
      <c r="L75" s="28"/>
    </row>
    <row r="76" spans="2:12" s="1" customFormat="1" ht="16.5" customHeight="1">
      <c r="B76" s="28"/>
      <c r="E76" s="452" t="str">
        <f>E9</f>
        <v>SO.11 - nouzové osvětlení</v>
      </c>
      <c r="F76" s="460"/>
      <c r="G76" s="460"/>
      <c r="H76" s="460"/>
      <c r="L76" s="28"/>
    </row>
    <row r="77" spans="2:12" s="1" customFormat="1" ht="6.95" customHeight="1">
      <c r="B77" s="28"/>
      <c r="L77" s="28"/>
    </row>
    <row r="78" spans="2:12" s="1" customFormat="1" ht="12" customHeight="1">
      <c r="B78" s="28"/>
      <c r="C78" s="25" t="s">
        <v>18</v>
      </c>
      <c r="F78" s="23" t="str">
        <f>F12</f>
        <v>budova Městského úřadu, Pardubická 67, 537 16 Chrudim I</v>
      </c>
      <c r="I78" s="25" t="s">
        <v>20</v>
      </c>
      <c r="J78" s="45">
        <f>IF(J12="","",J12)</f>
        <v>45371</v>
      </c>
      <c r="L78" s="28"/>
    </row>
    <row r="79" spans="2:12" s="1" customFormat="1" ht="6.95" customHeight="1">
      <c r="B79" s="28"/>
      <c r="L79" s="28"/>
    </row>
    <row r="80" spans="2:12" s="1" customFormat="1" ht="15.2" customHeight="1">
      <c r="B80" s="28"/>
      <c r="C80" s="25" t="s">
        <v>21</v>
      </c>
      <c r="F80" s="23" t="str">
        <f>F54</f>
        <v>Město Chrudim, Resselovo nám.77, 537 16 Chrudim I</v>
      </c>
      <c r="I80" s="25" t="s">
        <v>25</v>
      </c>
      <c r="J80" s="458" t="str">
        <f>J54</f>
        <v>BOGUAJ Stavební inženýrství s.r.o.</v>
      </c>
      <c r="K80" s="459"/>
      <c r="L80" s="28"/>
    </row>
    <row r="81" spans="2:12" s="1" customFormat="1" ht="15.2" customHeight="1">
      <c r="B81" s="28"/>
      <c r="C81" s="25" t="s">
        <v>24</v>
      </c>
      <c r="F81" s="23" t="str">
        <f>IF(E18="","",E18)</f>
        <v xml:space="preserve"> </v>
      </c>
      <c r="I81" s="25" t="s">
        <v>27</v>
      </c>
      <c r="J81" s="26" t="str">
        <f>E24</f>
        <v xml:space="preserve"> </v>
      </c>
      <c r="L81" s="28"/>
    </row>
    <row r="82" spans="2:12" s="1" customFormat="1" ht="10.35" customHeight="1">
      <c r="B82" s="28"/>
      <c r="L82" s="28"/>
    </row>
    <row r="83" spans="2:20" s="10" customFormat="1" ht="29.25" customHeight="1">
      <c r="B83" s="103"/>
      <c r="C83" s="104" t="s">
        <v>96</v>
      </c>
      <c r="D83" s="105" t="s">
        <v>49</v>
      </c>
      <c r="E83" s="105" t="s">
        <v>45</v>
      </c>
      <c r="F83" s="105" t="s">
        <v>46</v>
      </c>
      <c r="G83" s="105" t="s">
        <v>97</v>
      </c>
      <c r="H83" s="105" t="s">
        <v>98</v>
      </c>
      <c r="I83" s="105" t="s">
        <v>99</v>
      </c>
      <c r="J83" s="105" t="s">
        <v>90</v>
      </c>
      <c r="K83" s="106" t="s">
        <v>100</v>
      </c>
      <c r="L83" s="103"/>
      <c r="M83" s="52" t="s">
        <v>3</v>
      </c>
      <c r="N83" s="53" t="s">
        <v>34</v>
      </c>
      <c r="O83" s="53" t="s">
        <v>101</v>
      </c>
      <c r="P83" s="53" t="s">
        <v>102</v>
      </c>
      <c r="Q83" s="53" t="s">
        <v>103</v>
      </c>
      <c r="R83" s="53" t="s">
        <v>104</v>
      </c>
      <c r="S83" s="53" t="s">
        <v>105</v>
      </c>
      <c r="T83" s="54" t="s">
        <v>106</v>
      </c>
    </row>
    <row r="84" spans="2:62" s="1" customFormat="1" ht="22.9" customHeight="1">
      <c r="B84" s="28"/>
      <c r="C84" s="57" t="s">
        <v>107</v>
      </c>
      <c r="J84" s="107">
        <f>J85+J108+J112</f>
        <v>0</v>
      </c>
      <c r="L84" s="28"/>
      <c r="M84" s="55"/>
      <c r="N84" s="46"/>
      <c r="O84" s="46"/>
      <c r="P84" s="108">
        <f>P85+P108+P112</f>
        <v>27.114</v>
      </c>
      <c r="Q84" s="46"/>
      <c r="R84" s="108">
        <f>R85+R108+R112</f>
        <v>0.028789000000000002</v>
      </c>
      <c r="S84" s="46"/>
      <c r="T84" s="109">
        <f>T85+T108+T112</f>
        <v>0.045</v>
      </c>
      <c r="AS84" s="16" t="s">
        <v>63</v>
      </c>
      <c r="AT84" s="16" t="s">
        <v>91</v>
      </c>
      <c r="BJ84" s="110">
        <f>BJ85+BJ108+BJ112</f>
        <v>0</v>
      </c>
    </row>
    <row r="85" spans="2:62" s="11" customFormat="1" ht="25.9" customHeight="1">
      <c r="B85" s="111"/>
      <c r="D85" s="112" t="s">
        <v>63</v>
      </c>
      <c r="E85" s="113" t="s">
        <v>108</v>
      </c>
      <c r="F85" s="113" t="s">
        <v>109</v>
      </c>
      <c r="J85" s="114">
        <f>J86</f>
        <v>0</v>
      </c>
      <c r="L85" s="111"/>
      <c r="M85" s="115"/>
      <c r="P85" s="116">
        <f>P86</f>
        <v>13.934000000000001</v>
      </c>
      <c r="R85" s="116">
        <f>R86</f>
        <v>0.025414000000000003</v>
      </c>
      <c r="T85" s="117">
        <f>T86</f>
        <v>0</v>
      </c>
      <c r="AQ85" s="112" t="s">
        <v>71</v>
      </c>
      <c r="AS85" s="118" t="s">
        <v>63</v>
      </c>
      <c r="AT85" s="118" t="s">
        <v>64</v>
      </c>
      <c r="AX85" s="112" t="s">
        <v>110</v>
      </c>
      <c r="BJ85" s="119">
        <f>BJ86</f>
        <v>0</v>
      </c>
    </row>
    <row r="86" spans="2:62" s="11" customFormat="1" ht="22.9" customHeight="1">
      <c r="B86" s="111"/>
      <c r="D86" s="112" t="s">
        <v>63</v>
      </c>
      <c r="E86" s="120" t="s">
        <v>111</v>
      </c>
      <c r="F86" s="120" t="s">
        <v>112</v>
      </c>
      <c r="J86" s="121">
        <f>SUM(J87:J107)</f>
        <v>0</v>
      </c>
      <c r="L86" s="273"/>
      <c r="M86" s="115"/>
      <c r="P86" s="116">
        <f>SUM(P87:P99)</f>
        <v>13.934000000000001</v>
      </c>
      <c r="R86" s="116">
        <f>SUM(R87:R99)</f>
        <v>0.025414000000000003</v>
      </c>
      <c r="T86" s="117">
        <f>SUM(T87:T99)</f>
        <v>0</v>
      </c>
      <c r="AQ86" s="112" t="s">
        <v>71</v>
      </c>
      <c r="AS86" s="118" t="s">
        <v>63</v>
      </c>
      <c r="AT86" s="118" t="s">
        <v>70</v>
      </c>
      <c r="AX86" s="112" t="s">
        <v>110</v>
      </c>
      <c r="BJ86" s="119">
        <f>SUM(BJ87:BJ99)</f>
        <v>0</v>
      </c>
    </row>
    <row r="87" spans="2:64" s="1" customFormat="1" ht="36">
      <c r="B87" s="122"/>
      <c r="C87" s="123" t="s">
        <v>70</v>
      </c>
      <c r="D87" s="123" t="s">
        <v>113</v>
      </c>
      <c r="E87" s="245" t="s">
        <v>184</v>
      </c>
      <c r="F87" s="125" t="s">
        <v>185</v>
      </c>
      <c r="G87" s="126" t="s">
        <v>114</v>
      </c>
      <c r="H87" s="127">
        <v>103</v>
      </c>
      <c r="I87" s="128"/>
      <c r="J87" s="128">
        <f>ROUND(I87*H87,2)</f>
        <v>0</v>
      </c>
      <c r="K87" s="246" t="s">
        <v>1049</v>
      </c>
      <c r="L87" s="28"/>
      <c r="M87" s="129" t="s">
        <v>3</v>
      </c>
      <c r="N87" s="130" t="s">
        <v>35</v>
      </c>
      <c r="O87" s="131">
        <v>0.082</v>
      </c>
      <c r="P87" s="131">
        <f>O87*H87</f>
        <v>8.446</v>
      </c>
      <c r="Q87" s="131">
        <v>0</v>
      </c>
      <c r="R87" s="131">
        <f>Q87*H87</f>
        <v>0</v>
      </c>
      <c r="S87" s="131">
        <v>0</v>
      </c>
      <c r="T87" s="132">
        <f>S87*H87</f>
        <v>0</v>
      </c>
      <c r="Z87" s="134"/>
      <c r="AQ87" s="133" t="s">
        <v>115</v>
      </c>
      <c r="AS87" s="133" t="s">
        <v>113</v>
      </c>
      <c r="AT87" s="133" t="s">
        <v>71</v>
      </c>
      <c r="AX87" s="16" t="s">
        <v>110</v>
      </c>
      <c r="BD87" s="134">
        <f>IF(N87="základní",J87,0)</f>
        <v>0</v>
      </c>
      <c r="BE87" s="134">
        <f>IF(N87="snížená",J87,0)</f>
        <v>0</v>
      </c>
      <c r="BF87" s="134">
        <f>IF(N87="zákl. přenesená",J87,0)</f>
        <v>0</v>
      </c>
      <c r="BG87" s="134">
        <f>IF(N87="sníž. přenesená",J87,0)</f>
        <v>0</v>
      </c>
      <c r="BH87" s="134">
        <f>IF(N87="nulová",J87,0)</f>
        <v>0</v>
      </c>
      <c r="BI87" s="16" t="s">
        <v>70</v>
      </c>
      <c r="BJ87" s="134">
        <f>ROUND(I87*H87,2)</f>
        <v>0</v>
      </c>
      <c r="BK87" s="16" t="s">
        <v>115</v>
      </c>
      <c r="BL87" s="133" t="s">
        <v>530</v>
      </c>
    </row>
    <row r="88" spans="2:64" s="1" customFormat="1" ht="24">
      <c r="B88" s="122"/>
      <c r="C88" s="135" t="s">
        <v>71</v>
      </c>
      <c r="D88" s="135" t="s">
        <v>116</v>
      </c>
      <c r="E88" s="394" t="s">
        <v>186</v>
      </c>
      <c r="F88" s="137" t="s">
        <v>187</v>
      </c>
      <c r="G88" s="138" t="s">
        <v>114</v>
      </c>
      <c r="H88" s="139">
        <v>118.45</v>
      </c>
      <c r="I88" s="140"/>
      <c r="J88" s="140">
        <f>ROUND(I88*H88,2)</f>
        <v>0</v>
      </c>
      <c r="K88" s="272" t="s">
        <v>1049</v>
      </c>
      <c r="L88" s="141"/>
      <c r="M88" s="142" t="s">
        <v>3</v>
      </c>
      <c r="N88" s="143" t="s">
        <v>35</v>
      </c>
      <c r="O88" s="131">
        <v>0</v>
      </c>
      <c r="P88" s="131">
        <f>O88*H88</f>
        <v>0</v>
      </c>
      <c r="Q88" s="131">
        <v>0.00012</v>
      </c>
      <c r="R88" s="131">
        <f>Q88*H88</f>
        <v>0.014214000000000001</v>
      </c>
      <c r="S88" s="131">
        <v>0</v>
      </c>
      <c r="T88" s="132">
        <f>S88*H88</f>
        <v>0</v>
      </c>
      <c r="Z88" s="134"/>
      <c r="AQ88" s="133" t="s">
        <v>117</v>
      </c>
      <c r="AS88" s="133" t="s">
        <v>116</v>
      </c>
      <c r="AT88" s="133" t="s">
        <v>71</v>
      </c>
      <c r="AX88" s="16" t="s">
        <v>110</v>
      </c>
      <c r="BD88" s="134">
        <f>IF(N88="základní",J88,0)</f>
        <v>0</v>
      </c>
      <c r="BE88" s="134">
        <f>IF(N88="snížená",J88,0)</f>
        <v>0</v>
      </c>
      <c r="BF88" s="134">
        <f>IF(N88="zákl. přenesená",J88,0)</f>
        <v>0</v>
      </c>
      <c r="BG88" s="134">
        <f>IF(N88="sníž. přenesená",J88,0)</f>
        <v>0</v>
      </c>
      <c r="BH88" s="134">
        <f>IF(N88="nulová",J88,0)</f>
        <v>0</v>
      </c>
      <c r="BI88" s="16" t="s">
        <v>70</v>
      </c>
      <c r="BJ88" s="134">
        <f>ROUND(I88*H88,2)</f>
        <v>0</v>
      </c>
      <c r="BK88" s="16" t="s">
        <v>115</v>
      </c>
      <c r="BL88" s="133" t="s">
        <v>188</v>
      </c>
    </row>
    <row r="89" spans="2:50" s="12" customFormat="1" ht="12">
      <c r="B89" s="144"/>
      <c r="D89" s="145" t="s">
        <v>118</v>
      </c>
      <c r="F89" s="146" t="s">
        <v>847</v>
      </c>
      <c r="H89" s="147">
        <v>118.45</v>
      </c>
      <c r="L89" s="144"/>
      <c r="M89" s="148"/>
      <c r="T89" s="149"/>
      <c r="Y89" s="1"/>
      <c r="Z89" s="134"/>
      <c r="AS89" s="150" t="s">
        <v>118</v>
      </c>
      <c r="AT89" s="150" t="s">
        <v>71</v>
      </c>
      <c r="AU89" s="12" t="s">
        <v>71</v>
      </c>
      <c r="AV89" s="12" t="s">
        <v>4</v>
      </c>
      <c r="AW89" s="12" t="s">
        <v>70</v>
      </c>
      <c r="AX89" s="150" t="s">
        <v>110</v>
      </c>
    </row>
    <row r="90" spans="2:64" s="1" customFormat="1" ht="36">
      <c r="B90" s="122"/>
      <c r="C90" s="123">
        <v>3</v>
      </c>
      <c r="D90" s="123"/>
      <c r="E90" s="245" t="s">
        <v>449</v>
      </c>
      <c r="F90" s="246" t="s">
        <v>964</v>
      </c>
      <c r="G90" s="244" t="s">
        <v>114</v>
      </c>
      <c r="H90" s="127">
        <v>50</v>
      </c>
      <c r="I90" s="128"/>
      <c r="J90" s="128">
        <f>ROUND(I90*H90,2)</f>
        <v>0</v>
      </c>
      <c r="K90" s="246" t="s">
        <v>1049</v>
      </c>
      <c r="L90" s="28"/>
      <c r="M90" s="129"/>
      <c r="N90" s="130"/>
      <c r="O90" s="131"/>
      <c r="P90" s="131"/>
      <c r="Q90" s="131"/>
      <c r="R90" s="131"/>
      <c r="S90" s="131"/>
      <c r="T90" s="132"/>
      <c r="Z90" s="134"/>
      <c r="AQ90" s="133"/>
      <c r="AS90" s="133"/>
      <c r="AT90" s="133"/>
      <c r="AX90" s="16"/>
      <c r="BD90" s="134"/>
      <c r="BE90" s="134"/>
      <c r="BF90" s="134"/>
      <c r="BG90" s="134"/>
      <c r="BH90" s="134"/>
      <c r="BI90" s="16"/>
      <c r="BJ90" s="134"/>
      <c r="BK90" s="16"/>
      <c r="BL90" s="133"/>
    </row>
    <row r="91" spans="2:64" s="1" customFormat="1" ht="24">
      <c r="B91" s="122"/>
      <c r="C91" s="135">
        <v>4</v>
      </c>
      <c r="D91" s="135"/>
      <c r="E91" s="394" t="s">
        <v>451</v>
      </c>
      <c r="F91" s="272" t="s">
        <v>452</v>
      </c>
      <c r="G91" s="392" t="s">
        <v>114</v>
      </c>
      <c r="H91" s="139">
        <v>50</v>
      </c>
      <c r="I91" s="140"/>
      <c r="J91" s="140">
        <f>ROUND(I91*H91,2)</f>
        <v>0</v>
      </c>
      <c r="K91" s="272" t="s">
        <v>1049</v>
      </c>
      <c r="L91" s="141"/>
      <c r="M91" s="142"/>
      <c r="N91" s="143"/>
      <c r="O91" s="131"/>
      <c r="P91" s="131"/>
      <c r="Q91" s="131"/>
      <c r="R91" s="131"/>
      <c r="S91" s="131"/>
      <c r="T91" s="132"/>
      <c r="Z91" s="134"/>
      <c r="AQ91" s="133"/>
      <c r="AS91" s="133"/>
      <c r="AT91" s="133"/>
      <c r="AX91" s="16"/>
      <c r="BD91" s="134"/>
      <c r="BE91" s="134"/>
      <c r="BF91" s="134"/>
      <c r="BG91" s="134"/>
      <c r="BH91" s="134"/>
      <c r="BI91" s="16"/>
      <c r="BJ91" s="134"/>
      <c r="BK91" s="16"/>
      <c r="BL91" s="133"/>
    </row>
    <row r="92" spans="2:64" s="1" customFormat="1" ht="36">
      <c r="B92" s="122"/>
      <c r="C92" s="123">
        <v>5</v>
      </c>
      <c r="D92" s="123" t="s">
        <v>113</v>
      </c>
      <c r="E92" s="245" t="s">
        <v>524</v>
      </c>
      <c r="F92" s="125" t="s">
        <v>525</v>
      </c>
      <c r="G92" s="126" t="s">
        <v>122</v>
      </c>
      <c r="H92" s="127">
        <v>6</v>
      </c>
      <c r="I92" s="128"/>
      <c r="J92" s="128">
        <f>ROUND(I92*H92,2)</f>
        <v>0</v>
      </c>
      <c r="K92" s="246" t="s">
        <v>1049</v>
      </c>
      <c r="L92" s="28"/>
      <c r="M92" s="129" t="s">
        <v>3</v>
      </c>
      <c r="N92" s="130" t="s">
        <v>35</v>
      </c>
      <c r="O92" s="131">
        <v>0.784</v>
      </c>
      <c r="P92" s="131">
        <f>O92*H92</f>
        <v>4.704000000000001</v>
      </c>
      <c r="Q92" s="131">
        <v>0</v>
      </c>
      <c r="R92" s="131">
        <f>Q92*H92</f>
        <v>0</v>
      </c>
      <c r="S92" s="131">
        <v>0</v>
      </c>
      <c r="T92" s="132">
        <f>S92*H92</f>
        <v>0</v>
      </c>
      <c r="Z92" s="134"/>
      <c r="AQ92" s="133" t="s">
        <v>115</v>
      </c>
      <c r="AS92" s="133" t="s">
        <v>113</v>
      </c>
      <c r="AT92" s="133" t="s">
        <v>71</v>
      </c>
      <c r="AX92" s="16" t="s">
        <v>110</v>
      </c>
      <c r="BD92" s="134">
        <f>IF(N92="základní",J92,0)</f>
        <v>0</v>
      </c>
      <c r="BE92" s="134">
        <f>IF(N92="snížená",J92,0)</f>
        <v>0</v>
      </c>
      <c r="BF92" s="134">
        <f>IF(N92="zákl. přenesená",J92,0)</f>
        <v>0</v>
      </c>
      <c r="BG92" s="134">
        <f>IF(N92="sníž. přenesená",J92,0)</f>
        <v>0</v>
      </c>
      <c r="BH92" s="134">
        <f>IF(N92="nulová",J92,0)</f>
        <v>0</v>
      </c>
      <c r="BI92" s="16" t="s">
        <v>70</v>
      </c>
      <c r="BJ92" s="134">
        <f>ROUND(I92*H92,2)</f>
        <v>0</v>
      </c>
      <c r="BK92" s="16" t="s">
        <v>115</v>
      </c>
      <c r="BL92" s="133" t="s">
        <v>531</v>
      </c>
    </row>
    <row r="93" spans="2:64" s="1" customFormat="1" ht="25.5" customHeight="1">
      <c r="B93" s="122"/>
      <c r="C93" s="135">
        <v>6</v>
      </c>
      <c r="D93" s="135" t="s">
        <v>116</v>
      </c>
      <c r="E93" s="136" t="s">
        <v>526</v>
      </c>
      <c r="F93" s="137" t="s">
        <v>532</v>
      </c>
      <c r="G93" s="138" t="s">
        <v>122</v>
      </c>
      <c r="H93" s="139">
        <v>6</v>
      </c>
      <c r="I93" s="140"/>
      <c r="J93" s="140">
        <f>ROUND(I93*H93,2)</f>
        <v>0</v>
      </c>
      <c r="K93" s="137"/>
      <c r="L93" s="141"/>
      <c r="M93" s="142" t="s">
        <v>3</v>
      </c>
      <c r="N93" s="143" t="s">
        <v>35</v>
      </c>
      <c r="O93" s="131">
        <v>0</v>
      </c>
      <c r="P93" s="131">
        <f>O93*H93</f>
        <v>0</v>
      </c>
      <c r="Q93" s="131">
        <v>0.0016</v>
      </c>
      <c r="R93" s="131">
        <f>Q93*H93</f>
        <v>0.009600000000000001</v>
      </c>
      <c r="S93" s="131">
        <v>0</v>
      </c>
      <c r="T93" s="132">
        <f>S93*H93</f>
        <v>0</v>
      </c>
      <c r="Z93" s="134"/>
      <c r="AQ93" s="133" t="s">
        <v>117</v>
      </c>
      <c r="AS93" s="133" t="s">
        <v>116</v>
      </c>
      <c r="AT93" s="133" t="s">
        <v>71</v>
      </c>
      <c r="AX93" s="16" t="s">
        <v>110</v>
      </c>
      <c r="BD93" s="134">
        <f>IF(N93="základní",J93,0)</f>
        <v>0</v>
      </c>
      <c r="BE93" s="134">
        <f>IF(N93="snížená",J93,0)</f>
        <v>0</v>
      </c>
      <c r="BF93" s="134">
        <f>IF(N93="zákl. přenesená",J93,0)</f>
        <v>0</v>
      </c>
      <c r="BG93" s="134">
        <f>IF(N93="sníž. přenesená",J93,0)</f>
        <v>0</v>
      </c>
      <c r="BH93" s="134">
        <f>IF(N93="nulová",J93,0)</f>
        <v>0</v>
      </c>
      <c r="BI93" s="16" t="s">
        <v>70</v>
      </c>
      <c r="BJ93" s="134">
        <f>ROUND(I93*H93,2)</f>
        <v>0</v>
      </c>
      <c r="BK93" s="16" t="s">
        <v>115</v>
      </c>
      <c r="BL93" s="133" t="s">
        <v>533</v>
      </c>
    </row>
    <row r="94" spans="2:50" s="13" customFormat="1" ht="12">
      <c r="B94" s="157"/>
      <c r="D94" s="145" t="s">
        <v>118</v>
      </c>
      <c r="E94" s="158" t="s">
        <v>3</v>
      </c>
      <c r="F94" s="159" t="s">
        <v>534</v>
      </c>
      <c r="H94" s="158" t="s">
        <v>3</v>
      </c>
      <c r="L94" s="157"/>
      <c r="M94" s="160"/>
      <c r="T94" s="161"/>
      <c r="Y94" s="1"/>
      <c r="Z94" s="134"/>
      <c r="AS94" s="158" t="s">
        <v>118</v>
      </c>
      <c r="AT94" s="158" t="s">
        <v>71</v>
      </c>
      <c r="AU94" s="13" t="s">
        <v>70</v>
      </c>
      <c r="AV94" s="13" t="s">
        <v>26</v>
      </c>
      <c r="AW94" s="13" t="s">
        <v>64</v>
      </c>
      <c r="AX94" s="158" t="s">
        <v>110</v>
      </c>
    </row>
    <row r="95" spans="2:50" s="12" customFormat="1" ht="12">
      <c r="B95" s="144"/>
      <c r="D95" s="145" t="s">
        <v>118</v>
      </c>
      <c r="E95" s="150" t="s">
        <v>3</v>
      </c>
      <c r="F95" s="146">
        <v>6</v>
      </c>
      <c r="H95" s="147">
        <v>6</v>
      </c>
      <c r="L95" s="144"/>
      <c r="M95" s="148"/>
      <c r="T95" s="149"/>
      <c r="Y95" s="1"/>
      <c r="Z95" s="134"/>
      <c r="AS95" s="150" t="s">
        <v>118</v>
      </c>
      <c r="AT95" s="150" t="s">
        <v>71</v>
      </c>
      <c r="AU95" s="12" t="s">
        <v>71</v>
      </c>
      <c r="AV95" s="12" t="s">
        <v>26</v>
      </c>
      <c r="AW95" s="12" t="s">
        <v>64</v>
      </c>
      <c r="AX95" s="150" t="s">
        <v>110</v>
      </c>
    </row>
    <row r="96" spans="2:64" s="1" customFormat="1" ht="36">
      <c r="B96" s="122"/>
      <c r="C96" s="123">
        <v>7</v>
      </c>
      <c r="D96" s="123" t="s">
        <v>113</v>
      </c>
      <c r="E96" s="245" t="s">
        <v>524</v>
      </c>
      <c r="F96" s="125" t="s">
        <v>525</v>
      </c>
      <c r="G96" s="126" t="s">
        <v>122</v>
      </c>
      <c r="H96" s="127">
        <v>1</v>
      </c>
      <c r="I96" s="128"/>
      <c r="J96" s="128">
        <f>ROUND(I96*H96,2)</f>
        <v>0</v>
      </c>
      <c r="K96" s="246" t="s">
        <v>1049</v>
      </c>
      <c r="L96" s="28"/>
      <c r="M96" s="129" t="s">
        <v>3</v>
      </c>
      <c r="N96" s="130" t="s">
        <v>35</v>
      </c>
      <c r="O96" s="131">
        <v>0.784</v>
      </c>
      <c r="P96" s="131">
        <f>O96*H96</f>
        <v>0.784</v>
      </c>
      <c r="Q96" s="131">
        <v>0</v>
      </c>
      <c r="R96" s="131">
        <f>Q96*H96</f>
        <v>0</v>
      </c>
      <c r="S96" s="131">
        <v>0</v>
      </c>
      <c r="T96" s="132">
        <f>S96*H96</f>
        <v>0</v>
      </c>
      <c r="Z96" s="134"/>
      <c r="AQ96" s="133" t="s">
        <v>115</v>
      </c>
      <c r="AS96" s="133" t="s">
        <v>113</v>
      </c>
      <c r="AT96" s="133" t="s">
        <v>71</v>
      </c>
      <c r="AX96" s="16" t="s">
        <v>110</v>
      </c>
      <c r="BD96" s="134">
        <f>IF(N96="základní",J96,0)</f>
        <v>0</v>
      </c>
      <c r="BE96" s="134">
        <f>IF(N96="snížená",J96,0)</f>
        <v>0</v>
      </c>
      <c r="BF96" s="134">
        <f>IF(N96="zákl. přenesená",J96,0)</f>
        <v>0</v>
      </c>
      <c r="BG96" s="134">
        <f>IF(N96="sníž. přenesená",J96,0)</f>
        <v>0</v>
      </c>
      <c r="BH96" s="134">
        <f>IF(N96="nulová",J96,0)</f>
        <v>0</v>
      </c>
      <c r="BI96" s="16" t="s">
        <v>70</v>
      </c>
      <c r="BJ96" s="134">
        <f>ROUND(I96*H96,2)</f>
        <v>0</v>
      </c>
      <c r="BK96" s="16" t="s">
        <v>115</v>
      </c>
      <c r="BL96" s="133" t="s">
        <v>536</v>
      </c>
    </row>
    <row r="97" spans="2:64" s="1" customFormat="1" ht="24">
      <c r="B97" s="122"/>
      <c r="C97" s="135">
        <v>8</v>
      </c>
      <c r="D97" s="135" t="s">
        <v>116</v>
      </c>
      <c r="E97" s="136" t="s">
        <v>537</v>
      </c>
      <c r="F97" s="137" t="s">
        <v>538</v>
      </c>
      <c r="G97" s="138" t="s">
        <v>122</v>
      </c>
      <c r="H97" s="139">
        <v>1</v>
      </c>
      <c r="I97" s="140"/>
      <c r="J97" s="140">
        <f>ROUND(I97*H97,2)</f>
        <v>0</v>
      </c>
      <c r="K97" s="137"/>
      <c r="L97" s="141"/>
      <c r="M97" s="142" t="s">
        <v>3</v>
      </c>
      <c r="N97" s="143" t="s">
        <v>35</v>
      </c>
      <c r="O97" s="131">
        <v>0</v>
      </c>
      <c r="P97" s="131">
        <f>O97*H97</f>
        <v>0</v>
      </c>
      <c r="Q97" s="131">
        <v>0.0016</v>
      </c>
      <c r="R97" s="131">
        <f>Q97*H97</f>
        <v>0.0016</v>
      </c>
      <c r="S97" s="131">
        <v>0</v>
      </c>
      <c r="T97" s="132">
        <f>S97*H97</f>
        <v>0</v>
      </c>
      <c r="Z97" s="134"/>
      <c r="AQ97" s="133" t="s">
        <v>117</v>
      </c>
      <c r="AS97" s="133" t="s">
        <v>116</v>
      </c>
      <c r="AT97" s="133" t="s">
        <v>71</v>
      </c>
      <c r="AX97" s="16" t="s">
        <v>110</v>
      </c>
      <c r="BD97" s="134">
        <f>IF(N97="základní",J97,0)</f>
        <v>0</v>
      </c>
      <c r="BE97" s="134">
        <f>IF(N97="snížená",J97,0)</f>
        <v>0</v>
      </c>
      <c r="BF97" s="134">
        <f>IF(N97="zákl. přenesená",J97,0)</f>
        <v>0</v>
      </c>
      <c r="BG97" s="134">
        <f>IF(N97="sníž. přenesená",J97,0)</f>
        <v>0</v>
      </c>
      <c r="BH97" s="134">
        <f>IF(N97="nulová",J97,0)</f>
        <v>0</v>
      </c>
      <c r="BI97" s="16" t="s">
        <v>70</v>
      </c>
      <c r="BJ97" s="134">
        <f>ROUND(I97*H97,2)</f>
        <v>0</v>
      </c>
      <c r="BK97" s="16" t="s">
        <v>115</v>
      </c>
      <c r="BL97" s="133" t="s">
        <v>539</v>
      </c>
    </row>
    <row r="98" spans="2:50" s="13" customFormat="1" ht="12">
      <c r="B98" s="157"/>
      <c r="D98" s="145" t="s">
        <v>118</v>
      </c>
      <c r="E98" s="158" t="s">
        <v>3</v>
      </c>
      <c r="F98" s="159" t="s">
        <v>534</v>
      </c>
      <c r="H98" s="158" t="s">
        <v>3</v>
      </c>
      <c r="L98" s="157"/>
      <c r="M98" s="160"/>
      <c r="T98" s="161"/>
      <c r="AS98" s="158" t="s">
        <v>118</v>
      </c>
      <c r="AT98" s="158" t="s">
        <v>71</v>
      </c>
      <c r="AU98" s="13" t="s">
        <v>70</v>
      </c>
      <c r="AV98" s="13" t="s">
        <v>26</v>
      </c>
      <c r="AW98" s="13" t="s">
        <v>64</v>
      </c>
      <c r="AX98" s="158" t="s">
        <v>110</v>
      </c>
    </row>
    <row r="99" spans="2:50" s="12" customFormat="1" ht="12">
      <c r="B99" s="144"/>
      <c r="D99" s="145" t="s">
        <v>118</v>
      </c>
      <c r="E99" s="150" t="s">
        <v>3</v>
      </c>
      <c r="F99" s="146" t="s">
        <v>70</v>
      </c>
      <c r="H99" s="147">
        <v>1</v>
      </c>
      <c r="L99" s="144"/>
      <c r="M99" s="148"/>
      <c r="T99" s="149"/>
      <c r="AS99" s="150" t="s">
        <v>118</v>
      </c>
      <c r="AT99" s="150" t="s">
        <v>71</v>
      </c>
      <c r="AU99" s="12" t="s">
        <v>71</v>
      </c>
      <c r="AV99" s="12" t="s">
        <v>26</v>
      </c>
      <c r="AW99" s="12" t="s">
        <v>64</v>
      </c>
      <c r="AX99" s="150" t="s">
        <v>110</v>
      </c>
    </row>
    <row r="100" spans="2:64" s="1" customFormat="1" ht="36">
      <c r="B100" s="122"/>
      <c r="C100" s="123">
        <v>9</v>
      </c>
      <c r="D100" s="123" t="s">
        <v>113</v>
      </c>
      <c r="E100" s="245" t="s">
        <v>524</v>
      </c>
      <c r="F100" s="125" t="s">
        <v>525</v>
      </c>
      <c r="G100" s="244" t="s">
        <v>122</v>
      </c>
      <c r="H100" s="127">
        <v>8</v>
      </c>
      <c r="I100" s="128"/>
      <c r="J100" s="128">
        <f>ROUND(I100*H100,2)</f>
        <v>0</v>
      </c>
      <c r="K100" s="246" t="s">
        <v>1049</v>
      </c>
      <c r="L100" s="28"/>
      <c r="M100" s="129"/>
      <c r="N100" s="130"/>
      <c r="O100" s="131"/>
      <c r="P100" s="131"/>
      <c r="Q100" s="131"/>
      <c r="R100" s="131"/>
      <c r="S100" s="131"/>
      <c r="T100" s="132"/>
      <c r="Z100" s="134"/>
      <c r="AQ100" s="133"/>
      <c r="AS100" s="133"/>
      <c r="AT100" s="133"/>
      <c r="AX100" s="16"/>
      <c r="BD100" s="134"/>
      <c r="BE100" s="134"/>
      <c r="BF100" s="134"/>
      <c r="BG100" s="134"/>
      <c r="BH100" s="134"/>
      <c r="BI100" s="16"/>
      <c r="BJ100" s="134"/>
      <c r="BK100" s="16"/>
      <c r="BL100" s="133"/>
    </row>
    <row r="101" spans="2:50" s="13" customFormat="1" ht="12">
      <c r="B101" s="157"/>
      <c r="D101" s="145" t="s">
        <v>118</v>
      </c>
      <c r="E101" s="158" t="s">
        <v>3</v>
      </c>
      <c r="F101" s="274" t="s">
        <v>1111</v>
      </c>
      <c r="H101" s="158" t="s">
        <v>3</v>
      </c>
      <c r="L101" s="157"/>
      <c r="M101" s="160"/>
      <c r="T101" s="161"/>
      <c r="Y101" s="1"/>
      <c r="Z101" s="134"/>
      <c r="AS101" s="158" t="s">
        <v>118</v>
      </c>
      <c r="AT101" s="158" t="s">
        <v>71</v>
      </c>
      <c r="AU101" s="13" t="s">
        <v>70</v>
      </c>
      <c r="AV101" s="13" t="s">
        <v>26</v>
      </c>
      <c r="AW101" s="13" t="s">
        <v>64</v>
      </c>
      <c r="AX101" s="158" t="s">
        <v>110</v>
      </c>
    </row>
    <row r="102" spans="2:50" s="12" customFormat="1" ht="12">
      <c r="B102" s="144"/>
      <c r="D102" s="145" t="s">
        <v>118</v>
      </c>
      <c r="E102" s="150" t="s">
        <v>3</v>
      </c>
      <c r="F102" s="146">
        <v>4</v>
      </c>
      <c r="H102" s="147">
        <v>4</v>
      </c>
      <c r="L102" s="144"/>
      <c r="M102" s="148"/>
      <c r="T102" s="149"/>
      <c r="Y102" s="1"/>
      <c r="Z102" s="134"/>
      <c r="AS102" s="150" t="s">
        <v>118</v>
      </c>
      <c r="AT102" s="150" t="s">
        <v>71</v>
      </c>
      <c r="AU102" s="12" t="s">
        <v>71</v>
      </c>
      <c r="AV102" s="12" t="s">
        <v>26</v>
      </c>
      <c r="AW102" s="12" t="s">
        <v>64</v>
      </c>
      <c r="AX102" s="150" t="s">
        <v>110</v>
      </c>
    </row>
    <row r="103" spans="2:50" s="13" customFormat="1" ht="12">
      <c r="B103" s="157"/>
      <c r="D103" s="145" t="s">
        <v>118</v>
      </c>
      <c r="E103" s="158" t="s">
        <v>3</v>
      </c>
      <c r="F103" s="159" t="s">
        <v>534</v>
      </c>
      <c r="H103" s="158" t="s">
        <v>3</v>
      </c>
      <c r="L103" s="157"/>
      <c r="M103" s="160"/>
      <c r="T103" s="161"/>
      <c r="Y103" s="1"/>
      <c r="Z103" s="134"/>
      <c r="AS103" s="158" t="s">
        <v>118</v>
      </c>
      <c r="AT103" s="158" t="s">
        <v>71</v>
      </c>
      <c r="AU103" s="13" t="s">
        <v>70</v>
      </c>
      <c r="AV103" s="13" t="s">
        <v>26</v>
      </c>
      <c r="AW103" s="13" t="s">
        <v>64</v>
      </c>
      <c r="AX103" s="158" t="s">
        <v>110</v>
      </c>
    </row>
    <row r="104" spans="2:50" s="12" customFormat="1" ht="12">
      <c r="B104" s="144"/>
      <c r="D104" s="145" t="s">
        <v>118</v>
      </c>
      <c r="E104" s="150" t="s">
        <v>3</v>
      </c>
      <c r="F104" s="146">
        <v>4</v>
      </c>
      <c r="H104" s="147">
        <v>4</v>
      </c>
      <c r="L104" s="144"/>
      <c r="M104" s="148"/>
      <c r="T104" s="149"/>
      <c r="Y104" s="1"/>
      <c r="Z104" s="134"/>
      <c r="AS104" s="150" t="s">
        <v>118</v>
      </c>
      <c r="AT104" s="150" t="s">
        <v>71</v>
      </c>
      <c r="AU104" s="12" t="s">
        <v>71</v>
      </c>
      <c r="AV104" s="12" t="s">
        <v>26</v>
      </c>
      <c r="AW104" s="12" t="s">
        <v>64</v>
      </c>
      <c r="AX104" s="150" t="s">
        <v>110</v>
      </c>
    </row>
    <row r="105" spans="2:64" s="1" customFormat="1" ht="36">
      <c r="B105" s="122"/>
      <c r="C105" s="135">
        <v>10</v>
      </c>
      <c r="D105" s="135" t="s">
        <v>116</v>
      </c>
      <c r="E105" s="394" t="s">
        <v>960</v>
      </c>
      <c r="F105" s="272" t="s">
        <v>1112</v>
      </c>
      <c r="G105" s="392" t="s">
        <v>122</v>
      </c>
      <c r="H105" s="139">
        <v>8</v>
      </c>
      <c r="I105" s="140"/>
      <c r="J105" s="140">
        <f>ROUND(I105*H105,2)</f>
        <v>0</v>
      </c>
      <c r="K105" s="137"/>
      <c r="L105" s="141"/>
      <c r="M105" s="142"/>
      <c r="N105" s="143"/>
      <c r="O105" s="131"/>
      <c r="P105" s="131"/>
      <c r="Q105" s="131"/>
      <c r="R105" s="131"/>
      <c r="S105" s="131"/>
      <c r="T105" s="132"/>
      <c r="Z105" s="134"/>
      <c r="AQ105" s="133"/>
      <c r="AS105" s="133"/>
      <c r="AT105" s="133"/>
      <c r="AX105" s="16"/>
      <c r="BD105" s="134"/>
      <c r="BE105" s="134"/>
      <c r="BF105" s="134"/>
      <c r="BG105" s="134"/>
      <c r="BH105" s="134"/>
      <c r="BI105" s="16"/>
      <c r="BJ105" s="134"/>
      <c r="BK105" s="16"/>
      <c r="BL105" s="133"/>
    </row>
    <row r="106" spans="2:64" s="1" customFormat="1" ht="12">
      <c r="B106" s="122"/>
      <c r="C106" s="123">
        <v>11</v>
      </c>
      <c r="D106" s="123"/>
      <c r="E106" s="245" t="s">
        <v>1037</v>
      </c>
      <c r="F106" s="246" t="s">
        <v>1113</v>
      </c>
      <c r="G106" s="244" t="s">
        <v>122</v>
      </c>
      <c r="H106" s="127">
        <v>8</v>
      </c>
      <c r="I106" s="128"/>
      <c r="J106" s="128">
        <f>ROUND(I106*H106,2)</f>
        <v>0</v>
      </c>
      <c r="K106" s="246"/>
      <c r="L106" s="28"/>
      <c r="M106" s="129"/>
      <c r="N106" s="130"/>
      <c r="O106" s="131"/>
      <c r="P106" s="131"/>
      <c r="Q106" s="131"/>
      <c r="R106" s="131"/>
      <c r="S106" s="131"/>
      <c r="T106" s="132"/>
      <c r="Z106" s="134"/>
      <c r="AQ106" s="133"/>
      <c r="AS106" s="133"/>
      <c r="AT106" s="133"/>
      <c r="AX106" s="16"/>
      <c r="BD106" s="134"/>
      <c r="BE106" s="134"/>
      <c r="BF106" s="134"/>
      <c r="BG106" s="134"/>
      <c r="BH106" s="134"/>
      <c r="BI106" s="16"/>
      <c r="BJ106" s="134"/>
      <c r="BK106" s="16"/>
      <c r="BL106" s="133"/>
    </row>
    <row r="107" spans="2:64" s="1" customFormat="1" ht="24">
      <c r="B107" s="122"/>
      <c r="C107" s="123">
        <v>12</v>
      </c>
      <c r="D107" s="123"/>
      <c r="E107" s="245" t="s">
        <v>1038</v>
      </c>
      <c r="F107" s="246" t="s">
        <v>1110</v>
      </c>
      <c r="G107" s="244" t="s">
        <v>122</v>
      </c>
      <c r="H107" s="127">
        <v>4</v>
      </c>
      <c r="I107" s="128"/>
      <c r="J107" s="128">
        <f>ROUND(I107*H107,2)</f>
        <v>0</v>
      </c>
      <c r="K107" s="246"/>
      <c r="L107" s="28"/>
      <c r="M107" s="129"/>
      <c r="N107" s="130"/>
      <c r="O107" s="131"/>
      <c r="P107" s="131"/>
      <c r="Q107" s="131"/>
      <c r="R107" s="131"/>
      <c r="S107" s="131"/>
      <c r="T107" s="132"/>
      <c r="Z107" s="134"/>
      <c r="AQ107" s="133"/>
      <c r="AS107" s="133"/>
      <c r="AT107" s="133"/>
      <c r="AX107" s="16"/>
      <c r="BD107" s="134"/>
      <c r="BE107" s="134"/>
      <c r="BF107" s="134"/>
      <c r="BG107" s="134"/>
      <c r="BH107" s="134"/>
      <c r="BI107" s="16"/>
      <c r="BJ107" s="134"/>
      <c r="BK107" s="16"/>
      <c r="BL107" s="133"/>
    </row>
    <row r="108" spans="2:62" s="11" customFormat="1" ht="25.9" customHeight="1">
      <c r="B108" s="111"/>
      <c r="D108" s="112" t="s">
        <v>63</v>
      </c>
      <c r="E108" s="113" t="s">
        <v>116</v>
      </c>
      <c r="F108" s="113" t="s">
        <v>147</v>
      </c>
      <c r="J108" s="114">
        <f>BJ108</f>
        <v>0</v>
      </c>
      <c r="L108" s="111"/>
      <c r="M108" s="115"/>
      <c r="P108" s="116">
        <f>P109</f>
        <v>9.18</v>
      </c>
      <c r="R108" s="116">
        <f>R109</f>
        <v>0.0033749999999999995</v>
      </c>
      <c r="T108" s="117">
        <f>T109</f>
        <v>0.045</v>
      </c>
      <c r="AQ108" s="112" t="s">
        <v>119</v>
      </c>
      <c r="AS108" s="118" t="s">
        <v>63</v>
      </c>
      <c r="AT108" s="118" t="s">
        <v>64</v>
      </c>
      <c r="AX108" s="112" t="s">
        <v>110</v>
      </c>
      <c r="BJ108" s="119">
        <f>BJ109</f>
        <v>0</v>
      </c>
    </row>
    <row r="109" spans="2:62" s="11" customFormat="1" ht="22.9" customHeight="1">
      <c r="B109" s="111"/>
      <c r="D109" s="112" t="s">
        <v>63</v>
      </c>
      <c r="E109" s="120" t="s">
        <v>148</v>
      </c>
      <c r="F109" s="120" t="s">
        <v>149</v>
      </c>
      <c r="J109" s="121">
        <f>BJ109</f>
        <v>0</v>
      </c>
      <c r="L109" s="273"/>
      <c r="M109" s="115"/>
      <c r="P109" s="116">
        <f>SUM(P110:P111)</f>
        <v>9.18</v>
      </c>
      <c r="R109" s="116">
        <f>SUM(R110:R111)</f>
        <v>0.0033749999999999995</v>
      </c>
      <c r="T109" s="117">
        <f>SUM(T110:T111)</f>
        <v>0.045</v>
      </c>
      <c r="AQ109" s="112" t="s">
        <v>119</v>
      </c>
      <c r="AS109" s="118" t="s">
        <v>63</v>
      </c>
      <c r="AT109" s="118" t="s">
        <v>70</v>
      </c>
      <c r="AX109" s="112" t="s">
        <v>110</v>
      </c>
      <c r="BJ109" s="119">
        <f>SUM(BJ110:BJ111)</f>
        <v>0</v>
      </c>
    </row>
    <row r="110" spans="2:64" s="1" customFormat="1" ht="24">
      <c r="B110" s="122"/>
      <c r="C110" s="123">
        <v>13</v>
      </c>
      <c r="D110" s="123" t="s">
        <v>113</v>
      </c>
      <c r="E110" s="245" t="s">
        <v>372</v>
      </c>
      <c r="F110" s="125" t="s">
        <v>373</v>
      </c>
      <c r="G110" s="126" t="s">
        <v>114</v>
      </c>
      <c r="H110" s="127">
        <v>22.5</v>
      </c>
      <c r="I110" s="128"/>
      <c r="J110" s="128">
        <f>ROUND(I110*H110,2)</f>
        <v>0</v>
      </c>
      <c r="K110" s="246" t="s">
        <v>1049</v>
      </c>
      <c r="L110" s="28"/>
      <c r="M110" s="129" t="s">
        <v>3</v>
      </c>
      <c r="N110" s="130" t="s">
        <v>35</v>
      </c>
      <c r="O110" s="131">
        <v>0.193</v>
      </c>
      <c r="P110" s="131">
        <f>O110*H110</f>
        <v>4.3425</v>
      </c>
      <c r="Q110" s="131">
        <v>0.00015</v>
      </c>
      <c r="R110" s="131">
        <f>Q110*H110</f>
        <v>0.0033749999999999995</v>
      </c>
      <c r="S110" s="131">
        <v>0</v>
      </c>
      <c r="T110" s="132">
        <f>S110*H110</f>
        <v>0</v>
      </c>
      <c r="Z110" s="134"/>
      <c r="AQ110" s="133" t="s">
        <v>150</v>
      </c>
      <c r="AS110" s="133" t="s">
        <v>113</v>
      </c>
      <c r="AT110" s="133" t="s">
        <v>71</v>
      </c>
      <c r="AX110" s="16" t="s">
        <v>110</v>
      </c>
      <c r="BD110" s="134">
        <f>IF(N110="základní",J110,0)</f>
        <v>0</v>
      </c>
      <c r="BE110" s="134">
        <f>IF(N110="snížená",J110,0)</f>
        <v>0</v>
      </c>
      <c r="BF110" s="134">
        <f>IF(N110="zákl. přenesená",J110,0)</f>
        <v>0</v>
      </c>
      <c r="BG110" s="134">
        <f>IF(N110="sníž. přenesená",J110,0)</f>
        <v>0</v>
      </c>
      <c r="BH110" s="134">
        <f>IF(N110="nulová",J110,0)</f>
        <v>0</v>
      </c>
      <c r="BI110" s="16" t="s">
        <v>70</v>
      </c>
      <c r="BJ110" s="134">
        <f>ROUND(I110*H110,2)</f>
        <v>0</v>
      </c>
      <c r="BK110" s="16" t="s">
        <v>150</v>
      </c>
      <c r="BL110" s="133" t="s">
        <v>374</v>
      </c>
    </row>
    <row r="111" spans="2:64" s="1" customFormat="1" ht="33" customHeight="1">
      <c r="B111" s="122"/>
      <c r="C111" s="123">
        <v>14</v>
      </c>
      <c r="D111" s="123" t="s">
        <v>113</v>
      </c>
      <c r="E111" s="245" t="s">
        <v>384</v>
      </c>
      <c r="F111" s="125" t="s">
        <v>385</v>
      </c>
      <c r="G111" s="126" t="s">
        <v>114</v>
      </c>
      <c r="H111" s="127">
        <v>22.5</v>
      </c>
      <c r="I111" s="128"/>
      <c r="J111" s="128">
        <f>ROUND(I111*H111,2)</f>
        <v>0</v>
      </c>
      <c r="K111" s="246" t="s">
        <v>1049</v>
      </c>
      <c r="L111" s="28"/>
      <c r="M111" s="129" t="s">
        <v>3</v>
      </c>
      <c r="N111" s="130" t="s">
        <v>35</v>
      </c>
      <c r="O111" s="131">
        <v>0.215</v>
      </c>
      <c r="P111" s="131">
        <f>O111*H111</f>
        <v>4.8375</v>
      </c>
      <c r="Q111" s="131">
        <v>0</v>
      </c>
      <c r="R111" s="131">
        <f>Q111*H111</f>
        <v>0</v>
      </c>
      <c r="S111" s="131">
        <v>0.002</v>
      </c>
      <c r="T111" s="132">
        <f>S111*H111</f>
        <v>0.045</v>
      </c>
      <c r="Z111" s="134"/>
      <c r="AQ111" s="133" t="s">
        <v>150</v>
      </c>
      <c r="AS111" s="133" t="s">
        <v>113</v>
      </c>
      <c r="AT111" s="133" t="s">
        <v>71</v>
      </c>
      <c r="AX111" s="16" t="s">
        <v>110</v>
      </c>
      <c r="BD111" s="134">
        <f>IF(N111="základní",J111,0)</f>
        <v>0</v>
      </c>
      <c r="BE111" s="134">
        <f>IF(N111="snížená",J111,0)</f>
        <v>0</v>
      </c>
      <c r="BF111" s="134">
        <f>IF(N111="zákl. přenesená",J111,0)</f>
        <v>0</v>
      </c>
      <c r="BG111" s="134">
        <f>IF(N111="sníž. přenesená",J111,0)</f>
        <v>0</v>
      </c>
      <c r="BH111" s="134">
        <f>IF(N111="nulová",J111,0)</f>
        <v>0</v>
      </c>
      <c r="BI111" s="16" t="s">
        <v>70</v>
      </c>
      <c r="BJ111" s="134">
        <f>ROUND(I111*H111,2)</f>
        <v>0</v>
      </c>
      <c r="BK111" s="16" t="s">
        <v>150</v>
      </c>
      <c r="BL111" s="133" t="s">
        <v>386</v>
      </c>
    </row>
    <row r="112" spans="2:62" s="11" customFormat="1" ht="25.9" customHeight="1">
      <c r="B112" s="111"/>
      <c r="D112" s="112" t="s">
        <v>63</v>
      </c>
      <c r="E112" s="113" t="s">
        <v>137</v>
      </c>
      <c r="F112" s="113" t="s">
        <v>138</v>
      </c>
      <c r="J112" s="114">
        <f>BJ112</f>
        <v>0</v>
      </c>
      <c r="L112" s="111"/>
      <c r="M112" s="115"/>
      <c r="P112" s="116">
        <f>P113</f>
        <v>4</v>
      </c>
      <c r="R112" s="116">
        <f>R113</f>
        <v>0</v>
      </c>
      <c r="T112" s="117">
        <f>T113</f>
        <v>0</v>
      </c>
      <c r="Y112" s="1"/>
      <c r="Z112" s="134"/>
      <c r="AQ112" s="112" t="s">
        <v>123</v>
      </c>
      <c r="AS112" s="118" t="s">
        <v>63</v>
      </c>
      <c r="AT112" s="118" t="s">
        <v>64</v>
      </c>
      <c r="AX112" s="112" t="s">
        <v>110</v>
      </c>
      <c r="BJ112" s="119">
        <f>BJ113</f>
        <v>0</v>
      </c>
    </row>
    <row r="113" spans="2:64" s="1" customFormat="1" ht="24">
      <c r="B113" s="122"/>
      <c r="C113" s="123">
        <v>15</v>
      </c>
      <c r="D113" s="123" t="s">
        <v>113</v>
      </c>
      <c r="E113" s="124" t="s">
        <v>140</v>
      </c>
      <c r="F113" s="125" t="s">
        <v>141</v>
      </c>
      <c r="G113" s="126" t="s">
        <v>142</v>
      </c>
      <c r="H113" s="127">
        <v>4</v>
      </c>
      <c r="I113" s="128"/>
      <c r="J113" s="128">
        <f>ROUND(I113*H113,2)</f>
        <v>0</v>
      </c>
      <c r="K113" s="246" t="s">
        <v>1049</v>
      </c>
      <c r="L113" s="28"/>
      <c r="M113" s="153" t="s">
        <v>3</v>
      </c>
      <c r="N113" s="154" t="s">
        <v>35</v>
      </c>
      <c r="O113" s="155">
        <v>1</v>
      </c>
      <c r="P113" s="155">
        <f>O113*H113</f>
        <v>4</v>
      </c>
      <c r="Q113" s="155">
        <v>0</v>
      </c>
      <c r="R113" s="155">
        <f>Q113*H113</f>
        <v>0</v>
      </c>
      <c r="S113" s="155">
        <v>0</v>
      </c>
      <c r="T113" s="156">
        <f>S113*H113</f>
        <v>0</v>
      </c>
      <c r="Z113" s="134"/>
      <c r="AQ113" s="133" t="s">
        <v>143</v>
      </c>
      <c r="AS113" s="133" t="s">
        <v>113</v>
      </c>
      <c r="AT113" s="133" t="s">
        <v>70</v>
      </c>
      <c r="AX113" s="16" t="s">
        <v>110</v>
      </c>
      <c r="BD113" s="134">
        <f>IF(N113="základní",J113,0)</f>
        <v>0</v>
      </c>
      <c r="BE113" s="134">
        <f>IF(N113="snížená",J113,0)</f>
        <v>0</v>
      </c>
      <c r="BF113" s="134">
        <f>IF(N113="zákl. přenesená",J113,0)</f>
        <v>0</v>
      </c>
      <c r="BG113" s="134">
        <f>IF(N113="sníž. přenesená",J113,0)</f>
        <v>0</v>
      </c>
      <c r="BH113" s="134">
        <f>IF(N113="nulová",J113,0)</f>
        <v>0</v>
      </c>
      <c r="BI113" s="16" t="s">
        <v>70</v>
      </c>
      <c r="BJ113" s="134">
        <f>ROUND(I113*H113,2)</f>
        <v>0</v>
      </c>
      <c r="BK113" s="16" t="s">
        <v>143</v>
      </c>
      <c r="BL113" s="133" t="s">
        <v>540</v>
      </c>
    </row>
    <row r="114" spans="2:12" s="1" customFormat="1" ht="6.95" customHeight="1">
      <c r="B114" s="37"/>
      <c r="C114" s="38"/>
      <c r="D114" s="38"/>
      <c r="E114" s="38"/>
      <c r="F114" s="38"/>
      <c r="G114" s="38"/>
      <c r="H114" s="38"/>
      <c r="I114" s="38"/>
      <c r="J114" s="38"/>
      <c r="K114" s="38"/>
      <c r="L114" s="28"/>
    </row>
  </sheetData>
  <autoFilter ref="C83:K113"/>
  <mergeCells count="14">
    <mergeCell ref="J80:K80"/>
    <mergeCell ref="E50:H50"/>
    <mergeCell ref="E74:H74"/>
    <mergeCell ref="E76:H76"/>
    <mergeCell ref="L2:V2"/>
    <mergeCell ref="E7:H7"/>
    <mergeCell ref="E9:H9"/>
    <mergeCell ref="E18:H18"/>
    <mergeCell ref="E27:H27"/>
    <mergeCell ref="E48:H48"/>
    <mergeCell ref="F12:H12"/>
    <mergeCell ref="F20:H20"/>
    <mergeCell ref="F14:H14"/>
    <mergeCell ref="J54:K54"/>
  </mergeCells>
  <printOptions/>
  <pageMargins left="0.39375" right="0.39375" top="0.39375" bottom="0.39375" header="0" footer="0"/>
  <pageSetup blackAndWhite="1" fitToHeight="100" fitToWidth="1" horizontalDpi="600" verticalDpi="600" orientation="portrait" paperSize="9" scale="71"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BL131"/>
  <sheetViews>
    <sheetView showGridLines="0" workbookViewId="0" topLeftCell="A62">
      <selection activeCell="I88" sqref="I88:I130"/>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6" width="15.00390625" style="0" customWidth="1"/>
    <col min="27" max="27" width="16.28125" style="0" customWidth="1"/>
    <col min="28" max="28" width="11.00390625" style="0" customWidth="1"/>
    <col min="29" max="29" width="15.00390625" style="0" customWidth="1"/>
    <col min="30" max="30" width="16.28125" style="0" customWidth="1"/>
    <col min="43" max="64" width="9.28125" style="0" hidden="1" customWidth="1"/>
  </cols>
  <sheetData>
    <row r="2" spans="12:45" ht="36.95" customHeight="1">
      <c r="L2" s="423" t="s">
        <v>6</v>
      </c>
      <c r="M2" s="424"/>
      <c r="N2" s="424"/>
      <c r="O2" s="424"/>
      <c r="P2" s="424"/>
      <c r="Q2" s="424"/>
      <c r="R2" s="424"/>
      <c r="S2" s="424"/>
      <c r="T2" s="424"/>
      <c r="U2" s="424"/>
      <c r="V2" s="424"/>
      <c r="AS2" s="16" t="s">
        <v>83</v>
      </c>
    </row>
    <row r="3" spans="2:45" ht="6.95" customHeight="1">
      <c r="B3" s="17"/>
      <c r="C3" s="18"/>
      <c r="D3" s="18"/>
      <c r="E3" s="18"/>
      <c r="F3" s="18"/>
      <c r="G3" s="18"/>
      <c r="H3" s="18"/>
      <c r="I3" s="18"/>
      <c r="J3" s="18"/>
      <c r="K3" s="18"/>
      <c r="L3" s="19"/>
      <c r="AS3" s="16" t="s">
        <v>71</v>
      </c>
    </row>
    <row r="4" spans="2:45" ht="24.95" customHeight="1">
      <c r="B4" s="19"/>
      <c r="D4" s="20" t="s">
        <v>86</v>
      </c>
      <c r="L4" s="19"/>
      <c r="M4" s="81" t="s">
        <v>11</v>
      </c>
      <c r="AS4" s="16" t="s">
        <v>4</v>
      </c>
    </row>
    <row r="5" spans="2:12" ht="6.95" customHeight="1">
      <c r="B5" s="19"/>
      <c r="L5" s="19"/>
    </row>
    <row r="6" spans="2:12" ht="12" customHeight="1">
      <c r="B6" s="19"/>
      <c r="D6" s="25" t="s">
        <v>14</v>
      </c>
      <c r="L6" s="19"/>
    </row>
    <row r="7" spans="2:12" ht="27.75" customHeight="1">
      <c r="B7" s="19"/>
      <c r="E7" s="461" t="str">
        <f>'Rekapitulace stavby'!K6</f>
        <v>REKONSTRUKCE ELEKTROINSTALACE, č.p.67, CHRUDIM                                                                                                - AKTUALIZACE A DOPLNĚNÍ PD_BŘEZEN 2024</v>
      </c>
      <c r="F7" s="451"/>
      <c r="G7" s="451"/>
      <c r="H7" s="451"/>
      <c r="L7" s="19"/>
    </row>
    <row r="8" spans="2:12" s="1" customFormat="1" ht="12" customHeight="1">
      <c r="B8" s="28"/>
      <c r="D8" s="25" t="s">
        <v>87</v>
      </c>
      <c r="L8" s="28"/>
    </row>
    <row r="9" spans="2:12" s="1" customFormat="1" ht="16.5" customHeight="1">
      <c r="B9" s="28"/>
      <c r="E9" s="452" t="s">
        <v>572</v>
      </c>
      <c r="F9" s="460"/>
      <c r="G9" s="460"/>
      <c r="H9" s="460"/>
      <c r="L9" s="28"/>
    </row>
    <row r="10" spans="2:12" s="1" customFormat="1" ht="12">
      <c r="B10" s="28"/>
      <c r="L10" s="28"/>
    </row>
    <row r="11" spans="2:12" s="1" customFormat="1" ht="12" customHeight="1">
      <c r="B11" s="28"/>
      <c r="D11" s="25" t="s">
        <v>16</v>
      </c>
      <c r="F11" s="23" t="s">
        <v>3</v>
      </c>
      <c r="I11" s="25" t="s">
        <v>17</v>
      </c>
      <c r="J11" s="23" t="s">
        <v>3</v>
      </c>
      <c r="L11" s="28"/>
    </row>
    <row r="12" spans="2:12" s="1" customFormat="1" ht="12" customHeight="1">
      <c r="B12" s="28"/>
      <c r="D12" s="25" t="s">
        <v>18</v>
      </c>
      <c r="F12" s="430" t="str">
        <f>'Rekapitulace stavby'!K8</f>
        <v>budova Městského úřadu, Pardubická 67, 537 16 Chrudim I</v>
      </c>
      <c r="G12" s="430"/>
      <c r="H12" s="430"/>
      <c r="I12" s="25" t="s">
        <v>20</v>
      </c>
      <c r="J12" s="45">
        <f>'Rekapitulace stavby'!AN8</f>
        <v>45371</v>
      </c>
      <c r="L12" s="28"/>
    </row>
    <row r="13" spans="2:12" s="1" customFormat="1" ht="10.9" customHeight="1">
      <c r="B13" s="28"/>
      <c r="L13" s="28"/>
    </row>
    <row r="14" spans="2:12" s="1" customFormat="1" ht="12" customHeight="1">
      <c r="B14" s="28"/>
      <c r="D14" s="25" t="s">
        <v>21</v>
      </c>
      <c r="F14" s="430" t="str">
        <f>'Rekapitulace stavby'!K10</f>
        <v>Město Chrudim, Resselovo nám.77, 537 16 Chrudim I</v>
      </c>
      <c r="G14" s="430"/>
      <c r="H14" s="430"/>
      <c r="I14" s="25" t="s">
        <v>22</v>
      </c>
      <c r="J14" s="23" t="s">
        <v>3</v>
      </c>
      <c r="L14" s="28"/>
    </row>
    <row r="15" spans="2:12" s="1" customFormat="1" ht="18" customHeight="1">
      <c r="B15" s="28"/>
      <c r="E15" s="23" t="s">
        <v>15</v>
      </c>
      <c r="I15" s="25" t="s">
        <v>23</v>
      </c>
      <c r="J15" s="23" t="s">
        <v>3</v>
      </c>
      <c r="L15" s="28"/>
    </row>
    <row r="16" spans="2:12" s="1" customFormat="1" ht="6.95" customHeight="1">
      <c r="B16" s="28"/>
      <c r="L16" s="28"/>
    </row>
    <row r="17" spans="2:12" s="1" customFormat="1" ht="12" customHeight="1">
      <c r="B17" s="28"/>
      <c r="D17" s="25" t="s">
        <v>24</v>
      </c>
      <c r="I17" s="25" t="s">
        <v>22</v>
      </c>
      <c r="J17" s="23" t="str">
        <f>'Rekapitulace stavby'!AN13</f>
        <v/>
      </c>
      <c r="L17" s="28"/>
    </row>
    <row r="18" spans="2:12" s="1" customFormat="1" ht="18" customHeight="1">
      <c r="B18" s="28"/>
      <c r="E18" s="430" t="str">
        <f>'Rekapitulace stavby'!E14</f>
        <v xml:space="preserve"> </v>
      </c>
      <c r="F18" s="430"/>
      <c r="G18" s="430"/>
      <c r="H18" s="430"/>
      <c r="I18" s="25" t="s">
        <v>23</v>
      </c>
      <c r="J18" s="23" t="str">
        <f>'Rekapitulace stavby'!AN14</f>
        <v/>
      </c>
      <c r="L18" s="28"/>
    </row>
    <row r="19" spans="2:12" s="1" customFormat="1" ht="6.95" customHeight="1">
      <c r="B19" s="28"/>
      <c r="L19" s="28"/>
    </row>
    <row r="20" spans="2:12" s="1" customFormat="1" ht="12" customHeight="1">
      <c r="B20" s="28"/>
      <c r="D20" s="25" t="s">
        <v>25</v>
      </c>
      <c r="F20" s="430" t="str">
        <f>'Rekapitulace stavby'!K16</f>
        <v>BOGUAJ Stavební inženýrství s.r.o.</v>
      </c>
      <c r="G20" s="430"/>
      <c r="H20" s="430"/>
      <c r="I20" s="25" t="s">
        <v>22</v>
      </c>
      <c r="J20" s="23" t="str">
        <f>IF('Rekapitulace stavby'!AN16="","",'Rekapitulace stavby'!AN16)</f>
        <v>287 80 736</v>
      </c>
      <c r="L20" s="28"/>
    </row>
    <row r="21" spans="2:12" s="1" customFormat="1" ht="18" customHeight="1">
      <c r="B21" s="28"/>
      <c r="E21" s="23" t="str">
        <f>IF('Rekapitulace stavby'!E17="","",'Rekapitulace stavby'!E17)</f>
        <v xml:space="preserve"> </v>
      </c>
      <c r="F21" s="387" t="s">
        <v>1083</v>
      </c>
      <c r="I21" s="25" t="s">
        <v>23</v>
      </c>
      <c r="J21" s="23" t="str">
        <f>IF('Rekapitulace stavby'!AN17="","",'Rekapitulace stavby'!AN17)</f>
        <v/>
      </c>
      <c r="L21" s="28"/>
    </row>
    <row r="22" spans="2:12" s="1" customFormat="1" ht="6.95" customHeight="1">
      <c r="B22" s="28"/>
      <c r="L22" s="28"/>
    </row>
    <row r="23" spans="2:12" s="1" customFormat="1" ht="12" customHeight="1">
      <c r="B23" s="28"/>
      <c r="D23" s="25" t="s">
        <v>27</v>
      </c>
      <c r="I23" s="25" t="s">
        <v>22</v>
      </c>
      <c r="J23" s="23" t="str">
        <f>IF('Rekapitulace stavby'!AN19="","",'Rekapitulace stavby'!AN19)</f>
        <v/>
      </c>
      <c r="L23" s="28"/>
    </row>
    <row r="24" spans="2:12" s="1" customFormat="1" ht="18" customHeight="1">
      <c r="B24" s="28"/>
      <c r="E24" s="23" t="str">
        <f>IF('Rekapitulace stavby'!E20="","",'Rekapitulace stavby'!E20)</f>
        <v xml:space="preserve"> </v>
      </c>
      <c r="I24" s="25" t="s">
        <v>23</v>
      </c>
      <c r="J24" s="23" t="str">
        <f>IF('Rekapitulace stavby'!AN20="","",'Rekapitulace stavby'!AN20)</f>
        <v/>
      </c>
      <c r="L24" s="28"/>
    </row>
    <row r="25" spans="2:12" s="1" customFormat="1" ht="6.95" customHeight="1">
      <c r="B25" s="28"/>
      <c r="L25" s="28"/>
    </row>
    <row r="26" spans="2:12" s="1" customFormat="1" ht="12" customHeight="1">
      <c r="B26" s="28"/>
      <c r="D26" s="25" t="s">
        <v>28</v>
      </c>
      <c r="L26" s="28"/>
    </row>
    <row r="27" spans="2:12" s="7" customFormat="1" ht="16.5" customHeight="1">
      <c r="B27" s="82"/>
      <c r="E27" s="454" t="s">
        <v>3</v>
      </c>
      <c r="F27" s="454"/>
      <c r="G27" s="454"/>
      <c r="H27" s="454"/>
      <c r="L27" s="82"/>
    </row>
    <row r="28" spans="2:12" s="1" customFormat="1" ht="6.95" customHeight="1">
      <c r="B28" s="28"/>
      <c r="L28" s="28"/>
    </row>
    <row r="29" spans="2:12" s="1" customFormat="1" ht="6.95" customHeight="1">
      <c r="B29" s="28"/>
      <c r="D29" s="46"/>
      <c r="E29" s="46"/>
      <c r="F29" s="46"/>
      <c r="G29" s="46"/>
      <c r="H29" s="46"/>
      <c r="I29" s="46"/>
      <c r="J29" s="46"/>
      <c r="K29" s="46"/>
      <c r="L29" s="28"/>
    </row>
    <row r="30" spans="2:12" s="1" customFormat="1" ht="25.35" customHeight="1">
      <c r="B30" s="28"/>
      <c r="D30" s="83" t="s">
        <v>30</v>
      </c>
      <c r="J30" s="59">
        <f>ROUND(J85,2)</f>
        <v>0</v>
      </c>
      <c r="L30" s="28"/>
    </row>
    <row r="31" spans="2:12" s="1" customFormat="1" ht="6.95" customHeight="1">
      <c r="B31" s="28"/>
      <c r="D31" s="46"/>
      <c r="E31" s="46"/>
      <c r="F31" s="46"/>
      <c r="G31" s="46"/>
      <c r="H31" s="46"/>
      <c r="I31" s="46"/>
      <c r="J31" s="46"/>
      <c r="K31" s="46"/>
      <c r="L31" s="28"/>
    </row>
    <row r="32" spans="2:12" s="1" customFormat="1" ht="14.45" customHeight="1">
      <c r="B32" s="28"/>
      <c r="F32" s="31" t="s">
        <v>32</v>
      </c>
      <c r="I32" s="31" t="s">
        <v>31</v>
      </c>
      <c r="J32" s="31" t="s">
        <v>33</v>
      </c>
      <c r="L32" s="28"/>
    </row>
    <row r="33" spans="2:12" s="1" customFormat="1" ht="14.45" customHeight="1">
      <c r="B33" s="28"/>
      <c r="D33" s="48" t="s">
        <v>34</v>
      </c>
      <c r="E33" s="25" t="s">
        <v>35</v>
      </c>
      <c r="F33" s="84">
        <f>J85</f>
        <v>0</v>
      </c>
      <c r="I33" s="85">
        <v>0.21</v>
      </c>
      <c r="J33" s="84">
        <f>F33*0.21</f>
        <v>0</v>
      </c>
      <c r="L33" s="28"/>
    </row>
    <row r="34" spans="2:12" s="1" customFormat="1" ht="14.45" customHeight="1">
      <c r="B34" s="28"/>
      <c r="E34" s="25" t="s">
        <v>36</v>
      </c>
      <c r="F34" s="84">
        <f>ROUND((SUM(BE85:BE130)),2)</f>
        <v>0</v>
      </c>
      <c r="I34" s="85">
        <v>0.15</v>
      </c>
      <c r="J34" s="84">
        <f>ROUND(((SUM(BE85:BE130))*I34),2)</f>
        <v>0</v>
      </c>
      <c r="L34" s="28"/>
    </row>
    <row r="35" spans="2:12" s="1" customFormat="1" ht="14.45" customHeight="1" hidden="1">
      <c r="B35" s="28"/>
      <c r="E35" s="25" t="s">
        <v>37</v>
      </c>
      <c r="F35" s="84">
        <f>ROUND((SUM(BF85:BF130)),2)</f>
        <v>0</v>
      </c>
      <c r="I35" s="85">
        <v>0.21</v>
      </c>
      <c r="J35" s="84">
        <f>0</f>
        <v>0</v>
      </c>
      <c r="L35" s="28"/>
    </row>
    <row r="36" spans="2:12" s="1" customFormat="1" ht="14.45" customHeight="1" hidden="1">
      <c r="B36" s="28"/>
      <c r="E36" s="25" t="s">
        <v>38</v>
      </c>
      <c r="F36" s="84">
        <f>ROUND((SUM(BG85:BG130)),2)</f>
        <v>0</v>
      </c>
      <c r="I36" s="85">
        <v>0.15</v>
      </c>
      <c r="J36" s="84">
        <f>0</f>
        <v>0</v>
      </c>
      <c r="L36" s="28"/>
    </row>
    <row r="37" spans="2:12" s="1" customFormat="1" ht="14.45" customHeight="1" hidden="1">
      <c r="B37" s="28"/>
      <c r="E37" s="25" t="s">
        <v>39</v>
      </c>
      <c r="F37" s="84">
        <f>ROUND((SUM(BH85:BH130)),2)</f>
        <v>0</v>
      </c>
      <c r="I37" s="85">
        <v>0</v>
      </c>
      <c r="J37" s="84">
        <f>0</f>
        <v>0</v>
      </c>
      <c r="L37" s="28"/>
    </row>
    <row r="38" spans="2:12" s="1" customFormat="1" ht="6.95" customHeight="1">
      <c r="B38" s="28"/>
      <c r="L38" s="28"/>
    </row>
    <row r="39" spans="2:12" s="1" customFormat="1" ht="25.35" customHeight="1">
      <c r="B39" s="28"/>
      <c r="C39" s="86"/>
      <c r="D39" s="87" t="s">
        <v>40</v>
      </c>
      <c r="E39" s="50"/>
      <c r="F39" s="50"/>
      <c r="G39" s="88" t="s">
        <v>41</v>
      </c>
      <c r="H39" s="89" t="s">
        <v>42</v>
      </c>
      <c r="I39" s="50"/>
      <c r="J39" s="90">
        <f>SUM(J30:J37)</f>
        <v>0</v>
      </c>
      <c r="K39" s="91"/>
      <c r="L39" s="28"/>
    </row>
    <row r="40" spans="2:12" s="1" customFormat="1" ht="14.45" customHeight="1">
      <c r="B40" s="37"/>
      <c r="C40" s="38"/>
      <c r="D40" s="38"/>
      <c r="E40" s="38"/>
      <c r="F40" s="38"/>
      <c r="G40" s="38"/>
      <c r="H40" s="38"/>
      <c r="I40" s="38"/>
      <c r="J40" s="38"/>
      <c r="K40" s="38"/>
      <c r="L40" s="28"/>
    </row>
    <row r="44" spans="2:12" s="1" customFormat="1" ht="6.95" customHeight="1">
      <c r="B44" s="39"/>
      <c r="C44" s="40"/>
      <c r="D44" s="40"/>
      <c r="E44" s="40"/>
      <c r="F44" s="40"/>
      <c r="G44" s="40"/>
      <c r="H44" s="40"/>
      <c r="I44" s="40"/>
      <c r="J44" s="40"/>
      <c r="K44" s="40"/>
      <c r="L44" s="28"/>
    </row>
    <row r="45" spans="2:12" s="1" customFormat="1" ht="24.95" customHeight="1">
      <c r="B45" s="28"/>
      <c r="C45" s="20" t="s">
        <v>88</v>
      </c>
      <c r="L45" s="28"/>
    </row>
    <row r="46" spans="2:12" s="1" customFormat="1" ht="6.95" customHeight="1">
      <c r="B46" s="28"/>
      <c r="L46" s="28"/>
    </row>
    <row r="47" spans="2:12" s="1" customFormat="1" ht="12" customHeight="1">
      <c r="B47" s="28"/>
      <c r="C47" s="25" t="s">
        <v>14</v>
      </c>
      <c r="L47" s="28"/>
    </row>
    <row r="48" spans="2:12" s="1" customFormat="1" ht="25.5" customHeight="1">
      <c r="B48" s="28"/>
      <c r="E48" s="461" t="str">
        <f>E7</f>
        <v>REKONSTRUKCE ELEKTROINSTALACE, č.p.67, CHRUDIM                                                                                                - AKTUALIZACE A DOPLNĚNÍ PD_BŘEZEN 2024</v>
      </c>
      <c r="F48" s="451"/>
      <c r="G48" s="451"/>
      <c r="H48" s="451"/>
      <c r="L48" s="28"/>
    </row>
    <row r="49" spans="2:12" s="1" customFormat="1" ht="12" customHeight="1">
      <c r="B49" s="28"/>
      <c r="C49" s="25" t="s">
        <v>87</v>
      </c>
      <c r="L49" s="28"/>
    </row>
    <row r="50" spans="2:12" s="1" customFormat="1" ht="16.5" customHeight="1">
      <c r="B50" s="28"/>
      <c r="E50" s="452" t="str">
        <f>E9</f>
        <v>SO.14 - 2.n.p._data</v>
      </c>
      <c r="F50" s="460"/>
      <c r="G50" s="460"/>
      <c r="H50" s="460"/>
      <c r="L50" s="28"/>
    </row>
    <row r="51" spans="2:12" s="1" customFormat="1" ht="6.95" customHeight="1">
      <c r="B51" s="28"/>
      <c r="L51" s="28"/>
    </row>
    <row r="52" spans="2:12" s="1" customFormat="1" ht="12" customHeight="1">
      <c r="B52" s="28"/>
      <c r="C52" s="25" t="s">
        <v>18</v>
      </c>
      <c r="F52" s="23" t="str">
        <f>F12</f>
        <v>budova Městského úřadu, Pardubická 67, 537 16 Chrudim I</v>
      </c>
      <c r="I52" s="25" t="s">
        <v>20</v>
      </c>
      <c r="J52" s="45">
        <f>IF(J12="","",J12)</f>
        <v>45371</v>
      </c>
      <c r="L52" s="28"/>
    </row>
    <row r="53" spans="2:12" s="1" customFormat="1" ht="6.95" customHeight="1">
      <c r="B53" s="28"/>
      <c r="L53" s="28"/>
    </row>
    <row r="54" spans="2:12" s="1" customFormat="1" ht="15.2" customHeight="1">
      <c r="B54" s="28"/>
      <c r="C54" s="25" t="s">
        <v>21</v>
      </c>
      <c r="F54" s="23" t="str">
        <f>F14</f>
        <v>Město Chrudim, Resselovo nám.77, 537 16 Chrudim I</v>
      </c>
      <c r="I54" s="25" t="s">
        <v>25</v>
      </c>
      <c r="J54" s="458" t="str">
        <f>F20</f>
        <v>BOGUAJ Stavební inženýrství s.r.o.</v>
      </c>
      <c r="K54" s="459"/>
      <c r="L54" s="28"/>
    </row>
    <row r="55" spans="2:12" s="1" customFormat="1" ht="15.2" customHeight="1">
      <c r="B55" s="28"/>
      <c r="C55" s="25" t="s">
        <v>24</v>
      </c>
      <c r="F55" s="23" t="str">
        <f>IF(E18="","",E18)</f>
        <v xml:space="preserve"> </v>
      </c>
      <c r="I55" s="25" t="s">
        <v>27</v>
      </c>
      <c r="J55" s="26" t="str">
        <f>E24</f>
        <v xml:space="preserve"> </v>
      </c>
      <c r="L55" s="28"/>
    </row>
    <row r="56" spans="2:12" s="1" customFormat="1" ht="10.35" customHeight="1">
      <c r="B56" s="28"/>
      <c r="L56" s="28"/>
    </row>
    <row r="57" spans="2:12" s="1" customFormat="1" ht="29.25" customHeight="1">
      <c r="B57" s="28"/>
      <c r="C57" s="92" t="s">
        <v>89</v>
      </c>
      <c r="D57" s="86"/>
      <c r="E57" s="86"/>
      <c r="F57" s="86"/>
      <c r="G57" s="86"/>
      <c r="H57" s="86"/>
      <c r="I57" s="86"/>
      <c r="J57" s="93" t="s">
        <v>90</v>
      </c>
      <c r="K57" s="86"/>
      <c r="L57" s="28"/>
    </row>
    <row r="58" spans="2:12" s="1" customFormat="1" ht="10.35" customHeight="1">
      <c r="B58" s="28"/>
      <c r="L58" s="28"/>
    </row>
    <row r="59" spans="2:46" s="1" customFormat="1" ht="22.9" customHeight="1">
      <c r="B59" s="28"/>
      <c r="C59" s="94" t="s">
        <v>62</v>
      </c>
      <c r="J59" s="59">
        <f>J85</f>
        <v>0</v>
      </c>
      <c r="L59" s="28"/>
      <c r="AT59" s="16" t="s">
        <v>91</v>
      </c>
    </row>
    <row r="60" spans="2:12" s="8" customFormat="1" ht="24.95" customHeight="1">
      <c r="B60" s="95"/>
      <c r="D60" s="96" t="s">
        <v>92</v>
      </c>
      <c r="E60" s="97"/>
      <c r="F60" s="97"/>
      <c r="G60" s="97"/>
      <c r="H60" s="97"/>
      <c r="I60" s="97"/>
      <c r="J60" s="98">
        <f>J86</f>
        <v>0</v>
      </c>
      <c r="L60" s="95"/>
    </row>
    <row r="61" spans="2:12" s="9" customFormat="1" ht="19.9" customHeight="1">
      <c r="B61" s="99"/>
      <c r="D61" s="100" t="s">
        <v>93</v>
      </c>
      <c r="E61" s="101"/>
      <c r="F61" s="101"/>
      <c r="G61" s="101"/>
      <c r="H61" s="101"/>
      <c r="I61" s="101"/>
      <c r="J61" s="102">
        <f>J87</f>
        <v>0</v>
      </c>
      <c r="L61" s="99"/>
    </row>
    <row r="62" spans="2:12" s="9" customFormat="1" ht="19.9" customHeight="1">
      <c r="B62" s="99"/>
      <c r="D62" s="100" t="s">
        <v>523</v>
      </c>
      <c r="E62" s="101"/>
      <c r="F62" s="101"/>
      <c r="G62" s="101"/>
      <c r="H62" s="101"/>
      <c r="I62" s="101"/>
      <c r="J62" s="102">
        <f>J110</f>
        <v>0</v>
      </c>
      <c r="L62" s="99"/>
    </row>
    <row r="63" spans="2:12" s="8" customFormat="1" ht="24.95" customHeight="1">
      <c r="B63" s="95"/>
      <c r="D63" s="96" t="s">
        <v>144</v>
      </c>
      <c r="E63" s="97"/>
      <c r="F63" s="97"/>
      <c r="G63" s="97"/>
      <c r="H63" s="97"/>
      <c r="I63" s="97"/>
      <c r="J63" s="98">
        <f>J120</f>
        <v>0</v>
      </c>
      <c r="L63" s="95"/>
    </row>
    <row r="64" spans="2:12" s="9" customFormat="1" ht="19.9" customHeight="1">
      <c r="B64" s="99"/>
      <c r="D64" s="100" t="s">
        <v>145</v>
      </c>
      <c r="E64" s="101"/>
      <c r="F64" s="101"/>
      <c r="G64" s="101"/>
      <c r="H64" s="101"/>
      <c r="I64" s="101"/>
      <c r="J64" s="102">
        <f>J121</f>
        <v>0</v>
      </c>
      <c r="L64" s="99"/>
    </row>
    <row r="65" spans="2:12" s="8" customFormat="1" ht="24.95" customHeight="1">
      <c r="B65" s="95"/>
      <c r="D65" s="96" t="s">
        <v>94</v>
      </c>
      <c r="E65" s="97"/>
      <c r="F65" s="97"/>
      <c r="G65" s="97"/>
      <c r="H65" s="97"/>
      <c r="I65" s="97"/>
      <c r="J65" s="98">
        <f>J127</f>
        <v>0</v>
      </c>
      <c r="L65" s="95"/>
    </row>
    <row r="66" spans="2:12" s="1" customFormat="1" ht="21.75" customHeight="1">
      <c r="B66" s="28"/>
      <c r="L66" s="28"/>
    </row>
    <row r="67" spans="2:12" s="1" customFormat="1" ht="6.95" customHeight="1">
      <c r="B67" s="37"/>
      <c r="C67" s="38"/>
      <c r="D67" s="38"/>
      <c r="E67" s="38"/>
      <c r="F67" s="38"/>
      <c r="G67" s="38"/>
      <c r="H67" s="38"/>
      <c r="I67" s="38"/>
      <c r="J67" s="38"/>
      <c r="K67" s="38"/>
      <c r="L67" s="28"/>
    </row>
    <row r="71" spans="2:12" s="1" customFormat="1" ht="6.95" customHeight="1">
      <c r="B71" s="39"/>
      <c r="C71" s="40"/>
      <c r="D71" s="40"/>
      <c r="E71" s="40"/>
      <c r="F71" s="40"/>
      <c r="G71" s="40"/>
      <c r="H71" s="40"/>
      <c r="I71" s="40"/>
      <c r="J71" s="40"/>
      <c r="K71" s="40"/>
      <c r="L71" s="28"/>
    </row>
    <row r="72" spans="2:12" s="1" customFormat="1" ht="24.95" customHeight="1">
      <c r="B72" s="28"/>
      <c r="C72" s="20" t="s">
        <v>95</v>
      </c>
      <c r="L72" s="28"/>
    </row>
    <row r="73" spans="2:12" s="1" customFormat="1" ht="6.95" customHeight="1">
      <c r="B73" s="28"/>
      <c r="L73" s="28"/>
    </row>
    <row r="74" spans="2:12" s="1" customFormat="1" ht="12" customHeight="1">
      <c r="B74" s="28"/>
      <c r="C74" s="25" t="s">
        <v>14</v>
      </c>
      <c r="L74" s="28"/>
    </row>
    <row r="75" spans="2:12" s="1" customFormat="1" ht="27" customHeight="1">
      <c r="B75" s="28"/>
      <c r="E75" s="461" t="str">
        <f>E7</f>
        <v>REKONSTRUKCE ELEKTROINSTALACE, č.p.67, CHRUDIM                                                                                                - AKTUALIZACE A DOPLNĚNÍ PD_BŘEZEN 2024</v>
      </c>
      <c r="F75" s="451"/>
      <c r="G75" s="451"/>
      <c r="H75" s="451"/>
      <c r="L75" s="28"/>
    </row>
    <row r="76" spans="2:12" s="1" customFormat="1" ht="12" customHeight="1">
      <c r="B76" s="28"/>
      <c r="C76" s="25" t="s">
        <v>87</v>
      </c>
      <c r="L76" s="28"/>
    </row>
    <row r="77" spans="2:12" s="1" customFormat="1" ht="16.5" customHeight="1">
      <c r="B77" s="28"/>
      <c r="E77" s="452" t="str">
        <f>E9</f>
        <v>SO.14 - 2.n.p._data</v>
      </c>
      <c r="F77" s="460"/>
      <c r="G77" s="460"/>
      <c r="H77" s="460"/>
      <c r="L77" s="28"/>
    </row>
    <row r="78" spans="2:12" s="1" customFormat="1" ht="6.95" customHeight="1">
      <c r="B78" s="28"/>
      <c r="L78" s="28"/>
    </row>
    <row r="79" spans="2:12" s="1" customFormat="1" ht="12" customHeight="1">
      <c r="B79" s="28"/>
      <c r="C79" s="25" t="s">
        <v>18</v>
      </c>
      <c r="F79" s="23" t="str">
        <f>F12</f>
        <v>budova Městského úřadu, Pardubická 67, 537 16 Chrudim I</v>
      </c>
      <c r="I79" s="25" t="s">
        <v>20</v>
      </c>
      <c r="J79" s="45">
        <f>IF(J12="","",J12)</f>
        <v>45371</v>
      </c>
      <c r="L79" s="28"/>
    </row>
    <row r="80" spans="2:12" s="1" customFormat="1" ht="6.95" customHeight="1">
      <c r="B80" s="28"/>
      <c r="L80" s="28"/>
    </row>
    <row r="81" spans="2:12" s="1" customFormat="1" ht="15.2" customHeight="1">
      <c r="B81" s="28"/>
      <c r="C81" s="25" t="s">
        <v>21</v>
      </c>
      <c r="F81" s="23" t="str">
        <f>F54</f>
        <v>Město Chrudim, Resselovo nám.77, 537 16 Chrudim I</v>
      </c>
      <c r="I81" s="25" t="s">
        <v>25</v>
      </c>
      <c r="J81" s="458" t="str">
        <f>J54</f>
        <v>BOGUAJ Stavební inženýrství s.r.o.</v>
      </c>
      <c r="K81" s="459"/>
      <c r="L81" s="28"/>
    </row>
    <row r="82" spans="2:12" s="1" customFormat="1" ht="15.2" customHeight="1">
      <c r="B82" s="28"/>
      <c r="C82" s="25" t="s">
        <v>24</v>
      </c>
      <c r="F82" s="23" t="str">
        <f>IF(E18="","",E18)</f>
        <v xml:space="preserve"> </v>
      </c>
      <c r="I82" s="25" t="s">
        <v>27</v>
      </c>
      <c r="J82" s="26" t="str">
        <f>E24</f>
        <v xml:space="preserve"> </v>
      </c>
      <c r="L82" s="28"/>
    </row>
    <row r="83" spans="2:12" s="1" customFormat="1" ht="10.35" customHeight="1">
      <c r="B83" s="28"/>
      <c r="L83" s="28"/>
    </row>
    <row r="84" spans="2:20" s="10" customFormat="1" ht="29.25" customHeight="1">
      <c r="B84" s="103"/>
      <c r="C84" s="104" t="s">
        <v>96</v>
      </c>
      <c r="D84" s="105" t="s">
        <v>49</v>
      </c>
      <c r="E84" s="105" t="s">
        <v>45</v>
      </c>
      <c r="F84" s="105" t="s">
        <v>46</v>
      </c>
      <c r="G84" s="105" t="s">
        <v>97</v>
      </c>
      <c r="H84" s="105" t="s">
        <v>98</v>
      </c>
      <c r="I84" s="105" t="s">
        <v>99</v>
      </c>
      <c r="J84" s="105" t="s">
        <v>90</v>
      </c>
      <c r="K84" s="106" t="s">
        <v>100</v>
      </c>
      <c r="L84" s="103"/>
      <c r="M84" s="52" t="s">
        <v>3</v>
      </c>
      <c r="N84" s="53" t="s">
        <v>34</v>
      </c>
      <c r="O84" s="53" t="s">
        <v>101</v>
      </c>
      <c r="P84" s="53" t="s">
        <v>102</v>
      </c>
      <c r="Q84" s="53" t="s">
        <v>103</v>
      </c>
      <c r="R84" s="53" t="s">
        <v>104</v>
      </c>
      <c r="S84" s="53" t="s">
        <v>105</v>
      </c>
      <c r="T84" s="54" t="s">
        <v>106</v>
      </c>
    </row>
    <row r="85" spans="2:62" s="1" customFormat="1" ht="22.9" customHeight="1">
      <c r="B85" s="28"/>
      <c r="C85" s="57" t="s">
        <v>107</v>
      </c>
      <c r="J85" s="107">
        <f>J86+J120+J127</f>
        <v>0</v>
      </c>
      <c r="L85" s="28"/>
      <c r="M85" s="55"/>
      <c r="N85" s="46"/>
      <c r="O85" s="46"/>
      <c r="P85" s="108">
        <f>P86+P120+P127</f>
        <v>594.8820000000001</v>
      </c>
      <c r="Q85" s="46"/>
      <c r="R85" s="108">
        <f>R86+R120+R127</f>
        <v>0.273607</v>
      </c>
      <c r="S85" s="46"/>
      <c r="T85" s="109">
        <f>T86+T120+T127</f>
        <v>0.6428</v>
      </c>
      <c r="AS85" s="16" t="s">
        <v>63</v>
      </c>
      <c r="AT85" s="16" t="s">
        <v>91</v>
      </c>
      <c r="BJ85" s="110">
        <f>BJ86+BJ120+BJ127</f>
        <v>0</v>
      </c>
    </row>
    <row r="86" spans="2:62" s="11" customFormat="1" ht="25.9" customHeight="1">
      <c r="B86" s="111"/>
      <c r="D86" s="112" t="s">
        <v>63</v>
      </c>
      <c r="E86" s="113" t="s">
        <v>108</v>
      </c>
      <c r="F86" s="113" t="s">
        <v>109</v>
      </c>
      <c r="J86" s="114">
        <f>J87+J110</f>
        <v>0</v>
      </c>
      <c r="L86" s="111"/>
      <c r="M86" s="115"/>
      <c r="P86" s="116">
        <f>P87+P110</f>
        <v>425.666</v>
      </c>
      <c r="R86" s="116">
        <f>R87+R110</f>
        <v>0.25110699999999997</v>
      </c>
      <c r="T86" s="117">
        <f>T87+T110</f>
        <v>0</v>
      </c>
      <c r="AQ86" s="112" t="s">
        <v>71</v>
      </c>
      <c r="AS86" s="118" t="s">
        <v>63</v>
      </c>
      <c r="AT86" s="118" t="s">
        <v>64</v>
      </c>
      <c r="AX86" s="112" t="s">
        <v>110</v>
      </c>
      <c r="BJ86" s="119">
        <f>BJ87+BJ110</f>
        <v>0</v>
      </c>
    </row>
    <row r="87" spans="2:62" s="11" customFormat="1" ht="22.9" customHeight="1">
      <c r="B87" s="111"/>
      <c r="D87" s="112" t="s">
        <v>63</v>
      </c>
      <c r="E87" s="120" t="s">
        <v>111</v>
      </c>
      <c r="F87" s="120" t="s">
        <v>112</v>
      </c>
      <c r="J87" s="121">
        <f>SUM(J88:J109)</f>
        <v>0</v>
      </c>
      <c r="L87" s="111"/>
      <c r="M87" s="115"/>
      <c r="P87" s="116">
        <f>SUM(P88:P109)</f>
        <v>84.866</v>
      </c>
      <c r="R87" s="116">
        <f>SUM(R88:R109)</f>
        <v>0.250057</v>
      </c>
      <c r="T87" s="117">
        <f>SUM(T88:T109)</f>
        <v>0</v>
      </c>
      <c r="AQ87" s="112" t="s">
        <v>71</v>
      </c>
      <c r="AS87" s="118" t="s">
        <v>63</v>
      </c>
      <c r="AT87" s="118" t="s">
        <v>70</v>
      </c>
      <c r="AX87" s="112" t="s">
        <v>110</v>
      </c>
      <c r="BJ87" s="119">
        <f>SUM(BJ88:BJ109)</f>
        <v>0</v>
      </c>
    </row>
    <row r="88" spans="2:64" s="1" customFormat="1" ht="44.25" customHeight="1">
      <c r="B88" s="122"/>
      <c r="C88" s="123" t="s">
        <v>70</v>
      </c>
      <c r="D88" s="123" t="s">
        <v>113</v>
      </c>
      <c r="E88" s="124" t="s">
        <v>541</v>
      </c>
      <c r="F88" s="125" t="s">
        <v>542</v>
      </c>
      <c r="G88" s="126" t="s">
        <v>114</v>
      </c>
      <c r="H88" s="127">
        <v>162</v>
      </c>
      <c r="I88" s="128"/>
      <c r="J88" s="128">
        <f>ROUND(I88*H88,2)</f>
        <v>0</v>
      </c>
      <c r="K88" s="246" t="s">
        <v>1049</v>
      </c>
      <c r="L88" s="28"/>
      <c r="M88" s="129" t="s">
        <v>3</v>
      </c>
      <c r="N88" s="130" t="s">
        <v>35</v>
      </c>
      <c r="O88" s="131">
        <v>0.091</v>
      </c>
      <c r="P88" s="131">
        <f>O88*H88</f>
        <v>14.741999999999999</v>
      </c>
      <c r="Q88" s="131">
        <v>0</v>
      </c>
      <c r="R88" s="131">
        <f>Q88*H88</f>
        <v>0</v>
      </c>
      <c r="S88" s="131">
        <v>0</v>
      </c>
      <c r="T88" s="132">
        <f>S88*H88</f>
        <v>0</v>
      </c>
      <c r="AA88" s="134"/>
      <c r="AQ88" s="133" t="s">
        <v>115</v>
      </c>
      <c r="AS88" s="133" t="s">
        <v>113</v>
      </c>
      <c r="AT88" s="133" t="s">
        <v>71</v>
      </c>
      <c r="AX88" s="16" t="s">
        <v>110</v>
      </c>
      <c r="BD88" s="134">
        <f>IF(N88="základní",J88,0)</f>
        <v>0</v>
      </c>
      <c r="BE88" s="134">
        <f>IF(N88="snížená",J88,0)</f>
        <v>0</v>
      </c>
      <c r="BF88" s="134">
        <f>IF(N88="zákl. přenesená",J88,0)</f>
        <v>0</v>
      </c>
      <c r="BG88" s="134">
        <f>IF(N88="sníž. přenesená",J88,0)</f>
        <v>0</v>
      </c>
      <c r="BH88" s="134">
        <f>IF(N88="nulová",J88,0)</f>
        <v>0</v>
      </c>
      <c r="BI88" s="16" t="s">
        <v>70</v>
      </c>
      <c r="BJ88" s="134">
        <f>ROUND(I88*H88,2)</f>
        <v>0</v>
      </c>
      <c r="BK88" s="16" t="s">
        <v>115</v>
      </c>
      <c r="BL88" s="133" t="s">
        <v>543</v>
      </c>
    </row>
    <row r="89" spans="2:64" s="1" customFormat="1" ht="21.75" customHeight="1">
      <c r="B89" s="122"/>
      <c r="C89" s="135" t="s">
        <v>71</v>
      </c>
      <c r="D89" s="135" t="s">
        <v>116</v>
      </c>
      <c r="E89" s="394" t="s">
        <v>544</v>
      </c>
      <c r="F89" s="137" t="s">
        <v>545</v>
      </c>
      <c r="G89" s="138" t="s">
        <v>114</v>
      </c>
      <c r="H89" s="139">
        <v>170.1</v>
      </c>
      <c r="I89" s="140"/>
      <c r="J89" s="140">
        <f>ROUND(I89*H89,2)</f>
        <v>0</v>
      </c>
      <c r="K89" s="272" t="s">
        <v>1049</v>
      </c>
      <c r="L89" s="141"/>
      <c r="M89" s="142" t="s">
        <v>3</v>
      </c>
      <c r="N89" s="143" t="s">
        <v>35</v>
      </c>
      <c r="O89" s="131">
        <v>0</v>
      </c>
      <c r="P89" s="131">
        <f>O89*H89</f>
        <v>0</v>
      </c>
      <c r="Q89" s="131">
        <v>7E-05</v>
      </c>
      <c r="R89" s="131">
        <f>Q89*H89</f>
        <v>0.011907</v>
      </c>
      <c r="S89" s="131">
        <v>0</v>
      </c>
      <c r="T89" s="132">
        <f>S89*H89</f>
        <v>0</v>
      </c>
      <c r="AA89" s="134"/>
      <c r="AQ89" s="133" t="s">
        <v>117</v>
      </c>
      <c r="AS89" s="133" t="s">
        <v>116</v>
      </c>
      <c r="AT89" s="133" t="s">
        <v>71</v>
      </c>
      <c r="AX89" s="16" t="s">
        <v>110</v>
      </c>
      <c r="BD89" s="134">
        <f>IF(N89="základní",J89,0)</f>
        <v>0</v>
      </c>
      <c r="BE89" s="134">
        <f>IF(N89="snížená",J89,0)</f>
        <v>0</v>
      </c>
      <c r="BF89" s="134">
        <f>IF(N89="zákl. přenesená",J89,0)</f>
        <v>0</v>
      </c>
      <c r="BG89" s="134">
        <f>IF(N89="sníž. přenesená",J89,0)</f>
        <v>0</v>
      </c>
      <c r="BH89" s="134">
        <f>IF(N89="nulová",J89,0)</f>
        <v>0</v>
      </c>
      <c r="BI89" s="16" t="s">
        <v>70</v>
      </c>
      <c r="BJ89" s="134">
        <f>ROUND(I89*H89,2)</f>
        <v>0</v>
      </c>
      <c r="BK89" s="16" t="s">
        <v>115</v>
      </c>
      <c r="BL89" s="133" t="s">
        <v>546</v>
      </c>
    </row>
    <row r="90" spans="2:50" s="12" customFormat="1" ht="12">
      <c r="B90" s="144"/>
      <c r="D90" s="145" t="s">
        <v>118</v>
      </c>
      <c r="F90" s="146" t="s">
        <v>573</v>
      </c>
      <c r="H90" s="147">
        <v>170.1</v>
      </c>
      <c r="L90" s="144"/>
      <c r="M90" s="148"/>
      <c r="T90" s="149"/>
      <c r="Z90" s="1"/>
      <c r="AA90" s="134"/>
      <c r="AS90" s="150" t="s">
        <v>118</v>
      </c>
      <c r="AT90" s="150" t="s">
        <v>71</v>
      </c>
      <c r="AU90" s="12" t="s">
        <v>71</v>
      </c>
      <c r="AV90" s="12" t="s">
        <v>4</v>
      </c>
      <c r="AW90" s="12" t="s">
        <v>70</v>
      </c>
      <c r="AX90" s="150" t="s">
        <v>110</v>
      </c>
    </row>
    <row r="91" spans="2:64" s="1" customFormat="1" ht="36">
      <c r="B91" s="122"/>
      <c r="C91" s="123" t="s">
        <v>119</v>
      </c>
      <c r="D91" s="123" t="s">
        <v>113</v>
      </c>
      <c r="E91" s="245" t="s">
        <v>153</v>
      </c>
      <c r="F91" s="125" t="s">
        <v>154</v>
      </c>
      <c r="G91" s="126" t="s">
        <v>114</v>
      </c>
      <c r="H91" s="127">
        <v>55</v>
      </c>
      <c r="I91" s="128"/>
      <c r="J91" s="128">
        <f aca="true" t="shared" si="0" ref="J91:J98">ROUND(I91*H91,2)</f>
        <v>0</v>
      </c>
      <c r="K91" s="246" t="s">
        <v>1049</v>
      </c>
      <c r="L91" s="28"/>
      <c r="M91" s="129" t="s">
        <v>3</v>
      </c>
      <c r="N91" s="130" t="s">
        <v>35</v>
      </c>
      <c r="O91" s="131">
        <v>0.191</v>
      </c>
      <c r="P91" s="131">
        <f aca="true" t="shared" si="1" ref="P91:P98">O91*H91</f>
        <v>10.505</v>
      </c>
      <c r="Q91" s="131">
        <v>0</v>
      </c>
      <c r="R91" s="131">
        <f aca="true" t="shared" si="2" ref="R91:R98">Q91*H91</f>
        <v>0</v>
      </c>
      <c r="S91" s="131">
        <v>0</v>
      </c>
      <c r="T91" s="132">
        <f aca="true" t="shared" si="3" ref="T91:T98">S91*H91</f>
        <v>0</v>
      </c>
      <c r="AA91" s="134"/>
      <c r="AQ91" s="133" t="s">
        <v>115</v>
      </c>
      <c r="AS91" s="133" t="s">
        <v>113</v>
      </c>
      <c r="AT91" s="133" t="s">
        <v>71</v>
      </c>
      <c r="AX91" s="16" t="s">
        <v>110</v>
      </c>
      <c r="BD91" s="134">
        <f aca="true" t="shared" si="4" ref="BD91:BD98">IF(N91="základní",J91,0)</f>
        <v>0</v>
      </c>
      <c r="BE91" s="134">
        <f aca="true" t="shared" si="5" ref="BE91:BE98">IF(N91="snížená",J91,0)</f>
        <v>0</v>
      </c>
      <c r="BF91" s="134">
        <f aca="true" t="shared" si="6" ref="BF91:BF98">IF(N91="zákl. přenesená",J91,0)</f>
        <v>0</v>
      </c>
      <c r="BG91" s="134">
        <f aca="true" t="shared" si="7" ref="BG91:BG98">IF(N91="sníž. přenesená",J91,0)</f>
        <v>0</v>
      </c>
      <c r="BH91" s="134">
        <f aca="true" t="shared" si="8" ref="BH91:BH98">IF(N91="nulová",J91,0)</f>
        <v>0</v>
      </c>
      <c r="BI91" s="16" t="s">
        <v>70</v>
      </c>
      <c r="BJ91" s="134">
        <f aca="true" t="shared" si="9" ref="BJ91:BJ98">ROUND(I91*H91,2)</f>
        <v>0</v>
      </c>
      <c r="BK91" s="16" t="s">
        <v>115</v>
      </c>
      <c r="BL91" s="133" t="s">
        <v>547</v>
      </c>
    </row>
    <row r="92" spans="2:64" s="1" customFormat="1" ht="16.5" customHeight="1">
      <c r="B92" s="122"/>
      <c r="C92" s="135" t="s">
        <v>123</v>
      </c>
      <c r="D92" s="135" t="s">
        <v>116</v>
      </c>
      <c r="E92" s="394" t="s">
        <v>548</v>
      </c>
      <c r="F92" s="137" t="s">
        <v>549</v>
      </c>
      <c r="G92" s="138" t="s">
        <v>114</v>
      </c>
      <c r="H92" s="139">
        <v>55</v>
      </c>
      <c r="I92" s="140"/>
      <c r="J92" s="140">
        <f t="shared" si="0"/>
        <v>0</v>
      </c>
      <c r="K92" s="137"/>
      <c r="L92" s="141"/>
      <c r="M92" s="142" t="s">
        <v>3</v>
      </c>
      <c r="N92" s="143" t="s">
        <v>35</v>
      </c>
      <c r="O92" s="131">
        <v>0</v>
      </c>
      <c r="P92" s="131">
        <f t="shared" si="1"/>
        <v>0</v>
      </c>
      <c r="Q92" s="131">
        <v>0.00057</v>
      </c>
      <c r="R92" s="131">
        <f t="shared" si="2"/>
        <v>0.031349999999999996</v>
      </c>
      <c r="S92" s="131">
        <v>0</v>
      </c>
      <c r="T92" s="132">
        <f t="shared" si="3"/>
        <v>0</v>
      </c>
      <c r="AA92" s="134"/>
      <c r="AQ92" s="133" t="s">
        <v>117</v>
      </c>
      <c r="AS92" s="133" t="s">
        <v>116</v>
      </c>
      <c r="AT92" s="133" t="s">
        <v>71</v>
      </c>
      <c r="AX92" s="16" t="s">
        <v>110</v>
      </c>
      <c r="BD92" s="134">
        <f t="shared" si="4"/>
        <v>0</v>
      </c>
      <c r="BE92" s="134">
        <f t="shared" si="5"/>
        <v>0</v>
      </c>
      <c r="BF92" s="134">
        <f t="shared" si="6"/>
        <v>0</v>
      </c>
      <c r="BG92" s="134">
        <f t="shared" si="7"/>
        <v>0</v>
      </c>
      <c r="BH92" s="134">
        <f t="shared" si="8"/>
        <v>0</v>
      </c>
      <c r="BI92" s="16" t="s">
        <v>70</v>
      </c>
      <c r="BJ92" s="134">
        <f t="shared" si="9"/>
        <v>0</v>
      </c>
      <c r="BK92" s="16" t="s">
        <v>115</v>
      </c>
      <c r="BL92" s="133" t="s">
        <v>550</v>
      </c>
    </row>
    <row r="93" spans="2:64" s="1" customFormat="1" ht="44.25" customHeight="1">
      <c r="B93" s="122"/>
      <c r="C93" s="123" t="s">
        <v>124</v>
      </c>
      <c r="D93" s="123" t="s">
        <v>113</v>
      </c>
      <c r="E93" s="245" t="s">
        <v>551</v>
      </c>
      <c r="F93" s="125" t="s">
        <v>552</v>
      </c>
      <c r="G93" s="126" t="s">
        <v>114</v>
      </c>
      <c r="H93" s="127">
        <v>77</v>
      </c>
      <c r="I93" s="128"/>
      <c r="J93" s="128">
        <f t="shared" si="0"/>
        <v>0</v>
      </c>
      <c r="K93" s="246" t="s">
        <v>1049</v>
      </c>
      <c r="L93" s="28"/>
      <c r="M93" s="129" t="s">
        <v>3</v>
      </c>
      <c r="N93" s="130" t="s">
        <v>35</v>
      </c>
      <c r="O93" s="131">
        <v>0.336</v>
      </c>
      <c r="P93" s="131">
        <f t="shared" si="1"/>
        <v>25.872</v>
      </c>
      <c r="Q93" s="131">
        <v>0</v>
      </c>
      <c r="R93" s="131">
        <f t="shared" si="2"/>
        <v>0</v>
      </c>
      <c r="S93" s="131">
        <v>0</v>
      </c>
      <c r="T93" s="132">
        <f t="shared" si="3"/>
        <v>0</v>
      </c>
      <c r="AA93" s="134"/>
      <c r="AQ93" s="133" t="s">
        <v>115</v>
      </c>
      <c r="AS93" s="133" t="s">
        <v>113</v>
      </c>
      <c r="AT93" s="133" t="s">
        <v>71</v>
      </c>
      <c r="AX93" s="16" t="s">
        <v>110</v>
      </c>
      <c r="BD93" s="134">
        <f t="shared" si="4"/>
        <v>0</v>
      </c>
      <c r="BE93" s="134">
        <f t="shared" si="5"/>
        <v>0</v>
      </c>
      <c r="BF93" s="134">
        <f t="shared" si="6"/>
        <v>0</v>
      </c>
      <c r="BG93" s="134">
        <f t="shared" si="7"/>
        <v>0</v>
      </c>
      <c r="BH93" s="134">
        <f t="shared" si="8"/>
        <v>0</v>
      </c>
      <c r="BI93" s="16" t="s">
        <v>70</v>
      </c>
      <c r="BJ93" s="134">
        <f t="shared" si="9"/>
        <v>0</v>
      </c>
      <c r="BK93" s="16" t="s">
        <v>115</v>
      </c>
      <c r="BL93" s="133" t="s">
        <v>553</v>
      </c>
    </row>
    <row r="94" spans="2:64" s="1" customFormat="1" ht="21" customHeight="1">
      <c r="B94" s="122"/>
      <c r="C94" s="135" t="s">
        <v>125</v>
      </c>
      <c r="D94" s="135" t="s">
        <v>116</v>
      </c>
      <c r="E94" s="136" t="s">
        <v>554</v>
      </c>
      <c r="F94" s="391" t="s">
        <v>555</v>
      </c>
      <c r="G94" s="138" t="s">
        <v>114</v>
      </c>
      <c r="H94" s="139">
        <v>77</v>
      </c>
      <c r="I94" s="140"/>
      <c r="J94" s="140">
        <f t="shared" si="0"/>
        <v>0</v>
      </c>
      <c r="K94" s="137" t="s">
        <v>3</v>
      </c>
      <c r="L94" s="141"/>
      <c r="M94" s="142" t="s">
        <v>3</v>
      </c>
      <c r="N94" s="143" t="s">
        <v>35</v>
      </c>
      <c r="O94" s="131">
        <v>0</v>
      </c>
      <c r="P94" s="131">
        <f t="shared" si="1"/>
        <v>0</v>
      </c>
      <c r="Q94" s="131">
        <v>0.00162</v>
      </c>
      <c r="R94" s="131">
        <f t="shared" si="2"/>
        <v>0.12473999999999999</v>
      </c>
      <c r="S94" s="131">
        <v>0</v>
      </c>
      <c r="T94" s="132">
        <f t="shared" si="3"/>
        <v>0</v>
      </c>
      <c r="AA94" s="134"/>
      <c r="AQ94" s="133" t="s">
        <v>117</v>
      </c>
      <c r="AS94" s="133" t="s">
        <v>116</v>
      </c>
      <c r="AT94" s="133" t="s">
        <v>71</v>
      </c>
      <c r="AX94" s="16" t="s">
        <v>110</v>
      </c>
      <c r="BD94" s="134">
        <f t="shared" si="4"/>
        <v>0</v>
      </c>
      <c r="BE94" s="134">
        <f t="shared" si="5"/>
        <v>0</v>
      </c>
      <c r="BF94" s="134">
        <f t="shared" si="6"/>
        <v>0</v>
      </c>
      <c r="BG94" s="134">
        <f t="shared" si="7"/>
        <v>0</v>
      </c>
      <c r="BH94" s="134">
        <f t="shared" si="8"/>
        <v>0</v>
      </c>
      <c r="BI94" s="16" t="s">
        <v>70</v>
      </c>
      <c r="BJ94" s="134">
        <f t="shared" si="9"/>
        <v>0</v>
      </c>
      <c r="BK94" s="16" t="s">
        <v>115</v>
      </c>
      <c r="BL94" s="133" t="s">
        <v>556</v>
      </c>
    </row>
    <row r="95" spans="2:64" s="1" customFormat="1" ht="36">
      <c r="B95" s="122"/>
      <c r="C95" s="123" t="s">
        <v>126</v>
      </c>
      <c r="D95" s="123" t="s">
        <v>113</v>
      </c>
      <c r="E95" s="245" t="s">
        <v>165</v>
      </c>
      <c r="F95" s="125" t="s">
        <v>166</v>
      </c>
      <c r="G95" s="126" t="s">
        <v>114</v>
      </c>
      <c r="H95" s="127">
        <v>15</v>
      </c>
      <c r="I95" s="128"/>
      <c r="J95" s="128">
        <f t="shared" si="0"/>
        <v>0</v>
      </c>
      <c r="K95" s="246" t="s">
        <v>1049</v>
      </c>
      <c r="L95" s="28"/>
      <c r="M95" s="129" t="s">
        <v>3</v>
      </c>
      <c r="N95" s="130" t="s">
        <v>35</v>
      </c>
      <c r="O95" s="131">
        <v>0.137</v>
      </c>
      <c r="P95" s="131">
        <f t="shared" si="1"/>
        <v>2.055</v>
      </c>
      <c r="Q95" s="131">
        <v>0</v>
      </c>
      <c r="R95" s="131">
        <f t="shared" si="2"/>
        <v>0</v>
      </c>
      <c r="S95" s="131">
        <v>0</v>
      </c>
      <c r="T95" s="132">
        <f t="shared" si="3"/>
        <v>0</v>
      </c>
      <c r="AA95" s="134"/>
      <c r="AQ95" s="133" t="s">
        <v>115</v>
      </c>
      <c r="AS95" s="133" t="s">
        <v>113</v>
      </c>
      <c r="AT95" s="133" t="s">
        <v>71</v>
      </c>
      <c r="AX95" s="16" t="s">
        <v>110</v>
      </c>
      <c r="BD95" s="134">
        <f t="shared" si="4"/>
        <v>0</v>
      </c>
      <c r="BE95" s="134">
        <f t="shared" si="5"/>
        <v>0</v>
      </c>
      <c r="BF95" s="134">
        <f t="shared" si="6"/>
        <v>0</v>
      </c>
      <c r="BG95" s="134">
        <f t="shared" si="7"/>
        <v>0</v>
      </c>
      <c r="BH95" s="134">
        <f t="shared" si="8"/>
        <v>0</v>
      </c>
      <c r="BI95" s="16" t="s">
        <v>70</v>
      </c>
      <c r="BJ95" s="134">
        <f t="shared" si="9"/>
        <v>0</v>
      </c>
      <c r="BK95" s="16" t="s">
        <v>115</v>
      </c>
      <c r="BL95" s="133" t="s">
        <v>557</v>
      </c>
    </row>
    <row r="96" spans="2:64" s="1" customFormat="1" ht="24">
      <c r="B96" s="122"/>
      <c r="C96" s="135" t="s">
        <v>127</v>
      </c>
      <c r="D96" s="135" t="s">
        <v>116</v>
      </c>
      <c r="E96" s="136" t="s">
        <v>168</v>
      </c>
      <c r="F96" s="137" t="s">
        <v>169</v>
      </c>
      <c r="G96" s="138" t="s">
        <v>114</v>
      </c>
      <c r="H96" s="139">
        <v>15</v>
      </c>
      <c r="I96" s="140"/>
      <c r="J96" s="140">
        <f t="shared" si="0"/>
        <v>0</v>
      </c>
      <c r="K96" s="137"/>
      <c r="L96" s="141"/>
      <c r="M96" s="142" t="s">
        <v>3</v>
      </c>
      <c r="N96" s="143" t="s">
        <v>35</v>
      </c>
      <c r="O96" s="131">
        <v>0</v>
      </c>
      <c r="P96" s="131">
        <f t="shared" si="1"/>
        <v>0</v>
      </c>
      <c r="Q96" s="131">
        <v>0.00124</v>
      </c>
      <c r="R96" s="131">
        <f t="shared" si="2"/>
        <v>0.0186</v>
      </c>
      <c r="S96" s="131">
        <v>0</v>
      </c>
      <c r="T96" s="132">
        <f t="shared" si="3"/>
        <v>0</v>
      </c>
      <c r="AA96" s="134"/>
      <c r="AQ96" s="133" t="s">
        <v>117</v>
      </c>
      <c r="AS96" s="133" t="s">
        <v>116</v>
      </c>
      <c r="AT96" s="133" t="s">
        <v>71</v>
      </c>
      <c r="AX96" s="16" t="s">
        <v>110</v>
      </c>
      <c r="BD96" s="134">
        <f t="shared" si="4"/>
        <v>0</v>
      </c>
      <c r="BE96" s="134">
        <f t="shared" si="5"/>
        <v>0</v>
      </c>
      <c r="BF96" s="134">
        <f t="shared" si="6"/>
        <v>0</v>
      </c>
      <c r="BG96" s="134">
        <f t="shared" si="7"/>
        <v>0</v>
      </c>
      <c r="BH96" s="134">
        <f t="shared" si="8"/>
        <v>0</v>
      </c>
      <c r="BI96" s="16" t="s">
        <v>70</v>
      </c>
      <c r="BJ96" s="134">
        <f t="shared" si="9"/>
        <v>0</v>
      </c>
      <c r="BK96" s="16" t="s">
        <v>115</v>
      </c>
      <c r="BL96" s="133" t="s">
        <v>558</v>
      </c>
    </row>
    <row r="97" spans="2:64" s="1" customFormat="1" ht="36">
      <c r="B97" s="122"/>
      <c r="C97" s="123" t="s">
        <v>130</v>
      </c>
      <c r="D97" s="123" t="s">
        <v>113</v>
      </c>
      <c r="E97" s="245" t="s">
        <v>153</v>
      </c>
      <c r="F97" s="125" t="s">
        <v>154</v>
      </c>
      <c r="G97" s="126" t="s">
        <v>114</v>
      </c>
      <c r="H97" s="127">
        <v>100</v>
      </c>
      <c r="I97" s="128"/>
      <c r="J97" s="128">
        <f t="shared" si="0"/>
        <v>0</v>
      </c>
      <c r="K97" s="246" t="s">
        <v>1049</v>
      </c>
      <c r="L97" s="28"/>
      <c r="M97" s="129" t="s">
        <v>3</v>
      </c>
      <c r="N97" s="130" t="s">
        <v>35</v>
      </c>
      <c r="O97" s="131">
        <v>0.191</v>
      </c>
      <c r="P97" s="131">
        <f t="shared" si="1"/>
        <v>19.1</v>
      </c>
      <c r="Q97" s="131">
        <v>0</v>
      </c>
      <c r="R97" s="131">
        <f t="shared" si="2"/>
        <v>0</v>
      </c>
      <c r="S97" s="131">
        <v>0</v>
      </c>
      <c r="T97" s="132">
        <f t="shared" si="3"/>
        <v>0</v>
      </c>
      <c r="AA97" s="134"/>
      <c r="AQ97" s="133" t="s">
        <v>115</v>
      </c>
      <c r="AS97" s="133" t="s">
        <v>113</v>
      </c>
      <c r="AT97" s="133" t="s">
        <v>71</v>
      </c>
      <c r="AX97" s="16" t="s">
        <v>110</v>
      </c>
      <c r="BD97" s="134">
        <f t="shared" si="4"/>
        <v>0</v>
      </c>
      <c r="BE97" s="134">
        <f t="shared" si="5"/>
        <v>0</v>
      </c>
      <c r="BF97" s="134">
        <f t="shared" si="6"/>
        <v>0</v>
      </c>
      <c r="BG97" s="134">
        <f t="shared" si="7"/>
        <v>0</v>
      </c>
      <c r="BH97" s="134">
        <f t="shared" si="8"/>
        <v>0</v>
      </c>
      <c r="BI97" s="16" t="s">
        <v>70</v>
      </c>
      <c r="BJ97" s="134">
        <f t="shared" si="9"/>
        <v>0</v>
      </c>
      <c r="BK97" s="16" t="s">
        <v>115</v>
      </c>
      <c r="BL97" s="133" t="s">
        <v>564</v>
      </c>
    </row>
    <row r="98" spans="2:64" s="1" customFormat="1" ht="16.5" customHeight="1">
      <c r="B98" s="122"/>
      <c r="C98" s="135" t="s">
        <v>131</v>
      </c>
      <c r="D98" s="135" t="s">
        <v>116</v>
      </c>
      <c r="E98" s="394" t="s">
        <v>565</v>
      </c>
      <c r="F98" s="137" t="s">
        <v>566</v>
      </c>
      <c r="G98" s="138" t="s">
        <v>114</v>
      </c>
      <c r="H98" s="139">
        <v>63</v>
      </c>
      <c r="I98" s="140"/>
      <c r="J98" s="140">
        <f t="shared" si="0"/>
        <v>0</v>
      </c>
      <c r="K98" s="272" t="s">
        <v>1049</v>
      </c>
      <c r="L98" s="141"/>
      <c r="M98" s="142" t="s">
        <v>3</v>
      </c>
      <c r="N98" s="143" t="s">
        <v>35</v>
      </c>
      <c r="O98" s="131">
        <v>0</v>
      </c>
      <c r="P98" s="131">
        <f t="shared" si="1"/>
        <v>0</v>
      </c>
      <c r="Q98" s="131">
        <v>0.00023</v>
      </c>
      <c r="R98" s="131">
        <f t="shared" si="2"/>
        <v>0.014490000000000001</v>
      </c>
      <c r="S98" s="131">
        <v>0</v>
      </c>
      <c r="T98" s="132">
        <f t="shared" si="3"/>
        <v>0</v>
      </c>
      <c r="AA98" s="134"/>
      <c r="AQ98" s="133" t="s">
        <v>117</v>
      </c>
      <c r="AS98" s="133" t="s">
        <v>116</v>
      </c>
      <c r="AT98" s="133" t="s">
        <v>71</v>
      </c>
      <c r="AX98" s="16" t="s">
        <v>110</v>
      </c>
      <c r="BD98" s="134">
        <f t="shared" si="4"/>
        <v>0</v>
      </c>
      <c r="BE98" s="134">
        <f t="shared" si="5"/>
        <v>0</v>
      </c>
      <c r="BF98" s="134">
        <f t="shared" si="6"/>
        <v>0</v>
      </c>
      <c r="BG98" s="134">
        <f t="shared" si="7"/>
        <v>0</v>
      </c>
      <c r="BH98" s="134">
        <f t="shared" si="8"/>
        <v>0</v>
      </c>
      <c r="BI98" s="16" t="s">
        <v>70</v>
      </c>
      <c r="BJ98" s="134">
        <f t="shared" si="9"/>
        <v>0</v>
      </c>
      <c r="BK98" s="16" t="s">
        <v>115</v>
      </c>
      <c r="BL98" s="133" t="s">
        <v>567</v>
      </c>
    </row>
    <row r="99" spans="2:50" s="12" customFormat="1" ht="12">
      <c r="B99" s="144"/>
      <c r="D99" s="145" t="s">
        <v>118</v>
      </c>
      <c r="F99" s="146" t="s">
        <v>574</v>
      </c>
      <c r="H99" s="147">
        <v>63</v>
      </c>
      <c r="L99" s="144"/>
      <c r="M99" s="148"/>
      <c r="T99" s="149"/>
      <c r="Z99" s="1"/>
      <c r="AA99" s="134"/>
      <c r="AS99" s="150" t="s">
        <v>118</v>
      </c>
      <c r="AT99" s="150" t="s">
        <v>71</v>
      </c>
      <c r="AU99" s="12" t="s">
        <v>71</v>
      </c>
      <c r="AV99" s="12" t="s">
        <v>4</v>
      </c>
      <c r="AW99" s="12" t="s">
        <v>70</v>
      </c>
      <c r="AX99" s="150" t="s">
        <v>110</v>
      </c>
    </row>
    <row r="100" spans="2:64" s="1" customFormat="1" ht="16.5" customHeight="1">
      <c r="B100" s="122"/>
      <c r="C100" s="135" t="s">
        <v>132</v>
      </c>
      <c r="D100" s="135" t="s">
        <v>116</v>
      </c>
      <c r="E100" s="394" t="s">
        <v>569</v>
      </c>
      <c r="F100" s="137" t="s">
        <v>570</v>
      </c>
      <c r="G100" s="138" t="s">
        <v>114</v>
      </c>
      <c r="H100" s="139">
        <v>42</v>
      </c>
      <c r="I100" s="140"/>
      <c r="J100" s="140">
        <f>ROUND(I100*H100,2)</f>
        <v>0</v>
      </c>
      <c r="K100" s="272" t="s">
        <v>1049</v>
      </c>
      <c r="L100" s="141"/>
      <c r="M100" s="142" t="s">
        <v>3</v>
      </c>
      <c r="N100" s="143" t="s">
        <v>35</v>
      </c>
      <c r="O100" s="131">
        <v>0</v>
      </c>
      <c r="P100" s="131">
        <f>O100*H100</f>
        <v>0</v>
      </c>
      <c r="Q100" s="131">
        <v>0.00054</v>
      </c>
      <c r="R100" s="131">
        <f>Q100*H100</f>
        <v>0.02268</v>
      </c>
      <c r="S100" s="131">
        <v>0</v>
      </c>
      <c r="T100" s="132">
        <f>S100*H100</f>
        <v>0</v>
      </c>
      <c r="AA100" s="134"/>
      <c r="AQ100" s="133" t="s">
        <v>117</v>
      </c>
      <c r="AS100" s="133" t="s">
        <v>116</v>
      </c>
      <c r="AT100" s="133" t="s">
        <v>71</v>
      </c>
      <c r="AX100" s="16" t="s">
        <v>110</v>
      </c>
      <c r="BD100" s="134">
        <f>IF(N100="základní",J100,0)</f>
        <v>0</v>
      </c>
      <c r="BE100" s="134">
        <f>IF(N100="snížená",J100,0)</f>
        <v>0</v>
      </c>
      <c r="BF100" s="134">
        <f>IF(N100="zákl. přenesená",J100,0)</f>
        <v>0</v>
      </c>
      <c r="BG100" s="134">
        <f>IF(N100="sníž. přenesená",J100,0)</f>
        <v>0</v>
      </c>
      <c r="BH100" s="134">
        <f>IF(N100="nulová",J100,0)</f>
        <v>0</v>
      </c>
      <c r="BI100" s="16" t="s">
        <v>70</v>
      </c>
      <c r="BJ100" s="134">
        <f>ROUND(I100*H100,2)</f>
        <v>0</v>
      </c>
      <c r="BK100" s="16" t="s">
        <v>115</v>
      </c>
      <c r="BL100" s="133" t="s">
        <v>571</v>
      </c>
    </row>
    <row r="101" spans="2:50" s="12" customFormat="1" ht="12">
      <c r="B101" s="144"/>
      <c r="D101" s="145" t="s">
        <v>118</v>
      </c>
      <c r="F101" s="146" t="s">
        <v>568</v>
      </c>
      <c r="H101" s="147">
        <v>42</v>
      </c>
      <c r="L101" s="144"/>
      <c r="M101" s="148"/>
      <c r="T101" s="149"/>
      <c r="Z101" s="1"/>
      <c r="AA101" s="134"/>
      <c r="AS101" s="150" t="s">
        <v>118</v>
      </c>
      <c r="AT101" s="150" t="s">
        <v>71</v>
      </c>
      <c r="AU101" s="12" t="s">
        <v>71</v>
      </c>
      <c r="AV101" s="12" t="s">
        <v>4</v>
      </c>
      <c r="AW101" s="12" t="s">
        <v>70</v>
      </c>
      <c r="AX101" s="150" t="s">
        <v>110</v>
      </c>
    </row>
    <row r="102" spans="2:64" s="1" customFormat="1" ht="44.25" customHeight="1">
      <c r="B102" s="122"/>
      <c r="C102" s="123" t="s">
        <v>134</v>
      </c>
      <c r="D102" s="123" t="s">
        <v>113</v>
      </c>
      <c r="E102" s="245" t="s">
        <v>453</v>
      </c>
      <c r="F102" s="125" t="s">
        <v>454</v>
      </c>
      <c r="G102" s="126" t="s">
        <v>122</v>
      </c>
      <c r="H102" s="127">
        <v>76</v>
      </c>
      <c r="I102" s="128"/>
      <c r="J102" s="128">
        <f aca="true" t="shared" si="10" ref="J102:J109">ROUND(I102*H102,2)</f>
        <v>0</v>
      </c>
      <c r="K102" s="246" t="s">
        <v>1049</v>
      </c>
      <c r="L102" s="28"/>
      <c r="M102" s="129" t="s">
        <v>3</v>
      </c>
      <c r="N102" s="130" t="s">
        <v>35</v>
      </c>
      <c r="O102" s="131">
        <v>0.091</v>
      </c>
      <c r="P102" s="131">
        <f aca="true" t="shared" si="11" ref="P102:P109">O102*H102</f>
        <v>6.9159999999999995</v>
      </c>
      <c r="Q102" s="131">
        <v>0</v>
      </c>
      <c r="R102" s="131">
        <f aca="true" t="shared" si="12" ref="R102:R109">Q102*H102</f>
        <v>0</v>
      </c>
      <c r="S102" s="131">
        <v>0</v>
      </c>
      <c r="T102" s="132">
        <f aca="true" t="shared" si="13" ref="T102:T109">S102*H102</f>
        <v>0</v>
      </c>
      <c r="AA102" s="134"/>
      <c r="AQ102" s="133" t="s">
        <v>115</v>
      </c>
      <c r="AS102" s="133" t="s">
        <v>113</v>
      </c>
      <c r="AT102" s="133" t="s">
        <v>71</v>
      </c>
      <c r="AX102" s="16" t="s">
        <v>110</v>
      </c>
      <c r="BD102" s="134">
        <f aca="true" t="shared" si="14" ref="BD102:BD109">IF(N102="základní",J102,0)</f>
        <v>0</v>
      </c>
      <c r="BE102" s="134">
        <f aca="true" t="shared" si="15" ref="BE102:BE109">IF(N102="snížená",J102,0)</f>
        <v>0</v>
      </c>
      <c r="BF102" s="134">
        <f aca="true" t="shared" si="16" ref="BF102:BF109">IF(N102="zákl. přenesená",J102,0)</f>
        <v>0</v>
      </c>
      <c r="BG102" s="134">
        <f aca="true" t="shared" si="17" ref="BG102:BG109">IF(N102="sníž. přenesená",J102,0)</f>
        <v>0</v>
      </c>
      <c r="BH102" s="134">
        <f aca="true" t="shared" si="18" ref="BH102:BH109">IF(N102="nulová",J102,0)</f>
        <v>0</v>
      </c>
      <c r="BI102" s="16" t="s">
        <v>70</v>
      </c>
      <c r="BJ102" s="134">
        <f aca="true" t="shared" si="19" ref="BJ102:BJ109">ROUND(I102*H102,2)</f>
        <v>0</v>
      </c>
      <c r="BK102" s="16" t="s">
        <v>115</v>
      </c>
      <c r="BL102" s="133" t="s">
        <v>455</v>
      </c>
    </row>
    <row r="103" spans="2:64" s="1" customFormat="1" ht="21.75" customHeight="1">
      <c r="B103" s="122"/>
      <c r="C103" s="135" t="s">
        <v>135</v>
      </c>
      <c r="D103" s="135" t="s">
        <v>116</v>
      </c>
      <c r="E103" s="394" t="s">
        <v>456</v>
      </c>
      <c r="F103" s="137" t="s">
        <v>457</v>
      </c>
      <c r="G103" s="138" t="s">
        <v>122</v>
      </c>
      <c r="H103" s="139">
        <v>76</v>
      </c>
      <c r="I103" s="140"/>
      <c r="J103" s="140">
        <f t="shared" si="10"/>
        <v>0</v>
      </c>
      <c r="K103" s="272" t="s">
        <v>1049</v>
      </c>
      <c r="L103" s="141"/>
      <c r="M103" s="142" t="s">
        <v>3</v>
      </c>
      <c r="N103" s="143" t="s">
        <v>35</v>
      </c>
      <c r="O103" s="131">
        <v>0</v>
      </c>
      <c r="P103" s="131">
        <f t="shared" si="11"/>
        <v>0</v>
      </c>
      <c r="Q103" s="131">
        <v>4E-05</v>
      </c>
      <c r="R103" s="131">
        <f t="shared" si="12"/>
        <v>0.00304</v>
      </c>
      <c r="S103" s="131">
        <v>0</v>
      </c>
      <c r="T103" s="132">
        <f t="shared" si="13"/>
        <v>0</v>
      </c>
      <c r="AA103" s="134"/>
      <c r="AQ103" s="133" t="s">
        <v>117</v>
      </c>
      <c r="AS103" s="133" t="s">
        <v>116</v>
      </c>
      <c r="AT103" s="133" t="s">
        <v>71</v>
      </c>
      <c r="AX103" s="16" t="s">
        <v>110</v>
      </c>
      <c r="BD103" s="134">
        <f t="shared" si="14"/>
        <v>0</v>
      </c>
      <c r="BE103" s="134">
        <f t="shared" si="15"/>
        <v>0</v>
      </c>
      <c r="BF103" s="134">
        <f t="shared" si="16"/>
        <v>0</v>
      </c>
      <c r="BG103" s="134">
        <f t="shared" si="17"/>
        <v>0</v>
      </c>
      <c r="BH103" s="134">
        <f t="shared" si="18"/>
        <v>0</v>
      </c>
      <c r="BI103" s="16" t="s">
        <v>70</v>
      </c>
      <c r="BJ103" s="134">
        <f t="shared" si="19"/>
        <v>0</v>
      </c>
      <c r="BK103" s="16" t="s">
        <v>115</v>
      </c>
      <c r="BL103" s="133" t="s">
        <v>458</v>
      </c>
    </row>
    <row r="104" spans="2:64" s="1" customFormat="1" ht="16.5" customHeight="1">
      <c r="B104" s="122"/>
      <c r="C104" s="135" t="s">
        <v>136</v>
      </c>
      <c r="D104" s="135" t="s">
        <v>116</v>
      </c>
      <c r="E104" s="394" t="s">
        <v>325</v>
      </c>
      <c r="F104" s="137" t="s">
        <v>326</v>
      </c>
      <c r="G104" s="138" t="s">
        <v>122</v>
      </c>
      <c r="H104" s="139">
        <v>72</v>
      </c>
      <c r="I104" s="140"/>
      <c r="J104" s="140">
        <f t="shared" si="10"/>
        <v>0</v>
      </c>
      <c r="K104" s="272" t="s">
        <v>1049</v>
      </c>
      <c r="L104" s="141"/>
      <c r="M104" s="142" t="s">
        <v>3</v>
      </c>
      <c r="N104" s="143" t="s">
        <v>35</v>
      </c>
      <c r="O104" s="131">
        <v>0</v>
      </c>
      <c r="P104" s="131">
        <f t="shared" si="11"/>
        <v>0</v>
      </c>
      <c r="Q104" s="131">
        <v>1E-05</v>
      </c>
      <c r="R104" s="131">
        <f t="shared" si="12"/>
        <v>0.00072</v>
      </c>
      <c r="S104" s="131">
        <v>0</v>
      </c>
      <c r="T104" s="132">
        <f t="shared" si="13"/>
        <v>0</v>
      </c>
      <c r="AA104" s="134"/>
      <c r="AQ104" s="133" t="s">
        <v>117</v>
      </c>
      <c r="AS104" s="133" t="s">
        <v>116</v>
      </c>
      <c r="AT104" s="133" t="s">
        <v>71</v>
      </c>
      <c r="AX104" s="16" t="s">
        <v>110</v>
      </c>
      <c r="BD104" s="134">
        <f t="shared" si="14"/>
        <v>0</v>
      </c>
      <c r="BE104" s="134">
        <f t="shared" si="15"/>
        <v>0</v>
      </c>
      <c r="BF104" s="134">
        <f t="shared" si="16"/>
        <v>0</v>
      </c>
      <c r="BG104" s="134">
        <f t="shared" si="17"/>
        <v>0</v>
      </c>
      <c r="BH104" s="134">
        <f t="shared" si="18"/>
        <v>0</v>
      </c>
      <c r="BI104" s="16" t="s">
        <v>70</v>
      </c>
      <c r="BJ104" s="134">
        <f t="shared" si="19"/>
        <v>0</v>
      </c>
      <c r="BK104" s="16" t="s">
        <v>115</v>
      </c>
      <c r="BL104" s="133" t="s">
        <v>575</v>
      </c>
    </row>
    <row r="105" spans="2:64" s="1" customFormat="1" ht="21.75" customHeight="1">
      <c r="B105" s="122"/>
      <c r="C105" s="135" t="s">
        <v>9</v>
      </c>
      <c r="D105" s="135" t="s">
        <v>116</v>
      </c>
      <c r="E105" s="394" t="s">
        <v>478</v>
      </c>
      <c r="F105" s="137" t="s">
        <v>479</v>
      </c>
      <c r="G105" s="138" t="s">
        <v>122</v>
      </c>
      <c r="H105" s="139">
        <v>2</v>
      </c>
      <c r="I105" s="140"/>
      <c r="J105" s="140">
        <f t="shared" si="10"/>
        <v>0</v>
      </c>
      <c r="K105" s="272" t="s">
        <v>1049</v>
      </c>
      <c r="L105" s="141"/>
      <c r="M105" s="142" t="s">
        <v>3</v>
      </c>
      <c r="N105" s="143" t="s">
        <v>35</v>
      </c>
      <c r="O105" s="131">
        <v>0</v>
      </c>
      <c r="P105" s="131">
        <f t="shared" si="11"/>
        <v>0</v>
      </c>
      <c r="Q105" s="131">
        <v>2E-05</v>
      </c>
      <c r="R105" s="131">
        <f t="shared" si="12"/>
        <v>4E-05</v>
      </c>
      <c r="S105" s="131">
        <v>0</v>
      </c>
      <c r="T105" s="132">
        <f t="shared" si="13"/>
        <v>0</v>
      </c>
      <c r="AA105" s="134"/>
      <c r="AQ105" s="133" t="s">
        <v>117</v>
      </c>
      <c r="AS105" s="133" t="s">
        <v>116</v>
      </c>
      <c r="AT105" s="133" t="s">
        <v>71</v>
      </c>
      <c r="AX105" s="16" t="s">
        <v>110</v>
      </c>
      <c r="BD105" s="134">
        <f t="shared" si="14"/>
        <v>0</v>
      </c>
      <c r="BE105" s="134">
        <f t="shared" si="15"/>
        <v>0</v>
      </c>
      <c r="BF105" s="134">
        <f t="shared" si="16"/>
        <v>0</v>
      </c>
      <c r="BG105" s="134">
        <f t="shared" si="17"/>
        <v>0</v>
      </c>
      <c r="BH105" s="134">
        <f t="shared" si="18"/>
        <v>0</v>
      </c>
      <c r="BI105" s="16" t="s">
        <v>70</v>
      </c>
      <c r="BJ105" s="134">
        <f t="shared" si="19"/>
        <v>0</v>
      </c>
      <c r="BK105" s="16" t="s">
        <v>115</v>
      </c>
      <c r="BL105" s="133" t="s">
        <v>576</v>
      </c>
    </row>
    <row r="106" spans="2:64" s="1" customFormat="1" ht="44.25" customHeight="1">
      <c r="B106" s="122"/>
      <c r="C106" s="123">
        <v>16</v>
      </c>
      <c r="D106" s="123" t="s">
        <v>113</v>
      </c>
      <c r="E106" s="245" t="s">
        <v>357</v>
      </c>
      <c r="F106" s="125" t="s">
        <v>358</v>
      </c>
      <c r="G106" s="126" t="s">
        <v>122</v>
      </c>
      <c r="H106" s="127">
        <v>8</v>
      </c>
      <c r="I106" s="128"/>
      <c r="J106" s="128">
        <f t="shared" si="10"/>
        <v>0</v>
      </c>
      <c r="K106" s="246" t="s">
        <v>1049</v>
      </c>
      <c r="L106" s="28"/>
      <c r="M106" s="129" t="s">
        <v>3</v>
      </c>
      <c r="N106" s="130" t="s">
        <v>35</v>
      </c>
      <c r="O106" s="131">
        <v>0.172</v>
      </c>
      <c r="P106" s="131">
        <f t="shared" si="11"/>
        <v>1.376</v>
      </c>
      <c r="Q106" s="131">
        <v>0</v>
      </c>
      <c r="R106" s="131">
        <f t="shared" si="12"/>
        <v>0</v>
      </c>
      <c r="S106" s="131">
        <v>0</v>
      </c>
      <c r="T106" s="132">
        <f t="shared" si="13"/>
        <v>0</v>
      </c>
      <c r="AA106" s="134"/>
      <c r="AQ106" s="133" t="s">
        <v>115</v>
      </c>
      <c r="AS106" s="133" t="s">
        <v>113</v>
      </c>
      <c r="AT106" s="133" t="s">
        <v>71</v>
      </c>
      <c r="AX106" s="16" t="s">
        <v>110</v>
      </c>
      <c r="BD106" s="134">
        <f t="shared" si="14"/>
        <v>0</v>
      </c>
      <c r="BE106" s="134">
        <f t="shared" si="15"/>
        <v>0</v>
      </c>
      <c r="BF106" s="134">
        <f t="shared" si="16"/>
        <v>0</v>
      </c>
      <c r="BG106" s="134">
        <f t="shared" si="17"/>
        <v>0</v>
      </c>
      <c r="BH106" s="134">
        <f t="shared" si="18"/>
        <v>0</v>
      </c>
      <c r="BI106" s="16" t="s">
        <v>70</v>
      </c>
      <c r="BJ106" s="134">
        <f t="shared" si="19"/>
        <v>0</v>
      </c>
      <c r="BK106" s="16" t="s">
        <v>115</v>
      </c>
      <c r="BL106" s="133" t="s">
        <v>577</v>
      </c>
    </row>
    <row r="107" spans="2:64" s="1" customFormat="1" ht="16.5" customHeight="1">
      <c r="B107" s="122"/>
      <c r="C107" s="135">
        <v>17</v>
      </c>
      <c r="D107" s="135" t="s">
        <v>116</v>
      </c>
      <c r="E107" s="136" t="s">
        <v>361</v>
      </c>
      <c r="F107" s="137" t="s">
        <v>362</v>
      </c>
      <c r="G107" s="138" t="s">
        <v>122</v>
      </c>
      <c r="H107" s="139">
        <v>8</v>
      </c>
      <c r="I107" s="140"/>
      <c r="J107" s="140">
        <f t="shared" si="10"/>
        <v>0</v>
      </c>
      <c r="K107" s="137"/>
      <c r="L107" s="141"/>
      <c r="M107" s="142" t="s">
        <v>3</v>
      </c>
      <c r="N107" s="143" t="s">
        <v>35</v>
      </c>
      <c r="O107" s="131">
        <v>0</v>
      </c>
      <c r="P107" s="131">
        <f t="shared" si="11"/>
        <v>0</v>
      </c>
      <c r="Q107" s="131">
        <v>0.00228</v>
      </c>
      <c r="R107" s="131">
        <f t="shared" si="12"/>
        <v>0.01824</v>
      </c>
      <c r="S107" s="131">
        <v>0</v>
      </c>
      <c r="T107" s="132">
        <f t="shared" si="13"/>
        <v>0</v>
      </c>
      <c r="AA107" s="134"/>
      <c r="AQ107" s="133" t="s">
        <v>117</v>
      </c>
      <c r="AS107" s="133" t="s">
        <v>116</v>
      </c>
      <c r="AT107" s="133" t="s">
        <v>71</v>
      </c>
      <c r="AX107" s="16" t="s">
        <v>110</v>
      </c>
      <c r="BD107" s="134">
        <f t="shared" si="14"/>
        <v>0</v>
      </c>
      <c r="BE107" s="134">
        <f t="shared" si="15"/>
        <v>0</v>
      </c>
      <c r="BF107" s="134">
        <f t="shared" si="16"/>
        <v>0</v>
      </c>
      <c r="BG107" s="134">
        <f t="shared" si="17"/>
        <v>0</v>
      </c>
      <c r="BH107" s="134">
        <f t="shared" si="18"/>
        <v>0</v>
      </c>
      <c r="BI107" s="16" t="s">
        <v>70</v>
      </c>
      <c r="BJ107" s="134">
        <f t="shared" si="19"/>
        <v>0</v>
      </c>
      <c r="BK107" s="16" t="s">
        <v>115</v>
      </c>
      <c r="BL107" s="133" t="s">
        <v>578</v>
      </c>
    </row>
    <row r="108" spans="2:64" s="1" customFormat="1" ht="44.25" customHeight="1">
      <c r="B108" s="122"/>
      <c r="C108" s="123">
        <v>18</v>
      </c>
      <c r="D108" s="123" t="s">
        <v>113</v>
      </c>
      <c r="E108" s="245" t="s">
        <v>357</v>
      </c>
      <c r="F108" s="125" t="s">
        <v>358</v>
      </c>
      <c r="G108" s="126" t="s">
        <v>122</v>
      </c>
      <c r="H108" s="127">
        <v>25</v>
      </c>
      <c r="I108" s="128"/>
      <c r="J108" s="128">
        <f t="shared" si="10"/>
        <v>0</v>
      </c>
      <c r="K108" s="246" t="s">
        <v>1049</v>
      </c>
      <c r="L108" s="28"/>
      <c r="M108" s="129" t="s">
        <v>3</v>
      </c>
      <c r="N108" s="130" t="s">
        <v>35</v>
      </c>
      <c r="O108" s="131">
        <v>0.172</v>
      </c>
      <c r="P108" s="131">
        <f t="shared" si="11"/>
        <v>4.3</v>
      </c>
      <c r="Q108" s="131">
        <v>0</v>
      </c>
      <c r="R108" s="131">
        <f t="shared" si="12"/>
        <v>0</v>
      </c>
      <c r="S108" s="131">
        <v>0</v>
      </c>
      <c r="T108" s="132">
        <f t="shared" si="13"/>
        <v>0</v>
      </c>
      <c r="AA108" s="134"/>
      <c r="AQ108" s="133" t="s">
        <v>115</v>
      </c>
      <c r="AS108" s="133" t="s">
        <v>113</v>
      </c>
      <c r="AT108" s="133" t="s">
        <v>71</v>
      </c>
      <c r="AX108" s="16" t="s">
        <v>110</v>
      </c>
      <c r="BD108" s="134">
        <f t="shared" si="14"/>
        <v>0</v>
      </c>
      <c r="BE108" s="134">
        <f t="shared" si="15"/>
        <v>0</v>
      </c>
      <c r="BF108" s="134">
        <f t="shared" si="16"/>
        <v>0</v>
      </c>
      <c r="BG108" s="134">
        <f t="shared" si="17"/>
        <v>0</v>
      </c>
      <c r="BH108" s="134">
        <f t="shared" si="18"/>
        <v>0</v>
      </c>
      <c r="BI108" s="16" t="s">
        <v>70</v>
      </c>
      <c r="BJ108" s="134">
        <f t="shared" si="19"/>
        <v>0</v>
      </c>
      <c r="BK108" s="16" t="s">
        <v>115</v>
      </c>
      <c r="BL108" s="133" t="s">
        <v>579</v>
      </c>
    </row>
    <row r="109" spans="2:64" s="1" customFormat="1" ht="21.75" customHeight="1">
      <c r="B109" s="122"/>
      <c r="C109" s="135">
        <v>19</v>
      </c>
      <c r="D109" s="135" t="s">
        <v>116</v>
      </c>
      <c r="E109" s="394" t="s">
        <v>367</v>
      </c>
      <c r="F109" s="137" t="s">
        <v>368</v>
      </c>
      <c r="G109" s="138" t="s">
        <v>122</v>
      </c>
      <c r="H109" s="139">
        <v>25</v>
      </c>
      <c r="I109" s="140"/>
      <c r="J109" s="140">
        <f t="shared" si="10"/>
        <v>0</v>
      </c>
      <c r="K109" s="137"/>
      <c r="L109" s="141"/>
      <c r="M109" s="142" t="s">
        <v>3</v>
      </c>
      <c r="N109" s="143" t="s">
        <v>35</v>
      </c>
      <c r="O109" s="131">
        <v>0</v>
      </c>
      <c r="P109" s="131">
        <f t="shared" si="11"/>
        <v>0</v>
      </c>
      <c r="Q109" s="131">
        <v>0.00017</v>
      </c>
      <c r="R109" s="131">
        <f t="shared" si="12"/>
        <v>0.00425</v>
      </c>
      <c r="S109" s="131">
        <v>0</v>
      </c>
      <c r="T109" s="132">
        <f t="shared" si="13"/>
        <v>0</v>
      </c>
      <c r="AA109" s="134"/>
      <c r="AQ109" s="133" t="s">
        <v>117</v>
      </c>
      <c r="AS109" s="133" t="s">
        <v>116</v>
      </c>
      <c r="AT109" s="133" t="s">
        <v>71</v>
      </c>
      <c r="AX109" s="16" t="s">
        <v>110</v>
      </c>
      <c r="BD109" s="134">
        <f t="shared" si="14"/>
        <v>0</v>
      </c>
      <c r="BE109" s="134">
        <f t="shared" si="15"/>
        <v>0</v>
      </c>
      <c r="BF109" s="134">
        <f t="shared" si="16"/>
        <v>0</v>
      </c>
      <c r="BG109" s="134">
        <f t="shared" si="17"/>
        <v>0</v>
      </c>
      <c r="BH109" s="134">
        <f t="shared" si="18"/>
        <v>0</v>
      </c>
      <c r="BI109" s="16" t="s">
        <v>70</v>
      </c>
      <c r="BJ109" s="134">
        <f t="shared" si="19"/>
        <v>0</v>
      </c>
      <c r="BK109" s="16" t="s">
        <v>115</v>
      </c>
      <c r="BL109" s="133" t="s">
        <v>580</v>
      </c>
    </row>
    <row r="110" spans="2:62" s="11" customFormat="1" ht="22.9" customHeight="1">
      <c r="B110" s="111"/>
      <c r="C110" s="123"/>
      <c r="D110" s="112" t="s">
        <v>63</v>
      </c>
      <c r="E110" s="120" t="s">
        <v>527</v>
      </c>
      <c r="F110" s="120" t="s">
        <v>528</v>
      </c>
      <c r="J110" s="121">
        <f>SUM(J111:J118)</f>
        <v>0</v>
      </c>
      <c r="L110" s="111"/>
      <c r="M110" s="115"/>
      <c r="P110" s="116">
        <f>SUM(P111:P114)</f>
        <v>340.8</v>
      </c>
      <c r="R110" s="116">
        <f>SUM(R111:R114)</f>
        <v>0.00105</v>
      </c>
      <c r="T110" s="117">
        <f>SUM(T111:T114)</f>
        <v>0</v>
      </c>
      <c r="Z110" s="1"/>
      <c r="AA110" s="134"/>
      <c r="AQ110" s="112" t="s">
        <v>71</v>
      </c>
      <c r="AS110" s="118" t="s">
        <v>63</v>
      </c>
      <c r="AT110" s="118" t="s">
        <v>70</v>
      </c>
      <c r="AX110" s="112" t="s">
        <v>110</v>
      </c>
      <c r="BJ110" s="119">
        <f>SUM(BJ111:BJ114)</f>
        <v>0</v>
      </c>
    </row>
    <row r="111" spans="2:64" s="1" customFormat="1" ht="24">
      <c r="B111" s="122"/>
      <c r="C111" s="135">
        <v>20</v>
      </c>
      <c r="D111" s="123" t="s">
        <v>113</v>
      </c>
      <c r="E111" s="245" t="s">
        <v>559</v>
      </c>
      <c r="F111" s="125" t="s">
        <v>560</v>
      </c>
      <c r="G111" s="126" t="s">
        <v>114</v>
      </c>
      <c r="H111" s="128">
        <v>8520</v>
      </c>
      <c r="I111" s="128"/>
      <c r="J111" s="128">
        <f aca="true" t="shared" si="20" ref="J111:J118">ROUND(I111*H111,2)</f>
        <v>0</v>
      </c>
      <c r="K111" s="246" t="s">
        <v>1049</v>
      </c>
      <c r="L111" s="28"/>
      <c r="M111" s="129" t="s">
        <v>3</v>
      </c>
      <c r="N111" s="130" t="s">
        <v>35</v>
      </c>
      <c r="O111" s="131">
        <v>0.04</v>
      </c>
      <c r="P111" s="131">
        <f>O111*H111</f>
        <v>340.8</v>
      </c>
      <c r="Q111" s="131">
        <v>0</v>
      </c>
      <c r="R111" s="131">
        <f>Q111*H111</f>
        <v>0</v>
      </c>
      <c r="S111" s="131">
        <v>0</v>
      </c>
      <c r="T111" s="132">
        <f>S111*H111</f>
        <v>0</v>
      </c>
      <c r="AA111" s="134"/>
      <c r="AQ111" s="133" t="s">
        <v>115</v>
      </c>
      <c r="AS111" s="133" t="s">
        <v>113</v>
      </c>
      <c r="AT111" s="133" t="s">
        <v>71</v>
      </c>
      <c r="AX111" s="16" t="s">
        <v>110</v>
      </c>
      <c r="BD111" s="134">
        <f>IF(N111="základní",J111,0)</f>
        <v>0</v>
      </c>
      <c r="BE111" s="134">
        <f>IF(N111="snížená",J111,0)</f>
        <v>0</v>
      </c>
      <c r="BF111" s="134">
        <f>IF(N111="zákl. přenesená",J111,0)</f>
        <v>0</v>
      </c>
      <c r="BG111" s="134">
        <f>IF(N111="sníž. přenesená",J111,0)</f>
        <v>0</v>
      </c>
      <c r="BH111" s="134">
        <f>IF(N111="nulová",J111,0)</f>
        <v>0</v>
      </c>
      <c r="BI111" s="16" t="s">
        <v>70</v>
      </c>
      <c r="BJ111" s="134">
        <f>ROUND(I111*H111,2)</f>
        <v>0</v>
      </c>
      <c r="BK111" s="16" t="s">
        <v>115</v>
      </c>
      <c r="BL111" s="133" t="s">
        <v>561</v>
      </c>
    </row>
    <row r="112" spans="2:64" s="1" customFormat="1" ht="27.75" customHeight="1">
      <c r="B112" s="122"/>
      <c r="C112" s="123">
        <v>21</v>
      </c>
      <c r="D112" s="135" t="s">
        <v>116</v>
      </c>
      <c r="E112" s="394" t="s">
        <v>1002</v>
      </c>
      <c r="F112" s="272" t="s">
        <v>1100</v>
      </c>
      <c r="G112" s="138" t="s">
        <v>114</v>
      </c>
      <c r="H112" s="139">
        <v>9400</v>
      </c>
      <c r="I112" s="140"/>
      <c r="J112" s="140">
        <f t="shared" si="20"/>
        <v>0</v>
      </c>
      <c r="K112" s="137"/>
      <c r="L112" s="141"/>
      <c r="M112" s="142"/>
      <c r="N112" s="143"/>
      <c r="O112" s="131"/>
      <c r="P112" s="131"/>
      <c r="Q112" s="131"/>
      <c r="R112" s="131"/>
      <c r="S112" s="131"/>
      <c r="T112" s="132"/>
      <c r="AA112" s="134"/>
      <c r="AQ112" s="133"/>
      <c r="AS112" s="133"/>
      <c r="AT112" s="133"/>
      <c r="AX112" s="16"/>
      <c r="BD112" s="134"/>
      <c r="BE112" s="134"/>
      <c r="BF112" s="134"/>
      <c r="BG112" s="134"/>
      <c r="BH112" s="134"/>
      <c r="BI112" s="16"/>
      <c r="BJ112" s="134"/>
      <c r="BK112" s="16"/>
      <c r="BL112" s="133"/>
    </row>
    <row r="113" spans="2:64" s="1" customFormat="1" ht="37.5" customHeight="1">
      <c r="B113" s="122"/>
      <c r="C113" s="135">
        <v>22</v>
      </c>
      <c r="D113" s="414" t="s">
        <v>113</v>
      </c>
      <c r="E113" s="245" t="s">
        <v>1101</v>
      </c>
      <c r="F113" s="246" t="s">
        <v>1102</v>
      </c>
      <c r="G113" s="244" t="s">
        <v>122</v>
      </c>
      <c r="H113" s="418">
        <v>15</v>
      </c>
      <c r="I113" s="419"/>
      <c r="J113" s="419">
        <f t="shared" si="20"/>
        <v>0</v>
      </c>
      <c r="K113" s="246" t="s">
        <v>1049</v>
      </c>
      <c r="L113" s="141"/>
      <c r="M113" s="142"/>
      <c r="N113" s="143"/>
      <c r="O113" s="131"/>
      <c r="P113" s="131"/>
      <c r="Q113" s="131"/>
      <c r="R113" s="131"/>
      <c r="S113" s="131"/>
      <c r="T113" s="132"/>
      <c r="AA113" s="134"/>
      <c r="AQ113" s="133"/>
      <c r="AS113" s="133"/>
      <c r="AT113" s="133"/>
      <c r="AX113" s="16"/>
      <c r="BD113" s="134"/>
      <c r="BE113" s="134"/>
      <c r="BF113" s="134"/>
      <c r="BG113" s="134"/>
      <c r="BH113" s="134"/>
      <c r="BI113" s="16"/>
      <c r="BJ113" s="134"/>
      <c r="BK113" s="16"/>
      <c r="BL113" s="133"/>
    </row>
    <row r="114" spans="2:64" s="1" customFormat="1" ht="16.5" customHeight="1">
      <c r="B114" s="122"/>
      <c r="C114" s="123">
        <v>23</v>
      </c>
      <c r="D114" s="135" t="s">
        <v>116</v>
      </c>
      <c r="E114" s="394" t="s">
        <v>562</v>
      </c>
      <c r="F114" s="272" t="s">
        <v>907</v>
      </c>
      <c r="G114" s="138" t="s">
        <v>122</v>
      </c>
      <c r="H114" s="139">
        <v>15</v>
      </c>
      <c r="I114" s="140"/>
      <c r="J114" s="140">
        <f t="shared" si="20"/>
        <v>0</v>
      </c>
      <c r="K114" s="137"/>
      <c r="L114" s="141"/>
      <c r="M114" s="142" t="s">
        <v>3</v>
      </c>
      <c r="N114" s="143" t="s">
        <v>35</v>
      </c>
      <c r="O114" s="131">
        <v>0</v>
      </c>
      <c r="P114" s="131">
        <f>O114*H114</f>
        <v>0</v>
      </c>
      <c r="Q114" s="131">
        <v>7E-05</v>
      </c>
      <c r="R114" s="131">
        <f>Q114*H114</f>
        <v>0.00105</v>
      </c>
      <c r="S114" s="131">
        <v>0</v>
      </c>
      <c r="T114" s="132">
        <f>S114*H114</f>
        <v>0</v>
      </c>
      <c r="AA114" s="134"/>
      <c r="AQ114" s="133" t="s">
        <v>117</v>
      </c>
      <c r="AS114" s="133" t="s">
        <v>116</v>
      </c>
      <c r="AT114" s="133" t="s">
        <v>71</v>
      </c>
      <c r="AX114" s="16" t="s">
        <v>110</v>
      </c>
      <c r="BD114" s="134">
        <f>IF(N114="základní",J114,0)</f>
        <v>0</v>
      </c>
      <c r="BE114" s="134">
        <f>IF(N114="snížená",J114,0)</f>
        <v>0</v>
      </c>
      <c r="BF114" s="134">
        <f>IF(N114="zákl. přenesená",J114,0)</f>
        <v>0</v>
      </c>
      <c r="BG114" s="134">
        <f>IF(N114="sníž. přenesená",J114,0)</f>
        <v>0</v>
      </c>
      <c r="BH114" s="134">
        <f>IF(N114="nulová",J114,0)</f>
        <v>0</v>
      </c>
      <c r="BI114" s="16" t="s">
        <v>70</v>
      </c>
      <c r="BJ114" s="134">
        <f>ROUND(I114*H114,2)</f>
        <v>0</v>
      </c>
      <c r="BK114" s="16" t="s">
        <v>115</v>
      </c>
      <c r="BL114" s="133" t="s">
        <v>563</v>
      </c>
    </row>
    <row r="115" spans="2:64" s="1" customFormat="1" ht="36.75" customHeight="1">
      <c r="B115" s="122"/>
      <c r="C115" s="135">
        <v>24</v>
      </c>
      <c r="D115" s="414" t="s">
        <v>113</v>
      </c>
      <c r="E115" s="245" t="s">
        <v>1103</v>
      </c>
      <c r="F115" s="246" t="s">
        <v>1104</v>
      </c>
      <c r="G115" s="244" t="s">
        <v>122</v>
      </c>
      <c r="H115" s="418">
        <v>61</v>
      </c>
      <c r="I115" s="419"/>
      <c r="J115" s="419">
        <f t="shared" si="20"/>
        <v>0</v>
      </c>
      <c r="K115" s="246" t="s">
        <v>1049</v>
      </c>
      <c r="L115" s="141"/>
      <c r="M115" s="142"/>
      <c r="N115" s="143"/>
      <c r="O115" s="131"/>
      <c r="P115" s="131"/>
      <c r="Q115" s="131"/>
      <c r="R115" s="131"/>
      <c r="S115" s="131"/>
      <c r="T115" s="132"/>
      <c r="AA115" s="134"/>
      <c r="AQ115" s="133"/>
      <c r="AS115" s="133"/>
      <c r="AT115" s="133"/>
      <c r="AX115" s="16"/>
      <c r="BD115" s="134"/>
      <c r="BE115" s="134"/>
      <c r="BF115" s="134"/>
      <c r="BG115" s="134"/>
      <c r="BH115" s="134"/>
      <c r="BI115" s="16"/>
      <c r="BJ115" s="134"/>
      <c r="BK115" s="16"/>
      <c r="BL115" s="133"/>
    </row>
    <row r="116" spans="2:64" s="1" customFormat="1" ht="16.5" customHeight="1">
      <c r="B116" s="122"/>
      <c r="C116" s="123">
        <v>25</v>
      </c>
      <c r="D116" s="135" t="s">
        <v>116</v>
      </c>
      <c r="E116" s="394" t="s">
        <v>962</v>
      </c>
      <c r="F116" s="272" t="s">
        <v>1018</v>
      </c>
      <c r="G116" s="138" t="s">
        <v>122</v>
      </c>
      <c r="H116" s="139">
        <v>61</v>
      </c>
      <c r="I116" s="140"/>
      <c r="J116" s="140">
        <f t="shared" si="20"/>
        <v>0</v>
      </c>
      <c r="K116" s="137"/>
      <c r="L116" s="141"/>
      <c r="M116" s="142"/>
      <c r="N116" s="143"/>
      <c r="O116" s="131"/>
      <c r="P116" s="131"/>
      <c r="Q116" s="131"/>
      <c r="R116" s="131"/>
      <c r="S116" s="131"/>
      <c r="T116" s="132"/>
      <c r="AA116" s="134"/>
      <c r="AQ116" s="133"/>
      <c r="AS116" s="133"/>
      <c r="AT116" s="133"/>
      <c r="AX116" s="16"/>
      <c r="BD116" s="134"/>
      <c r="BE116" s="134"/>
      <c r="BF116" s="134"/>
      <c r="BG116" s="134"/>
      <c r="BH116" s="134"/>
      <c r="BI116" s="16"/>
      <c r="BJ116" s="134"/>
      <c r="BK116" s="16"/>
      <c r="BL116" s="133"/>
    </row>
    <row r="117" spans="2:64" s="1" customFormat="1" ht="16.5" customHeight="1">
      <c r="B117" s="122"/>
      <c r="C117" s="135">
        <v>26</v>
      </c>
      <c r="D117" s="393" t="s">
        <v>116</v>
      </c>
      <c r="E117" s="394" t="s">
        <v>1050</v>
      </c>
      <c r="F117" s="272" t="s">
        <v>961</v>
      </c>
      <c r="G117" s="392" t="s">
        <v>122</v>
      </c>
      <c r="H117" s="139">
        <v>9</v>
      </c>
      <c r="I117" s="140"/>
      <c r="J117" s="140">
        <f t="shared" si="20"/>
        <v>0</v>
      </c>
      <c r="K117" s="137"/>
      <c r="L117" s="141"/>
      <c r="M117" s="142"/>
      <c r="N117" s="143"/>
      <c r="O117" s="131"/>
      <c r="P117" s="131"/>
      <c r="Q117" s="131"/>
      <c r="R117" s="131"/>
      <c r="S117" s="131"/>
      <c r="T117" s="132"/>
      <c r="AA117" s="134"/>
      <c r="AQ117" s="133"/>
      <c r="AS117" s="133"/>
      <c r="AT117" s="133"/>
      <c r="AX117" s="16"/>
      <c r="BD117" s="134"/>
      <c r="BE117" s="134"/>
      <c r="BF117" s="134"/>
      <c r="BG117" s="134"/>
      <c r="BH117" s="134"/>
      <c r="BI117" s="16"/>
      <c r="BJ117" s="134">
        <f>ROUND(I117*H117,2)</f>
        <v>0</v>
      </c>
      <c r="BK117" s="16"/>
      <c r="BL117" s="133"/>
    </row>
    <row r="118" spans="2:64" s="1" customFormat="1" ht="12">
      <c r="B118" s="122"/>
      <c r="C118" s="123">
        <v>27</v>
      </c>
      <c r="D118" s="414" t="s">
        <v>113</v>
      </c>
      <c r="E118" s="245" t="s">
        <v>1105</v>
      </c>
      <c r="F118" s="246" t="s">
        <v>1106</v>
      </c>
      <c r="G118" s="244" t="s">
        <v>891</v>
      </c>
      <c r="H118" s="128">
        <v>1</v>
      </c>
      <c r="I118" s="128"/>
      <c r="J118" s="128">
        <f t="shared" si="20"/>
        <v>0</v>
      </c>
      <c r="K118" s="246"/>
      <c r="L118" s="28"/>
      <c r="M118" s="129"/>
      <c r="N118" s="130"/>
      <c r="O118" s="131"/>
      <c r="P118" s="131"/>
      <c r="Q118" s="131"/>
      <c r="R118" s="131"/>
      <c r="S118" s="131"/>
      <c r="T118" s="132"/>
      <c r="AA118" s="134"/>
      <c r="AQ118" s="133"/>
      <c r="AS118" s="133"/>
      <c r="AT118" s="133"/>
      <c r="AX118" s="16"/>
      <c r="BD118" s="134"/>
      <c r="BE118" s="134"/>
      <c r="BF118" s="134"/>
      <c r="BG118" s="134"/>
      <c r="BH118" s="134"/>
      <c r="BI118" s="16"/>
      <c r="BJ118" s="134"/>
      <c r="BK118" s="16"/>
      <c r="BL118" s="133"/>
    </row>
    <row r="119" spans="2:51" s="13" customFormat="1" ht="33.75">
      <c r="B119" s="157"/>
      <c r="D119" s="145"/>
      <c r="E119" s="158"/>
      <c r="F119" s="274" t="s">
        <v>1107</v>
      </c>
      <c r="H119" s="158"/>
      <c r="L119" s="157"/>
      <c r="M119" s="160"/>
      <c r="T119" s="161"/>
      <c r="AT119" s="158"/>
      <c r="AU119" s="158"/>
      <c r="AY119" s="158"/>
    </row>
    <row r="120" spans="2:62" s="11" customFormat="1" ht="25.9" customHeight="1">
      <c r="B120" s="111"/>
      <c r="D120" s="112" t="s">
        <v>63</v>
      </c>
      <c r="E120" s="113" t="s">
        <v>116</v>
      </c>
      <c r="F120" s="113" t="s">
        <v>147</v>
      </c>
      <c r="J120" s="114">
        <f>BJ120</f>
        <v>0</v>
      </c>
      <c r="L120" s="111"/>
      <c r="M120" s="115"/>
      <c r="P120" s="116">
        <f>P121</f>
        <v>94.21600000000001</v>
      </c>
      <c r="R120" s="116">
        <f>R121</f>
        <v>0.0225</v>
      </c>
      <c r="T120" s="117">
        <f>T121</f>
        <v>0.6428</v>
      </c>
      <c r="AQ120" s="112" t="s">
        <v>119</v>
      </c>
      <c r="AS120" s="118" t="s">
        <v>63</v>
      </c>
      <c r="AT120" s="118" t="s">
        <v>64</v>
      </c>
      <c r="AX120" s="112" t="s">
        <v>110</v>
      </c>
      <c r="BJ120" s="119">
        <f>BJ121</f>
        <v>0</v>
      </c>
    </row>
    <row r="121" spans="2:62" s="11" customFormat="1" ht="22.9" customHeight="1">
      <c r="B121" s="111"/>
      <c r="D121" s="112" t="s">
        <v>63</v>
      </c>
      <c r="E121" s="120" t="s">
        <v>148</v>
      </c>
      <c r="F121" s="120" t="s">
        <v>149</v>
      </c>
      <c r="J121" s="121">
        <f>SUM(J122:J126)</f>
        <v>0</v>
      </c>
      <c r="L121" s="111"/>
      <c r="M121" s="115"/>
      <c r="P121" s="116">
        <f>SUM(P122:P126)</f>
        <v>94.21600000000001</v>
      </c>
      <c r="R121" s="116">
        <f>SUM(R122:R126)</f>
        <v>0.0225</v>
      </c>
      <c r="T121" s="117">
        <f>SUM(T122:T126)</f>
        <v>0.6428</v>
      </c>
      <c r="AQ121" s="112" t="s">
        <v>119</v>
      </c>
      <c r="AS121" s="118" t="s">
        <v>63</v>
      </c>
      <c r="AT121" s="118" t="s">
        <v>70</v>
      </c>
      <c r="AX121" s="112" t="s">
        <v>110</v>
      </c>
      <c r="BJ121" s="119">
        <f>SUM(BJ122:BJ126)</f>
        <v>0</v>
      </c>
    </row>
    <row r="122" spans="2:64" s="1" customFormat="1" ht="24">
      <c r="B122" s="122"/>
      <c r="C122" s="123">
        <v>28</v>
      </c>
      <c r="D122" s="123" t="s">
        <v>113</v>
      </c>
      <c r="E122" s="245" t="s">
        <v>372</v>
      </c>
      <c r="F122" s="125" t="s">
        <v>373</v>
      </c>
      <c r="G122" s="126" t="s">
        <v>114</v>
      </c>
      <c r="H122" s="127">
        <v>150</v>
      </c>
      <c r="I122" s="128"/>
      <c r="J122" s="128">
        <f>ROUND(I122*H122,2)</f>
        <v>0</v>
      </c>
      <c r="K122" s="246" t="s">
        <v>1049</v>
      </c>
      <c r="L122" s="28"/>
      <c r="M122" s="129" t="s">
        <v>3</v>
      </c>
      <c r="N122" s="130" t="s">
        <v>35</v>
      </c>
      <c r="O122" s="131">
        <v>0.193</v>
      </c>
      <c r="P122" s="131">
        <f>O122*H122</f>
        <v>28.95</v>
      </c>
      <c r="Q122" s="131">
        <v>0.00015</v>
      </c>
      <c r="R122" s="131">
        <f>Q122*H122</f>
        <v>0.0225</v>
      </c>
      <c r="S122" s="131">
        <v>0</v>
      </c>
      <c r="T122" s="132">
        <f>S122*H122</f>
        <v>0</v>
      </c>
      <c r="AA122" s="134"/>
      <c r="AQ122" s="133" t="s">
        <v>150</v>
      </c>
      <c r="AS122" s="133" t="s">
        <v>113</v>
      </c>
      <c r="AT122" s="133" t="s">
        <v>71</v>
      </c>
      <c r="AX122" s="16" t="s">
        <v>110</v>
      </c>
      <c r="BD122" s="134">
        <f>IF(N122="základní",J122,0)</f>
        <v>0</v>
      </c>
      <c r="BE122" s="134">
        <f>IF(N122="snížená",J122,0)</f>
        <v>0</v>
      </c>
      <c r="BF122" s="134">
        <f>IF(N122="zákl. přenesená",J122,0)</f>
        <v>0</v>
      </c>
      <c r="BG122" s="134">
        <f>IF(N122="sníž. přenesená",J122,0)</f>
        <v>0</v>
      </c>
      <c r="BH122" s="134">
        <f>IF(N122="nulová",J122,0)</f>
        <v>0</v>
      </c>
      <c r="BI122" s="16" t="s">
        <v>70</v>
      </c>
      <c r="BJ122" s="134">
        <f>ROUND(I122*H122,2)</f>
        <v>0</v>
      </c>
      <c r="BK122" s="16" t="s">
        <v>150</v>
      </c>
      <c r="BL122" s="133" t="s">
        <v>374</v>
      </c>
    </row>
    <row r="123" spans="2:64" s="1" customFormat="1" ht="24">
      <c r="B123" s="122"/>
      <c r="C123" s="123">
        <v>29</v>
      </c>
      <c r="D123" s="123" t="s">
        <v>113</v>
      </c>
      <c r="E123" s="124" t="s">
        <v>496</v>
      </c>
      <c r="F123" s="125" t="s">
        <v>497</v>
      </c>
      <c r="G123" s="126" t="s">
        <v>122</v>
      </c>
      <c r="H123" s="127">
        <v>20</v>
      </c>
      <c r="I123" s="128"/>
      <c r="J123" s="128">
        <f>ROUND(I123*H123,2)</f>
        <v>0</v>
      </c>
      <c r="K123" s="246" t="s">
        <v>1049</v>
      </c>
      <c r="L123" s="28"/>
      <c r="M123" s="129" t="s">
        <v>3</v>
      </c>
      <c r="N123" s="130" t="s">
        <v>35</v>
      </c>
      <c r="O123" s="131">
        <v>0.19</v>
      </c>
      <c r="P123" s="131">
        <f>O123*H123</f>
        <v>3.8</v>
      </c>
      <c r="Q123" s="131">
        <v>0</v>
      </c>
      <c r="R123" s="131">
        <f>Q123*H123</f>
        <v>0</v>
      </c>
      <c r="S123" s="131">
        <v>0.004</v>
      </c>
      <c r="T123" s="132">
        <f>S123*H123</f>
        <v>0.08</v>
      </c>
      <c r="AA123" s="134"/>
      <c r="AQ123" s="133" t="s">
        <v>150</v>
      </c>
      <c r="AS123" s="133" t="s">
        <v>113</v>
      </c>
      <c r="AT123" s="133" t="s">
        <v>71</v>
      </c>
      <c r="AX123" s="16" t="s">
        <v>110</v>
      </c>
      <c r="BD123" s="134">
        <f>IF(N123="základní",J123,0)</f>
        <v>0</v>
      </c>
      <c r="BE123" s="134">
        <f>IF(N123="snížená",J123,0)</f>
        <v>0</v>
      </c>
      <c r="BF123" s="134">
        <f>IF(N123="zákl. přenesená",J123,0)</f>
        <v>0</v>
      </c>
      <c r="BG123" s="134">
        <f>IF(N123="sníž. přenesená",J123,0)</f>
        <v>0</v>
      </c>
      <c r="BH123" s="134">
        <f>IF(N123="nulová",J123,0)</f>
        <v>0</v>
      </c>
      <c r="BI123" s="16" t="s">
        <v>70</v>
      </c>
      <c r="BJ123" s="134">
        <f>ROUND(I123*H123,2)</f>
        <v>0</v>
      </c>
      <c r="BK123" s="16" t="s">
        <v>150</v>
      </c>
      <c r="BL123" s="133" t="s">
        <v>498</v>
      </c>
    </row>
    <row r="124" spans="2:64" s="1" customFormat="1" ht="24">
      <c r="B124" s="122"/>
      <c r="C124" s="123">
        <v>30</v>
      </c>
      <c r="D124" s="123" t="s">
        <v>113</v>
      </c>
      <c r="E124" s="124" t="s">
        <v>376</v>
      </c>
      <c r="F124" s="125" t="s">
        <v>377</v>
      </c>
      <c r="G124" s="126" t="s">
        <v>122</v>
      </c>
      <c r="H124" s="127">
        <v>16</v>
      </c>
      <c r="I124" s="128"/>
      <c r="J124" s="128">
        <f>ROUND(I124*H124,2)</f>
        <v>0</v>
      </c>
      <c r="K124" s="246" t="s">
        <v>1049</v>
      </c>
      <c r="L124" s="28"/>
      <c r="M124" s="129" t="s">
        <v>3</v>
      </c>
      <c r="N124" s="130" t="s">
        <v>35</v>
      </c>
      <c r="O124" s="131">
        <v>0.84</v>
      </c>
      <c r="P124" s="131">
        <f>O124*H124</f>
        <v>13.44</v>
      </c>
      <c r="Q124" s="131">
        <v>0</v>
      </c>
      <c r="R124" s="131">
        <f>Q124*H124</f>
        <v>0</v>
      </c>
      <c r="S124" s="131">
        <v>0.016</v>
      </c>
      <c r="T124" s="132">
        <f>S124*H124</f>
        <v>0.256</v>
      </c>
      <c r="AA124" s="134"/>
      <c r="AQ124" s="133" t="s">
        <v>150</v>
      </c>
      <c r="AS124" s="133" t="s">
        <v>113</v>
      </c>
      <c r="AT124" s="133" t="s">
        <v>71</v>
      </c>
      <c r="AX124" s="16" t="s">
        <v>110</v>
      </c>
      <c r="BD124" s="134">
        <f>IF(N124="základní",J124,0)</f>
        <v>0</v>
      </c>
      <c r="BE124" s="134">
        <f>IF(N124="snížená",J124,0)</f>
        <v>0</v>
      </c>
      <c r="BF124" s="134">
        <f>IF(N124="zákl. přenesená",J124,0)</f>
        <v>0</v>
      </c>
      <c r="BG124" s="134">
        <f>IF(N124="sníž. přenesená",J124,0)</f>
        <v>0</v>
      </c>
      <c r="BH124" s="134">
        <f>IF(N124="nulová",J124,0)</f>
        <v>0</v>
      </c>
      <c r="BI124" s="16" t="s">
        <v>70</v>
      </c>
      <c r="BJ124" s="134">
        <f>ROUND(I124*H124,2)</f>
        <v>0</v>
      </c>
      <c r="BK124" s="16" t="s">
        <v>150</v>
      </c>
      <c r="BL124" s="133" t="s">
        <v>378</v>
      </c>
    </row>
    <row r="125" spans="2:64" s="1" customFormat="1" ht="36">
      <c r="B125" s="122"/>
      <c r="C125" s="123">
        <v>31</v>
      </c>
      <c r="D125" s="123" t="s">
        <v>113</v>
      </c>
      <c r="E125" s="124" t="s">
        <v>380</v>
      </c>
      <c r="F125" s="125" t="s">
        <v>381</v>
      </c>
      <c r="G125" s="126" t="s">
        <v>122</v>
      </c>
      <c r="H125" s="127">
        <v>136</v>
      </c>
      <c r="I125" s="128"/>
      <c r="J125" s="128">
        <f>ROUND(I125*H125,2)</f>
        <v>0</v>
      </c>
      <c r="K125" s="246" t="s">
        <v>1049</v>
      </c>
      <c r="L125" s="28"/>
      <c r="M125" s="129" t="s">
        <v>3</v>
      </c>
      <c r="N125" s="130" t="s">
        <v>35</v>
      </c>
      <c r="O125" s="131">
        <v>0.116</v>
      </c>
      <c r="P125" s="131">
        <f>O125*H125</f>
        <v>15.776000000000002</v>
      </c>
      <c r="Q125" s="131">
        <v>0</v>
      </c>
      <c r="R125" s="131">
        <f>Q125*H125</f>
        <v>0</v>
      </c>
      <c r="S125" s="131">
        <v>5E-05</v>
      </c>
      <c r="T125" s="132">
        <f>S125*H125</f>
        <v>0.0068000000000000005</v>
      </c>
      <c r="AA125" s="134"/>
      <c r="AQ125" s="133" t="s">
        <v>150</v>
      </c>
      <c r="AS125" s="133" t="s">
        <v>113</v>
      </c>
      <c r="AT125" s="133" t="s">
        <v>71</v>
      </c>
      <c r="AX125" s="16" t="s">
        <v>110</v>
      </c>
      <c r="BD125" s="134">
        <f>IF(N125="základní",J125,0)</f>
        <v>0</v>
      </c>
      <c r="BE125" s="134">
        <f>IF(N125="snížená",J125,0)</f>
        <v>0</v>
      </c>
      <c r="BF125" s="134">
        <f>IF(N125="zákl. přenesená",J125,0)</f>
        <v>0</v>
      </c>
      <c r="BG125" s="134">
        <f>IF(N125="sníž. přenesená",J125,0)</f>
        <v>0</v>
      </c>
      <c r="BH125" s="134">
        <f>IF(N125="nulová",J125,0)</f>
        <v>0</v>
      </c>
      <c r="BI125" s="16" t="s">
        <v>70</v>
      </c>
      <c r="BJ125" s="134">
        <f>ROUND(I125*H125,2)</f>
        <v>0</v>
      </c>
      <c r="BK125" s="16" t="s">
        <v>150</v>
      </c>
      <c r="BL125" s="133" t="s">
        <v>382</v>
      </c>
    </row>
    <row r="126" spans="2:64" s="1" customFormat="1" ht="33" customHeight="1">
      <c r="B126" s="122"/>
      <c r="C126" s="123">
        <v>32</v>
      </c>
      <c r="D126" s="123" t="s">
        <v>113</v>
      </c>
      <c r="E126" s="124" t="s">
        <v>384</v>
      </c>
      <c r="F126" s="125" t="s">
        <v>385</v>
      </c>
      <c r="G126" s="126" t="s">
        <v>114</v>
      </c>
      <c r="H126" s="127">
        <v>150</v>
      </c>
      <c r="I126" s="128"/>
      <c r="J126" s="128">
        <f>ROUND(I126*H126,2)</f>
        <v>0</v>
      </c>
      <c r="K126" s="246" t="s">
        <v>1049</v>
      </c>
      <c r="L126" s="28"/>
      <c r="M126" s="129" t="s">
        <v>3</v>
      </c>
      <c r="N126" s="130" t="s">
        <v>35</v>
      </c>
      <c r="O126" s="131">
        <v>0.215</v>
      </c>
      <c r="P126" s="131">
        <f>O126*H126</f>
        <v>32.25</v>
      </c>
      <c r="Q126" s="131">
        <v>0</v>
      </c>
      <c r="R126" s="131">
        <f>Q126*H126</f>
        <v>0</v>
      </c>
      <c r="S126" s="131">
        <v>0.002</v>
      </c>
      <c r="T126" s="132">
        <f>S126*H126</f>
        <v>0.3</v>
      </c>
      <c r="AA126" s="134"/>
      <c r="AQ126" s="133" t="s">
        <v>150</v>
      </c>
      <c r="AS126" s="133" t="s">
        <v>113</v>
      </c>
      <c r="AT126" s="133" t="s">
        <v>71</v>
      </c>
      <c r="AX126" s="16" t="s">
        <v>110</v>
      </c>
      <c r="BD126" s="134">
        <f>IF(N126="základní",J126,0)</f>
        <v>0</v>
      </c>
      <c r="BE126" s="134">
        <f>IF(N126="snížená",J126,0)</f>
        <v>0</v>
      </c>
      <c r="BF126" s="134">
        <f>IF(N126="zákl. přenesená",J126,0)</f>
        <v>0</v>
      </c>
      <c r="BG126" s="134">
        <f>IF(N126="sníž. přenesená",J126,0)</f>
        <v>0</v>
      </c>
      <c r="BH126" s="134">
        <f>IF(N126="nulová",J126,0)</f>
        <v>0</v>
      </c>
      <c r="BI126" s="16" t="s">
        <v>70</v>
      </c>
      <c r="BJ126" s="134">
        <f>ROUND(I126*H126,2)</f>
        <v>0</v>
      </c>
      <c r="BK126" s="16" t="s">
        <v>150</v>
      </c>
      <c r="BL126" s="133" t="s">
        <v>386</v>
      </c>
    </row>
    <row r="127" spans="2:62" s="11" customFormat="1" ht="25.9" customHeight="1">
      <c r="B127" s="111"/>
      <c r="D127" s="112" t="s">
        <v>63</v>
      </c>
      <c r="E127" s="113" t="s">
        <v>137</v>
      </c>
      <c r="F127" s="113" t="s">
        <v>138</v>
      </c>
      <c r="J127" s="121">
        <f>SUM(J128:J129)</f>
        <v>0</v>
      </c>
      <c r="L127" s="273"/>
      <c r="M127" s="115"/>
      <c r="P127" s="116">
        <f>SUM(P128:P130)</f>
        <v>75</v>
      </c>
      <c r="R127" s="116">
        <f>SUM(R128:R130)</f>
        <v>0</v>
      </c>
      <c r="T127" s="117">
        <f>SUM(T128:T130)</f>
        <v>0</v>
      </c>
      <c r="Z127" s="1"/>
      <c r="AA127" s="134"/>
      <c r="AQ127" s="112" t="s">
        <v>123</v>
      </c>
      <c r="AS127" s="118" t="s">
        <v>63</v>
      </c>
      <c r="AT127" s="118" t="s">
        <v>64</v>
      </c>
      <c r="AX127" s="112" t="s">
        <v>110</v>
      </c>
      <c r="BJ127" s="119">
        <f>SUM(BJ128:BJ130)</f>
        <v>0</v>
      </c>
    </row>
    <row r="128" spans="2:64" s="1" customFormat="1" ht="16.5" customHeight="1">
      <c r="B128" s="122"/>
      <c r="C128" s="123">
        <v>33</v>
      </c>
      <c r="D128" s="123" t="s">
        <v>113</v>
      </c>
      <c r="E128" s="124" t="s">
        <v>398</v>
      </c>
      <c r="F128" s="125" t="s">
        <v>399</v>
      </c>
      <c r="G128" s="126" t="s">
        <v>142</v>
      </c>
      <c r="H128" s="127">
        <v>45</v>
      </c>
      <c r="I128" s="128"/>
      <c r="J128" s="128">
        <f>ROUND(I128*H128,2)</f>
        <v>0</v>
      </c>
      <c r="K128" s="125"/>
      <c r="L128" s="28"/>
      <c r="M128" s="129" t="s">
        <v>3</v>
      </c>
      <c r="N128" s="130" t="s">
        <v>35</v>
      </c>
      <c r="O128" s="131">
        <v>1</v>
      </c>
      <c r="P128" s="131">
        <f>O128*H128</f>
        <v>45</v>
      </c>
      <c r="Q128" s="131">
        <v>0</v>
      </c>
      <c r="R128" s="131">
        <f>Q128*H128</f>
        <v>0</v>
      </c>
      <c r="S128" s="131">
        <v>0</v>
      </c>
      <c r="T128" s="132">
        <f>S128*H128</f>
        <v>0</v>
      </c>
      <c r="AA128" s="134"/>
      <c r="AQ128" s="133" t="s">
        <v>143</v>
      </c>
      <c r="AS128" s="133" t="s">
        <v>113</v>
      </c>
      <c r="AT128" s="133" t="s">
        <v>70</v>
      </c>
      <c r="AX128" s="16" t="s">
        <v>110</v>
      </c>
      <c r="BD128" s="134">
        <f>IF(N128="základní",J128,0)</f>
        <v>0</v>
      </c>
      <c r="BE128" s="134">
        <f>IF(N128="snížená",J128,0)</f>
        <v>0</v>
      </c>
      <c r="BF128" s="134">
        <f>IF(N128="zákl. přenesená",J128,0)</f>
        <v>0</v>
      </c>
      <c r="BG128" s="134">
        <f>IF(N128="sníž. přenesená",J128,0)</f>
        <v>0</v>
      </c>
      <c r="BH128" s="134">
        <f>IF(N128="nulová",J128,0)</f>
        <v>0</v>
      </c>
      <c r="BI128" s="16" t="s">
        <v>70</v>
      </c>
      <c r="BJ128" s="134">
        <f>ROUND(I128*H128,2)</f>
        <v>0</v>
      </c>
      <c r="BK128" s="16" t="s">
        <v>143</v>
      </c>
      <c r="BL128" s="133" t="s">
        <v>581</v>
      </c>
    </row>
    <row r="129" spans="2:64" s="1" customFormat="1" ht="24">
      <c r="B129" s="122"/>
      <c r="C129" s="123">
        <v>34</v>
      </c>
      <c r="D129" s="123" t="s">
        <v>113</v>
      </c>
      <c r="E129" s="124" t="s">
        <v>388</v>
      </c>
      <c r="F129" s="125" t="s">
        <v>389</v>
      </c>
      <c r="G129" s="126" t="s">
        <v>142</v>
      </c>
      <c r="H129" s="127">
        <v>30</v>
      </c>
      <c r="I129" s="128"/>
      <c r="J129" s="128">
        <f>ROUND(I129*H129,2)</f>
        <v>0</v>
      </c>
      <c r="K129" s="246"/>
      <c r="L129" s="28"/>
      <c r="M129" s="129" t="s">
        <v>3</v>
      </c>
      <c r="N129" s="130" t="s">
        <v>35</v>
      </c>
      <c r="O129" s="131">
        <v>1</v>
      </c>
      <c r="P129" s="131">
        <f>O129*H129</f>
        <v>30</v>
      </c>
      <c r="Q129" s="131">
        <v>0</v>
      </c>
      <c r="R129" s="131">
        <f>Q129*H129</f>
        <v>0</v>
      </c>
      <c r="S129" s="131">
        <v>0</v>
      </c>
      <c r="T129" s="132">
        <f>S129*H129</f>
        <v>0</v>
      </c>
      <c r="AA129" s="134"/>
      <c r="AQ129" s="133" t="s">
        <v>143</v>
      </c>
      <c r="AS129" s="133" t="s">
        <v>113</v>
      </c>
      <c r="AT129" s="133" t="s">
        <v>70</v>
      </c>
      <c r="AX129" s="16" t="s">
        <v>110</v>
      </c>
      <c r="BD129" s="134">
        <f>IF(N129="základní",J129,0)</f>
        <v>0</v>
      </c>
      <c r="BE129" s="134">
        <f>IF(N129="snížená",J129,0)</f>
        <v>0</v>
      </c>
      <c r="BF129" s="134">
        <f>IF(N129="zákl. přenesená",J129,0)</f>
        <v>0</v>
      </c>
      <c r="BG129" s="134">
        <f>IF(N129="sníž. přenesená",J129,0)</f>
        <v>0</v>
      </c>
      <c r="BH129" s="134">
        <f>IF(N129="nulová",J129,0)</f>
        <v>0</v>
      </c>
      <c r="BI129" s="16" t="s">
        <v>70</v>
      </c>
      <c r="BJ129" s="134">
        <f>ROUND(I129*H129,2)</f>
        <v>0</v>
      </c>
      <c r="BK129" s="16" t="s">
        <v>143</v>
      </c>
      <c r="BL129" s="133" t="s">
        <v>396</v>
      </c>
    </row>
    <row r="130" spans="2:46" s="1" customFormat="1" ht="19.5">
      <c r="B130" s="28"/>
      <c r="D130" s="145" t="s">
        <v>133</v>
      </c>
      <c r="F130" s="151" t="s">
        <v>397</v>
      </c>
      <c r="L130" s="28"/>
      <c r="M130" s="162"/>
      <c r="N130" s="163"/>
      <c r="O130" s="163"/>
      <c r="P130" s="163"/>
      <c r="Q130" s="163"/>
      <c r="R130" s="163"/>
      <c r="S130" s="163"/>
      <c r="T130" s="164"/>
      <c r="AS130" s="16" t="s">
        <v>133</v>
      </c>
      <c r="AT130" s="16" t="s">
        <v>70</v>
      </c>
    </row>
    <row r="131" spans="2:12" s="1" customFormat="1" ht="6.95" customHeight="1">
      <c r="B131" s="37"/>
      <c r="C131" s="38"/>
      <c r="D131" s="38"/>
      <c r="E131" s="38"/>
      <c r="F131" s="38"/>
      <c r="G131" s="38"/>
      <c r="H131" s="38"/>
      <c r="I131" s="38"/>
      <c r="J131" s="38"/>
      <c r="K131" s="38"/>
      <c r="L131" s="28"/>
    </row>
  </sheetData>
  <autoFilter ref="C84:K130"/>
  <mergeCells count="14">
    <mergeCell ref="J81:K81"/>
    <mergeCell ref="E50:H50"/>
    <mergeCell ref="E75:H75"/>
    <mergeCell ref="E77:H77"/>
    <mergeCell ref="L2:V2"/>
    <mergeCell ref="E7:H7"/>
    <mergeCell ref="E9:H9"/>
    <mergeCell ref="E18:H18"/>
    <mergeCell ref="E27:H27"/>
    <mergeCell ref="E48:H48"/>
    <mergeCell ref="F12:H12"/>
    <mergeCell ref="F14:H14"/>
    <mergeCell ref="F20:H20"/>
    <mergeCell ref="J54:K54"/>
  </mergeCells>
  <printOptions/>
  <pageMargins left="0.3937007874015748" right="0.3937007874015748" top="0.3937007874015748" bottom="0.3937007874015748" header="0" footer="0"/>
  <pageSetup blackAndWhite="1" fitToHeight="100" horizontalDpi="600" verticalDpi="600" orientation="portrait" paperSize="9" scale="68"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B882B-9B67-47EC-A13E-8621AE00BB6E}">
  <sheetPr>
    <pageSetUpPr fitToPage="1"/>
  </sheetPr>
  <dimension ref="B2:BM290"/>
  <sheetViews>
    <sheetView showGridLines="0" workbookViewId="0" topLeftCell="A69">
      <selection activeCell="I86" sqref="I86:I284"/>
    </sheetView>
  </sheetViews>
  <sheetFormatPr defaultColWidth="9.140625" defaultRowHeight="12"/>
  <cols>
    <col min="1" max="1" width="8.28125" style="275" customWidth="1"/>
    <col min="2" max="2" width="1.1484375" style="275" customWidth="1"/>
    <col min="3" max="3" width="4.140625" style="275" customWidth="1"/>
    <col min="4" max="4" width="4.28125" style="275" customWidth="1"/>
    <col min="5" max="5" width="17.140625" style="275" customWidth="1"/>
    <col min="6" max="6" width="50.8515625" style="275" customWidth="1"/>
    <col min="7" max="7" width="7.421875" style="275" customWidth="1"/>
    <col min="8" max="8" width="14.00390625" style="275" customWidth="1"/>
    <col min="9" max="9" width="15.8515625" style="275" customWidth="1"/>
    <col min="10" max="11" width="22.28125" style="275" customWidth="1"/>
    <col min="12" max="12" width="9.28125" style="275" customWidth="1"/>
    <col min="13" max="13" width="7.421875" style="275" hidden="1" customWidth="1"/>
    <col min="14" max="14" width="8.8515625" style="275" hidden="1" customWidth="1"/>
    <col min="15" max="15" width="10.421875" style="275" hidden="1" customWidth="1"/>
    <col min="16" max="16" width="9.28125" style="275" hidden="1" customWidth="1"/>
    <col min="17" max="17" width="9.8515625" style="275" hidden="1" customWidth="1"/>
    <col min="18" max="18" width="8.7109375" style="275" hidden="1" customWidth="1"/>
    <col min="19" max="19" width="11.8515625" style="275" hidden="1" customWidth="1"/>
    <col min="20" max="20" width="10.7109375" style="275" hidden="1" customWidth="1"/>
    <col min="21" max="21" width="7.28125" style="275" customWidth="1"/>
    <col min="22" max="22" width="12.28125" style="275" customWidth="1"/>
    <col min="23" max="23" width="16.28125" style="275" customWidth="1"/>
    <col min="24" max="24" width="12.28125" style="275" customWidth="1"/>
    <col min="25" max="25" width="15.00390625" style="275" customWidth="1"/>
    <col min="26" max="26" width="11.00390625" style="275" customWidth="1"/>
    <col min="27" max="27" width="15.00390625" style="275" customWidth="1"/>
    <col min="28" max="28" width="16.28125" style="275" customWidth="1"/>
    <col min="29" max="29" width="11.00390625" style="275" customWidth="1"/>
    <col min="30" max="30" width="15.00390625" style="275" customWidth="1"/>
    <col min="31" max="31" width="16.28125" style="275" customWidth="1"/>
    <col min="32" max="16384" width="9.28125" style="275" customWidth="1"/>
  </cols>
  <sheetData>
    <row r="1" ht="12"/>
    <row r="2" spans="12:46" ht="36.95" customHeight="1">
      <c r="L2" s="470" t="s">
        <v>6</v>
      </c>
      <c r="M2" s="471"/>
      <c r="N2" s="471"/>
      <c r="O2" s="471"/>
      <c r="P2" s="471"/>
      <c r="Q2" s="471"/>
      <c r="R2" s="471"/>
      <c r="S2" s="471"/>
      <c r="T2" s="471"/>
      <c r="U2" s="471"/>
      <c r="V2" s="471"/>
      <c r="AT2" s="276" t="s">
        <v>85</v>
      </c>
    </row>
    <row r="3" spans="2:46" ht="6.95" customHeight="1">
      <c r="B3" s="277"/>
      <c r="C3" s="278"/>
      <c r="D3" s="278"/>
      <c r="E3" s="278"/>
      <c r="F3" s="278"/>
      <c r="G3" s="278"/>
      <c r="H3" s="278"/>
      <c r="I3" s="278"/>
      <c r="J3" s="278"/>
      <c r="K3" s="278"/>
      <c r="L3" s="279"/>
      <c r="AT3" s="276" t="s">
        <v>71</v>
      </c>
    </row>
    <row r="4" spans="2:46" ht="24.95" customHeight="1">
      <c r="B4" s="279"/>
      <c r="D4" s="280" t="s">
        <v>86</v>
      </c>
      <c r="L4" s="279"/>
      <c r="M4" s="281" t="s">
        <v>11</v>
      </c>
      <c r="AT4" s="276" t="s">
        <v>4</v>
      </c>
    </row>
    <row r="5" spans="2:12" ht="6.95" customHeight="1">
      <c r="B5" s="279"/>
      <c r="L5" s="279"/>
    </row>
    <row r="6" spans="2:12" ht="12" customHeight="1">
      <c r="B6" s="279"/>
      <c r="D6" s="282" t="s">
        <v>14</v>
      </c>
      <c r="L6" s="279"/>
    </row>
    <row r="7" spans="2:12" ht="30" customHeight="1">
      <c r="B7" s="279"/>
      <c r="E7" s="465" t="str">
        <f>'Rekapitulace stavby'!K6</f>
        <v>REKONSTRUKCE ELEKTROINSTALACE, č.p.67, CHRUDIM                                                                                                - AKTUALIZACE A DOPLNĚNÍ PD_BŘEZEN 2024</v>
      </c>
      <c r="F7" s="469"/>
      <c r="G7" s="469"/>
      <c r="H7" s="469"/>
      <c r="L7" s="279"/>
    </row>
    <row r="8" spans="2:12" s="284" customFormat="1" ht="12" customHeight="1">
      <c r="B8" s="283"/>
      <c r="D8" s="282" t="s">
        <v>87</v>
      </c>
      <c r="L8" s="283"/>
    </row>
    <row r="9" spans="2:12" s="284" customFormat="1" ht="16.5" customHeight="1">
      <c r="B9" s="283"/>
      <c r="E9" s="467" t="s">
        <v>957</v>
      </c>
      <c r="F9" s="468"/>
      <c r="G9" s="468"/>
      <c r="H9" s="468"/>
      <c r="L9" s="283"/>
    </row>
    <row r="10" spans="2:12" s="284" customFormat="1" ht="12">
      <c r="B10" s="283"/>
      <c r="L10" s="283"/>
    </row>
    <row r="11" spans="2:12" s="284" customFormat="1" ht="12" customHeight="1">
      <c r="B11" s="283"/>
      <c r="D11" s="282" t="s">
        <v>16</v>
      </c>
      <c r="F11" s="285" t="s">
        <v>3</v>
      </c>
      <c r="I11" s="282" t="s">
        <v>17</v>
      </c>
      <c r="J11" s="285" t="s">
        <v>3</v>
      </c>
      <c r="L11" s="283"/>
    </row>
    <row r="12" spans="2:12" s="284" customFormat="1" ht="12" customHeight="1">
      <c r="B12" s="283"/>
      <c r="D12" s="282" t="s">
        <v>18</v>
      </c>
      <c r="F12" s="469" t="str">
        <f>'Rekapitulace stavby'!K8</f>
        <v>budova Městského úřadu, Pardubická 67, 537 16 Chrudim I</v>
      </c>
      <c r="G12" s="469"/>
      <c r="H12" s="469"/>
      <c r="I12" s="282" t="s">
        <v>20</v>
      </c>
      <c r="J12" s="45">
        <f>'Rekapitulace stavby'!AN8</f>
        <v>45371</v>
      </c>
      <c r="L12" s="283"/>
    </row>
    <row r="13" spans="2:12" s="284" customFormat="1" ht="10.9" customHeight="1">
      <c r="B13" s="283"/>
      <c r="L13" s="283"/>
    </row>
    <row r="14" spans="2:12" s="284" customFormat="1" ht="12" customHeight="1">
      <c r="B14" s="283"/>
      <c r="D14" s="282" t="s">
        <v>21</v>
      </c>
      <c r="F14" s="469" t="str">
        <f>'Rekapitulace stavby'!K10</f>
        <v>Město Chrudim, Resselovo nám.77, 537 16 Chrudim I</v>
      </c>
      <c r="G14" s="469"/>
      <c r="H14" s="469"/>
      <c r="I14" s="282" t="s">
        <v>22</v>
      </c>
      <c r="J14" s="285" t="s">
        <v>3</v>
      </c>
      <c r="L14" s="283"/>
    </row>
    <row r="15" spans="2:12" s="284" customFormat="1" ht="18" customHeight="1">
      <c r="B15" s="283"/>
      <c r="E15" s="285"/>
      <c r="I15" s="282" t="s">
        <v>23</v>
      </c>
      <c r="J15" s="285" t="s">
        <v>3</v>
      </c>
      <c r="L15" s="283"/>
    </row>
    <row r="16" spans="2:12" s="284" customFormat="1" ht="6.95" customHeight="1">
      <c r="B16" s="283"/>
      <c r="L16" s="283"/>
    </row>
    <row r="17" spans="2:12" s="284" customFormat="1" ht="12" customHeight="1">
      <c r="B17" s="283"/>
      <c r="D17" s="282" t="s">
        <v>24</v>
      </c>
      <c r="I17" s="282" t="s">
        <v>22</v>
      </c>
      <c r="J17" s="285" t="str">
        <f>'[1]Rekapitulace stavby'!AN13</f>
        <v/>
      </c>
      <c r="L17" s="283"/>
    </row>
    <row r="18" spans="2:12" s="284" customFormat="1" ht="18" customHeight="1">
      <c r="B18" s="283"/>
      <c r="E18" s="469" t="str">
        <f>'[1]Rekapitulace stavby'!E14</f>
        <v xml:space="preserve"> </v>
      </c>
      <c r="F18" s="469"/>
      <c r="G18" s="469"/>
      <c r="H18" s="469"/>
      <c r="I18" s="282" t="s">
        <v>23</v>
      </c>
      <c r="J18" s="285" t="str">
        <f>'[1]Rekapitulace stavby'!AN14</f>
        <v/>
      </c>
      <c r="L18" s="283"/>
    </row>
    <row r="19" spans="2:12" s="284" customFormat="1" ht="6.95" customHeight="1">
      <c r="B19" s="283"/>
      <c r="L19" s="283"/>
    </row>
    <row r="20" spans="2:12" s="284" customFormat="1" ht="12" customHeight="1">
      <c r="B20" s="283"/>
      <c r="D20" s="282" t="s">
        <v>25</v>
      </c>
      <c r="F20" s="469" t="str">
        <f>'Rekapitulace stavby'!K16</f>
        <v>BOGUAJ Stavební inženýrství s.r.o.</v>
      </c>
      <c r="G20" s="469"/>
      <c r="H20" s="469"/>
      <c r="I20" s="282" t="s">
        <v>22</v>
      </c>
      <c r="J20" s="285" t="str">
        <f>'Rekapitulace stavby'!AN16</f>
        <v>287 80 736</v>
      </c>
      <c r="L20" s="283"/>
    </row>
    <row r="21" spans="2:12" s="284" customFormat="1" ht="18" customHeight="1">
      <c r="B21" s="283"/>
      <c r="E21" s="285" t="str">
        <f>IF('[1]Rekapitulace stavby'!E17="","",'[1]Rekapitulace stavby'!E17)</f>
        <v xml:space="preserve"> </v>
      </c>
      <c r="F21" s="417" t="s">
        <v>1083</v>
      </c>
      <c r="I21" s="282" t="s">
        <v>23</v>
      </c>
      <c r="J21" s="285" t="str">
        <f>IF('[1]Rekapitulace stavby'!AN17="","",'[1]Rekapitulace stavby'!AN17)</f>
        <v/>
      </c>
      <c r="L21" s="283"/>
    </row>
    <row r="22" spans="2:12" s="284" customFormat="1" ht="6.95" customHeight="1">
      <c r="B22" s="283"/>
      <c r="L22" s="283"/>
    </row>
    <row r="23" spans="2:12" s="284" customFormat="1" ht="12" customHeight="1">
      <c r="B23" s="283"/>
      <c r="D23" s="282" t="s">
        <v>27</v>
      </c>
      <c r="I23" s="282" t="s">
        <v>22</v>
      </c>
      <c r="J23" s="285" t="str">
        <f>IF('[1]Rekapitulace stavby'!AN19="","",'[1]Rekapitulace stavby'!AN19)</f>
        <v/>
      </c>
      <c r="L23" s="283"/>
    </row>
    <row r="24" spans="2:12" s="284" customFormat="1" ht="18" customHeight="1">
      <c r="B24" s="283"/>
      <c r="E24" s="285" t="str">
        <f>IF('[1]Rekapitulace stavby'!E20="","",'[1]Rekapitulace stavby'!E20)</f>
        <v xml:space="preserve"> </v>
      </c>
      <c r="I24" s="282" t="s">
        <v>23</v>
      </c>
      <c r="J24" s="285" t="str">
        <f>IF('[1]Rekapitulace stavby'!AN20="","",'[1]Rekapitulace stavby'!AN20)</f>
        <v/>
      </c>
      <c r="L24" s="283"/>
    </row>
    <row r="25" spans="2:12" s="284" customFormat="1" ht="6.95" customHeight="1">
      <c r="B25" s="283"/>
      <c r="L25" s="283"/>
    </row>
    <row r="26" spans="2:12" s="284" customFormat="1" ht="12" customHeight="1">
      <c r="B26" s="283"/>
      <c r="D26" s="282" t="s">
        <v>28</v>
      </c>
      <c r="L26" s="283"/>
    </row>
    <row r="27" spans="2:12" s="288" customFormat="1" ht="16.5" customHeight="1">
      <c r="B27" s="287"/>
      <c r="E27" s="465" t="s">
        <v>3</v>
      </c>
      <c r="F27" s="465"/>
      <c r="G27" s="465"/>
      <c r="H27" s="465"/>
      <c r="L27" s="287"/>
    </row>
    <row r="28" spans="2:12" s="284" customFormat="1" ht="6.95" customHeight="1">
      <c r="B28" s="283"/>
      <c r="L28" s="283"/>
    </row>
    <row r="29" spans="2:12" s="284" customFormat="1" ht="6.95" customHeight="1">
      <c r="B29" s="283"/>
      <c r="D29" s="290"/>
      <c r="E29" s="290"/>
      <c r="F29" s="290"/>
      <c r="G29" s="290"/>
      <c r="H29" s="290"/>
      <c r="I29" s="290"/>
      <c r="J29" s="290"/>
      <c r="K29" s="290"/>
      <c r="L29" s="283"/>
    </row>
    <row r="30" spans="2:12" s="284" customFormat="1" ht="25.35" customHeight="1">
      <c r="B30" s="283"/>
      <c r="D30" s="291" t="s">
        <v>30</v>
      </c>
      <c r="J30" s="292">
        <f>ROUND(J83,2)</f>
        <v>0</v>
      </c>
      <c r="L30" s="283"/>
    </row>
    <row r="31" spans="2:12" s="284" customFormat="1" ht="6.95" customHeight="1">
      <c r="B31" s="283"/>
      <c r="D31" s="290"/>
      <c r="E31" s="290"/>
      <c r="F31" s="290"/>
      <c r="G31" s="290"/>
      <c r="H31" s="290"/>
      <c r="I31" s="290"/>
      <c r="J31" s="290"/>
      <c r="K31" s="290"/>
      <c r="L31" s="283"/>
    </row>
    <row r="32" spans="2:12" s="284" customFormat="1" ht="14.45" customHeight="1">
      <c r="B32" s="283"/>
      <c r="F32" s="293" t="s">
        <v>32</v>
      </c>
      <c r="I32" s="293" t="s">
        <v>31</v>
      </c>
      <c r="J32" s="293" t="s">
        <v>33</v>
      </c>
      <c r="L32" s="283"/>
    </row>
    <row r="33" spans="2:12" s="284" customFormat="1" ht="14.45" customHeight="1">
      <c r="B33" s="283"/>
      <c r="D33" s="294" t="s">
        <v>34</v>
      </c>
      <c r="E33" s="282" t="s">
        <v>35</v>
      </c>
      <c r="F33" s="295">
        <f>J83</f>
        <v>0</v>
      </c>
      <c r="I33" s="296">
        <v>0.21</v>
      </c>
      <c r="J33" s="295">
        <f>F33*0.21</f>
        <v>0</v>
      </c>
      <c r="L33" s="283"/>
    </row>
    <row r="34" spans="2:12" s="284" customFormat="1" ht="14.45" customHeight="1">
      <c r="B34" s="283"/>
      <c r="E34" s="282" t="s">
        <v>36</v>
      </c>
      <c r="F34" s="295">
        <f>ROUND((SUM(BF83:BF289)),2)</f>
        <v>0</v>
      </c>
      <c r="I34" s="296">
        <v>0.15</v>
      </c>
      <c r="J34" s="295">
        <f>ROUND(((SUM(BF83:BF289))*I34),2)</f>
        <v>0</v>
      </c>
      <c r="L34" s="283"/>
    </row>
    <row r="35" spans="2:12" s="284" customFormat="1" ht="14.45" customHeight="1" hidden="1">
      <c r="B35" s="283"/>
      <c r="E35" s="282" t="s">
        <v>37</v>
      </c>
      <c r="F35" s="295">
        <f>ROUND((SUM(BG83:BG289)),2)</f>
        <v>0</v>
      </c>
      <c r="I35" s="296">
        <v>0.21</v>
      </c>
      <c r="J35" s="295">
        <f>0</f>
        <v>0</v>
      </c>
      <c r="L35" s="283"/>
    </row>
    <row r="36" spans="2:12" s="284" customFormat="1" ht="14.45" customHeight="1" hidden="1">
      <c r="B36" s="283"/>
      <c r="E36" s="282" t="s">
        <v>38</v>
      </c>
      <c r="F36" s="295">
        <f>ROUND((SUM(BH83:BH289)),2)</f>
        <v>0</v>
      </c>
      <c r="I36" s="296">
        <v>0.15</v>
      </c>
      <c r="J36" s="295">
        <f>0</f>
        <v>0</v>
      </c>
      <c r="L36" s="283"/>
    </row>
    <row r="37" spans="2:12" s="284" customFormat="1" ht="14.45" customHeight="1" hidden="1">
      <c r="B37" s="283"/>
      <c r="E37" s="282" t="s">
        <v>39</v>
      </c>
      <c r="F37" s="295">
        <f>ROUND((SUM(BI83:BI289)),2)</f>
        <v>0</v>
      </c>
      <c r="I37" s="296">
        <v>0</v>
      </c>
      <c r="J37" s="295">
        <f>0</f>
        <v>0</v>
      </c>
      <c r="L37" s="283"/>
    </row>
    <row r="38" spans="2:12" s="284" customFormat="1" ht="6.95" customHeight="1">
      <c r="B38" s="283"/>
      <c r="L38" s="283"/>
    </row>
    <row r="39" spans="2:12" s="284" customFormat="1" ht="25.35" customHeight="1">
      <c r="B39" s="283"/>
      <c r="C39" s="297"/>
      <c r="D39" s="298" t="s">
        <v>40</v>
      </c>
      <c r="E39" s="299"/>
      <c r="F39" s="299"/>
      <c r="G39" s="300" t="s">
        <v>41</v>
      </c>
      <c r="H39" s="301" t="s">
        <v>42</v>
      </c>
      <c r="I39" s="299"/>
      <c r="J39" s="302">
        <f>SUM(J30:J37)</f>
        <v>0</v>
      </c>
      <c r="K39" s="303"/>
      <c r="L39" s="283"/>
    </row>
    <row r="40" spans="2:12" s="284" customFormat="1" ht="14.45" customHeight="1">
      <c r="B40" s="304"/>
      <c r="C40" s="305"/>
      <c r="D40" s="305"/>
      <c r="E40" s="305"/>
      <c r="F40" s="305"/>
      <c r="G40" s="305"/>
      <c r="H40" s="305"/>
      <c r="I40" s="305"/>
      <c r="J40" s="305"/>
      <c r="K40" s="305"/>
      <c r="L40" s="283"/>
    </row>
    <row r="44" spans="2:12" s="284" customFormat="1" ht="6.95" customHeight="1">
      <c r="B44" s="306"/>
      <c r="C44" s="307"/>
      <c r="D44" s="307"/>
      <c r="E44" s="307"/>
      <c r="F44" s="307"/>
      <c r="G44" s="307"/>
      <c r="H44" s="307"/>
      <c r="I44" s="307"/>
      <c r="J44" s="307"/>
      <c r="K44" s="307"/>
      <c r="L44" s="283"/>
    </row>
    <row r="45" spans="2:12" s="284" customFormat="1" ht="24.95" customHeight="1">
      <c r="B45" s="283"/>
      <c r="C45" s="280" t="s">
        <v>88</v>
      </c>
      <c r="L45" s="283"/>
    </row>
    <row r="46" spans="2:12" s="284" customFormat="1" ht="6.95" customHeight="1">
      <c r="B46" s="283"/>
      <c r="L46" s="283"/>
    </row>
    <row r="47" spans="2:12" s="284" customFormat="1" ht="12" customHeight="1">
      <c r="B47" s="283"/>
      <c r="C47" s="282" t="s">
        <v>14</v>
      </c>
      <c r="L47" s="283"/>
    </row>
    <row r="48" spans="2:12" s="284" customFormat="1" ht="28.5" customHeight="1">
      <c r="B48" s="283"/>
      <c r="E48" s="465" t="str">
        <f>E7</f>
        <v>REKONSTRUKCE ELEKTROINSTALACE, č.p.67, CHRUDIM                                                                                                - AKTUALIZACE A DOPLNĚNÍ PD_BŘEZEN 2024</v>
      </c>
      <c r="F48" s="469"/>
      <c r="G48" s="469"/>
      <c r="H48" s="469"/>
      <c r="L48" s="283"/>
    </row>
    <row r="49" spans="2:12" s="284" customFormat="1" ht="12" customHeight="1">
      <c r="B49" s="283"/>
      <c r="C49" s="282" t="s">
        <v>87</v>
      </c>
      <c r="L49" s="283"/>
    </row>
    <row r="50" spans="2:12" s="284" customFormat="1" ht="16.5" customHeight="1">
      <c r="B50" s="283"/>
      <c r="E50" s="467" t="str">
        <f>E9</f>
        <v>SO.16 - stavební práce</v>
      </c>
      <c r="F50" s="468"/>
      <c r="G50" s="468"/>
      <c r="H50" s="468"/>
      <c r="L50" s="283"/>
    </row>
    <row r="51" spans="2:12" s="284" customFormat="1" ht="6.95" customHeight="1">
      <c r="B51" s="283"/>
      <c r="L51" s="283"/>
    </row>
    <row r="52" spans="2:12" s="284" customFormat="1" ht="12" customHeight="1">
      <c r="B52" s="283"/>
      <c r="C52" s="282" t="s">
        <v>18</v>
      </c>
      <c r="F52" s="285" t="str">
        <f>F12</f>
        <v>budova Městského úřadu, Pardubická 67, 537 16 Chrudim I</v>
      </c>
      <c r="I52" s="282" t="s">
        <v>20</v>
      </c>
      <c r="J52" s="286">
        <f>IF(J12="","",J12)</f>
        <v>45371</v>
      </c>
      <c r="L52" s="283"/>
    </row>
    <row r="53" spans="2:12" s="284" customFormat="1" ht="6.95" customHeight="1">
      <c r="B53" s="283"/>
      <c r="L53" s="283"/>
    </row>
    <row r="54" spans="2:12" s="284" customFormat="1" ht="15.2" customHeight="1">
      <c r="B54" s="283"/>
      <c r="C54" s="282" t="s">
        <v>21</v>
      </c>
      <c r="F54" s="285" t="str">
        <f>F14</f>
        <v>Město Chrudim, Resselovo nám.77, 537 16 Chrudim I</v>
      </c>
      <c r="I54" s="282" t="s">
        <v>25</v>
      </c>
      <c r="J54" s="465" t="str">
        <f>F20</f>
        <v>BOGUAJ Stavební inženýrství s.r.o.</v>
      </c>
      <c r="K54" s="466"/>
      <c r="L54" s="283"/>
    </row>
    <row r="55" spans="2:12" s="284" customFormat="1" ht="15.2" customHeight="1">
      <c r="B55" s="283"/>
      <c r="C55" s="282" t="s">
        <v>24</v>
      </c>
      <c r="F55" s="285" t="str">
        <f>IF(E18="","",E18)</f>
        <v xml:space="preserve"> </v>
      </c>
      <c r="I55" s="282" t="s">
        <v>27</v>
      </c>
      <c r="J55" s="289" t="str">
        <f>E24</f>
        <v xml:space="preserve"> </v>
      </c>
      <c r="L55" s="283"/>
    </row>
    <row r="56" spans="2:12" s="284" customFormat="1" ht="10.35" customHeight="1">
      <c r="B56" s="283"/>
      <c r="L56" s="283"/>
    </row>
    <row r="57" spans="2:12" s="284" customFormat="1" ht="29.25" customHeight="1">
      <c r="B57" s="283"/>
      <c r="C57" s="308" t="s">
        <v>89</v>
      </c>
      <c r="D57" s="297"/>
      <c r="E57" s="297"/>
      <c r="F57" s="297"/>
      <c r="G57" s="297"/>
      <c r="H57" s="297"/>
      <c r="I57" s="297"/>
      <c r="J57" s="309" t="s">
        <v>90</v>
      </c>
      <c r="K57" s="297"/>
      <c r="L57" s="283"/>
    </row>
    <row r="58" spans="2:12" s="284" customFormat="1" ht="10.35" customHeight="1">
      <c r="B58" s="283"/>
      <c r="L58" s="283"/>
    </row>
    <row r="59" spans="2:47" s="284" customFormat="1" ht="22.9" customHeight="1">
      <c r="B59" s="283"/>
      <c r="C59" s="310" t="s">
        <v>62</v>
      </c>
      <c r="J59" s="292">
        <f>J83</f>
        <v>0</v>
      </c>
      <c r="L59" s="283"/>
      <c r="AU59" s="276" t="s">
        <v>91</v>
      </c>
    </row>
    <row r="60" spans="2:12" s="312" customFormat="1" ht="24.95" customHeight="1">
      <c r="B60" s="311"/>
      <c r="D60" s="313" t="s">
        <v>582</v>
      </c>
      <c r="E60" s="314"/>
      <c r="F60" s="314"/>
      <c r="G60" s="314"/>
      <c r="H60" s="314"/>
      <c r="I60" s="314"/>
      <c r="J60" s="315">
        <f>J84</f>
        <v>0</v>
      </c>
      <c r="L60" s="311"/>
    </row>
    <row r="61" spans="2:12" s="317" customFormat="1" ht="19.9" customHeight="1">
      <c r="B61" s="316"/>
      <c r="D61" s="318" t="s">
        <v>583</v>
      </c>
      <c r="E61" s="319"/>
      <c r="F61" s="319"/>
      <c r="G61" s="319"/>
      <c r="H61" s="319"/>
      <c r="I61" s="319"/>
      <c r="J61" s="320">
        <f>J85</f>
        <v>0</v>
      </c>
      <c r="L61" s="316"/>
    </row>
    <row r="62" spans="2:12" s="8" customFormat="1" ht="24.95" customHeight="1">
      <c r="B62" s="95"/>
      <c r="D62" s="96" t="s">
        <v>92</v>
      </c>
      <c r="E62" s="97"/>
      <c r="F62" s="97"/>
      <c r="G62" s="97"/>
      <c r="H62" s="97"/>
      <c r="I62" s="97"/>
      <c r="J62" s="98">
        <f>J215</f>
        <v>0</v>
      </c>
      <c r="L62" s="95"/>
    </row>
    <row r="63" spans="2:12" s="317" customFormat="1" ht="19.9" customHeight="1">
      <c r="B63" s="316"/>
      <c r="D63" s="318"/>
      <c r="E63" s="319" t="s">
        <v>949</v>
      </c>
      <c r="F63" s="319"/>
      <c r="G63" s="319"/>
      <c r="H63" s="319"/>
      <c r="I63" s="319"/>
      <c r="J63" s="320">
        <f>J216</f>
        <v>0</v>
      </c>
      <c r="L63" s="316"/>
    </row>
    <row r="64" spans="2:12" s="284" customFormat="1" ht="21.75" customHeight="1">
      <c r="B64" s="283"/>
      <c r="L64" s="283"/>
    </row>
    <row r="65" spans="2:12" s="284" customFormat="1" ht="6.95" customHeight="1">
      <c r="B65" s="304"/>
      <c r="C65" s="305"/>
      <c r="D65" s="305"/>
      <c r="E65" s="305"/>
      <c r="F65" s="305"/>
      <c r="G65" s="305"/>
      <c r="H65" s="305"/>
      <c r="I65" s="305"/>
      <c r="J65" s="305"/>
      <c r="K65" s="305"/>
      <c r="L65" s="283"/>
    </row>
    <row r="69" spans="2:12" s="284" customFormat="1" ht="6.95" customHeight="1">
      <c r="B69" s="306"/>
      <c r="C69" s="307"/>
      <c r="D69" s="307"/>
      <c r="E69" s="307"/>
      <c r="F69" s="307"/>
      <c r="G69" s="307"/>
      <c r="H69" s="307"/>
      <c r="I69" s="307"/>
      <c r="J69" s="307"/>
      <c r="K69" s="307"/>
      <c r="L69" s="283"/>
    </row>
    <row r="70" spans="2:12" s="284" customFormat="1" ht="24.95" customHeight="1">
      <c r="B70" s="283"/>
      <c r="C70" s="280" t="s">
        <v>95</v>
      </c>
      <c r="L70" s="283"/>
    </row>
    <row r="71" spans="2:12" s="284" customFormat="1" ht="6.95" customHeight="1">
      <c r="B71" s="283"/>
      <c r="L71" s="283"/>
    </row>
    <row r="72" spans="2:12" s="284" customFormat="1" ht="12" customHeight="1">
      <c r="B72" s="283"/>
      <c r="C72" s="282" t="s">
        <v>14</v>
      </c>
      <c r="L72" s="283"/>
    </row>
    <row r="73" spans="2:12" s="284" customFormat="1" ht="28.5" customHeight="1">
      <c r="B73" s="283"/>
      <c r="E73" s="465" t="str">
        <f>E7</f>
        <v>REKONSTRUKCE ELEKTROINSTALACE, č.p.67, CHRUDIM                                                                                                - AKTUALIZACE A DOPLNĚNÍ PD_BŘEZEN 2024</v>
      </c>
      <c r="F73" s="469"/>
      <c r="G73" s="469"/>
      <c r="H73" s="469"/>
      <c r="L73" s="283"/>
    </row>
    <row r="74" spans="2:12" s="284" customFormat="1" ht="12" customHeight="1">
      <c r="B74" s="283"/>
      <c r="C74" s="282" t="s">
        <v>87</v>
      </c>
      <c r="L74" s="283"/>
    </row>
    <row r="75" spans="2:12" s="284" customFormat="1" ht="16.5" customHeight="1">
      <c r="B75" s="283"/>
      <c r="E75" s="467" t="str">
        <f>E9</f>
        <v>SO.16 - stavební práce</v>
      </c>
      <c r="F75" s="468"/>
      <c r="G75" s="468"/>
      <c r="H75" s="468"/>
      <c r="L75" s="283"/>
    </row>
    <row r="76" spans="2:12" s="284" customFormat="1" ht="6.95" customHeight="1">
      <c r="B76" s="283"/>
      <c r="L76" s="283"/>
    </row>
    <row r="77" spans="2:12" s="284" customFormat="1" ht="12" customHeight="1">
      <c r="B77" s="283"/>
      <c r="C77" s="282" t="s">
        <v>18</v>
      </c>
      <c r="F77" s="285" t="str">
        <f>F12</f>
        <v>budova Městského úřadu, Pardubická 67, 537 16 Chrudim I</v>
      </c>
      <c r="I77" s="282" t="s">
        <v>20</v>
      </c>
      <c r="J77" s="286">
        <f>IF(J12="","",J12)</f>
        <v>45371</v>
      </c>
      <c r="L77" s="283"/>
    </row>
    <row r="78" spans="2:12" s="284" customFormat="1" ht="6.95" customHeight="1">
      <c r="B78" s="283"/>
      <c r="L78" s="283"/>
    </row>
    <row r="79" spans="2:12" s="284" customFormat="1" ht="15.2" customHeight="1">
      <c r="B79" s="283"/>
      <c r="C79" s="282" t="s">
        <v>21</v>
      </c>
      <c r="F79" s="285" t="str">
        <f>F54</f>
        <v>Město Chrudim, Resselovo nám.77, 537 16 Chrudim I</v>
      </c>
      <c r="I79" s="282" t="s">
        <v>25</v>
      </c>
      <c r="J79" s="465" t="str">
        <f>J54</f>
        <v>BOGUAJ Stavební inženýrství s.r.o.</v>
      </c>
      <c r="K79" s="466"/>
      <c r="L79" s="283"/>
    </row>
    <row r="80" spans="2:12" s="284" customFormat="1" ht="15.2" customHeight="1">
      <c r="B80" s="283"/>
      <c r="C80" s="282" t="s">
        <v>24</v>
      </c>
      <c r="F80" s="285" t="str">
        <f>IF(E18="","",E18)</f>
        <v xml:space="preserve"> </v>
      </c>
      <c r="I80" s="282" t="s">
        <v>27</v>
      </c>
      <c r="J80" s="289" t="str">
        <f>E24</f>
        <v xml:space="preserve"> </v>
      </c>
      <c r="L80" s="283"/>
    </row>
    <row r="81" spans="2:12" s="284" customFormat="1" ht="10.35" customHeight="1">
      <c r="B81" s="283"/>
      <c r="L81" s="283"/>
    </row>
    <row r="82" spans="2:20" s="328" customFormat="1" ht="29.25" customHeight="1">
      <c r="B82" s="321"/>
      <c r="C82" s="322" t="s">
        <v>96</v>
      </c>
      <c r="D82" s="323" t="s">
        <v>49</v>
      </c>
      <c r="E82" s="323" t="s">
        <v>45</v>
      </c>
      <c r="F82" s="323" t="s">
        <v>46</v>
      </c>
      <c r="G82" s="323" t="s">
        <v>97</v>
      </c>
      <c r="H82" s="323" t="s">
        <v>98</v>
      </c>
      <c r="I82" s="323" t="s">
        <v>99</v>
      </c>
      <c r="J82" s="323" t="s">
        <v>90</v>
      </c>
      <c r="K82" s="324" t="s">
        <v>100</v>
      </c>
      <c r="L82" s="321"/>
      <c r="M82" s="325" t="s">
        <v>3</v>
      </c>
      <c r="N82" s="326" t="s">
        <v>34</v>
      </c>
      <c r="O82" s="326" t="s">
        <v>101</v>
      </c>
      <c r="P82" s="326" t="s">
        <v>102</v>
      </c>
      <c r="Q82" s="326" t="s">
        <v>103</v>
      </c>
      <c r="R82" s="326" t="s">
        <v>104</v>
      </c>
      <c r="S82" s="326" t="s">
        <v>105</v>
      </c>
      <c r="T82" s="327" t="s">
        <v>106</v>
      </c>
    </row>
    <row r="83" spans="2:63" s="284" customFormat="1" ht="22.9" customHeight="1">
      <c r="B83" s="283"/>
      <c r="C83" s="329" t="s">
        <v>107</v>
      </c>
      <c r="J83" s="330">
        <f>J84+J215</f>
        <v>0</v>
      </c>
      <c r="L83" s="283"/>
      <c r="M83" s="331"/>
      <c r="N83" s="290"/>
      <c r="O83" s="290"/>
      <c r="P83" s="332" t="e">
        <f>P84</f>
        <v>#REF!</v>
      </c>
      <c r="Q83" s="290"/>
      <c r="R83" s="332" t="e">
        <f>R84</f>
        <v>#REF!</v>
      </c>
      <c r="S83" s="290"/>
      <c r="T83" s="333" t="e">
        <f>T84</f>
        <v>#REF!</v>
      </c>
      <c r="AT83" s="276" t="s">
        <v>63</v>
      </c>
      <c r="AU83" s="276" t="s">
        <v>91</v>
      </c>
      <c r="BK83" s="334" t="e">
        <f>BK84</f>
        <v>#REF!</v>
      </c>
    </row>
    <row r="84" spans="2:63" s="336" customFormat="1" ht="25.9" customHeight="1">
      <c r="B84" s="335"/>
      <c r="D84" s="337" t="s">
        <v>63</v>
      </c>
      <c r="E84" s="338" t="s">
        <v>584</v>
      </c>
      <c r="F84" s="338" t="s">
        <v>585</v>
      </c>
      <c r="J84" s="339">
        <f>J85</f>
        <v>0</v>
      </c>
      <c r="L84" s="335"/>
      <c r="M84" s="340"/>
      <c r="P84" s="341" t="e">
        <f>P85</f>
        <v>#REF!</v>
      </c>
      <c r="R84" s="341" t="e">
        <f>R85</f>
        <v>#REF!</v>
      </c>
      <c r="T84" s="342" t="e">
        <f>T85</f>
        <v>#REF!</v>
      </c>
      <c r="AR84" s="337" t="s">
        <v>70</v>
      </c>
      <c r="AT84" s="343" t="s">
        <v>63</v>
      </c>
      <c r="AU84" s="343" t="s">
        <v>64</v>
      </c>
      <c r="AY84" s="337" t="s">
        <v>110</v>
      </c>
      <c r="BK84" s="344" t="e">
        <f>BK85</f>
        <v>#REF!</v>
      </c>
    </row>
    <row r="85" spans="2:63" s="336" customFormat="1" ht="22.9" customHeight="1">
      <c r="B85" s="335"/>
      <c r="D85" s="337" t="s">
        <v>63</v>
      </c>
      <c r="E85" s="345" t="s">
        <v>130</v>
      </c>
      <c r="F85" s="345" t="s">
        <v>586</v>
      </c>
      <c r="J85" s="346">
        <f>SUM(J86:J214)</f>
        <v>0</v>
      </c>
      <c r="L85" s="335"/>
      <c r="M85" s="340"/>
      <c r="P85" s="341" t="e">
        <f>SUM(P86:P289)</f>
        <v>#REF!</v>
      </c>
      <c r="R85" s="341" t="e">
        <f>SUM(R86:R289)</f>
        <v>#REF!</v>
      </c>
      <c r="T85" s="342" t="e">
        <f>SUM(T86:T289)</f>
        <v>#REF!</v>
      </c>
      <c r="AR85" s="337" t="s">
        <v>70</v>
      </c>
      <c r="AT85" s="343" t="s">
        <v>63</v>
      </c>
      <c r="AU85" s="343" t="s">
        <v>70</v>
      </c>
      <c r="AY85" s="337" t="s">
        <v>110</v>
      </c>
      <c r="BK85" s="344" t="e">
        <f>SUM(BK86:BK289)</f>
        <v>#REF!</v>
      </c>
    </row>
    <row r="86" spans="2:65" s="284" customFormat="1" ht="16.5" customHeight="1">
      <c r="B86" s="347"/>
      <c r="C86" s="348" t="s">
        <v>70</v>
      </c>
      <c r="D86" s="348" t="s">
        <v>113</v>
      </c>
      <c r="E86" s="349" t="s">
        <v>587</v>
      </c>
      <c r="F86" s="350" t="s">
        <v>989</v>
      </c>
      <c r="G86" s="351" t="s">
        <v>146</v>
      </c>
      <c r="H86" s="352">
        <v>112.2</v>
      </c>
      <c r="I86" s="353"/>
      <c r="J86" s="353">
        <f>ROUND(I86*H86,2)</f>
        <v>0</v>
      </c>
      <c r="K86" s="350" t="s">
        <v>3</v>
      </c>
      <c r="L86" s="283"/>
      <c r="M86" s="354" t="s">
        <v>3</v>
      </c>
      <c r="N86" s="355" t="s">
        <v>35</v>
      </c>
      <c r="O86" s="356">
        <v>0.912</v>
      </c>
      <c r="P86" s="356">
        <f>O86*H86</f>
        <v>102.3264</v>
      </c>
      <c r="Q86" s="356">
        <v>0</v>
      </c>
      <c r="R86" s="356">
        <f>Q86*H86</f>
        <v>0</v>
      </c>
      <c r="S86" s="356">
        <v>0.028</v>
      </c>
      <c r="T86" s="357">
        <f>S86*H86</f>
        <v>3.1416</v>
      </c>
      <c r="AR86" s="358" t="s">
        <v>123</v>
      </c>
      <c r="AT86" s="358" t="s">
        <v>113</v>
      </c>
      <c r="AU86" s="358" t="s">
        <v>71</v>
      </c>
      <c r="AY86" s="276" t="s">
        <v>110</v>
      </c>
      <c r="BE86" s="359">
        <f>IF(N86="základní",J86,0)</f>
        <v>0</v>
      </c>
      <c r="BF86" s="359">
        <f>IF(N86="snížená",J86,0)</f>
        <v>0</v>
      </c>
      <c r="BG86" s="359">
        <f>IF(N86="zákl. přenesená",J86,0)</f>
        <v>0</v>
      </c>
      <c r="BH86" s="359">
        <f>IF(N86="sníž. přenesená",J86,0)</f>
        <v>0</v>
      </c>
      <c r="BI86" s="359">
        <f>IF(N86="nulová",J86,0)</f>
        <v>0</v>
      </c>
      <c r="BJ86" s="276" t="s">
        <v>70</v>
      </c>
      <c r="BK86" s="359">
        <f>ROUND(I86*H86,2)</f>
        <v>0</v>
      </c>
      <c r="BL86" s="276" t="s">
        <v>123</v>
      </c>
      <c r="BM86" s="358" t="s">
        <v>588</v>
      </c>
    </row>
    <row r="87" spans="2:47" s="284" customFormat="1" ht="19.5">
      <c r="B87" s="283"/>
      <c r="D87" s="360" t="s">
        <v>133</v>
      </c>
      <c r="F87" s="361" t="s">
        <v>811</v>
      </c>
      <c r="L87" s="283"/>
      <c r="M87" s="362"/>
      <c r="T87" s="363"/>
      <c r="AT87" s="276" t="s">
        <v>133</v>
      </c>
      <c r="AU87" s="276" t="s">
        <v>71</v>
      </c>
    </row>
    <row r="88" spans="2:51" s="365" customFormat="1" ht="22.5">
      <c r="B88" s="364"/>
      <c r="D88" s="360"/>
      <c r="E88" s="366"/>
      <c r="F88" s="367" t="s">
        <v>967</v>
      </c>
      <c r="H88" s="366"/>
      <c r="L88" s="364"/>
      <c r="M88" s="368"/>
      <c r="T88" s="369"/>
      <c r="AT88" s="366"/>
      <c r="AU88" s="366"/>
      <c r="AY88" s="366"/>
    </row>
    <row r="89" spans="2:51" s="365" customFormat="1" ht="12">
      <c r="B89" s="364"/>
      <c r="D89" s="360" t="s">
        <v>118</v>
      </c>
      <c r="E89" s="366" t="s">
        <v>3</v>
      </c>
      <c r="F89" s="367" t="s">
        <v>534</v>
      </c>
      <c r="H89" s="366" t="s">
        <v>3</v>
      </c>
      <c r="L89" s="364"/>
      <c r="M89" s="368"/>
      <c r="T89" s="369"/>
      <c r="AT89" s="366" t="s">
        <v>118</v>
      </c>
      <c r="AU89" s="366" t="s">
        <v>71</v>
      </c>
      <c r="AV89" s="365" t="s">
        <v>70</v>
      </c>
      <c r="AW89" s="365" t="s">
        <v>26</v>
      </c>
      <c r="AX89" s="365" t="s">
        <v>64</v>
      </c>
      <c r="AY89" s="366" t="s">
        <v>110</v>
      </c>
    </row>
    <row r="90" spans="2:51" s="371" customFormat="1" ht="12">
      <c r="B90" s="370"/>
      <c r="D90" s="360" t="s">
        <v>118</v>
      </c>
      <c r="E90" s="372" t="s">
        <v>3</v>
      </c>
      <c r="F90" s="373" t="s">
        <v>589</v>
      </c>
      <c r="H90" s="374">
        <v>112.2</v>
      </c>
      <c r="L90" s="370"/>
      <c r="M90" s="375"/>
      <c r="T90" s="376"/>
      <c r="AT90" s="372" t="s">
        <v>118</v>
      </c>
      <c r="AU90" s="372" t="s">
        <v>71</v>
      </c>
      <c r="AV90" s="371" t="s">
        <v>71</v>
      </c>
      <c r="AW90" s="371" t="s">
        <v>26</v>
      </c>
      <c r="AX90" s="371" t="s">
        <v>64</v>
      </c>
      <c r="AY90" s="372" t="s">
        <v>110</v>
      </c>
    </row>
    <row r="91" spans="2:65" s="284" customFormat="1" ht="16.5" customHeight="1">
      <c r="B91" s="347"/>
      <c r="C91" s="348" t="s">
        <v>71</v>
      </c>
      <c r="D91" s="348" t="s">
        <v>113</v>
      </c>
      <c r="E91" s="349" t="s">
        <v>590</v>
      </c>
      <c r="F91" s="350" t="s">
        <v>990</v>
      </c>
      <c r="G91" s="351" t="s">
        <v>122</v>
      </c>
      <c r="H91" s="352">
        <v>4</v>
      </c>
      <c r="I91" s="353"/>
      <c r="J91" s="353">
        <f>ROUND(I91*H91,2)</f>
        <v>0</v>
      </c>
      <c r="K91" s="350" t="s">
        <v>3</v>
      </c>
      <c r="L91" s="283"/>
      <c r="M91" s="354" t="s">
        <v>3</v>
      </c>
      <c r="N91" s="355" t="s">
        <v>35</v>
      </c>
      <c r="O91" s="356">
        <v>0.912</v>
      </c>
      <c r="P91" s="356">
        <f>O91*H91</f>
        <v>3.648</v>
      </c>
      <c r="Q91" s="356">
        <v>0</v>
      </c>
      <c r="R91" s="356">
        <f>Q91*H91</f>
        <v>0</v>
      </c>
      <c r="S91" s="356">
        <v>0.028</v>
      </c>
      <c r="T91" s="357">
        <f>S91*H91</f>
        <v>0.112</v>
      </c>
      <c r="AR91" s="358" t="s">
        <v>123</v>
      </c>
      <c r="AT91" s="358" t="s">
        <v>113</v>
      </c>
      <c r="AU91" s="358" t="s">
        <v>71</v>
      </c>
      <c r="AY91" s="276" t="s">
        <v>110</v>
      </c>
      <c r="BE91" s="359">
        <f>IF(N91="základní",J91,0)</f>
        <v>0</v>
      </c>
      <c r="BF91" s="359">
        <f>IF(N91="snížená",J91,0)</f>
        <v>0</v>
      </c>
      <c r="BG91" s="359">
        <f>IF(N91="zákl. přenesená",J91,0)</f>
        <v>0</v>
      </c>
      <c r="BH91" s="359">
        <f>IF(N91="sníž. přenesená",J91,0)</f>
        <v>0</v>
      </c>
      <c r="BI91" s="359">
        <f>IF(N91="nulová",J91,0)</f>
        <v>0</v>
      </c>
      <c r="BJ91" s="276" t="s">
        <v>70</v>
      </c>
      <c r="BK91" s="359">
        <f>ROUND(I91*H91,2)</f>
        <v>0</v>
      </c>
      <c r="BL91" s="276" t="s">
        <v>123</v>
      </c>
      <c r="BM91" s="358" t="s">
        <v>591</v>
      </c>
    </row>
    <row r="92" spans="2:47" s="284" customFormat="1" ht="19.5">
      <c r="B92" s="283"/>
      <c r="D92" s="360" t="s">
        <v>133</v>
      </c>
      <c r="F92" s="361" t="s">
        <v>592</v>
      </c>
      <c r="L92" s="283"/>
      <c r="M92" s="362"/>
      <c r="T92" s="363"/>
      <c r="AT92" s="276" t="s">
        <v>133</v>
      </c>
      <c r="AU92" s="276" t="s">
        <v>71</v>
      </c>
    </row>
    <row r="93" spans="2:51" s="365" customFormat="1" ht="12">
      <c r="B93" s="364"/>
      <c r="D93" s="360"/>
      <c r="E93" s="366"/>
      <c r="F93" s="367" t="s">
        <v>968</v>
      </c>
      <c r="H93" s="366"/>
      <c r="L93" s="364"/>
      <c r="M93" s="368"/>
      <c r="T93" s="369"/>
      <c r="AT93" s="366"/>
      <c r="AU93" s="366"/>
      <c r="AY93" s="366"/>
    </row>
    <row r="94" spans="2:51" s="365" customFormat="1" ht="12">
      <c r="B94" s="364"/>
      <c r="D94" s="360" t="s">
        <v>118</v>
      </c>
      <c r="E94" s="366" t="s">
        <v>3</v>
      </c>
      <c r="F94" s="367" t="s">
        <v>534</v>
      </c>
      <c r="H94" s="366" t="s">
        <v>3</v>
      </c>
      <c r="L94" s="364"/>
      <c r="M94" s="368"/>
      <c r="T94" s="369"/>
      <c r="AT94" s="366" t="s">
        <v>118</v>
      </c>
      <c r="AU94" s="366" t="s">
        <v>71</v>
      </c>
      <c r="AV94" s="365" t="s">
        <v>70</v>
      </c>
      <c r="AW94" s="365" t="s">
        <v>26</v>
      </c>
      <c r="AX94" s="365" t="s">
        <v>64</v>
      </c>
      <c r="AY94" s="366" t="s">
        <v>110</v>
      </c>
    </row>
    <row r="95" spans="2:51" s="371" customFormat="1" ht="12">
      <c r="B95" s="370"/>
      <c r="D95" s="360" t="s">
        <v>118</v>
      </c>
      <c r="E95" s="372" t="s">
        <v>3</v>
      </c>
      <c r="F95" s="373" t="s">
        <v>123</v>
      </c>
      <c r="H95" s="374">
        <v>4</v>
      </c>
      <c r="L95" s="370"/>
      <c r="M95" s="375"/>
      <c r="T95" s="376"/>
      <c r="AT95" s="372" t="s">
        <v>118</v>
      </c>
      <c r="AU95" s="372" t="s">
        <v>71</v>
      </c>
      <c r="AV95" s="371" t="s">
        <v>71</v>
      </c>
      <c r="AW95" s="371" t="s">
        <v>26</v>
      </c>
      <c r="AX95" s="371" t="s">
        <v>64</v>
      </c>
      <c r="AY95" s="372" t="s">
        <v>110</v>
      </c>
    </row>
    <row r="96" spans="2:65" s="284" customFormat="1" ht="16.5" customHeight="1">
      <c r="B96" s="347"/>
      <c r="C96" s="348">
        <v>3</v>
      </c>
      <c r="D96" s="348" t="s">
        <v>113</v>
      </c>
      <c r="E96" s="349" t="s">
        <v>988</v>
      </c>
      <c r="F96" s="350" t="s">
        <v>595</v>
      </c>
      <c r="G96" s="351" t="s">
        <v>146</v>
      </c>
      <c r="H96" s="352">
        <v>462.9</v>
      </c>
      <c r="I96" s="353"/>
      <c r="J96" s="353">
        <f>ROUND(I96*H96,2)</f>
        <v>0</v>
      </c>
      <c r="K96" s="350" t="s">
        <v>3</v>
      </c>
      <c r="L96" s="283"/>
      <c r="M96" s="354" t="s">
        <v>3</v>
      </c>
      <c r="N96" s="355" t="s">
        <v>35</v>
      </c>
      <c r="O96" s="356">
        <v>0.912</v>
      </c>
      <c r="P96" s="356">
        <f>O96*H96</f>
        <v>422.1648</v>
      </c>
      <c r="Q96" s="356">
        <v>0</v>
      </c>
      <c r="R96" s="356">
        <f>Q96*H96</f>
        <v>0</v>
      </c>
      <c r="S96" s="356">
        <v>0.028</v>
      </c>
      <c r="T96" s="357">
        <f>S96*H96</f>
        <v>12.9612</v>
      </c>
      <c r="AR96" s="358" t="s">
        <v>123</v>
      </c>
      <c r="AT96" s="358" t="s">
        <v>113</v>
      </c>
      <c r="AU96" s="358" t="s">
        <v>71</v>
      </c>
      <c r="AY96" s="276" t="s">
        <v>110</v>
      </c>
      <c r="BE96" s="359">
        <f>IF(N96="základní",J96,0)</f>
        <v>0</v>
      </c>
      <c r="BF96" s="359">
        <f>IF(N96="snížená",J96,0)</f>
        <v>0</v>
      </c>
      <c r="BG96" s="359">
        <f>IF(N96="zákl. přenesená",J96,0)</f>
        <v>0</v>
      </c>
      <c r="BH96" s="359">
        <f>IF(N96="sníž. přenesená",J96,0)</f>
        <v>0</v>
      </c>
      <c r="BI96" s="359">
        <f>IF(N96="nulová",J96,0)</f>
        <v>0</v>
      </c>
      <c r="BJ96" s="276" t="s">
        <v>70</v>
      </c>
      <c r="BK96" s="359">
        <f>ROUND(I96*H96,2)</f>
        <v>0</v>
      </c>
      <c r="BL96" s="276" t="s">
        <v>123</v>
      </c>
      <c r="BM96" s="358" t="s">
        <v>596</v>
      </c>
    </row>
    <row r="97" spans="2:51" s="365" customFormat="1" ht="22.5">
      <c r="B97" s="364"/>
      <c r="D97" s="360"/>
      <c r="E97" s="366"/>
      <c r="F97" s="367" t="s">
        <v>967</v>
      </c>
      <c r="H97" s="366"/>
      <c r="L97" s="364"/>
      <c r="M97" s="368"/>
      <c r="T97" s="369"/>
      <c r="AT97" s="366"/>
      <c r="AU97" s="366"/>
      <c r="AY97" s="366"/>
    </row>
    <row r="98" spans="2:51" s="365" customFormat="1" ht="12">
      <c r="B98" s="364"/>
      <c r="D98" s="360" t="s">
        <v>118</v>
      </c>
      <c r="E98" s="366" t="s">
        <v>3</v>
      </c>
      <c r="F98" s="367" t="s">
        <v>597</v>
      </c>
      <c r="H98" s="366" t="s">
        <v>3</v>
      </c>
      <c r="L98" s="364"/>
      <c r="M98" s="368"/>
      <c r="T98" s="369"/>
      <c r="AT98" s="366" t="s">
        <v>118</v>
      </c>
      <c r="AU98" s="366" t="s">
        <v>71</v>
      </c>
      <c r="AV98" s="365" t="s">
        <v>70</v>
      </c>
      <c r="AW98" s="365" t="s">
        <v>26</v>
      </c>
      <c r="AX98" s="365" t="s">
        <v>64</v>
      </c>
      <c r="AY98" s="366" t="s">
        <v>110</v>
      </c>
    </row>
    <row r="99" spans="2:51" s="371" customFormat="1" ht="12">
      <c r="B99" s="370"/>
      <c r="D99" s="360" t="s">
        <v>118</v>
      </c>
      <c r="E99" s="372" t="s">
        <v>3</v>
      </c>
      <c r="F99" s="373" t="s">
        <v>598</v>
      </c>
      <c r="H99" s="374">
        <v>49.9</v>
      </c>
      <c r="L99" s="370"/>
      <c r="M99" s="375"/>
      <c r="T99" s="376"/>
      <c r="AT99" s="372" t="s">
        <v>118</v>
      </c>
      <c r="AU99" s="372" t="s">
        <v>71</v>
      </c>
      <c r="AV99" s="371" t="s">
        <v>71</v>
      </c>
      <c r="AW99" s="371" t="s">
        <v>26</v>
      </c>
      <c r="AX99" s="371" t="s">
        <v>64</v>
      </c>
      <c r="AY99" s="372" t="s">
        <v>110</v>
      </c>
    </row>
    <row r="100" spans="2:51" s="365" customFormat="1" ht="12">
      <c r="B100" s="364"/>
      <c r="D100" s="360" t="s">
        <v>118</v>
      </c>
      <c r="E100" s="366" t="s">
        <v>3</v>
      </c>
      <c r="F100" s="367" t="s">
        <v>599</v>
      </c>
      <c r="H100" s="366" t="s">
        <v>3</v>
      </c>
      <c r="L100" s="364"/>
      <c r="M100" s="368"/>
      <c r="T100" s="369"/>
      <c r="AT100" s="366" t="s">
        <v>118</v>
      </c>
      <c r="AU100" s="366" t="s">
        <v>71</v>
      </c>
      <c r="AV100" s="365" t="s">
        <v>70</v>
      </c>
      <c r="AW100" s="365" t="s">
        <v>26</v>
      </c>
      <c r="AX100" s="365" t="s">
        <v>64</v>
      </c>
      <c r="AY100" s="366" t="s">
        <v>110</v>
      </c>
    </row>
    <row r="101" spans="2:51" s="371" customFormat="1" ht="12">
      <c r="B101" s="370"/>
      <c r="D101" s="360" t="s">
        <v>118</v>
      </c>
      <c r="E101" s="372" t="s">
        <v>3</v>
      </c>
      <c r="F101" s="373" t="s">
        <v>600</v>
      </c>
      <c r="H101" s="374">
        <v>41.9</v>
      </c>
      <c r="L101" s="370"/>
      <c r="M101" s="375"/>
      <c r="T101" s="376"/>
      <c r="AT101" s="372" t="s">
        <v>118</v>
      </c>
      <c r="AU101" s="372" t="s">
        <v>71</v>
      </c>
      <c r="AV101" s="371" t="s">
        <v>71</v>
      </c>
      <c r="AW101" s="371" t="s">
        <v>26</v>
      </c>
      <c r="AX101" s="371" t="s">
        <v>64</v>
      </c>
      <c r="AY101" s="372" t="s">
        <v>110</v>
      </c>
    </row>
    <row r="102" spans="2:51" s="365" customFormat="1" ht="12">
      <c r="B102" s="364"/>
      <c r="D102" s="360" t="s">
        <v>118</v>
      </c>
      <c r="E102" s="366" t="s">
        <v>3</v>
      </c>
      <c r="F102" s="367" t="s">
        <v>601</v>
      </c>
      <c r="H102" s="366" t="s">
        <v>3</v>
      </c>
      <c r="L102" s="364"/>
      <c r="M102" s="368"/>
      <c r="T102" s="369"/>
      <c r="AT102" s="366" t="s">
        <v>118</v>
      </c>
      <c r="AU102" s="366" t="s">
        <v>71</v>
      </c>
      <c r="AV102" s="365" t="s">
        <v>70</v>
      </c>
      <c r="AW102" s="365" t="s">
        <v>26</v>
      </c>
      <c r="AX102" s="365" t="s">
        <v>64</v>
      </c>
      <c r="AY102" s="366" t="s">
        <v>110</v>
      </c>
    </row>
    <row r="103" spans="2:51" s="371" customFormat="1" ht="12">
      <c r="B103" s="370"/>
      <c r="D103" s="360" t="s">
        <v>118</v>
      </c>
      <c r="E103" s="372" t="s">
        <v>3</v>
      </c>
      <c r="F103" s="373" t="s">
        <v>602</v>
      </c>
      <c r="H103" s="374">
        <v>36.6</v>
      </c>
      <c r="L103" s="370"/>
      <c r="M103" s="375"/>
      <c r="T103" s="376"/>
      <c r="AT103" s="372" t="s">
        <v>118</v>
      </c>
      <c r="AU103" s="372" t="s">
        <v>71</v>
      </c>
      <c r="AV103" s="371" t="s">
        <v>71</v>
      </c>
      <c r="AW103" s="371" t="s">
        <v>26</v>
      </c>
      <c r="AX103" s="371" t="s">
        <v>64</v>
      </c>
      <c r="AY103" s="372" t="s">
        <v>110</v>
      </c>
    </row>
    <row r="104" spans="2:51" s="365" customFormat="1" ht="12">
      <c r="B104" s="364"/>
      <c r="D104" s="360" t="s">
        <v>118</v>
      </c>
      <c r="E104" s="366" t="s">
        <v>3</v>
      </c>
      <c r="F104" s="367" t="s">
        <v>603</v>
      </c>
      <c r="H104" s="366" t="s">
        <v>3</v>
      </c>
      <c r="L104" s="364"/>
      <c r="M104" s="368"/>
      <c r="T104" s="369"/>
      <c r="AT104" s="366" t="s">
        <v>118</v>
      </c>
      <c r="AU104" s="366" t="s">
        <v>71</v>
      </c>
      <c r="AV104" s="365" t="s">
        <v>70</v>
      </c>
      <c r="AW104" s="365" t="s">
        <v>26</v>
      </c>
      <c r="AX104" s="365" t="s">
        <v>64</v>
      </c>
      <c r="AY104" s="366" t="s">
        <v>110</v>
      </c>
    </row>
    <row r="105" spans="2:51" s="371" customFormat="1" ht="12">
      <c r="B105" s="370"/>
      <c r="D105" s="360" t="s">
        <v>118</v>
      </c>
      <c r="E105" s="372" t="s">
        <v>3</v>
      </c>
      <c r="F105" s="373" t="s">
        <v>604</v>
      </c>
      <c r="H105" s="374">
        <v>18.5</v>
      </c>
      <c r="L105" s="370"/>
      <c r="M105" s="375"/>
      <c r="T105" s="376"/>
      <c r="AT105" s="372" t="s">
        <v>118</v>
      </c>
      <c r="AU105" s="372" t="s">
        <v>71</v>
      </c>
      <c r="AV105" s="371" t="s">
        <v>71</v>
      </c>
      <c r="AW105" s="371" t="s">
        <v>26</v>
      </c>
      <c r="AX105" s="371" t="s">
        <v>64</v>
      </c>
      <c r="AY105" s="372" t="s">
        <v>110</v>
      </c>
    </row>
    <row r="106" spans="2:51" s="365" customFormat="1" ht="12">
      <c r="B106" s="364"/>
      <c r="D106" s="360" t="s">
        <v>118</v>
      </c>
      <c r="E106" s="366" t="s">
        <v>3</v>
      </c>
      <c r="F106" s="367" t="s">
        <v>605</v>
      </c>
      <c r="H106" s="366" t="s">
        <v>3</v>
      </c>
      <c r="L106" s="364"/>
      <c r="M106" s="368"/>
      <c r="T106" s="369"/>
      <c r="AT106" s="366" t="s">
        <v>118</v>
      </c>
      <c r="AU106" s="366" t="s">
        <v>71</v>
      </c>
      <c r="AV106" s="365" t="s">
        <v>70</v>
      </c>
      <c r="AW106" s="365" t="s">
        <v>26</v>
      </c>
      <c r="AX106" s="365" t="s">
        <v>64</v>
      </c>
      <c r="AY106" s="366" t="s">
        <v>110</v>
      </c>
    </row>
    <row r="107" spans="2:51" s="371" customFormat="1" ht="12">
      <c r="B107" s="370"/>
      <c r="D107" s="360" t="s">
        <v>118</v>
      </c>
      <c r="E107" s="372" t="s">
        <v>3</v>
      </c>
      <c r="F107" s="373" t="s">
        <v>606</v>
      </c>
      <c r="H107" s="374">
        <v>38.1</v>
      </c>
      <c r="L107" s="370"/>
      <c r="M107" s="375"/>
      <c r="T107" s="376"/>
      <c r="AT107" s="372" t="s">
        <v>118</v>
      </c>
      <c r="AU107" s="372" t="s">
        <v>71</v>
      </c>
      <c r="AV107" s="371" t="s">
        <v>71</v>
      </c>
      <c r="AW107" s="371" t="s">
        <v>26</v>
      </c>
      <c r="AX107" s="371" t="s">
        <v>64</v>
      </c>
      <c r="AY107" s="372" t="s">
        <v>110</v>
      </c>
    </row>
    <row r="108" spans="2:51" s="365" customFormat="1" ht="12">
      <c r="B108" s="364"/>
      <c r="D108" s="360" t="s">
        <v>118</v>
      </c>
      <c r="E108" s="366" t="s">
        <v>3</v>
      </c>
      <c r="F108" s="367" t="s">
        <v>607</v>
      </c>
      <c r="H108" s="366" t="s">
        <v>3</v>
      </c>
      <c r="L108" s="364"/>
      <c r="M108" s="368"/>
      <c r="T108" s="369"/>
      <c r="AT108" s="366" t="s">
        <v>118</v>
      </c>
      <c r="AU108" s="366" t="s">
        <v>71</v>
      </c>
      <c r="AV108" s="365" t="s">
        <v>70</v>
      </c>
      <c r="AW108" s="365" t="s">
        <v>26</v>
      </c>
      <c r="AX108" s="365" t="s">
        <v>64</v>
      </c>
      <c r="AY108" s="366" t="s">
        <v>110</v>
      </c>
    </row>
    <row r="109" spans="2:51" s="371" customFormat="1" ht="12">
      <c r="B109" s="370"/>
      <c r="D109" s="360" t="s">
        <v>118</v>
      </c>
      <c r="E109" s="372" t="s">
        <v>3</v>
      </c>
      <c r="F109" s="373" t="s">
        <v>608</v>
      </c>
      <c r="H109" s="374">
        <v>48.5</v>
      </c>
      <c r="L109" s="370"/>
      <c r="M109" s="375"/>
      <c r="T109" s="376"/>
      <c r="AT109" s="372" t="s">
        <v>118</v>
      </c>
      <c r="AU109" s="372" t="s">
        <v>71</v>
      </c>
      <c r="AV109" s="371" t="s">
        <v>71</v>
      </c>
      <c r="AW109" s="371" t="s">
        <v>26</v>
      </c>
      <c r="AX109" s="371" t="s">
        <v>64</v>
      </c>
      <c r="AY109" s="372" t="s">
        <v>110</v>
      </c>
    </row>
    <row r="110" spans="2:51" s="365" customFormat="1" ht="12">
      <c r="B110" s="364"/>
      <c r="D110" s="360" t="s">
        <v>118</v>
      </c>
      <c r="E110" s="366" t="s">
        <v>3</v>
      </c>
      <c r="F110" s="367" t="s">
        <v>609</v>
      </c>
      <c r="H110" s="366" t="s">
        <v>3</v>
      </c>
      <c r="L110" s="364"/>
      <c r="M110" s="368"/>
      <c r="T110" s="369"/>
      <c r="AT110" s="366" t="s">
        <v>118</v>
      </c>
      <c r="AU110" s="366" t="s">
        <v>71</v>
      </c>
      <c r="AV110" s="365" t="s">
        <v>70</v>
      </c>
      <c r="AW110" s="365" t="s">
        <v>26</v>
      </c>
      <c r="AX110" s="365" t="s">
        <v>64</v>
      </c>
      <c r="AY110" s="366" t="s">
        <v>110</v>
      </c>
    </row>
    <row r="111" spans="2:51" s="371" customFormat="1" ht="12">
      <c r="B111" s="370"/>
      <c r="D111" s="360" t="s">
        <v>118</v>
      </c>
      <c r="E111" s="372" t="s">
        <v>3</v>
      </c>
      <c r="F111" s="373" t="s">
        <v>610</v>
      </c>
      <c r="H111" s="374">
        <v>32</v>
      </c>
      <c r="L111" s="370"/>
      <c r="M111" s="375"/>
      <c r="T111" s="376"/>
      <c r="AT111" s="372" t="s">
        <v>118</v>
      </c>
      <c r="AU111" s="372" t="s">
        <v>71</v>
      </c>
      <c r="AV111" s="371" t="s">
        <v>71</v>
      </c>
      <c r="AW111" s="371" t="s">
        <v>26</v>
      </c>
      <c r="AX111" s="371" t="s">
        <v>64</v>
      </c>
      <c r="AY111" s="372" t="s">
        <v>110</v>
      </c>
    </row>
    <row r="112" spans="2:51" s="365" customFormat="1" ht="12">
      <c r="B112" s="364"/>
      <c r="D112" s="360" t="s">
        <v>118</v>
      </c>
      <c r="E112" s="366" t="s">
        <v>3</v>
      </c>
      <c r="F112" s="367" t="s">
        <v>611</v>
      </c>
      <c r="H112" s="366" t="s">
        <v>3</v>
      </c>
      <c r="L112" s="364"/>
      <c r="M112" s="368"/>
      <c r="T112" s="369"/>
      <c r="AT112" s="366" t="s">
        <v>118</v>
      </c>
      <c r="AU112" s="366" t="s">
        <v>71</v>
      </c>
      <c r="AV112" s="365" t="s">
        <v>70</v>
      </c>
      <c r="AW112" s="365" t="s">
        <v>26</v>
      </c>
      <c r="AX112" s="365" t="s">
        <v>64</v>
      </c>
      <c r="AY112" s="366" t="s">
        <v>110</v>
      </c>
    </row>
    <row r="113" spans="2:51" s="371" customFormat="1" ht="12">
      <c r="B113" s="370"/>
      <c r="D113" s="360" t="s">
        <v>118</v>
      </c>
      <c r="E113" s="372" t="s">
        <v>3</v>
      </c>
      <c r="F113" s="373" t="s">
        <v>610</v>
      </c>
      <c r="H113" s="374">
        <v>32</v>
      </c>
      <c r="L113" s="370"/>
      <c r="M113" s="375"/>
      <c r="T113" s="376"/>
      <c r="AT113" s="372" t="s">
        <v>118</v>
      </c>
      <c r="AU113" s="372" t="s">
        <v>71</v>
      </c>
      <c r="AV113" s="371" t="s">
        <v>71</v>
      </c>
      <c r="AW113" s="371" t="s">
        <v>26</v>
      </c>
      <c r="AX113" s="371" t="s">
        <v>64</v>
      </c>
      <c r="AY113" s="372" t="s">
        <v>110</v>
      </c>
    </row>
    <row r="114" spans="2:51" s="365" customFormat="1" ht="12">
      <c r="B114" s="364"/>
      <c r="D114" s="360" t="s">
        <v>118</v>
      </c>
      <c r="E114" s="366" t="s">
        <v>3</v>
      </c>
      <c r="F114" s="367" t="s">
        <v>612</v>
      </c>
      <c r="H114" s="366" t="s">
        <v>3</v>
      </c>
      <c r="L114" s="364"/>
      <c r="M114" s="368"/>
      <c r="T114" s="369"/>
      <c r="AT114" s="366" t="s">
        <v>118</v>
      </c>
      <c r="AU114" s="366" t="s">
        <v>71</v>
      </c>
      <c r="AV114" s="365" t="s">
        <v>70</v>
      </c>
      <c r="AW114" s="365" t="s">
        <v>26</v>
      </c>
      <c r="AX114" s="365" t="s">
        <v>64</v>
      </c>
      <c r="AY114" s="366" t="s">
        <v>110</v>
      </c>
    </row>
    <row r="115" spans="2:51" s="371" customFormat="1" ht="12">
      <c r="B115" s="370"/>
      <c r="D115" s="360" t="s">
        <v>118</v>
      </c>
      <c r="E115" s="372" t="s">
        <v>3</v>
      </c>
      <c r="F115" s="373" t="s">
        <v>613</v>
      </c>
      <c r="H115" s="374">
        <v>48</v>
      </c>
      <c r="L115" s="370"/>
      <c r="M115" s="375"/>
      <c r="T115" s="376"/>
      <c r="AT115" s="372" t="s">
        <v>118</v>
      </c>
      <c r="AU115" s="372" t="s">
        <v>71</v>
      </c>
      <c r="AV115" s="371" t="s">
        <v>71</v>
      </c>
      <c r="AW115" s="371" t="s">
        <v>26</v>
      </c>
      <c r="AX115" s="371" t="s">
        <v>64</v>
      </c>
      <c r="AY115" s="372" t="s">
        <v>110</v>
      </c>
    </row>
    <row r="116" spans="2:51" s="365" customFormat="1" ht="12">
      <c r="B116" s="364"/>
      <c r="D116" s="360" t="s">
        <v>118</v>
      </c>
      <c r="E116" s="366" t="s">
        <v>3</v>
      </c>
      <c r="F116" s="367" t="s">
        <v>614</v>
      </c>
      <c r="H116" s="366" t="s">
        <v>3</v>
      </c>
      <c r="L116" s="364"/>
      <c r="M116" s="368"/>
      <c r="T116" s="369"/>
      <c r="AT116" s="366" t="s">
        <v>118</v>
      </c>
      <c r="AU116" s="366" t="s">
        <v>71</v>
      </c>
      <c r="AV116" s="365" t="s">
        <v>70</v>
      </c>
      <c r="AW116" s="365" t="s">
        <v>26</v>
      </c>
      <c r="AX116" s="365" t="s">
        <v>64</v>
      </c>
      <c r="AY116" s="366" t="s">
        <v>110</v>
      </c>
    </row>
    <row r="117" spans="2:51" s="371" customFormat="1" ht="12">
      <c r="B117" s="370"/>
      <c r="D117" s="360" t="s">
        <v>118</v>
      </c>
      <c r="E117" s="372" t="s">
        <v>3</v>
      </c>
      <c r="F117" s="373" t="s">
        <v>615</v>
      </c>
      <c r="H117" s="374">
        <v>50.8</v>
      </c>
      <c r="L117" s="370"/>
      <c r="M117" s="375"/>
      <c r="T117" s="376"/>
      <c r="AT117" s="372" t="s">
        <v>118</v>
      </c>
      <c r="AU117" s="372" t="s">
        <v>71</v>
      </c>
      <c r="AV117" s="371" t="s">
        <v>71</v>
      </c>
      <c r="AW117" s="371" t="s">
        <v>26</v>
      </c>
      <c r="AX117" s="371" t="s">
        <v>64</v>
      </c>
      <c r="AY117" s="372" t="s">
        <v>110</v>
      </c>
    </row>
    <row r="118" spans="2:51" s="365" customFormat="1" ht="12">
      <c r="B118" s="364"/>
      <c r="D118" s="360" t="s">
        <v>118</v>
      </c>
      <c r="E118" s="366" t="s">
        <v>3</v>
      </c>
      <c r="F118" s="367" t="s">
        <v>616</v>
      </c>
      <c r="H118" s="366" t="s">
        <v>3</v>
      </c>
      <c r="L118" s="364"/>
      <c r="M118" s="368"/>
      <c r="T118" s="369"/>
      <c r="AT118" s="366" t="s">
        <v>118</v>
      </c>
      <c r="AU118" s="366" t="s">
        <v>71</v>
      </c>
      <c r="AV118" s="365" t="s">
        <v>70</v>
      </c>
      <c r="AW118" s="365" t="s">
        <v>26</v>
      </c>
      <c r="AX118" s="365" t="s">
        <v>64</v>
      </c>
      <c r="AY118" s="366" t="s">
        <v>110</v>
      </c>
    </row>
    <row r="119" spans="2:51" s="371" customFormat="1" ht="12">
      <c r="B119" s="370"/>
      <c r="D119" s="360" t="s">
        <v>118</v>
      </c>
      <c r="E119" s="372" t="s">
        <v>3</v>
      </c>
      <c r="F119" s="373" t="s">
        <v>617</v>
      </c>
      <c r="H119" s="374">
        <v>33</v>
      </c>
      <c r="L119" s="370"/>
      <c r="M119" s="375"/>
      <c r="T119" s="376"/>
      <c r="AT119" s="372" t="s">
        <v>118</v>
      </c>
      <c r="AU119" s="372" t="s">
        <v>71</v>
      </c>
      <c r="AV119" s="371" t="s">
        <v>71</v>
      </c>
      <c r="AW119" s="371" t="s">
        <v>26</v>
      </c>
      <c r="AX119" s="371" t="s">
        <v>64</v>
      </c>
      <c r="AY119" s="372" t="s">
        <v>110</v>
      </c>
    </row>
    <row r="120" spans="2:51" s="365" customFormat="1" ht="12">
      <c r="B120" s="364"/>
      <c r="D120" s="360" t="s">
        <v>118</v>
      </c>
      <c r="E120" s="366" t="s">
        <v>3</v>
      </c>
      <c r="F120" s="367" t="s">
        <v>618</v>
      </c>
      <c r="H120" s="366" t="s">
        <v>3</v>
      </c>
      <c r="L120" s="364"/>
      <c r="M120" s="368"/>
      <c r="T120" s="369"/>
      <c r="AT120" s="366" t="s">
        <v>118</v>
      </c>
      <c r="AU120" s="366" t="s">
        <v>71</v>
      </c>
      <c r="AV120" s="365" t="s">
        <v>70</v>
      </c>
      <c r="AW120" s="365" t="s">
        <v>26</v>
      </c>
      <c r="AX120" s="365" t="s">
        <v>64</v>
      </c>
      <c r="AY120" s="366" t="s">
        <v>110</v>
      </c>
    </row>
    <row r="121" spans="2:51" s="371" customFormat="1" ht="12">
      <c r="B121" s="370"/>
      <c r="D121" s="360" t="s">
        <v>118</v>
      </c>
      <c r="E121" s="372" t="s">
        <v>3</v>
      </c>
      <c r="F121" s="373" t="s">
        <v>619</v>
      </c>
      <c r="H121" s="374">
        <v>33.6</v>
      </c>
      <c r="L121" s="370"/>
      <c r="M121" s="375"/>
      <c r="T121" s="376"/>
      <c r="AT121" s="372" t="s">
        <v>118</v>
      </c>
      <c r="AU121" s="372" t="s">
        <v>71</v>
      </c>
      <c r="AV121" s="371" t="s">
        <v>71</v>
      </c>
      <c r="AW121" s="371" t="s">
        <v>26</v>
      </c>
      <c r="AX121" s="371" t="s">
        <v>64</v>
      </c>
      <c r="AY121" s="372" t="s">
        <v>110</v>
      </c>
    </row>
    <row r="122" spans="2:51" s="378" customFormat="1" ht="12">
      <c r="B122" s="377"/>
      <c r="D122" s="360" t="s">
        <v>118</v>
      </c>
      <c r="E122" s="379" t="s">
        <v>3</v>
      </c>
      <c r="F122" s="380" t="s">
        <v>535</v>
      </c>
      <c r="H122" s="381">
        <v>462.90000000000003</v>
      </c>
      <c r="L122" s="377"/>
      <c r="M122" s="382"/>
      <c r="T122" s="383"/>
      <c r="AT122" s="379" t="s">
        <v>118</v>
      </c>
      <c r="AU122" s="379" t="s">
        <v>71</v>
      </c>
      <c r="AV122" s="378" t="s">
        <v>123</v>
      </c>
      <c r="AW122" s="378" t="s">
        <v>26</v>
      </c>
      <c r="AX122" s="378" t="s">
        <v>70</v>
      </c>
      <c r="AY122" s="379" t="s">
        <v>110</v>
      </c>
    </row>
    <row r="123" spans="2:65" s="1" customFormat="1" ht="24">
      <c r="B123" s="122"/>
      <c r="C123" s="123">
        <v>4</v>
      </c>
      <c r="D123" s="123" t="s">
        <v>113</v>
      </c>
      <c r="E123" s="124" t="s">
        <v>814</v>
      </c>
      <c r="F123" s="125" t="s">
        <v>815</v>
      </c>
      <c r="G123" s="126" t="s">
        <v>146</v>
      </c>
      <c r="H123" s="127">
        <v>40.56</v>
      </c>
      <c r="I123" s="128"/>
      <c r="J123" s="128">
        <f aca="true" t="shared" si="0" ref="J123">ROUND(I123*H123,2)</f>
        <v>0</v>
      </c>
      <c r="K123" s="125" t="s">
        <v>1049</v>
      </c>
      <c r="L123" s="28"/>
      <c r="M123" s="129" t="s">
        <v>3</v>
      </c>
      <c r="N123" s="130" t="s">
        <v>35</v>
      </c>
      <c r="O123" s="131">
        <v>0.912</v>
      </c>
      <c r="P123" s="131">
        <f>O123*H123</f>
        <v>36.99072</v>
      </c>
      <c r="Q123" s="131">
        <v>0</v>
      </c>
      <c r="R123" s="131">
        <f>Q123*H123</f>
        <v>0</v>
      </c>
      <c r="S123" s="131">
        <v>0.028</v>
      </c>
      <c r="T123" s="132">
        <f>S123*H123</f>
        <v>1.13568</v>
      </c>
      <c r="AR123" s="133" t="s">
        <v>123</v>
      </c>
      <c r="AT123" s="133" t="s">
        <v>113</v>
      </c>
      <c r="AU123" s="133" t="s">
        <v>71</v>
      </c>
      <c r="AY123" s="16" t="s">
        <v>110</v>
      </c>
      <c r="BE123" s="134">
        <f>IF(N123="základní",J123,0)</f>
        <v>0</v>
      </c>
      <c r="BF123" s="134">
        <f>IF(N123="snížená",J123,0)</f>
        <v>0</v>
      </c>
      <c r="BG123" s="134">
        <f>IF(N123="zákl. přenesená",J123,0)</f>
        <v>0</v>
      </c>
      <c r="BH123" s="134">
        <f>IF(N123="sníž. přenesená",J123,0)</f>
        <v>0</v>
      </c>
      <c r="BI123" s="134">
        <f>IF(N123="nulová",J123,0)</f>
        <v>0</v>
      </c>
      <c r="BJ123" s="16" t="s">
        <v>70</v>
      </c>
      <c r="BK123" s="134">
        <f>ROUND(I123*H123,2)</f>
        <v>0</v>
      </c>
      <c r="BL123" s="16" t="s">
        <v>123</v>
      </c>
      <c r="BM123" s="133" t="s">
        <v>591</v>
      </c>
    </row>
    <row r="124" spans="2:47" s="1" customFormat="1" ht="19.5">
      <c r="B124" s="28"/>
      <c r="D124" s="145" t="s">
        <v>133</v>
      </c>
      <c r="F124" s="151" t="s">
        <v>811</v>
      </c>
      <c r="L124" s="28"/>
      <c r="M124" s="152"/>
      <c r="T124" s="49"/>
      <c r="AT124" s="16" t="s">
        <v>133</v>
      </c>
      <c r="AU124" s="16" t="s">
        <v>71</v>
      </c>
    </row>
    <row r="125" spans="2:51" s="13" customFormat="1" ht="15" customHeight="1">
      <c r="B125" s="157"/>
      <c r="D125" s="145"/>
      <c r="E125" s="158"/>
      <c r="F125" s="274" t="s">
        <v>969</v>
      </c>
      <c r="H125" s="158"/>
      <c r="L125" s="157"/>
      <c r="M125" s="160"/>
      <c r="T125" s="161"/>
      <c r="AT125" s="158"/>
      <c r="AU125" s="158"/>
      <c r="AY125" s="158"/>
    </row>
    <row r="126" spans="2:51" s="13" customFormat="1" ht="12">
      <c r="B126" s="157"/>
      <c r="D126" s="145" t="s">
        <v>118</v>
      </c>
      <c r="E126" s="158" t="s">
        <v>3</v>
      </c>
      <c r="F126" s="159" t="s">
        <v>854</v>
      </c>
      <c r="H126" s="158" t="s">
        <v>3</v>
      </c>
      <c r="L126" s="157"/>
      <c r="M126" s="160"/>
      <c r="T126" s="161"/>
      <c r="AT126" s="158" t="s">
        <v>118</v>
      </c>
      <c r="AU126" s="158" t="s">
        <v>71</v>
      </c>
      <c r="AV126" s="13" t="s">
        <v>70</v>
      </c>
      <c r="AW126" s="13" t="s">
        <v>26</v>
      </c>
      <c r="AX126" s="13" t="s">
        <v>64</v>
      </c>
      <c r="AY126" s="158" t="s">
        <v>110</v>
      </c>
    </row>
    <row r="127" spans="2:51" s="12" customFormat="1" ht="12">
      <c r="B127" s="144"/>
      <c r="D127" s="145" t="s">
        <v>118</v>
      </c>
      <c r="E127" s="150" t="s">
        <v>3</v>
      </c>
      <c r="F127" s="146" t="s">
        <v>940</v>
      </c>
      <c r="H127" s="147">
        <v>40.56</v>
      </c>
      <c r="L127" s="144"/>
      <c r="M127" s="148"/>
      <c r="T127" s="149"/>
      <c r="AT127" s="150" t="s">
        <v>118</v>
      </c>
      <c r="AU127" s="150" t="s">
        <v>71</v>
      </c>
      <c r="AV127" s="12" t="s">
        <v>71</v>
      </c>
      <c r="AW127" s="12" t="s">
        <v>26</v>
      </c>
      <c r="AX127" s="12" t="s">
        <v>64</v>
      </c>
      <c r="AY127" s="150" t="s">
        <v>110</v>
      </c>
    </row>
    <row r="128" spans="2:65" s="1" customFormat="1" ht="24">
      <c r="B128" s="122"/>
      <c r="C128" s="123">
        <v>5</v>
      </c>
      <c r="D128" s="123" t="s">
        <v>113</v>
      </c>
      <c r="E128" s="124" t="s">
        <v>816</v>
      </c>
      <c r="F128" s="125" t="s">
        <v>817</v>
      </c>
      <c r="G128" s="126" t="s">
        <v>146</v>
      </c>
      <c r="H128" s="127">
        <v>45.24</v>
      </c>
      <c r="I128" s="128"/>
      <c r="J128" s="128">
        <f>ROUND(I128*H128,2)</f>
        <v>0</v>
      </c>
      <c r="K128" s="125" t="s">
        <v>1049</v>
      </c>
      <c r="L128" s="28"/>
      <c r="M128" s="129" t="s">
        <v>3</v>
      </c>
      <c r="N128" s="130" t="s">
        <v>35</v>
      </c>
      <c r="O128" s="131">
        <v>0.912</v>
      </c>
      <c r="P128" s="131">
        <f>O128*H128</f>
        <v>41.258880000000005</v>
      </c>
      <c r="Q128" s="131">
        <v>0</v>
      </c>
      <c r="R128" s="131">
        <f>Q128*H128</f>
        <v>0</v>
      </c>
      <c r="S128" s="131">
        <v>0.028</v>
      </c>
      <c r="T128" s="132">
        <f>S128*H128</f>
        <v>1.26672</v>
      </c>
      <c r="AR128" s="133" t="s">
        <v>123</v>
      </c>
      <c r="AT128" s="133" t="s">
        <v>113</v>
      </c>
      <c r="AU128" s="133" t="s">
        <v>71</v>
      </c>
      <c r="AY128" s="16" t="s">
        <v>110</v>
      </c>
      <c r="BE128" s="134">
        <f>IF(N128="základní",J128,0)</f>
        <v>0</v>
      </c>
      <c r="BF128" s="134">
        <f>IF(N128="snížená",J128,0)</f>
        <v>0</v>
      </c>
      <c r="BG128" s="134">
        <f>IF(N128="zákl. přenesená",J128,0)</f>
        <v>0</v>
      </c>
      <c r="BH128" s="134">
        <f>IF(N128="sníž. přenesená",J128,0)</f>
        <v>0</v>
      </c>
      <c r="BI128" s="134">
        <f>IF(N128="nulová",J128,0)</f>
        <v>0</v>
      </c>
      <c r="BJ128" s="16" t="s">
        <v>70</v>
      </c>
      <c r="BK128" s="134">
        <f>ROUND(I128*H128,2)</f>
        <v>0</v>
      </c>
      <c r="BL128" s="16" t="s">
        <v>123</v>
      </c>
      <c r="BM128" s="133" t="s">
        <v>591</v>
      </c>
    </row>
    <row r="129" spans="2:47" s="1" customFormat="1" ht="19.5">
      <c r="B129" s="28"/>
      <c r="D129" s="145" t="s">
        <v>133</v>
      </c>
      <c r="F129" s="151" t="s">
        <v>811</v>
      </c>
      <c r="L129" s="28"/>
      <c r="M129" s="152"/>
      <c r="T129" s="49"/>
      <c r="AT129" s="16" t="s">
        <v>133</v>
      </c>
      <c r="AU129" s="16" t="s">
        <v>71</v>
      </c>
    </row>
    <row r="130" spans="2:51" s="13" customFormat="1" ht="15" customHeight="1">
      <c r="B130" s="157"/>
      <c r="D130" s="145"/>
      <c r="E130" s="158"/>
      <c r="F130" s="274" t="s">
        <v>969</v>
      </c>
      <c r="H130" s="158"/>
      <c r="L130" s="157"/>
      <c r="M130" s="160"/>
      <c r="T130" s="161"/>
      <c r="AT130" s="158"/>
      <c r="AU130" s="158"/>
      <c r="AY130" s="158"/>
    </row>
    <row r="131" spans="2:51" s="13" customFormat="1" ht="12">
      <c r="B131" s="157"/>
      <c r="D131" s="145" t="s">
        <v>118</v>
      </c>
      <c r="E131" s="158" t="s">
        <v>3</v>
      </c>
      <c r="F131" s="159" t="s">
        <v>855</v>
      </c>
      <c r="H131" s="158" t="s">
        <v>3</v>
      </c>
      <c r="L131" s="157"/>
      <c r="M131" s="160"/>
      <c r="T131" s="161"/>
      <c r="AT131" s="158" t="s">
        <v>118</v>
      </c>
      <c r="AU131" s="158" t="s">
        <v>71</v>
      </c>
      <c r="AV131" s="13" t="s">
        <v>70</v>
      </c>
      <c r="AW131" s="13" t="s">
        <v>26</v>
      </c>
      <c r="AX131" s="13" t="s">
        <v>64</v>
      </c>
      <c r="AY131" s="158" t="s">
        <v>110</v>
      </c>
    </row>
    <row r="132" spans="2:51" s="12" customFormat="1" ht="12">
      <c r="B132" s="144"/>
      <c r="D132" s="145" t="s">
        <v>118</v>
      </c>
      <c r="E132" s="150" t="s">
        <v>3</v>
      </c>
      <c r="F132" s="146" t="s">
        <v>851</v>
      </c>
      <c r="H132" s="147">
        <v>45.24</v>
      </c>
      <c r="L132" s="144"/>
      <c r="M132" s="148"/>
      <c r="T132" s="149"/>
      <c r="AT132" s="150" t="s">
        <v>118</v>
      </c>
      <c r="AU132" s="150" t="s">
        <v>71</v>
      </c>
      <c r="AV132" s="12" t="s">
        <v>71</v>
      </c>
      <c r="AW132" s="12" t="s">
        <v>26</v>
      </c>
      <c r="AX132" s="12" t="s">
        <v>64</v>
      </c>
      <c r="AY132" s="150" t="s">
        <v>110</v>
      </c>
    </row>
    <row r="133" spans="2:65" s="1" customFormat="1" ht="24">
      <c r="B133" s="122"/>
      <c r="C133" s="123">
        <v>6</v>
      </c>
      <c r="D133" s="414" t="s">
        <v>113</v>
      </c>
      <c r="E133" s="124" t="s">
        <v>820</v>
      </c>
      <c r="F133" s="125" t="s">
        <v>821</v>
      </c>
      <c r="G133" s="126" t="s">
        <v>146</v>
      </c>
      <c r="H133" s="127">
        <v>17.55</v>
      </c>
      <c r="I133" s="128"/>
      <c r="J133" s="128">
        <f>ROUND(I133*H133,2)</f>
        <v>0</v>
      </c>
      <c r="K133" s="125" t="s">
        <v>1049</v>
      </c>
      <c r="L133" s="28"/>
      <c r="M133" s="129" t="s">
        <v>3</v>
      </c>
      <c r="N133" s="130" t="s">
        <v>35</v>
      </c>
      <c r="O133" s="131">
        <v>0.912</v>
      </c>
      <c r="P133" s="131">
        <f>O133*H133</f>
        <v>16.0056</v>
      </c>
      <c r="Q133" s="131">
        <v>0</v>
      </c>
      <c r="R133" s="131">
        <f>Q133*H133</f>
        <v>0</v>
      </c>
      <c r="S133" s="131">
        <v>0.028</v>
      </c>
      <c r="T133" s="132">
        <f>S133*H133</f>
        <v>0.4914</v>
      </c>
      <c r="AR133" s="133" t="s">
        <v>123</v>
      </c>
      <c r="AT133" s="133" t="s">
        <v>113</v>
      </c>
      <c r="AU133" s="133" t="s">
        <v>71</v>
      </c>
      <c r="AY133" s="16" t="s">
        <v>110</v>
      </c>
      <c r="BE133" s="134">
        <f>IF(N133="základní",J133,0)</f>
        <v>0</v>
      </c>
      <c r="BF133" s="134">
        <f>IF(N133="snížená",J133,0)</f>
        <v>0</v>
      </c>
      <c r="BG133" s="134">
        <f>IF(N133="zákl. přenesená",J133,0)</f>
        <v>0</v>
      </c>
      <c r="BH133" s="134">
        <f>IF(N133="sníž. přenesená",J133,0)</f>
        <v>0</v>
      </c>
      <c r="BI133" s="134">
        <f>IF(N133="nulová",J133,0)</f>
        <v>0</v>
      </c>
      <c r="BJ133" s="16" t="s">
        <v>70</v>
      </c>
      <c r="BK133" s="134">
        <f>ROUND(I133*H133,2)</f>
        <v>0</v>
      </c>
      <c r="BL133" s="16" t="s">
        <v>123</v>
      </c>
      <c r="BM133" s="133" t="s">
        <v>593</v>
      </c>
    </row>
    <row r="134" spans="2:47" s="1" customFormat="1" ht="19.5">
      <c r="B134" s="28"/>
      <c r="D134" s="145" t="s">
        <v>133</v>
      </c>
      <c r="F134" s="151" t="s">
        <v>811</v>
      </c>
      <c r="L134" s="28"/>
      <c r="M134" s="152"/>
      <c r="T134" s="49"/>
      <c r="AT134" s="16" t="s">
        <v>133</v>
      </c>
      <c r="AU134" s="16" t="s">
        <v>71</v>
      </c>
    </row>
    <row r="135" spans="2:51" s="13" customFormat="1" ht="14.25" customHeight="1">
      <c r="B135" s="157"/>
      <c r="D135" s="145"/>
      <c r="E135" s="158"/>
      <c r="F135" s="274" t="s">
        <v>970</v>
      </c>
      <c r="H135" s="158"/>
      <c r="L135" s="157"/>
      <c r="M135" s="160"/>
      <c r="T135" s="161"/>
      <c r="AT135" s="158"/>
      <c r="AU135" s="158"/>
      <c r="AY135" s="158"/>
    </row>
    <row r="136" spans="2:51" s="13" customFormat="1" ht="12">
      <c r="B136" s="157"/>
      <c r="D136" s="145" t="s">
        <v>118</v>
      </c>
      <c r="E136" s="158" t="s">
        <v>3</v>
      </c>
      <c r="F136" s="159" t="s">
        <v>856</v>
      </c>
      <c r="H136" s="158" t="s">
        <v>3</v>
      </c>
      <c r="L136" s="157"/>
      <c r="M136" s="160"/>
      <c r="T136" s="161"/>
      <c r="AT136" s="158" t="s">
        <v>118</v>
      </c>
      <c r="AU136" s="158" t="s">
        <v>71</v>
      </c>
      <c r="AV136" s="13" t="s">
        <v>70</v>
      </c>
      <c r="AW136" s="13" t="s">
        <v>26</v>
      </c>
      <c r="AX136" s="13" t="s">
        <v>64</v>
      </c>
      <c r="AY136" s="158" t="s">
        <v>110</v>
      </c>
    </row>
    <row r="137" spans="2:51" s="12" customFormat="1" ht="12">
      <c r="B137" s="144"/>
      <c r="D137" s="145" t="s">
        <v>118</v>
      </c>
      <c r="E137" s="150" t="s">
        <v>3</v>
      </c>
      <c r="F137" s="146" t="s">
        <v>822</v>
      </c>
      <c r="H137" s="147">
        <v>17.55</v>
      </c>
      <c r="L137" s="144"/>
      <c r="M137" s="148"/>
      <c r="T137" s="149"/>
      <c r="AT137" s="150" t="s">
        <v>118</v>
      </c>
      <c r="AU137" s="150" t="s">
        <v>71</v>
      </c>
      <c r="AV137" s="12" t="s">
        <v>71</v>
      </c>
      <c r="AW137" s="12" t="s">
        <v>26</v>
      </c>
      <c r="AX137" s="12" t="s">
        <v>64</v>
      </c>
      <c r="AY137" s="150" t="s">
        <v>110</v>
      </c>
    </row>
    <row r="138" spans="2:65" s="1" customFormat="1" ht="48">
      <c r="B138" s="122"/>
      <c r="C138" s="123">
        <v>7</v>
      </c>
      <c r="D138" s="414" t="s">
        <v>113</v>
      </c>
      <c r="E138" s="124" t="s">
        <v>946</v>
      </c>
      <c r="F138" s="125" t="s">
        <v>947</v>
      </c>
      <c r="G138" s="126" t="s">
        <v>114</v>
      </c>
      <c r="H138" s="127">
        <v>8</v>
      </c>
      <c r="I138" s="128"/>
      <c r="J138" s="128">
        <f>ROUND(I138*H138,2)</f>
        <v>0</v>
      </c>
      <c r="K138" s="125" t="s">
        <v>1049</v>
      </c>
      <c r="L138" s="28"/>
      <c r="M138" s="129"/>
      <c r="N138" s="130"/>
      <c r="O138" s="131"/>
      <c r="P138" s="131"/>
      <c r="Q138" s="131"/>
      <c r="R138" s="131"/>
      <c r="S138" s="131"/>
      <c r="T138" s="132"/>
      <c r="AR138" s="133"/>
      <c r="AT138" s="133"/>
      <c r="AU138" s="133"/>
      <c r="AY138" s="16"/>
      <c r="BE138" s="134"/>
      <c r="BF138" s="134"/>
      <c r="BG138" s="134"/>
      <c r="BH138" s="134"/>
      <c r="BI138" s="134"/>
      <c r="BJ138" s="16"/>
      <c r="BK138" s="134"/>
      <c r="BL138" s="16"/>
      <c r="BM138" s="133"/>
    </row>
    <row r="139" spans="2:51" s="13" customFormat="1" ht="26.25" customHeight="1">
      <c r="B139" s="157"/>
      <c r="D139" s="145"/>
      <c r="E139" s="158"/>
      <c r="F139" s="274" t="s">
        <v>971</v>
      </c>
      <c r="H139" s="158"/>
      <c r="L139" s="157"/>
      <c r="M139" s="160"/>
      <c r="T139" s="161"/>
      <c r="AT139" s="158"/>
      <c r="AU139" s="158"/>
      <c r="AY139" s="158"/>
    </row>
    <row r="140" spans="2:65" s="1" customFormat="1" ht="40.5" customHeight="1">
      <c r="B140" s="122"/>
      <c r="C140" s="123">
        <v>8</v>
      </c>
      <c r="D140" s="123"/>
      <c r="E140" s="349" t="s">
        <v>594</v>
      </c>
      <c r="F140" s="246" t="s">
        <v>991</v>
      </c>
      <c r="G140" s="244" t="s">
        <v>146</v>
      </c>
      <c r="H140" s="127">
        <v>8</v>
      </c>
      <c r="I140" s="128"/>
      <c r="J140" s="128">
        <f aca="true" t="shared" si="1" ref="J140">ROUND(I140*H140,2)</f>
        <v>0</v>
      </c>
      <c r="K140" s="125"/>
      <c r="L140" s="28"/>
      <c r="M140" s="129"/>
      <c r="N140" s="130"/>
      <c r="O140" s="131"/>
      <c r="P140" s="131"/>
      <c r="Q140" s="131"/>
      <c r="R140" s="131"/>
      <c r="S140" s="131"/>
      <c r="T140" s="132"/>
      <c r="AR140" s="133"/>
      <c r="AT140" s="133"/>
      <c r="AU140" s="133"/>
      <c r="AY140" s="16"/>
      <c r="BE140" s="134"/>
      <c r="BF140" s="134"/>
      <c r="BG140" s="134"/>
      <c r="BH140" s="134"/>
      <c r="BI140" s="134"/>
      <c r="BJ140" s="16"/>
      <c r="BK140" s="134"/>
      <c r="BL140" s="16"/>
      <c r="BM140" s="133"/>
    </row>
    <row r="141" spans="2:65" s="1" customFormat="1" ht="47.25" customHeight="1">
      <c r="B141" s="122"/>
      <c r="C141" s="123">
        <v>9</v>
      </c>
      <c r="D141" s="123"/>
      <c r="E141" s="349" t="s">
        <v>972</v>
      </c>
      <c r="F141" s="246" t="s">
        <v>1016</v>
      </c>
      <c r="G141" s="244" t="s">
        <v>146</v>
      </c>
      <c r="H141" s="127">
        <v>19</v>
      </c>
      <c r="I141" s="128"/>
      <c r="J141" s="128">
        <f>ROUND(I141*H141,2)</f>
        <v>0</v>
      </c>
      <c r="K141" s="125"/>
      <c r="L141" s="28"/>
      <c r="M141" s="129"/>
      <c r="N141" s="130"/>
      <c r="O141" s="131"/>
      <c r="P141" s="131"/>
      <c r="Q141" s="131"/>
      <c r="R141" s="131"/>
      <c r="S141" s="131"/>
      <c r="T141" s="132"/>
      <c r="AR141" s="133"/>
      <c r="AT141" s="133"/>
      <c r="AU141" s="133"/>
      <c r="AY141" s="16"/>
      <c r="BE141" s="134"/>
      <c r="BF141" s="134"/>
      <c r="BG141" s="134"/>
      <c r="BH141" s="134"/>
      <c r="BI141" s="134"/>
      <c r="BJ141" s="16"/>
      <c r="BK141" s="134"/>
      <c r="BL141" s="16"/>
      <c r="BM141" s="133"/>
    </row>
    <row r="142" spans="2:65" s="1" customFormat="1" ht="24">
      <c r="B142" s="122"/>
      <c r="C142" s="123">
        <v>10</v>
      </c>
      <c r="D142" s="123" t="s">
        <v>113</v>
      </c>
      <c r="E142" s="245" t="s">
        <v>834</v>
      </c>
      <c r="F142" s="246" t="s">
        <v>835</v>
      </c>
      <c r="G142" s="126" t="s">
        <v>146</v>
      </c>
      <c r="H142" s="127">
        <v>0.44</v>
      </c>
      <c r="I142" s="128"/>
      <c r="J142" s="128">
        <f>ROUND(I142*H142,2)</f>
        <v>0</v>
      </c>
      <c r="K142" s="125" t="s">
        <v>1049</v>
      </c>
      <c r="L142" s="28"/>
      <c r="M142" s="129" t="s">
        <v>3</v>
      </c>
      <c r="N142" s="130" t="s">
        <v>35</v>
      </c>
      <c r="O142" s="131">
        <v>0.912</v>
      </c>
      <c r="P142" s="131">
        <f>O142*H142</f>
        <v>0.40128</v>
      </c>
      <c r="Q142" s="131">
        <v>0</v>
      </c>
      <c r="R142" s="131">
        <f>Q142*H142</f>
        <v>0</v>
      </c>
      <c r="S142" s="131">
        <v>0.028</v>
      </c>
      <c r="T142" s="132">
        <f>S142*H142</f>
        <v>0.012320000000000001</v>
      </c>
      <c r="AR142" s="133" t="s">
        <v>123</v>
      </c>
      <c r="AT142" s="133" t="s">
        <v>113</v>
      </c>
      <c r="AU142" s="133" t="s">
        <v>71</v>
      </c>
      <c r="AY142" s="16" t="s">
        <v>110</v>
      </c>
      <c r="BE142" s="134">
        <f>IF(N142="základní",J142,0)</f>
        <v>0</v>
      </c>
      <c r="BF142" s="134">
        <f>IF(N142="snížená",J142,0)</f>
        <v>0</v>
      </c>
      <c r="BG142" s="134">
        <f>IF(N142="zákl. přenesená",J142,0)</f>
        <v>0</v>
      </c>
      <c r="BH142" s="134">
        <f>IF(N142="sníž. přenesená",J142,0)</f>
        <v>0</v>
      </c>
      <c r="BI142" s="134">
        <f>IF(N142="nulová",J142,0)</f>
        <v>0</v>
      </c>
      <c r="BJ142" s="16" t="s">
        <v>70</v>
      </c>
      <c r="BK142" s="134">
        <f>ROUND(I142*H142,2)</f>
        <v>0</v>
      </c>
      <c r="BL142" s="16" t="s">
        <v>123</v>
      </c>
      <c r="BM142" s="133" t="s">
        <v>588</v>
      </c>
    </row>
    <row r="143" spans="2:47" s="1" customFormat="1" ht="19.5">
      <c r="B143" s="28"/>
      <c r="D143" s="145" t="s">
        <v>133</v>
      </c>
      <c r="F143" s="151" t="s">
        <v>872</v>
      </c>
      <c r="L143" s="28"/>
      <c r="M143" s="152"/>
      <c r="T143" s="49"/>
      <c r="AT143" s="16" t="s">
        <v>133</v>
      </c>
      <c r="AU143" s="16" t="s">
        <v>71</v>
      </c>
    </row>
    <row r="144" spans="2:51" s="13" customFormat="1" ht="12">
      <c r="B144" s="157"/>
      <c r="D144" s="145" t="s">
        <v>118</v>
      </c>
      <c r="E144" s="158" t="s">
        <v>3</v>
      </c>
      <c r="F144" s="159" t="s">
        <v>873</v>
      </c>
      <c r="H144" s="158" t="s">
        <v>3</v>
      </c>
      <c r="L144" s="157"/>
      <c r="M144" s="160"/>
      <c r="T144" s="161"/>
      <c r="AT144" s="158" t="s">
        <v>118</v>
      </c>
      <c r="AU144" s="158" t="s">
        <v>71</v>
      </c>
      <c r="AV144" s="13" t="s">
        <v>70</v>
      </c>
      <c r="AW144" s="13" t="s">
        <v>26</v>
      </c>
      <c r="AX144" s="13" t="s">
        <v>64</v>
      </c>
      <c r="AY144" s="158" t="s">
        <v>110</v>
      </c>
    </row>
    <row r="145" spans="2:51" s="12" customFormat="1" ht="12">
      <c r="B145" s="144"/>
      <c r="D145" s="145" t="s">
        <v>118</v>
      </c>
      <c r="E145" s="150" t="s">
        <v>3</v>
      </c>
      <c r="F145" s="247" t="s">
        <v>836</v>
      </c>
      <c r="H145" s="147">
        <v>0.44</v>
      </c>
      <c r="L145" s="144"/>
      <c r="M145" s="148"/>
      <c r="T145" s="149"/>
      <c r="AT145" s="150" t="s">
        <v>118</v>
      </c>
      <c r="AU145" s="150" t="s">
        <v>71</v>
      </c>
      <c r="AV145" s="12" t="s">
        <v>71</v>
      </c>
      <c r="AW145" s="12" t="s">
        <v>26</v>
      </c>
      <c r="AX145" s="12" t="s">
        <v>64</v>
      </c>
      <c r="AY145" s="150" t="s">
        <v>110</v>
      </c>
    </row>
    <row r="146" spans="2:65" s="1" customFormat="1" ht="24">
      <c r="B146" s="122"/>
      <c r="C146" s="123">
        <v>11</v>
      </c>
      <c r="D146" s="123" t="s">
        <v>113</v>
      </c>
      <c r="E146" s="245" t="s">
        <v>837</v>
      </c>
      <c r="F146" s="246" t="s">
        <v>838</v>
      </c>
      <c r="G146" s="126" t="s">
        <v>146</v>
      </c>
      <c r="H146" s="127">
        <v>0.88</v>
      </c>
      <c r="I146" s="128"/>
      <c r="J146" s="128">
        <f>ROUND(I146*H146,2)</f>
        <v>0</v>
      </c>
      <c r="K146" s="125" t="s">
        <v>1049</v>
      </c>
      <c r="L146" s="28"/>
      <c r="M146" s="129" t="s">
        <v>3</v>
      </c>
      <c r="N146" s="130" t="s">
        <v>35</v>
      </c>
      <c r="O146" s="131">
        <v>0.912</v>
      </c>
      <c r="P146" s="131">
        <f>O146*H146</f>
        <v>0.80256</v>
      </c>
      <c r="Q146" s="131">
        <v>0</v>
      </c>
      <c r="R146" s="131">
        <f>Q146*H146</f>
        <v>0</v>
      </c>
      <c r="S146" s="131">
        <v>0.028</v>
      </c>
      <c r="T146" s="132">
        <f>S146*H146</f>
        <v>0.024640000000000002</v>
      </c>
      <c r="AR146" s="133" t="s">
        <v>123</v>
      </c>
      <c r="AT146" s="133" t="s">
        <v>113</v>
      </c>
      <c r="AU146" s="133" t="s">
        <v>71</v>
      </c>
      <c r="AY146" s="16" t="s">
        <v>110</v>
      </c>
      <c r="BE146" s="134">
        <f>IF(N146="základní",J146,0)</f>
        <v>0</v>
      </c>
      <c r="BF146" s="134">
        <f>IF(N146="snížená",J146,0)</f>
        <v>0</v>
      </c>
      <c r="BG146" s="134">
        <f>IF(N146="zákl. přenesená",J146,0)</f>
        <v>0</v>
      </c>
      <c r="BH146" s="134">
        <f>IF(N146="sníž. přenesená",J146,0)</f>
        <v>0</v>
      </c>
      <c r="BI146" s="134">
        <f>IF(N146="nulová",J146,0)</f>
        <v>0</v>
      </c>
      <c r="BJ146" s="16" t="s">
        <v>70</v>
      </c>
      <c r="BK146" s="134">
        <f>ROUND(I146*H146,2)</f>
        <v>0</v>
      </c>
      <c r="BL146" s="16" t="s">
        <v>123</v>
      </c>
      <c r="BM146" s="133" t="s">
        <v>588</v>
      </c>
    </row>
    <row r="147" spans="2:47" s="1" customFormat="1" ht="19.5">
      <c r="B147" s="28"/>
      <c r="D147" s="145" t="s">
        <v>133</v>
      </c>
      <c r="F147" s="151" t="s">
        <v>811</v>
      </c>
      <c r="L147" s="28"/>
      <c r="M147" s="152"/>
      <c r="T147" s="49"/>
      <c r="AT147" s="16" t="s">
        <v>133</v>
      </c>
      <c r="AU147" s="16" t="s">
        <v>71</v>
      </c>
    </row>
    <row r="148" spans="2:51" s="13" customFormat="1" ht="12">
      <c r="B148" s="157"/>
      <c r="D148" s="145" t="s">
        <v>118</v>
      </c>
      <c r="E148" s="158" t="s">
        <v>3</v>
      </c>
      <c r="F148" s="159" t="s">
        <v>874</v>
      </c>
      <c r="H148" s="158" t="s">
        <v>3</v>
      </c>
      <c r="L148" s="157"/>
      <c r="M148" s="160"/>
      <c r="T148" s="161"/>
      <c r="AT148" s="158" t="s">
        <v>118</v>
      </c>
      <c r="AU148" s="158" t="s">
        <v>71</v>
      </c>
      <c r="AV148" s="13" t="s">
        <v>70</v>
      </c>
      <c r="AW148" s="13" t="s">
        <v>26</v>
      </c>
      <c r="AX148" s="13" t="s">
        <v>64</v>
      </c>
      <c r="AY148" s="158" t="s">
        <v>110</v>
      </c>
    </row>
    <row r="149" spans="2:51" s="12" customFormat="1" ht="12">
      <c r="B149" s="144"/>
      <c r="D149" s="145" t="s">
        <v>118</v>
      </c>
      <c r="E149" s="150" t="s">
        <v>3</v>
      </c>
      <c r="F149" s="247" t="s">
        <v>839</v>
      </c>
      <c r="H149" s="147">
        <v>0.88</v>
      </c>
      <c r="L149" s="144"/>
      <c r="M149" s="148"/>
      <c r="T149" s="149"/>
      <c r="AT149" s="150" t="s">
        <v>118</v>
      </c>
      <c r="AU149" s="150" t="s">
        <v>71</v>
      </c>
      <c r="AV149" s="12" t="s">
        <v>71</v>
      </c>
      <c r="AW149" s="12" t="s">
        <v>26</v>
      </c>
      <c r="AX149" s="12" t="s">
        <v>64</v>
      </c>
      <c r="AY149" s="150" t="s">
        <v>110</v>
      </c>
    </row>
    <row r="150" spans="2:65" s="1" customFormat="1" ht="12">
      <c r="B150" s="122"/>
      <c r="C150" s="123">
        <v>12</v>
      </c>
      <c r="D150" s="123" t="s">
        <v>113</v>
      </c>
      <c r="E150" s="245" t="s">
        <v>840</v>
      </c>
      <c r="F150" s="246" t="s">
        <v>841</v>
      </c>
      <c r="G150" s="126" t="s">
        <v>146</v>
      </c>
      <c r="H150" s="127">
        <v>0.44</v>
      </c>
      <c r="I150" s="128"/>
      <c r="J150" s="128">
        <f>ROUND(I150*H150,2)</f>
        <v>0</v>
      </c>
      <c r="K150" s="125" t="s">
        <v>1049</v>
      </c>
      <c r="L150" s="28"/>
      <c r="M150" s="129" t="s">
        <v>3</v>
      </c>
      <c r="N150" s="130" t="s">
        <v>35</v>
      </c>
      <c r="O150" s="131">
        <v>0.912</v>
      </c>
      <c r="P150" s="131">
        <f>O150*H150</f>
        <v>0.40128</v>
      </c>
      <c r="Q150" s="131">
        <v>0</v>
      </c>
      <c r="R150" s="131">
        <f>Q150*H150</f>
        <v>0</v>
      </c>
      <c r="S150" s="131">
        <v>0.028</v>
      </c>
      <c r="T150" s="132">
        <f>S150*H150</f>
        <v>0.012320000000000001</v>
      </c>
      <c r="AR150" s="133" t="s">
        <v>123</v>
      </c>
      <c r="AT150" s="133" t="s">
        <v>113</v>
      </c>
      <c r="AU150" s="133" t="s">
        <v>71</v>
      </c>
      <c r="AY150" s="16" t="s">
        <v>110</v>
      </c>
      <c r="BE150" s="134">
        <f>IF(N150="základní",J150,0)</f>
        <v>0</v>
      </c>
      <c r="BF150" s="134">
        <f>IF(N150="snížená",J150,0)</f>
        <v>0</v>
      </c>
      <c r="BG150" s="134">
        <f>IF(N150="zákl. přenesená",J150,0)</f>
        <v>0</v>
      </c>
      <c r="BH150" s="134">
        <f>IF(N150="sníž. přenesená",J150,0)</f>
        <v>0</v>
      </c>
      <c r="BI150" s="134">
        <f>IF(N150="nulová",J150,0)</f>
        <v>0</v>
      </c>
      <c r="BJ150" s="16" t="s">
        <v>70</v>
      </c>
      <c r="BK150" s="134">
        <f>ROUND(I150*H150,2)</f>
        <v>0</v>
      </c>
      <c r="BL150" s="16" t="s">
        <v>123</v>
      </c>
      <c r="BM150" s="133" t="s">
        <v>588</v>
      </c>
    </row>
    <row r="151" spans="2:65" s="1" customFormat="1" ht="12">
      <c r="B151" s="122"/>
      <c r="C151" s="123">
        <v>13</v>
      </c>
      <c r="D151" s="123" t="s">
        <v>113</v>
      </c>
      <c r="E151" s="245" t="s">
        <v>842</v>
      </c>
      <c r="F151" s="246" t="s">
        <v>843</v>
      </c>
      <c r="G151" s="126" t="s">
        <v>146</v>
      </c>
      <c r="H151" s="127">
        <v>0.88</v>
      </c>
      <c r="I151" s="128"/>
      <c r="J151" s="128">
        <f>ROUND(I151*H151,2)</f>
        <v>0</v>
      </c>
      <c r="K151" s="125" t="s">
        <v>1049</v>
      </c>
      <c r="L151" s="28"/>
      <c r="M151" s="129" t="s">
        <v>3</v>
      </c>
      <c r="N151" s="130" t="s">
        <v>35</v>
      </c>
      <c r="O151" s="131">
        <v>0.912</v>
      </c>
      <c r="P151" s="131">
        <f>O151*H151</f>
        <v>0.80256</v>
      </c>
      <c r="Q151" s="131">
        <v>0</v>
      </c>
      <c r="R151" s="131">
        <f>Q151*H151</f>
        <v>0</v>
      </c>
      <c r="S151" s="131">
        <v>0.028</v>
      </c>
      <c r="T151" s="132">
        <f>S151*H151</f>
        <v>0.024640000000000002</v>
      </c>
      <c r="AR151" s="133" t="s">
        <v>123</v>
      </c>
      <c r="AT151" s="133" t="s">
        <v>113</v>
      </c>
      <c r="AU151" s="133" t="s">
        <v>71</v>
      </c>
      <c r="AY151" s="16" t="s">
        <v>110</v>
      </c>
      <c r="BE151" s="134">
        <f>IF(N151="základní",J151,0)</f>
        <v>0</v>
      </c>
      <c r="BF151" s="134">
        <f>IF(N151="snížená",J151,0)</f>
        <v>0</v>
      </c>
      <c r="BG151" s="134">
        <f>IF(N151="zákl. přenesená",J151,0)</f>
        <v>0</v>
      </c>
      <c r="BH151" s="134">
        <f>IF(N151="sníž. přenesená",J151,0)</f>
        <v>0</v>
      </c>
      <c r="BI151" s="134">
        <f>IF(N151="nulová",J151,0)</f>
        <v>0</v>
      </c>
      <c r="BJ151" s="16" t="s">
        <v>70</v>
      </c>
      <c r="BK151" s="134">
        <f>ROUND(I151*H151,2)</f>
        <v>0</v>
      </c>
      <c r="BL151" s="16" t="s">
        <v>123</v>
      </c>
      <c r="BM151" s="133" t="s">
        <v>588</v>
      </c>
    </row>
    <row r="152" spans="2:65" s="1" customFormat="1" ht="24">
      <c r="B152" s="122"/>
      <c r="C152" s="123">
        <v>14</v>
      </c>
      <c r="D152" s="123" t="s">
        <v>113</v>
      </c>
      <c r="E152" s="245" t="s">
        <v>844</v>
      </c>
      <c r="F152" s="246" t="s">
        <v>845</v>
      </c>
      <c r="G152" s="126" t="s">
        <v>146</v>
      </c>
      <c r="H152" s="127">
        <f>SUM(H156:H158)</f>
        <v>148.98</v>
      </c>
      <c r="I152" s="128"/>
      <c r="J152" s="128">
        <f>ROUND(I152*H152,2)</f>
        <v>0</v>
      </c>
      <c r="K152" s="125" t="s">
        <v>1049</v>
      </c>
      <c r="L152" s="28"/>
      <c r="M152" s="129" t="s">
        <v>3</v>
      </c>
      <c r="N152" s="130" t="s">
        <v>35</v>
      </c>
      <c r="O152" s="131">
        <v>0.912</v>
      </c>
      <c r="P152" s="131">
        <f>O152*H152</f>
        <v>135.86975999999999</v>
      </c>
      <c r="Q152" s="131">
        <v>0</v>
      </c>
      <c r="R152" s="131">
        <f>Q152*H152</f>
        <v>0</v>
      </c>
      <c r="S152" s="131">
        <v>0.028</v>
      </c>
      <c r="T152" s="132">
        <f>S152*H152</f>
        <v>4.17144</v>
      </c>
      <c r="AR152" s="133" t="s">
        <v>123</v>
      </c>
      <c r="AT152" s="133" t="s">
        <v>113</v>
      </c>
      <c r="AU152" s="133" t="s">
        <v>71</v>
      </c>
      <c r="AY152" s="16" t="s">
        <v>110</v>
      </c>
      <c r="BE152" s="134">
        <f>IF(N152="základní",J152,0)</f>
        <v>0</v>
      </c>
      <c r="BF152" s="134">
        <f>IF(N152="snížená",J152,0)</f>
        <v>0</v>
      </c>
      <c r="BG152" s="134">
        <f>IF(N152="zákl. přenesená",J152,0)</f>
        <v>0</v>
      </c>
      <c r="BH152" s="134">
        <f>IF(N152="sníž. přenesená",J152,0)</f>
        <v>0</v>
      </c>
      <c r="BI152" s="134">
        <f>IF(N152="nulová",J152,0)</f>
        <v>0</v>
      </c>
      <c r="BJ152" s="16" t="s">
        <v>70</v>
      </c>
      <c r="BK152" s="134">
        <f>ROUND(I152*H152,2)</f>
        <v>0</v>
      </c>
      <c r="BL152" s="16" t="s">
        <v>123</v>
      </c>
      <c r="BM152" s="133" t="s">
        <v>588</v>
      </c>
    </row>
    <row r="153" spans="2:47" s="1" customFormat="1" ht="19.5">
      <c r="B153" s="28"/>
      <c r="D153" s="145" t="s">
        <v>133</v>
      </c>
      <c r="F153" s="151" t="s">
        <v>849</v>
      </c>
      <c r="L153" s="28"/>
      <c r="M153" s="152"/>
      <c r="T153" s="49"/>
      <c r="AT153" s="16" t="s">
        <v>133</v>
      </c>
      <c r="AU153" s="16" t="s">
        <v>71</v>
      </c>
    </row>
    <row r="154" spans="2:51" s="13" customFormat="1" ht="24.75" customHeight="1">
      <c r="B154" s="157"/>
      <c r="D154" s="145"/>
      <c r="E154" s="158"/>
      <c r="F154" s="274" t="s">
        <v>1115</v>
      </c>
      <c r="H154" s="158"/>
      <c r="L154" s="157"/>
      <c r="M154" s="160"/>
      <c r="T154" s="161"/>
      <c r="AT154" s="158"/>
      <c r="AU154" s="158"/>
      <c r="AY154" s="158"/>
    </row>
    <row r="155" spans="2:51" s="13" customFormat="1" ht="22.5">
      <c r="B155" s="157"/>
      <c r="D155" s="145" t="s">
        <v>118</v>
      </c>
      <c r="E155" s="158" t="s">
        <v>3</v>
      </c>
      <c r="F155" s="274" t="s">
        <v>910</v>
      </c>
      <c r="H155" s="158" t="s">
        <v>3</v>
      </c>
      <c r="L155" s="157"/>
      <c r="M155" s="160"/>
      <c r="T155" s="161"/>
      <c r="AT155" s="158" t="s">
        <v>118</v>
      </c>
      <c r="AU155" s="158" t="s">
        <v>71</v>
      </c>
      <c r="AV155" s="13" t="s">
        <v>70</v>
      </c>
      <c r="AW155" s="13" t="s">
        <v>26</v>
      </c>
      <c r="AX155" s="13" t="s">
        <v>64</v>
      </c>
      <c r="AY155" s="158" t="s">
        <v>110</v>
      </c>
    </row>
    <row r="156" spans="2:51" s="12" customFormat="1" ht="12">
      <c r="B156" s="144"/>
      <c r="D156" s="145" t="s">
        <v>118</v>
      </c>
      <c r="E156" s="150" t="s">
        <v>3</v>
      </c>
      <c r="F156" s="247" t="s">
        <v>848</v>
      </c>
      <c r="H156" s="147">
        <v>48.98</v>
      </c>
      <c r="L156" s="144"/>
      <c r="M156" s="148"/>
      <c r="T156" s="149"/>
      <c r="AT156" s="150" t="s">
        <v>118</v>
      </c>
      <c r="AU156" s="150" t="s">
        <v>71</v>
      </c>
      <c r="AV156" s="12" t="s">
        <v>71</v>
      </c>
      <c r="AW156" s="12" t="s">
        <v>26</v>
      </c>
      <c r="AX156" s="12" t="s">
        <v>64</v>
      </c>
      <c r="AY156" s="150" t="s">
        <v>110</v>
      </c>
    </row>
    <row r="157" spans="2:51" s="13" customFormat="1" ht="12">
      <c r="B157" s="157"/>
      <c r="D157" s="145"/>
      <c r="E157" s="158"/>
      <c r="F157" s="274" t="s">
        <v>1084</v>
      </c>
      <c r="H157" s="158"/>
      <c r="L157" s="157"/>
      <c r="M157" s="160"/>
      <c r="T157" s="161"/>
      <c r="AT157" s="158"/>
      <c r="AU157" s="158"/>
      <c r="AY157" s="158"/>
    </row>
    <row r="158" spans="2:51" s="12" customFormat="1" ht="12">
      <c r="B158" s="144"/>
      <c r="D158" s="145"/>
      <c r="E158" s="150"/>
      <c r="F158" s="247">
        <v>100</v>
      </c>
      <c r="H158" s="147">
        <v>100</v>
      </c>
      <c r="L158" s="144"/>
      <c r="M158" s="148"/>
      <c r="T158" s="149"/>
      <c r="AT158" s="150"/>
      <c r="AU158" s="150"/>
      <c r="AY158" s="150"/>
    </row>
    <row r="159" spans="2:65" s="1" customFormat="1" ht="36">
      <c r="B159" s="122"/>
      <c r="C159" s="123">
        <v>15</v>
      </c>
      <c r="D159" s="123" t="s">
        <v>113</v>
      </c>
      <c r="E159" s="124" t="s">
        <v>882</v>
      </c>
      <c r="F159" s="125" t="s">
        <v>883</v>
      </c>
      <c r="G159" s="126" t="s">
        <v>146</v>
      </c>
      <c r="H159" s="127">
        <v>48.98</v>
      </c>
      <c r="I159" s="128"/>
      <c r="J159" s="128">
        <f>ROUND(I159*H159,2)</f>
        <v>0</v>
      </c>
      <c r="K159" s="125" t="s">
        <v>1049</v>
      </c>
      <c r="L159" s="28"/>
      <c r="M159" s="129" t="s">
        <v>3</v>
      </c>
      <c r="N159" s="130" t="s">
        <v>35</v>
      </c>
      <c r="O159" s="131">
        <v>0.912</v>
      </c>
      <c r="P159" s="131">
        <f>O159*H159</f>
        <v>44.66976</v>
      </c>
      <c r="Q159" s="131">
        <v>0</v>
      </c>
      <c r="R159" s="131">
        <f>Q159*H159</f>
        <v>0</v>
      </c>
      <c r="S159" s="131">
        <v>0.028</v>
      </c>
      <c r="T159" s="132">
        <f>S159*H159</f>
        <v>1.37144</v>
      </c>
      <c r="AR159" s="133" t="s">
        <v>123</v>
      </c>
      <c r="AT159" s="133" t="s">
        <v>113</v>
      </c>
      <c r="AU159" s="133" t="s">
        <v>71</v>
      </c>
      <c r="AY159" s="16" t="s">
        <v>110</v>
      </c>
      <c r="BE159" s="134">
        <f>IF(N159="základní",J159,0)</f>
        <v>0</v>
      </c>
      <c r="BF159" s="134">
        <f>IF(N159="snížená",J159,0)</f>
        <v>0</v>
      </c>
      <c r="BG159" s="134">
        <f>IF(N159="zákl. přenesená",J159,0)</f>
        <v>0</v>
      </c>
      <c r="BH159" s="134">
        <f>IF(N159="sníž. přenesená",J159,0)</f>
        <v>0</v>
      </c>
      <c r="BI159" s="134">
        <f>IF(N159="nulová",J159,0)</f>
        <v>0</v>
      </c>
      <c r="BJ159" s="16" t="s">
        <v>70</v>
      </c>
      <c r="BK159" s="134">
        <f>ROUND(I159*H159,2)</f>
        <v>0</v>
      </c>
      <c r="BL159" s="16" t="s">
        <v>123</v>
      </c>
      <c r="BM159" s="133" t="s">
        <v>588</v>
      </c>
    </row>
    <row r="160" spans="2:47" s="1" customFormat="1" ht="19.5">
      <c r="B160" s="28"/>
      <c r="D160" s="145" t="s">
        <v>133</v>
      </c>
      <c r="F160" s="151" t="s">
        <v>811</v>
      </c>
      <c r="L160" s="28"/>
      <c r="M160" s="152"/>
      <c r="T160" s="49"/>
      <c r="AT160" s="16" t="s">
        <v>133</v>
      </c>
      <c r="AU160" s="16" t="s">
        <v>71</v>
      </c>
    </row>
    <row r="161" spans="2:51" s="13" customFormat="1" ht="24.75" customHeight="1">
      <c r="B161" s="157"/>
      <c r="D161" s="145"/>
      <c r="E161" s="158"/>
      <c r="F161" s="274" t="s">
        <v>1115</v>
      </c>
      <c r="H161" s="158"/>
      <c r="L161" s="157"/>
      <c r="M161" s="160"/>
      <c r="T161" s="161"/>
      <c r="AT161" s="158"/>
      <c r="AU161" s="158"/>
      <c r="AY161" s="158"/>
    </row>
    <row r="162" spans="2:51" s="13" customFormat="1" ht="12">
      <c r="B162" s="157"/>
      <c r="D162" s="145" t="s">
        <v>118</v>
      </c>
      <c r="E162" s="158" t="s">
        <v>3</v>
      </c>
      <c r="F162" s="274" t="s">
        <v>909</v>
      </c>
      <c r="H162" s="158" t="s">
        <v>3</v>
      </c>
      <c r="L162" s="157"/>
      <c r="M162" s="160"/>
      <c r="T162" s="161"/>
      <c r="AT162" s="158" t="s">
        <v>118</v>
      </c>
      <c r="AU162" s="158" t="s">
        <v>71</v>
      </c>
      <c r="AV162" s="13" t="s">
        <v>70</v>
      </c>
      <c r="AW162" s="13" t="s">
        <v>26</v>
      </c>
      <c r="AX162" s="13" t="s">
        <v>64</v>
      </c>
      <c r="AY162" s="158" t="s">
        <v>110</v>
      </c>
    </row>
    <row r="163" spans="2:51" s="12" customFormat="1" ht="12">
      <c r="B163" s="144"/>
      <c r="D163" s="145" t="s">
        <v>118</v>
      </c>
      <c r="E163" s="150" t="s">
        <v>3</v>
      </c>
      <c r="F163" s="247" t="s">
        <v>848</v>
      </c>
      <c r="H163" s="147">
        <v>48.98</v>
      </c>
      <c r="L163" s="144"/>
      <c r="M163" s="148"/>
      <c r="T163" s="149"/>
      <c r="AT163" s="150" t="s">
        <v>118</v>
      </c>
      <c r="AU163" s="150" t="s">
        <v>71</v>
      </c>
      <c r="AV163" s="12" t="s">
        <v>71</v>
      </c>
      <c r="AW163" s="12" t="s">
        <v>26</v>
      </c>
      <c r="AX163" s="12" t="s">
        <v>64</v>
      </c>
      <c r="AY163" s="150" t="s">
        <v>110</v>
      </c>
    </row>
    <row r="164" spans="2:65" s="1" customFormat="1" ht="24">
      <c r="B164" s="122"/>
      <c r="C164" s="123">
        <v>16</v>
      </c>
      <c r="D164" s="123"/>
      <c r="E164" s="349" t="s">
        <v>973</v>
      </c>
      <c r="F164" s="246" t="s">
        <v>999</v>
      </c>
      <c r="G164" s="244" t="s">
        <v>860</v>
      </c>
      <c r="H164" s="127">
        <v>9</v>
      </c>
      <c r="I164" s="128"/>
      <c r="J164" s="128">
        <f>ROUND(I164*H164,2)</f>
        <v>0</v>
      </c>
      <c r="K164" s="125"/>
      <c r="L164" s="28"/>
      <c r="M164" s="129"/>
      <c r="N164" s="130"/>
      <c r="O164" s="131"/>
      <c r="P164" s="131"/>
      <c r="Q164" s="131"/>
      <c r="R164" s="131"/>
      <c r="S164" s="131"/>
      <c r="T164" s="132"/>
      <c r="AR164" s="133"/>
      <c r="AT164" s="133"/>
      <c r="AU164" s="133"/>
      <c r="AY164" s="16"/>
      <c r="BE164" s="134"/>
      <c r="BF164" s="134"/>
      <c r="BG164" s="134"/>
      <c r="BH164" s="134"/>
      <c r="BI164" s="134"/>
      <c r="BJ164" s="16"/>
      <c r="BK164" s="134"/>
      <c r="BL164" s="16"/>
      <c r="BM164" s="133"/>
    </row>
    <row r="165" spans="2:51" s="13" customFormat="1" ht="24.75" customHeight="1">
      <c r="B165" s="157"/>
      <c r="D165" s="145"/>
      <c r="E165" s="158"/>
      <c r="F165" s="274" t="s">
        <v>1115</v>
      </c>
      <c r="H165" s="158"/>
      <c r="L165" s="157"/>
      <c r="M165" s="160"/>
      <c r="T165" s="161"/>
      <c r="AT165" s="158"/>
      <c r="AU165" s="158"/>
      <c r="AY165" s="158"/>
    </row>
    <row r="166" spans="2:65" s="1" customFormat="1" ht="36">
      <c r="B166" s="122"/>
      <c r="C166" s="123">
        <v>17</v>
      </c>
      <c r="D166" s="123"/>
      <c r="E166" s="349" t="s">
        <v>974</v>
      </c>
      <c r="F166" s="246" t="s">
        <v>998</v>
      </c>
      <c r="G166" s="244" t="s">
        <v>860</v>
      </c>
      <c r="H166" s="127">
        <v>82</v>
      </c>
      <c r="I166" s="128"/>
      <c r="J166" s="128">
        <f>ROUND(I166*H166,2)</f>
        <v>0</v>
      </c>
      <c r="K166" s="125"/>
      <c r="L166" s="28"/>
      <c r="M166" s="129"/>
      <c r="N166" s="130"/>
      <c r="O166" s="131"/>
      <c r="P166" s="131"/>
      <c r="Q166" s="131"/>
      <c r="R166" s="131"/>
      <c r="S166" s="131"/>
      <c r="T166" s="132"/>
      <c r="AR166" s="133"/>
      <c r="AT166" s="133"/>
      <c r="AU166" s="133"/>
      <c r="AY166" s="16"/>
      <c r="BE166" s="134"/>
      <c r="BF166" s="134"/>
      <c r="BG166" s="134"/>
      <c r="BH166" s="134"/>
      <c r="BI166" s="134"/>
      <c r="BJ166" s="16"/>
      <c r="BK166" s="134"/>
      <c r="BL166" s="16"/>
      <c r="BM166" s="133"/>
    </row>
    <row r="167" spans="2:65" s="1" customFormat="1" ht="27.75" customHeight="1">
      <c r="B167" s="122"/>
      <c r="C167" s="123">
        <v>18</v>
      </c>
      <c r="D167" s="123" t="s">
        <v>113</v>
      </c>
      <c r="E167" s="245" t="s">
        <v>846</v>
      </c>
      <c r="F167" s="246" t="s">
        <v>878</v>
      </c>
      <c r="G167" s="126" t="s">
        <v>146</v>
      </c>
      <c r="H167" s="127">
        <f>SUM(H170:H172)</f>
        <v>535.19</v>
      </c>
      <c r="I167" s="128"/>
      <c r="J167" s="128">
        <f>ROUND(I167*H167,2)</f>
        <v>0</v>
      </c>
      <c r="K167" s="125" t="s">
        <v>1049</v>
      </c>
      <c r="L167" s="28"/>
      <c r="M167" s="129" t="s">
        <v>3</v>
      </c>
      <c r="N167" s="130" t="s">
        <v>35</v>
      </c>
      <c r="O167" s="131">
        <v>0.912</v>
      </c>
      <c r="P167" s="131">
        <f>O167*H167</f>
        <v>488.09328000000005</v>
      </c>
      <c r="Q167" s="131">
        <v>0</v>
      </c>
      <c r="R167" s="131">
        <f>Q167*H167</f>
        <v>0</v>
      </c>
      <c r="S167" s="131">
        <v>0.028</v>
      </c>
      <c r="T167" s="132">
        <f>S167*H167</f>
        <v>14.985320000000002</v>
      </c>
      <c r="AR167" s="133" t="s">
        <v>123</v>
      </c>
      <c r="AT167" s="133" t="s">
        <v>113</v>
      </c>
      <c r="AU167" s="133" t="s">
        <v>71</v>
      </c>
      <c r="AY167" s="16" t="s">
        <v>110</v>
      </c>
      <c r="BE167" s="134">
        <f>IF(N167="základní",J167,0)</f>
        <v>0</v>
      </c>
      <c r="BF167" s="134">
        <f>IF(N167="snížená",J167,0)</f>
        <v>0</v>
      </c>
      <c r="BG167" s="134">
        <f>IF(N167="zákl. přenesená",J167,0)</f>
        <v>0</v>
      </c>
      <c r="BH167" s="134">
        <f>IF(N167="sníž. přenesená",J167,0)</f>
        <v>0</v>
      </c>
      <c r="BI167" s="134">
        <f>IF(N167="nulová",J167,0)</f>
        <v>0</v>
      </c>
      <c r="BJ167" s="16" t="s">
        <v>70</v>
      </c>
      <c r="BK167" s="134">
        <f>ROUND(I167*H167,2)</f>
        <v>0</v>
      </c>
      <c r="BL167" s="16" t="s">
        <v>123</v>
      </c>
      <c r="BM167" s="133" t="s">
        <v>588</v>
      </c>
    </row>
    <row r="168" spans="2:47" s="1" customFormat="1" ht="19.5">
      <c r="B168" s="28"/>
      <c r="D168" s="145" t="s">
        <v>133</v>
      </c>
      <c r="F168" s="151" t="s">
        <v>811</v>
      </c>
      <c r="L168" s="28"/>
      <c r="M168" s="152"/>
      <c r="T168" s="49"/>
      <c r="AT168" s="16" t="s">
        <v>133</v>
      </c>
      <c r="AU168" s="16" t="s">
        <v>71</v>
      </c>
    </row>
    <row r="169" spans="2:51" s="13" customFormat="1" ht="12">
      <c r="B169" s="157"/>
      <c r="D169" s="145" t="s">
        <v>118</v>
      </c>
      <c r="E169" s="158" t="s">
        <v>3</v>
      </c>
      <c r="F169" s="159" t="s">
        <v>875</v>
      </c>
      <c r="H169" s="158" t="s">
        <v>3</v>
      </c>
      <c r="L169" s="157"/>
      <c r="M169" s="160"/>
      <c r="T169" s="161"/>
      <c r="AT169" s="158" t="s">
        <v>118</v>
      </c>
      <c r="AU169" s="158" t="s">
        <v>71</v>
      </c>
      <c r="AV169" s="13" t="s">
        <v>70</v>
      </c>
      <c r="AW169" s="13" t="s">
        <v>26</v>
      </c>
      <c r="AX169" s="13" t="s">
        <v>64</v>
      </c>
      <c r="AY169" s="158" t="s">
        <v>110</v>
      </c>
    </row>
    <row r="170" spans="2:51" s="12" customFormat="1" ht="12">
      <c r="B170" s="144"/>
      <c r="D170" s="145" t="s">
        <v>118</v>
      </c>
      <c r="E170" s="150" t="s">
        <v>3</v>
      </c>
      <c r="F170" s="247" t="s">
        <v>877</v>
      </c>
      <c r="H170" s="147">
        <v>509.19</v>
      </c>
      <c r="L170" s="144"/>
      <c r="M170" s="148"/>
      <c r="T170" s="149"/>
      <c r="AT170" s="150" t="s">
        <v>118</v>
      </c>
      <c r="AU170" s="150" t="s">
        <v>71</v>
      </c>
      <c r="AV170" s="12" t="s">
        <v>71</v>
      </c>
      <c r="AW170" s="12" t="s">
        <v>26</v>
      </c>
      <c r="AX170" s="12" t="s">
        <v>64</v>
      </c>
      <c r="AY170" s="150" t="s">
        <v>110</v>
      </c>
    </row>
    <row r="171" spans="2:51" s="13" customFormat="1" ht="12">
      <c r="B171" s="157"/>
      <c r="D171" s="145" t="s">
        <v>118</v>
      </c>
      <c r="E171" s="158" t="s">
        <v>3</v>
      </c>
      <c r="F171" s="159" t="s">
        <v>926</v>
      </c>
      <c r="H171" s="158" t="s">
        <v>3</v>
      </c>
      <c r="L171" s="157"/>
      <c r="M171" s="160"/>
      <c r="T171" s="161"/>
      <c r="AT171" s="158" t="s">
        <v>118</v>
      </c>
      <c r="AU171" s="158" t="s">
        <v>71</v>
      </c>
      <c r="AV171" s="13" t="s">
        <v>70</v>
      </c>
      <c r="AW171" s="13" t="s">
        <v>26</v>
      </c>
      <c r="AX171" s="13" t="s">
        <v>64</v>
      </c>
      <c r="AY171" s="158" t="s">
        <v>110</v>
      </c>
    </row>
    <row r="172" spans="2:51" s="12" customFormat="1" ht="12">
      <c r="B172" s="144"/>
      <c r="D172" s="145" t="s">
        <v>118</v>
      </c>
      <c r="E172" s="150" t="s">
        <v>3</v>
      </c>
      <c r="F172" s="247" t="s">
        <v>927</v>
      </c>
      <c r="H172" s="147">
        <v>26</v>
      </c>
      <c r="L172" s="144"/>
      <c r="M172" s="148"/>
      <c r="T172" s="149"/>
      <c r="AT172" s="150" t="s">
        <v>118</v>
      </c>
      <c r="AU172" s="150" t="s">
        <v>71</v>
      </c>
      <c r="AV172" s="12" t="s">
        <v>71</v>
      </c>
      <c r="AW172" s="12" t="s">
        <v>26</v>
      </c>
      <c r="AX172" s="12" t="s">
        <v>64</v>
      </c>
      <c r="AY172" s="150" t="s">
        <v>110</v>
      </c>
    </row>
    <row r="173" spans="2:65" s="1" customFormat="1" ht="36">
      <c r="B173" s="122"/>
      <c r="C173" s="123">
        <v>19</v>
      </c>
      <c r="D173" s="123" t="s">
        <v>113</v>
      </c>
      <c r="E173" s="245" t="s">
        <v>864</v>
      </c>
      <c r="F173" s="246" t="s">
        <v>879</v>
      </c>
      <c r="G173" s="126" t="s">
        <v>146</v>
      </c>
      <c r="H173" s="127">
        <v>570</v>
      </c>
      <c r="I173" s="128"/>
      <c r="J173" s="128">
        <f>ROUND(I173*H173,2)</f>
        <v>0</v>
      </c>
      <c r="K173" s="125" t="s">
        <v>1049</v>
      </c>
      <c r="L173" s="28"/>
      <c r="M173" s="129" t="s">
        <v>3</v>
      </c>
      <c r="N173" s="130" t="s">
        <v>35</v>
      </c>
      <c r="O173" s="131">
        <v>0.912</v>
      </c>
      <c r="P173" s="131">
        <f>O173*H173</f>
        <v>519.84</v>
      </c>
      <c r="Q173" s="131">
        <v>0</v>
      </c>
      <c r="R173" s="131">
        <f>Q173*H173</f>
        <v>0</v>
      </c>
      <c r="S173" s="131">
        <v>0.028</v>
      </c>
      <c r="T173" s="132">
        <f>S173*H173</f>
        <v>15.96</v>
      </c>
      <c r="AR173" s="133" t="s">
        <v>123</v>
      </c>
      <c r="AT173" s="133" t="s">
        <v>113</v>
      </c>
      <c r="AU173" s="133" t="s">
        <v>71</v>
      </c>
      <c r="AY173" s="16" t="s">
        <v>110</v>
      </c>
      <c r="BE173" s="134">
        <f>IF(N173="základní",J173,0)</f>
        <v>0</v>
      </c>
      <c r="BF173" s="134">
        <f>IF(N173="snížená",J173,0)</f>
        <v>0</v>
      </c>
      <c r="BG173" s="134">
        <f>IF(N173="zákl. přenesená",J173,0)</f>
        <v>0</v>
      </c>
      <c r="BH173" s="134">
        <f>IF(N173="sníž. přenesená",J173,0)</f>
        <v>0</v>
      </c>
      <c r="BI173" s="134">
        <f>IF(N173="nulová",J173,0)</f>
        <v>0</v>
      </c>
      <c r="BJ173" s="16" t="s">
        <v>70</v>
      </c>
      <c r="BK173" s="134">
        <f>ROUND(I173*H173,2)</f>
        <v>0</v>
      </c>
      <c r="BL173" s="16" t="s">
        <v>123</v>
      </c>
      <c r="BM173" s="133" t="s">
        <v>588</v>
      </c>
    </row>
    <row r="174" spans="2:51" s="13" customFormat="1" ht="12">
      <c r="B174" s="157"/>
      <c r="D174" s="145"/>
      <c r="E174" s="158"/>
      <c r="F174" s="159" t="s">
        <v>884</v>
      </c>
      <c r="H174" s="158"/>
      <c r="L174" s="157"/>
      <c r="M174" s="160"/>
      <c r="T174" s="161"/>
      <c r="AT174" s="158"/>
      <c r="AU174" s="158"/>
      <c r="AY174" s="158"/>
    </row>
    <row r="175" spans="2:51" s="12" customFormat="1" ht="12">
      <c r="B175" s="144"/>
      <c r="D175" s="145"/>
      <c r="E175" s="150"/>
      <c r="F175" s="247" t="s">
        <v>887</v>
      </c>
      <c r="H175" s="147">
        <v>570</v>
      </c>
      <c r="L175" s="144"/>
      <c r="M175" s="148"/>
      <c r="T175" s="149"/>
      <c r="AT175" s="150"/>
      <c r="AU175" s="150"/>
      <c r="AY175" s="150"/>
    </row>
    <row r="176" spans="2:65" s="1" customFormat="1" ht="36">
      <c r="B176" s="122"/>
      <c r="C176" s="123">
        <v>20</v>
      </c>
      <c r="D176" s="414" t="s">
        <v>113</v>
      </c>
      <c r="E176" s="245" t="s">
        <v>865</v>
      </c>
      <c r="F176" s="246" t="s">
        <v>880</v>
      </c>
      <c r="G176" s="126" t="s">
        <v>114</v>
      </c>
      <c r="H176" s="127">
        <v>650</v>
      </c>
      <c r="I176" s="128"/>
      <c r="J176" s="128">
        <f aca="true" t="shared" si="2" ref="J176:J180">ROUND(I176*H176,2)</f>
        <v>0</v>
      </c>
      <c r="K176" s="125" t="s">
        <v>1049</v>
      </c>
      <c r="L176" s="28"/>
      <c r="M176" s="129"/>
      <c r="N176" s="130"/>
      <c r="O176" s="131"/>
      <c r="P176" s="131"/>
      <c r="Q176" s="131"/>
      <c r="R176" s="131"/>
      <c r="S176" s="131"/>
      <c r="T176" s="132"/>
      <c r="AR176" s="133"/>
      <c r="AT176" s="133"/>
      <c r="AU176" s="133"/>
      <c r="AY176" s="16"/>
      <c r="BE176" s="134"/>
      <c r="BF176" s="134"/>
      <c r="BG176" s="134"/>
      <c r="BH176" s="134"/>
      <c r="BI176" s="134"/>
      <c r="BJ176" s="16"/>
      <c r="BK176" s="134"/>
      <c r="BL176" s="16"/>
      <c r="BM176" s="133"/>
    </row>
    <row r="177" spans="2:51" s="13" customFormat="1" ht="12">
      <c r="B177" s="157"/>
      <c r="D177" s="145"/>
      <c r="E177" s="158"/>
      <c r="F177" s="159" t="s">
        <v>885</v>
      </c>
      <c r="H177" s="158"/>
      <c r="L177" s="157"/>
      <c r="M177" s="160"/>
      <c r="T177" s="161"/>
      <c r="AT177" s="158"/>
      <c r="AU177" s="158"/>
      <c r="AY177" s="158"/>
    </row>
    <row r="178" spans="2:51" s="12" customFormat="1" ht="12">
      <c r="B178" s="144"/>
      <c r="D178" s="145"/>
      <c r="E178" s="150"/>
      <c r="F178" s="247" t="s">
        <v>886</v>
      </c>
      <c r="H178" s="147">
        <v>650</v>
      </c>
      <c r="L178" s="144"/>
      <c r="M178" s="148"/>
      <c r="T178" s="149"/>
      <c r="AT178" s="150"/>
      <c r="AU178" s="150"/>
      <c r="AY178" s="150"/>
    </row>
    <row r="179" spans="2:65" s="1" customFormat="1" ht="36">
      <c r="B179" s="122"/>
      <c r="C179" s="123">
        <v>21</v>
      </c>
      <c r="D179" s="123"/>
      <c r="E179" s="349" t="s">
        <v>620</v>
      </c>
      <c r="F179" s="246" t="s">
        <v>992</v>
      </c>
      <c r="G179" s="126" t="s">
        <v>860</v>
      </c>
      <c r="H179" s="127">
        <v>29</v>
      </c>
      <c r="I179" s="128"/>
      <c r="J179" s="128">
        <f t="shared" si="2"/>
        <v>0</v>
      </c>
      <c r="K179" s="125"/>
      <c r="L179" s="28"/>
      <c r="M179" s="129"/>
      <c r="N179" s="130"/>
      <c r="O179" s="131"/>
      <c r="P179" s="131"/>
      <c r="Q179" s="131"/>
      <c r="R179" s="131"/>
      <c r="S179" s="131"/>
      <c r="T179" s="132"/>
      <c r="AR179" s="133"/>
      <c r="AT179" s="133"/>
      <c r="AU179" s="133"/>
      <c r="AY179" s="16"/>
      <c r="BE179" s="134"/>
      <c r="BF179" s="134"/>
      <c r="BG179" s="134"/>
      <c r="BH179" s="134"/>
      <c r="BI179" s="134"/>
      <c r="BJ179" s="16"/>
      <c r="BK179" s="134"/>
      <c r="BL179" s="16"/>
      <c r="BM179" s="133"/>
    </row>
    <row r="180" spans="2:65" s="1" customFormat="1" ht="36">
      <c r="B180" s="122"/>
      <c r="C180" s="123">
        <v>22</v>
      </c>
      <c r="D180" s="414" t="s">
        <v>113</v>
      </c>
      <c r="E180" s="245" t="s">
        <v>866</v>
      </c>
      <c r="F180" s="246" t="s">
        <v>911</v>
      </c>
      <c r="G180" s="126" t="s">
        <v>146</v>
      </c>
      <c r="H180" s="127">
        <f>SUM(H182:H185)</f>
        <v>468.9</v>
      </c>
      <c r="I180" s="128"/>
      <c r="J180" s="128">
        <f t="shared" si="2"/>
        <v>0</v>
      </c>
      <c r="K180" s="125" t="s">
        <v>1049</v>
      </c>
      <c r="L180" s="28"/>
      <c r="M180" s="129"/>
      <c r="N180" s="130"/>
      <c r="O180" s="131"/>
      <c r="P180" s="131"/>
      <c r="Q180" s="131"/>
      <c r="R180" s="131"/>
      <c r="S180" s="131"/>
      <c r="T180" s="132"/>
      <c r="AR180" s="133"/>
      <c r="AT180" s="133"/>
      <c r="AU180" s="133"/>
      <c r="AY180" s="16"/>
      <c r="BE180" s="134"/>
      <c r="BF180" s="134"/>
      <c r="BG180" s="134"/>
      <c r="BH180" s="134"/>
      <c r="BI180" s="134"/>
      <c r="BJ180" s="16"/>
      <c r="BK180" s="134"/>
      <c r="BL180" s="16"/>
      <c r="BM180" s="133"/>
    </row>
    <row r="181" spans="2:47" s="1" customFormat="1" ht="19.5">
      <c r="B181" s="28"/>
      <c r="D181" s="145" t="s">
        <v>133</v>
      </c>
      <c r="F181" s="151" t="s">
        <v>811</v>
      </c>
      <c r="L181" s="28"/>
      <c r="M181" s="152"/>
      <c r="T181" s="49"/>
      <c r="AT181" s="16" t="s">
        <v>133</v>
      </c>
      <c r="AU181" s="16" t="s">
        <v>71</v>
      </c>
    </row>
    <row r="182" spans="2:51" s="13" customFormat="1" ht="12">
      <c r="B182" s="157"/>
      <c r="D182" s="145" t="s">
        <v>118</v>
      </c>
      <c r="E182" s="158" t="s">
        <v>3</v>
      </c>
      <c r="F182" s="159" t="s">
        <v>875</v>
      </c>
      <c r="H182" s="158" t="s">
        <v>3</v>
      </c>
      <c r="L182" s="157"/>
      <c r="M182" s="160"/>
      <c r="T182" s="161"/>
      <c r="AT182" s="158" t="s">
        <v>118</v>
      </c>
      <c r="AU182" s="158" t="s">
        <v>71</v>
      </c>
      <c r="AV182" s="13" t="s">
        <v>70</v>
      </c>
      <c r="AW182" s="13" t="s">
        <v>26</v>
      </c>
      <c r="AX182" s="13" t="s">
        <v>64</v>
      </c>
      <c r="AY182" s="158" t="s">
        <v>110</v>
      </c>
    </row>
    <row r="183" spans="2:51" s="12" customFormat="1" ht="12">
      <c r="B183" s="144"/>
      <c r="D183" s="145" t="s">
        <v>118</v>
      </c>
      <c r="E183" s="150" t="s">
        <v>3</v>
      </c>
      <c r="F183" s="247">
        <v>462.9</v>
      </c>
      <c r="H183" s="147">
        <v>462.9</v>
      </c>
      <c r="L183" s="144"/>
      <c r="M183" s="148"/>
      <c r="T183" s="149"/>
      <c r="AT183" s="150" t="s">
        <v>118</v>
      </c>
      <c r="AU183" s="150" t="s">
        <v>71</v>
      </c>
      <c r="AV183" s="12" t="s">
        <v>71</v>
      </c>
      <c r="AW183" s="12" t="s">
        <v>26</v>
      </c>
      <c r="AX183" s="12" t="s">
        <v>64</v>
      </c>
      <c r="AY183" s="150" t="s">
        <v>110</v>
      </c>
    </row>
    <row r="184" spans="2:51" s="13" customFormat="1" ht="12">
      <c r="B184" s="157"/>
      <c r="D184" s="145" t="s">
        <v>118</v>
      </c>
      <c r="E184" s="158" t="s">
        <v>3</v>
      </c>
      <c r="F184" s="159" t="s">
        <v>924</v>
      </c>
      <c r="H184" s="158" t="s">
        <v>3</v>
      </c>
      <c r="L184" s="157"/>
      <c r="M184" s="160"/>
      <c r="T184" s="161"/>
      <c r="AT184" s="158" t="s">
        <v>118</v>
      </c>
      <c r="AU184" s="158" t="s">
        <v>71</v>
      </c>
      <c r="AV184" s="13" t="s">
        <v>70</v>
      </c>
      <c r="AW184" s="13" t="s">
        <v>26</v>
      </c>
      <c r="AX184" s="13" t="s">
        <v>64</v>
      </c>
      <c r="AY184" s="158" t="s">
        <v>110</v>
      </c>
    </row>
    <row r="185" spans="2:51" s="12" customFormat="1" ht="12">
      <c r="B185" s="144"/>
      <c r="D185" s="145" t="s">
        <v>118</v>
      </c>
      <c r="E185" s="150" t="s">
        <v>3</v>
      </c>
      <c r="F185" s="247">
        <v>6</v>
      </c>
      <c r="H185" s="147">
        <v>6</v>
      </c>
      <c r="L185" s="144"/>
      <c r="M185" s="148"/>
      <c r="T185" s="149"/>
      <c r="AT185" s="150" t="s">
        <v>118</v>
      </c>
      <c r="AU185" s="150" t="s">
        <v>71</v>
      </c>
      <c r="AV185" s="12" t="s">
        <v>71</v>
      </c>
      <c r="AW185" s="12" t="s">
        <v>26</v>
      </c>
      <c r="AX185" s="12" t="s">
        <v>64</v>
      </c>
      <c r="AY185" s="150" t="s">
        <v>110</v>
      </c>
    </row>
    <row r="186" spans="2:65" s="1" customFormat="1" ht="36">
      <c r="B186" s="122"/>
      <c r="C186" s="123">
        <v>23</v>
      </c>
      <c r="D186" s="414" t="s">
        <v>113</v>
      </c>
      <c r="E186" s="245" t="s">
        <v>867</v>
      </c>
      <c r="F186" s="246" t="s">
        <v>881</v>
      </c>
      <c r="G186" s="126" t="s">
        <v>146</v>
      </c>
      <c r="H186" s="127">
        <f>SUM(H188:H190)</f>
        <v>515.79</v>
      </c>
      <c r="I186" s="128"/>
      <c r="J186" s="128">
        <f aca="true" t="shared" si="3" ref="J186">ROUND(I186*H186,2)</f>
        <v>0</v>
      </c>
      <c r="K186" s="125"/>
      <c r="L186" s="28"/>
      <c r="M186" s="129"/>
      <c r="N186" s="130"/>
      <c r="O186" s="131"/>
      <c r="P186" s="131"/>
      <c r="Q186" s="131"/>
      <c r="R186" s="131"/>
      <c r="S186" s="131"/>
      <c r="T186" s="132"/>
      <c r="AR186" s="133"/>
      <c r="AT186" s="133"/>
      <c r="AU186" s="133"/>
      <c r="AY186" s="16"/>
      <c r="BE186" s="134"/>
      <c r="BF186" s="134"/>
      <c r="BG186" s="134"/>
      <c r="BH186" s="134"/>
      <c r="BI186" s="134"/>
      <c r="BJ186" s="16"/>
      <c r="BK186" s="134"/>
      <c r="BL186" s="16"/>
      <c r="BM186" s="133"/>
    </row>
    <row r="187" spans="2:51" s="13" customFormat="1" ht="12">
      <c r="B187" s="157"/>
      <c r="D187" s="145" t="s">
        <v>118</v>
      </c>
      <c r="E187" s="158" t="s">
        <v>3</v>
      </c>
      <c r="F187" s="159" t="s">
        <v>876</v>
      </c>
      <c r="H187" s="158" t="s">
        <v>3</v>
      </c>
      <c r="L187" s="157"/>
      <c r="M187" s="160"/>
      <c r="T187" s="161"/>
      <c r="AT187" s="158" t="s">
        <v>118</v>
      </c>
      <c r="AU187" s="158" t="s">
        <v>71</v>
      </c>
      <c r="AV187" s="13" t="s">
        <v>70</v>
      </c>
      <c r="AW187" s="13" t="s">
        <v>26</v>
      </c>
      <c r="AX187" s="13" t="s">
        <v>64</v>
      </c>
      <c r="AY187" s="158" t="s">
        <v>110</v>
      </c>
    </row>
    <row r="188" spans="2:51" s="12" customFormat="1" ht="12">
      <c r="B188" s="144"/>
      <c r="D188" s="145" t="s">
        <v>118</v>
      </c>
      <c r="E188" s="150" t="s">
        <v>3</v>
      </c>
      <c r="F188" s="247" t="s">
        <v>877</v>
      </c>
      <c r="H188" s="147">
        <v>509.19</v>
      </c>
      <c r="L188" s="144"/>
      <c r="M188" s="148"/>
      <c r="T188" s="149"/>
      <c r="AT188" s="150" t="s">
        <v>118</v>
      </c>
      <c r="AU188" s="150" t="s">
        <v>71</v>
      </c>
      <c r="AV188" s="12" t="s">
        <v>71</v>
      </c>
      <c r="AW188" s="12" t="s">
        <v>26</v>
      </c>
      <c r="AX188" s="12" t="s">
        <v>64</v>
      </c>
      <c r="AY188" s="150" t="s">
        <v>110</v>
      </c>
    </row>
    <row r="189" spans="2:51" s="13" customFormat="1" ht="12">
      <c r="B189" s="157"/>
      <c r="D189" s="145" t="s">
        <v>118</v>
      </c>
      <c r="E189" s="158" t="s">
        <v>3</v>
      </c>
      <c r="F189" s="159" t="s">
        <v>924</v>
      </c>
      <c r="H189" s="158" t="s">
        <v>3</v>
      </c>
      <c r="L189" s="157"/>
      <c r="M189" s="160"/>
      <c r="T189" s="161"/>
      <c r="AT189" s="158" t="s">
        <v>118</v>
      </c>
      <c r="AU189" s="158" t="s">
        <v>71</v>
      </c>
      <c r="AV189" s="13" t="s">
        <v>70</v>
      </c>
      <c r="AW189" s="13" t="s">
        <v>26</v>
      </c>
      <c r="AX189" s="13" t="s">
        <v>64</v>
      </c>
      <c r="AY189" s="158" t="s">
        <v>110</v>
      </c>
    </row>
    <row r="190" spans="2:51" s="12" customFormat="1" ht="12">
      <c r="B190" s="144"/>
      <c r="D190" s="145" t="s">
        <v>118</v>
      </c>
      <c r="E190" s="150" t="s">
        <v>3</v>
      </c>
      <c r="F190" s="247" t="s">
        <v>925</v>
      </c>
      <c r="H190" s="147">
        <v>6.6</v>
      </c>
      <c r="L190" s="144"/>
      <c r="M190" s="148"/>
      <c r="T190" s="149"/>
      <c r="AT190" s="150" t="s">
        <v>118</v>
      </c>
      <c r="AU190" s="150" t="s">
        <v>71</v>
      </c>
      <c r="AV190" s="12" t="s">
        <v>71</v>
      </c>
      <c r="AW190" s="12" t="s">
        <v>26</v>
      </c>
      <c r="AX190" s="12" t="s">
        <v>64</v>
      </c>
      <c r="AY190" s="150" t="s">
        <v>110</v>
      </c>
    </row>
    <row r="191" spans="2:65" s="1" customFormat="1" ht="12">
      <c r="B191" s="122"/>
      <c r="C191" s="123">
        <v>24</v>
      </c>
      <c r="D191" s="123" t="s">
        <v>113</v>
      </c>
      <c r="E191" s="349" t="s">
        <v>622</v>
      </c>
      <c r="F191" s="125" t="s">
        <v>810</v>
      </c>
      <c r="G191" s="126" t="s">
        <v>146</v>
      </c>
      <c r="H191" s="127">
        <v>83.07</v>
      </c>
      <c r="I191" s="128"/>
      <c r="J191" s="128">
        <f>ROUND(I191*H191,2)</f>
        <v>0</v>
      </c>
      <c r="K191" s="125" t="s">
        <v>3</v>
      </c>
      <c r="L191" s="28"/>
      <c r="M191" s="129" t="s">
        <v>3</v>
      </c>
      <c r="N191" s="130" t="s">
        <v>35</v>
      </c>
      <c r="O191" s="131">
        <v>0.912</v>
      </c>
      <c r="P191" s="131">
        <f>O191*H191</f>
        <v>75.75984</v>
      </c>
      <c r="Q191" s="131">
        <v>0</v>
      </c>
      <c r="R191" s="131">
        <f>Q191*H191</f>
        <v>0</v>
      </c>
      <c r="S191" s="131">
        <v>0.028</v>
      </c>
      <c r="T191" s="132">
        <f>S191*H191</f>
        <v>2.32596</v>
      </c>
      <c r="AR191" s="133" t="s">
        <v>123</v>
      </c>
      <c r="AT191" s="133" t="s">
        <v>113</v>
      </c>
      <c r="AU191" s="133" t="s">
        <v>71</v>
      </c>
      <c r="AY191" s="16" t="s">
        <v>110</v>
      </c>
      <c r="BE191" s="134">
        <f>IF(N191="základní",J191,0)</f>
        <v>0</v>
      </c>
      <c r="BF191" s="134">
        <f>IF(N191="snížená",J191,0)</f>
        <v>0</v>
      </c>
      <c r="BG191" s="134">
        <f>IF(N191="zákl. přenesená",J191,0)</f>
        <v>0</v>
      </c>
      <c r="BH191" s="134">
        <f>IF(N191="sníž. přenesená",J191,0)</f>
        <v>0</v>
      </c>
      <c r="BI191" s="134">
        <f>IF(N191="nulová",J191,0)</f>
        <v>0</v>
      </c>
      <c r="BJ191" s="16" t="s">
        <v>70</v>
      </c>
      <c r="BK191" s="134">
        <f>ROUND(I191*H191,2)</f>
        <v>0</v>
      </c>
      <c r="BL191" s="16" t="s">
        <v>123</v>
      </c>
      <c r="BM191" s="133" t="s">
        <v>588</v>
      </c>
    </row>
    <row r="192" spans="2:47" s="1" customFormat="1" ht="19.5">
      <c r="B192" s="28"/>
      <c r="D192" s="145" t="s">
        <v>133</v>
      </c>
      <c r="F192" s="151" t="s">
        <v>811</v>
      </c>
      <c r="L192" s="28"/>
      <c r="M192" s="152"/>
      <c r="T192" s="49"/>
      <c r="AT192" s="16" t="s">
        <v>133</v>
      </c>
      <c r="AU192" s="16" t="s">
        <v>71</v>
      </c>
    </row>
    <row r="193" spans="2:51" s="13" customFormat="1" ht="12">
      <c r="B193" s="157"/>
      <c r="D193" s="145" t="s">
        <v>118</v>
      </c>
      <c r="E193" s="158" t="s">
        <v>3</v>
      </c>
      <c r="F193" s="159" t="s">
        <v>852</v>
      </c>
      <c r="H193" s="158" t="s">
        <v>3</v>
      </c>
      <c r="L193" s="157"/>
      <c r="M193" s="160"/>
      <c r="T193" s="161"/>
      <c r="AT193" s="158" t="s">
        <v>118</v>
      </c>
      <c r="AU193" s="158" t="s">
        <v>71</v>
      </c>
      <c r="AV193" s="13" t="s">
        <v>70</v>
      </c>
      <c r="AW193" s="13" t="s">
        <v>26</v>
      </c>
      <c r="AX193" s="13" t="s">
        <v>64</v>
      </c>
      <c r="AY193" s="158" t="s">
        <v>110</v>
      </c>
    </row>
    <row r="194" spans="2:51" s="12" customFormat="1" ht="12">
      <c r="B194" s="144"/>
      <c r="D194" s="145" t="s">
        <v>118</v>
      </c>
      <c r="E194" s="150" t="s">
        <v>3</v>
      </c>
      <c r="F194" s="146" t="s">
        <v>850</v>
      </c>
      <c r="H194" s="147">
        <v>83.07</v>
      </c>
      <c r="L194" s="144"/>
      <c r="M194" s="148"/>
      <c r="T194" s="149"/>
      <c r="AT194" s="150" t="s">
        <v>118</v>
      </c>
      <c r="AU194" s="150" t="s">
        <v>71</v>
      </c>
      <c r="AV194" s="12" t="s">
        <v>71</v>
      </c>
      <c r="AW194" s="12" t="s">
        <v>26</v>
      </c>
      <c r="AX194" s="12" t="s">
        <v>64</v>
      </c>
      <c r="AY194" s="150" t="s">
        <v>110</v>
      </c>
    </row>
    <row r="195" spans="2:65" s="1" customFormat="1" ht="12">
      <c r="B195" s="122"/>
      <c r="C195" s="123">
        <v>25</v>
      </c>
      <c r="D195" s="123" t="s">
        <v>113</v>
      </c>
      <c r="E195" s="349" t="s">
        <v>908</v>
      </c>
      <c r="F195" s="125" t="s">
        <v>819</v>
      </c>
      <c r="G195" s="126" t="s">
        <v>146</v>
      </c>
      <c r="H195" s="127">
        <v>4.51</v>
      </c>
      <c r="I195" s="128"/>
      <c r="J195" s="128">
        <f>ROUND(I195*H195,2)</f>
        <v>0</v>
      </c>
      <c r="K195" s="125" t="s">
        <v>3</v>
      </c>
      <c r="L195" s="28"/>
      <c r="M195" s="129" t="s">
        <v>3</v>
      </c>
      <c r="N195" s="130" t="s">
        <v>35</v>
      </c>
      <c r="O195" s="131">
        <v>0.912</v>
      </c>
      <c r="P195" s="131">
        <f>O195*H195</f>
        <v>4.11312</v>
      </c>
      <c r="Q195" s="131">
        <v>0</v>
      </c>
      <c r="R195" s="131">
        <f>Q195*H195</f>
        <v>0</v>
      </c>
      <c r="S195" s="131">
        <v>0.028</v>
      </c>
      <c r="T195" s="132">
        <f>S195*H195</f>
        <v>0.12628</v>
      </c>
      <c r="AR195" s="133" t="s">
        <v>123</v>
      </c>
      <c r="AT195" s="133" t="s">
        <v>113</v>
      </c>
      <c r="AU195" s="133" t="s">
        <v>71</v>
      </c>
      <c r="AY195" s="16" t="s">
        <v>110</v>
      </c>
      <c r="BE195" s="134">
        <f>IF(N195="základní",J195,0)</f>
        <v>0</v>
      </c>
      <c r="BF195" s="134">
        <f>IF(N195="snížená",J195,0)</f>
        <v>0</v>
      </c>
      <c r="BG195" s="134">
        <f>IF(N195="zákl. přenesená",J195,0)</f>
        <v>0</v>
      </c>
      <c r="BH195" s="134">
        <f>IF(N195="sníž. přenesená",J195,0)</f>
        <v>0</v>
      </c>
      <c r="BI195" s="134">
        <f>IF(N195="nulová",J195,0)</f>
        <v>0</v>
      </c>
      <c r="BJ195" s="16" t="s">
        <v>70</v>
      </c>
      <c r="BK195" s="134">
        <f>ROUND(I195*H195,2)</f>
        <v>0</v>
      </c>
      <c r="BL195" s="16" t="s">
        <v>123</v>
      </c>
      <c r="BM195" s="133" t="s">
        <v>588</v>
      </c>
    </row>
    <row r="196" spans="2:47" s="1" customFormat="1" ht="19.5">
      <c r="B196" s="28"/>
      <c r="D196" s="145" t="s">
        <v>133</v>
      </c>
      <c r="F196" s="151" t="s">
        <v>811</v>
      </c>
      <c r="L196" s="28"/>
      <c r="M196" s="152"/>
      <c r="T196" s="49"/>
      <c r="AT196" s="16" t="s">
        <v>133</v>
      </c>
      <c r="AU196" s="16" t="s">
        <v>71</v>
      </c>
    </row>
    <row r="197" spans="2:51" s="13" customFormat="1" ht="12">
      <c r="B197" s="157"/>
      <c r="D197" s="145" t="s">
        <v>118</v>
      </c>
      <c r="E197" s="158" t="s">
        <v>3</v>
      </c>
      <c r="F197" s="159" t="s">
        <v>853</v>
      </c>
      <c r="H197" s="158" t="s">
        <v>3</v>
      </c>
      <c r="L197" s="157"/>
      <c r="M197" s="160"/>
      <c r="T197" s="161"/>
      <c r="AT197" s="158" t="s">
        <v>118</v>
      </c>
      <c r="AU197" s="158" t="s">
        <v>71</v>
      </c>
      <c r="AV197" s="13" t="s">
        <v>70</v>
      </c>
      <c r="AW197" s="13" t="s">
        <v>26</v>
      </c>
      <c r="AX197" s="13" t="s">
        <v>64</v>
      </c>
      <c r="AY197" s="158" t="s">
        <v>110</v>
      </c>
    </row>
    <row r="198" spans="2:51" s="12" customFormat="1" ht="12">
      <c r="B198" s="144"/>
      <c r="D198" s="145" t="s">
        <v>118</v>
      </c>
      <c r="E198" s="150" t="s">
        <v>3</v>
      </c>
      <c r="F198" s="146" t="s">
        <v>818</v>
      </c>
      <c r="H198" s="147">
        <v>4.51</v>
      </c>
      <c r="L198" s="144"/>
      <c r="M198" s="148"/>
      <c r="T198" s="149"/>
      <c r="AT198" s="150" t="s">
        <v>118</v>
      </c>
      <c r="AU198" s="150" t="s">
        <v>71</v>
      </c>
      <c r="AV198" s="12" t="s">
        <v>71</v>
      </c>
      <c r="AW198" s="12" t="s">
        <v>26</v>
      </c>
      <c r="AX198" s="12" t="s">
        <v>64</v>
      </c>
      <c r="AY198" s="150" t="s">
        <v>110</v>
      </c>
    </row>
    <row r="199" spans="2:65" s="284" customFormat="1" ht="30.75" customHeight="1">
      <c r="B199" s="347"/>
      <c r="C199" s="348">
        <v>26</v>
      </c>
      <c r="D199" s="348" t="s">
        <v>113</v>
      </c>
      <c r="E199" s="349" t="s">
        <v>975</v>
      </c>
      <c r="F199" s="350" t="s">
        <v>993</v>
      </c>
      <c r="G199" s="351" t="s">
        <v>146</v>
      </c>
      <c r="H199" s="352">
        <v>50.8</v>
      </c>
      <c r="I199" s="353"/>
      <c r="J199" s="353">
        <f>ROUND(I199*H199,2)</f>
        <v>0</v>
      </c>
      <c r="K199" s="350" t="s">
        <v>3</v>
      </c>
      <c r="L199" s="283"/>
      <c r="M199" s="397" t="s">
        <v>3</v>
      </c>
      <c r="N199" s="398" t="s">
        <v>35</v>
      </c>
      <c r="O199" s="399">
        <v>0.912</v>
      </c>
      <c r="P199" s="399">
        <f>O199*H199</f>
        <v>46.3296</v>
      </c>
      <c r="Q199" s="399">
        <v>0</v>
      </c>
      <c r="R199" s="399">
        <f>Q199*H199</f>
        <v>0</v>
      </c>
      <c r="S199" s="399">
        <v>0.028</v>
      </c>
      <c r="T199" s="400">
        <f>S199*H199</f>
        <v>1.4223999999999999</v>
      </c>
      <c r="AR199" s="358" t="s">
        <v>123</v>
      </c>
      <c r="AT199" s="358" t="s">
        <v>113</v>
      </c>
      <c r="AU199" s="358" t="s">
        <v>71</v>
      </c>
      <c r="AY199" s="276" t="s">
        <v>110</v>
      </c>
      <c r="BE199" s="359">
        <f>IF(N199="základní",J199,0)</f>
        <v>0</v>
      </c>
      <c r="BF199" s="359">
        <f>IF(N199="snížená",J199,0)</f>
        <v>0</v>
      </c>
      <c r="BG199" s="359">
        <f>IF(N199="zákl. přenesená",J199,0)</f>
        <v>0</v>
      </c>
      <c r="BH199" s="359">
        <f>IF(N199="sníž. přenesená",J199,0)</f>
        <v>0</v>
      </c>
      <c r="BI199" s="359">
        <f>IF(N199="nulová",J199,0)</f>
        <v>0</v>
      </c>
      <c r="BJ199" s="276" t="s">
        <v>70</v>
      </c>
      <c r="BK199" s="359">
        <f>ROUND(I199*H199,2)</f>
        <v>0</v>
      </c>
      <c r="BL199" s="276" t="s">
        <v>123</v>
      </c>
      <c r="BM199" s="358" t="s">
        <v>623</v>
      </c>
    </row>
    <row r="200" spans="2:65" s="1" customFormat="1" ht="12">
      <c r="B200" s="122"/>
      <c r="C200" s="123">
        <v>27</v>
      </c>
      <c r="D200" s="123" t="s">
        <v>113</v>
      </c>
      <c r="E200" s="124" t="s">
        <v>812</v>
      </c>
      <c r="F200" s="125" t="s">
        <v>813</v>
      </c>
      <c r="G200" s="126" t="s">
        <v>122</v>
      </c>
      <c r="H200" s="127">
        <v>4</v>
      </c>
      <c r="I200" s="128"/>
      <c r="J200" s="128">
        <f aca="true" t="shared" si="4" ref="J200:J212">ROUND(I200*H200,2)</f>
        <v>0</v>
      </c>
      <c r="K200" s="125" t="s">
        <v>1049</v>
      </c>
      <c r="L200" s="28"/>
      <c r="M200" s="129" t="s">
        <v>3</v>
      </c>
      <c r="N200" s="130" t="s">
        <v>35</v>
      </c>
      <c r="O200" s="131">
        <v>0.912</v>
      </c>
      <c r="P200" s="131">
        <f>O200*H200</f>
        <v>3.648</v>
      </c>
      <c r="Q200" s="131">
        <v>0</v>
      </c>
      <c r="R200" s="131">
        <f>Q200*H200</f>
        <v>0</v>
      </c>
      <c r="S200" s="131">
        <v>0.028</v>
      </c>
      <c r="T200" s="132">
        <f>S200*H200</f>
        <v>0.112</v>
      </c>
      <c r="AR200" s="133" t="s">
        <v>123</v>
      </c>
      <c r="AT200" s="133" t="s">
        <v>113</v>
      </c>
      <c r="AU200" s="133" t="s">
        <v>71</v>
      </c>
      <c r="AY200" s="16" t="s">
        <v>110</v>
      </c>
      <c r="BE200" s="134">
        <f>IF(N200="základní",J200,0)</f>
        <v>0</v>
      </c>
      <c r="BF200" s="134">
        <f>IF(N200="snížená",J200,0)</f>
        <v>0</v>
      </c>
      <c r="BG200" s="134">
        <f>IF(N200="zákl. přenesená",J200,0)</f>
        <v>0</v>
      </c>
      <c r="BH200" s="134">
        <f>IF(N200="sníž. přenesená",J200,0)</f>
        <v>0</v>
      </c>
      <c r="BI200" s="134">
        <f>IF(N200="nulová",J200,0)</f>
        <v>0</v>
      </c>
      <c r="BJ200" s="16" t="s">
        <v>70</v>
      </c>
      <c r="BK200" s="134">
        <f>ROUND(I200*H200,2)</f>
        <v>0</v>
      </c>
      <c r="BL200" s="16" t="s">
        <v>123</v>
      </c>
      <c r="BM200" s="133" t="s">
        <v>591</v>
      </c>
    </row>
    <row r="201" spans="2:65" s="1" customFormat="1" ht="24">
      <c r="B201" s="122"/>
      <c r="C201" s="348">
        <v>28</v>
      </c>
      <c r="D201" s="123"/>
      <c r="E201" s="349" t="s">
        <v>976</v>
      </c>
      <c r="F201" s="246" t="s">
        <v>913</v>
      </c>
      <c r="G201" s="244" t="s">
        <v>122</v>
      </c>
      <c r="H201" s="127">
        <v>82</v>
      </c>
      <c r="I201" s="128"/>
      <c r="J201" s="128">
        <f t="shared" si="4"/>
        <v>0</v>
      </c>
      <c r="K201" s="125"/>
      <c r="L201" s="28"/>
      <c r="M201" s="129"/>
      <c r="N201" s="130"/>
      <c r="O201" s="131"/>
      <c r="P201" s="131"/>
      <c r="Q201" s="131"/>
      <c r="R201" s="131"/>
      <c r="S201" s="131"/>
      <c r="T201" s="132"/>
      <c r="AR201" s="133"/>
      <c r="AT201" s="133"/>
      <c r="AU201" s="133"/>
      <c r="AY201" s="16"/>
      <c r="BE201" s="134"/>
      <c r="BF201" s="134"/>
      <c r="BG201" s="134"/>
      <c r="BH201" s="134"/>
      <c r="BI201" s="134"/>
      <c r="BJ201" s="16"/>
      <c r="BK201" s="134"/>
      <c r="BL201" s="16"/>
      <c r="BM201" s="133"/>
    </row>
    <row r="202" spans="2:65" s="1" customFormat="1" ht="31.5" customHeight="1">
      <c r="B202" s="122"/>
      <c r="C202" s="123">
        <v>29</v>
      </c>
      <c r="D202" s="123"/>
      <c r="E202" s="349" t="s">
        <v>977</v>
      </c>
      <c r="F202" s="246" t="s">
        <v>1033</v>
      </c>
      <c r="G202" s="126" t="s">
        <v>891</v>
      </c>
      <c r="H202" s="127">
        <v>1</v>
      </c>
      <c r="I202" s="128"/>
      <c r="J202" s="128">
        <f t="shared" si="4"/>
        <v>0</v>
      </c>
      <c r="K202" s="125"/>
      <c r="L202" s="28"/>
      <c r="M202" s="129"/>
      <c r="N202" s="130"/>
      <c r="O202" s="131"/>
      <c r="P202" s="131"/>
      <c r="Q202" s="131"/>
      <c r="R202" s="131"/>
      <c r="S202" s="131"/>
      <c r="T202" s="132"/>
      <c r="AR202" s="133"/>
      <c r="AT202" s="133"/>
      <c r="AU202" s="133"/>
      <c r="AY202" s="16"/>
      <c r="BE202" s="134"/>
      <c r="BF202" s="134"/>
      <c r="BG202" s="134"/>
      <c r="BH202" s="134"/>
      <c r="BI202" s="134"/>
      <c r="BJ202" s="16"/>
      <c r="BK202" s="134"/>
      <c r="BL202" s="16"/>
      <c r="BM202" s="133"/>
    </row>
    <row r="203" spans="2:65" s="1" customFormat="1" ht="30.75" customHeight="1">
      <c r="B203" s="122"/>
      <c r="C203" s="123">
        <v>30</v>
      </c>
      <c r="D203" s="414" t="s">
        <v>113</v>
      </c>
      <c r="E203" s="124" t="s">
        <v>892</v>
      </c>
      <c r="F203" s="125" t="s">
        <v>893</v>
      </c>
      <c r="G203" s="126" t="s">
        <v>122</v>
      </c>
      <c r="H203" s="127">
        <v>9</v>
      </c>
      <c r="I203" s="128"/>
      <c r="J203" s="128">
        <f t="shared" si="4"/>
        <v>0</v>
      </c>
      <c r="K203" s="125" t="s">
        <v>1049</v>
      </c>
      <c r="L203" s="28"/>
      <c r="M203" s="129"/>
      <c r="N203" s="130"/>
      <c r="O203" s="131"/>
      <c r="P203" s="131"/>
      <c r="Q203" s="131"/>
      <c r="R203" s="131"/>
      <c r="S203" s="131"/>
      <c r="T203" s="132"/>
      <c r="AR203" s="133"/>
      <c r="AT203" s="133"/>
      <c r="AU203" s="133"/>
      <c r="AY203" s="16"/>
      <c r="BE203" s="134"/>
      <c r="BF203" s="134"/>
      <c r="BG203" s="134"/>
      <c r="BH203" s="134"/>
      <c r="BI203" s="134"/>
      <c r="BJ203" s="16"/>
      <c r="BK203" s="134"/>
      <c r="BL203" s="16"/>
      <c r="BM203" s="133"/>
    </row>
    <row r="204" spans="2:65" s="1" customFormat="1" ht="30.75" customHeight="1">
      <c r="B204" s="122"/>
      <c r="C204" s="348">
        <v>31</v>
      </c>
      <c r="D204" s="414" t="s">
        <v>113</v>
      </c>
      <c r="E204" s="124" t="s">
        <v>894</v>
      </c>
      <c r="F204" s="125" t="s">
        <v>895</v>
      </c>
      <c r="G204" s="126" t="s">
        <v>122</v>
      </c>
      <c r="H204" s="127">
        <v>9</v>
      </c>
      <c r="I204" s="128"/>
      <c r="J204" s="128">
        <f t="shared" si="4"/>
        <v>0</v>
      </c>
      <c r="K204" s="125" t="s">
        <v>1049</v>
      </c>
      <c r="L204" s="28"/>
      <c r="M204" s="129"/>
      <c r="N204" s="130"/>
      <c r="O204" s="131"/>
      <c r="P204" s="131"/>
      <c r="Q204" s="131"/>
      <c r="R204" s="131"/>
      <c r="S204" s="131"/>
      <c r="T204" s="132"/>
      <c r="AR204" s="133"/>
      <c r="AT204" s="133"/>
      <c r="AU204" s="133"/>
      <c r="AY204" s="16"/>
      <c r="BE204" s="134"/>
      <c r="BF204" s="134"/>
      <c r="BG204" s="134"/>
      <c r="BH204" s="134"/>
      <c r="BI204" s="134"/>
      <c r="BJ204" s="16"/>
      <c r="BK204" s="134"/>
      <c r="BL204" s="16"/>
      <c r="BM204" s="133"/>
    </row>
    <row r="205" spans="2:64" s="1" customFormat="1" ht="12">
      <c r="B205" s="122"/>
      <c r="C205" s="135">
        <v>32</v>
      </c>
      <c r="D205" s="135"/>
      <c r="E205" s="136" t="s">
        <v>978</v>
      </c>
      <c r="F205" s="137" t="s">
        <v>912</v>
      </c>
      <c r="G205" s="138" t="s">
        <v>122</v>
      </c>
      <c r="H205" s="139">
        <v>9</v>
      </c>
      <c r="I205" s="140"/>
      <c r="J205" s="140">
        <f t="shared" si="4"/>
        <v>0</v>
      </c>
      <c r="K205" s="137"/>
      <c r="L205" s="141"/>
      <c r="M205" s="142"/>
      <c r="N205" s="143"/>
      <c r="O205" s="131"/>
      <c r="P205" s="131"/>
      <c r="Q205" s="131"/>
      <c r="R205" s="131"/>
      <c r="S205" s="131"/>
      <c r="T205" s="132"/>
      <c r="AA205" s="134"/>
      <c r="AQ205" s="133"/>
      <c r="AS205" s="133"/>
      <c r="AT205" s="133"/>
      <c r="AX205" s="16"/>
      <c r="BD205" s="134"/>
      <c r="BE205" s="134"/>
      <c r="BF205" s="134"/>
      <c r="BG205" s="134"/>
      <c r="BH205" s="134"/>
      <c r="BI205" s="16"/>
      <c r="BJ205" s="134"/>
      <c r="BK205" s="16"/>
      <c r="BL205" s="133"/>
    </row>
    <row r="206" spans="2:65" s="248" customFormat="1" ht="24">
      <c r="B206" s="251"/>
      <c r="C206" s="348">
        <v>33</v>
      </c>
      <c r="D206" s="252" t="s">
        <v>113</v>
      </c>
      <c r="E206" s="349" t="s">
        <v>979</v>
      </c>
      <c r="F206" s="253" t="s">
        <v>928</v>
      </c>
      <c r="G206" s="254" t="s">
        <v>114</v>
      </c>
      <c r="H206" s="255">
        <v>20</v>
      </c>
      <c r="I206" s="256"/>
      <c r="J206" s="256">
        <f t="shared" si="4"/>
        <v>0</v>
      </c>
      <c r="K206" s="396" t="s">
        <v>1049</v>
      </c>
      <c r="L206" s="249"/>
      <c r="M206" s="257" t="s">
        <v>3</v>
      </c>
      <c r="N206" s="258" t="s">
        <v>35</v>
      </c>
      <c r="O206" s="259">
        <v>0.091</v>
      </c>
      <c r="P206" s="259">
        <f>O206*H206</f>
        <v>1.8199999999999998</v>
      </c>
      <c r="Q206" s="259">
        <v>0</v>
      </c>
      <c r="R206" s="259">
        <f>Q206*H206</f>
        <v>0</v>
      </c>
      <c r="S206" s="259">
        <v>0</v>
      </c>
      <c r="T206" s="260">
        <f>S206*H206</f>
        <v>0</v>
      </c>
      <c r="AR206" s="261" t="s">
        <v>115</v>
      </c>
      <c r="AT206" s="261" t="s">
        <v>113</v>
      </c>
      <c r="AU206" s="261" t="s">
        <v>71</v>
      </c>
      <c r="AY206" s="250" t="s">
        <v>110</v>
      </c>
      <c r="BE206" s="262">
        <f>IF(N206="základní",J206,0)</f>
        <v>0</v>
      </c>
      <c r="BF206" s="262">
        <f>IF(N206="snížená",J206,0)</f>
        <v>0</v>
      </c>
      <c r="BG206" s="262">
        <f>IF(N206="zákl. přenesená",J206,0)</f>
        <v>0</v>
      </c>
      <c r="BH206" s="262">
        <f>IF(N206="sníž. přenesená",J206,0)</f>
        <v>0</v>
      </c>
      <c r="BI206" s="262">
        <f>IF(N206="nulová",J206,0)</f>
        <v>0</v>
      </c>
      <c r="BJ206" s="250" t="s">
        <v>70</v>
      </c>
      <c r="BK206" s="262">
        <f>ROUND(I206*H206,2)</f>
        <v>0</v>
      </c>
      <c r="BL206" s="250" t="s">
        <v>115</v>
      </c>
      <c r="BM206" s="261" t="s">
        <v>543</v>
      </c>
    </row>
    <row r="207" spans="2:65" s="1" customFormat="1" ht="24">
      <c r="B207" s="122"/>
      <c r="C207" s="123">
        <v>34</v>
      </c>
      <c r="D207" s="414" t="s">
        <v>113</v>
      </c>
      <c r="E207" s="124" t="s">
        <v>828</v>
      </c>
      <c r="F207" s="125" t="s">
        <v>829</v>
      </c>
      <c r="G207" s="126" t="s">
        <v>825</v>
      </c>
      <c r="H207" s="127">
        <v>11.218</v>
      </c>
      <c r="I207" s="128"/>
      <c r="J207" s="128">
        <f t="shared" si="4"/>
        <v>0</v>
      </c>
      <c r="K207" s="125" t="s">
        <v>1049</v>
      </c>
      <c r="L207" s="28"/>
      <c r="M207" s="129"/>
      <c r="N207" s="130"/>
      <c r="O207" s="131"/>
      <c r="P207" s="131"/>
      <c r="Q207" s="131"/>
      <c r="R207" s="131"/>
      <c r="S207" s="131"/>
      <c r="T207" s="132"/>
      <c r="AR207" s="133"/>
      <c r="AT207" s="133"/>
      <c r="AU207" s="133"/>
      <c r="AY207" s="16"/>
      <c r="BE207" s="134"/>
      <c r="BF207" s="134"/>
      <c r="BG207" s="134"/>
      <c r="BH207" s="134"/>
      <c r="BI207" s="134"/>
      <c r="BJ207" s="16"/>
      <c r="BK207" s="134"/>
      <c r="BL207" s="16"/>
      <c r="BM207" s="133"/>
    </row>
    <row r="208" spans="2:65" s="1" customFormat="1" ht="24">
      <c r="B208" s="122"/>
      <c r="C208" s="348">
        <v>35</v>
      </c>
      <c r="D208" s="414" t="s">
        <v>113</v>
      </c>
      <c r="E208" s="124" t="s">
        <v>823</v>
      </c>
      <c r="F208" s="125" t="s">
        <v>824</v>
      </c>
      <c r="G208" s="126" t="s">
        <v>825</v>
      </c>
      <c r="H208" s="127">
        <v>11.218</v>
      </c>
      <c r="I208" s="128"/>
      <c r="J208" s="128">
        <f t="shared" si="4"/>
        <v>0</v>
      </c>
      <c r="K208" s="125" t="s">
        <v>1049</v>
      </c>
      <c r="L208" s="28"/>
      <c r="M208" s="129"/>
      <c r="N208" s="130"/>
      <c r="O208" s="131"/>
      <c r="P208" s="131"/>
      <c r="Q208" s="131"/>
      <c r="R208" s="131"/>
      <c r="S208" s="131"/>
      <c r="T208" s="132"/>
      <c r="AR208" s="133"/>
      <c r="AT208" s="133"/>
      <c r="AU208" s="133"/>
      <c r="AY208" s="16"/>
      <c r="BE208" s="134"/>
      <c r="BF208" s="134"/>
      <c r="BG208" s="134"/>
      <c r="BH208" s="134"/>
      <c r="BI208" s="134"/>
      <c r="BJ208" s="16"/>
      <c r="BK208" s="134"/>
      <c r="BL208" s="16"/>
      <c r="BM208" s="133"/>
    </row>
    <row r="209" spans="2:65" s="1" customFormat="1" ht="24">
      <c r="B209" s="122"/>
      <c r="C209" s="123">
        <v>36</v>
      </c>
      <c r="D209" s="414" t="s">
        <v>113</v>
      </c>
      <c r="E209" s="124" t="s">
        <v>826</v>
      </c>
      <c r="F209" s="125" t="s">
        <v>827</v>
      </c>
      <c r="G209" s="126" t="s">
        <v>825</v>
      </c>
      <c r="H209" s="127">
        <v>78.526</v>
      </c>
      <c r="I209" s="128"/>
      <c r="J209" s="128">
        <f t="shared" si="4"/>
        <v>0</v>
      </c>
      <c r="K209" s="125" t="s">
        <v>1049</v>
      </c>
      <c r="L209" s="28"/>
      <c r="M209" s="129"/>
      <c r="N209" s="130"/>
      <c r="O209" s="131"/>
      <c r="P209" s="131"/>
      <c r="Q209" s="131"/>
      <c r="R209" s="131"/>
      <c r="S209" s="131"/>
      <c r="T209" s="132"/>
      <c r="AR209" s="133"/>
      <c r="AT209" s="133"/>
      <c r="AU209" s="133"/>
      <c r="AY209" s="16"/>
      <c r="BE209" s="134"/>
      <c r="BF209" s="134"/>
      <c r="BG209" s="134"/>
      <c r="BH209" s="134"/>
      <c r="BI209" s="134"/>
      <c r="BJ209" s="16"/>
      <c r="BK209" s="134"/>
      <c r="BL209" s="16"/>
      <c r="BM209" s="133"/>
    </row>
    <row r="210" spans="2:65" s="1" customFormat="1" ht="48">
      <c r="B210" s="122"/>
      <c r="C210" s="348">
        <v>37</v>
      </c>
      <c r="D210" s="414" t="s">
        <v>113</v>
      </c>
      <c r="E210" s="124" t="s">
        <v>830</v>
      </c>
      <c r="F210" s="125" t="s">
        <v>831</v>
      </c>
      <c r="G210" s="244" t="s">
        <v>825</v>
      </c>
      <c r="H210" s="127">
        <v>10.011</v>
      </c>
      <c r="I210" s="128"/>
      <c r="J210" s="128">
        <f t="shared" si="4"/>
        <v>0</v>
      </c>
      <c r="K210" s="125" t="s">
        <v>1049</v>
      </c>
      <c r="L210" s="28"/>
      <c r="M210" s="129"/>
      <c r="N210" s="130"/>
      <c r="O210" s="131"/>
      <c r="P210" s="131"/>
      <c r="Q210" s="131"/>
      <c r="R210" s="131"/>
      <c r="S210" s="131"/>
      <c r="T210" s="132"/>
      <c r="AR210" s="133"/>
      <c r="AT210" s="133"/>
      <c r="AU210" s="133"/>
      <c r="AY210" s="16"/>
      <c r="BE210" s="134"/>
      <c r="BF210" s="134"/>
      <c r="BG210" s="134"/>
      <c r="BH210" s="134"/>
      <c r="BI210" s="134"/>
      <c r="BJ210" s="16"/>
      <c r="BK210" s="134"/>
      <c r="BL210" s="16"/>
      <c r="BM210" s="133"/>
    </row>
    <row r="211" spans="2:65" s="1" customFormat="1" ht="24">
      <c r="B211" s="122"/>
      <c r="C211" s="123">
        <v>38</v>
      </c>
      <c r="D211" s="414" t="s">
        <v>113</v>
      </c>
      <c r="E211" s="124" t="s">
        <v>832</v>
      </c>
      <c r="F211" s="125" t="s">
        <v>833</v>
      </c>
      <c r="G211" s="244" t="s">
        <v>825</v>
      </c>
      <c r="H211" s="127">
        <v>1.207</v>
      </c>
      <c r="I211" s="128"/>
      <c r="J211" s="128">
        <f t="shared" si="4"/>
        <v>0</v>
      </c>
      <c r="K211" s="125" t="s">
        <v>1049</v>
      </c>
      <c r="L211" s="28"/>
      <c r="M211" s="129"/>
      <c r="N211" s="130"/>
      <c r="O211" s="131"/>
      <c r="P211" s="131"/>
      <c r="Q211" s="131"/>
      <c r="R211" s="131"/>
      <c r="S211" s="131"/>
      <c r="T211" s="132"/>
      <c r="AR211" s="133"/>
      <c r="AT211" s="133"/>
      <c r="AU211" s="133"/>
      <c r="AY211" s="16"/>
      <c r="BE211" s="134"/>
      <c r="BF211" s="134"/>
      <c r="BG211" s="134"/>
      <c r="BH211" s="134"/>
      <c r="BI211" s="134"/>
      <c r="BJ211" s="16"/>
      <c r="BK211" s="134"/>
      <c r="BL211" s="16"/>
      <c r="BM211" s="133"/>
    </row>
    <row r="212" spans="2:65" s="1" customFormat="1" ht="36">
      <c r="B212" s="122"/>
      <c r="C212" s="348">
        <v>39</v>
      </c>
      <c r="D212" s="414" t="s">
        <v>113</v>
      </c>
      <c r="E212" s="124" t="s">
        <v>888</v>
      </c>
      <c r="F212" s="125" t="s">
        <v>889</v>
      </c>
      <c r="G212" s="244" t="s">
        <v>146</v>
      </c>
      <c r="H212" s="127">
        <v>810</v>
      </c>
      <c r="I212" s="128"/>
      <c r="J212" s="128">
        <f t="shared" si="4"/>
        <v>0</v>
      </c>
      <c r="K212" s="125" t="s">
        <v>1049</v>
      </c>
      <c r="L212" s="28"/>
      <c r="M212" s="129"/>
      <c r="N212" s="130"/>
      <c r="O212" s="131"/>
      <c r="P212" s="131"/>
      <c r="Q212" s="131"/>
      <c r="R212" s="131"/>
      <c r="S212" s="131"/>
      <c r="T212" s="132"/>
      <c r="AR212" s="133"/>
      <c r="AT212" s="133"/>
      <c r="AU212" s="133"/>
      <c r="AY212" s="16"/>
      <c r="BE212" s="134"/>
      <c r="BF212" s="134"/>
      <c r="BG212" s="134"/>
      <c r="BH212" s="134"/>
      <c r="BI212" s="134"/>
      <c r="BJ212" s="16"/>
      <c r="BK212" s="134"/>
      <c r="BL212" s="16"/>
      <c r="BM212" s="133"/>
    </row>
    <row r="213" spans="2:65" s="284" customFormat="1" ht="48">
      <c r="B213" s="347"/>
      <c r="C213" s="348">
        <v>40</v>
      </c>
      <c r="D213" s="348" t="s">
        <v>113</v>
      </c>
      <c r="E213" s="349" t="s">
        <v>980</v>
      </c>
      <c r="F213" s="350" t="s">
        <v>918</v>
      </c>
      <c r="G213" s="351" t="s">
        <v>122</v>
      </c>
      <c r="H213" s="352">
        <v>32</v>
      </c>
      <c r="I213" s="353"/>
      <c r="J213" s="353">
        <f>ROUND(I213*H213,2)</f>
        <v>0</v>
      </c>
      <c r="K213" s="350" t="s">
        <v>3</v>
      </c>
      <c r="L213" s="283"/>
      <c r="M213" s="354" t="s">
        <v>3</v>
      </c>
      <c r="N213" s="355" t="s">
        <v>35</v>
      </c>
      <c r="O213" s="356">
        <v>0.912</v>
      </c>
      <c r="P213" s="356">
        <f>O213*H213</f>
        <v>29.184</v>
      </c>
      <c r="Q213" s="356">
        <v>0</v>
      </c>
      <c r="R213" s="356">
        <f>Q213*H213</f>
        <v>0</v>
      </c>
      <c r="S213" s="356">
        <v>0.028</v>
      </c>
      <c r="T213" s="357">
        <f>S213*H213</f>
        <v>0.896</v>
      </c>
      <c r="AR213" s="358" t="s">
        <v>123</v>
      </c>
      <c r="AT213" s="358" t="s">
        <v>113</v>
      </c>
      <c r="AU213" s="358" t="s">
        <v>71</v>
      </c>
      <c r="AY213" s="276" t="s">
        <v>110</v>
      </c>
      <c r="BE213" s="359">
        <f>IF(N213="základní",J213,0)</f>
        <v>0</v>
      </c>
      <c r="BF213" s="359">
        <f>IF(N213="snížená",J213,0)</f>
        <v>0</v>
      </c>
      <c r="BG213" s="359">
        <f>IF(N213="zákl. přenesená",J213,0)</f>
        <v>0</v>
      </c>
      <c r="BH213" s="359">
        <f>IF(N213="sníž. přenesená",J213,0)</f>
        <v>0</v>
      </c>
      <c r="BI213" s="359">
        <f>IF(N213="nulová",J213,0)</f>
        <v>0</v>
      </c>
      <c r="BJ213" s="276" t="s">
        <v>70</v>
      </c>
      <c r="BK213" s="359">
        <f>ROUND(I213*H213,2)</f>
        <v>0</v>
      </c>
      <c r="BL213" s="276" t="s">
        <v>123</v>
      </c>
      <c r="BM213" s="358" t="s">
        <v>621</v>
      </c>
    </row>
    <row r="214" spans="2:65" s="284" customFormat="1" ht="36">
      <c r="B214" s="347"/>
      <c r="C214" s="123">
        <v>41</v>
      </c>
      <c r="D214" s="348" t="s">
        <v>113</v>
      </c>
      <c r="E214" s="349" t="s">
        <v>981</v>
      </c>
      <c r="F214" s="350" t="s">
        <v>919</v>
      </c>
      <c r="G214" s="351" t="s">
        <v>891</v>
      </c>
      <c r="H214" s="352">
        <v>1</v>
      </c>
      <c r="I214" s="353"/>
      <c r="J214" s="353">
        <f>ROUND(I214*H214,2)</f>
        <v>0</v>
      </c>
      <c r="K214" s="350" t="s">
        <v>3</v>
      </c>
      <c r="L214" s="283"/>
      <c r="M214" s="354" t="s">
        <v>3</v>
      </c>
      <c r="N214" s="355" t="s">
        <v>35</v>
      </c>
      <c r="O214" s="356">
        <v>0.912</v>
      </c>
      <c r="P214" s="356">
        <f>O214*H214</f>
        <v>0.912</v>
      </c>
      <c r="Q214" s="356">
        <v>0</v>
      </c>
      <c r="R214" s="356">
        <f>Q214*H214</f>
        <v>0</v>
      </c>
      <c r="S214" s="356">
        <v>0.028</v>
      </c>
      <c r="T214" s="357">
        <f>S214*H214</f>
        <v>0.028</v>
      </c>
      <c r="AR214" s="358" t="s">
        <v>123</v>
      </c>
      <c r="AT214" s="358" t="s">
        <v>113</v>
      </c>
      <c r="AU214" s="358" t="s">
        <v>71</v>
      </c>
      <c r="AY214" s="276" t="s">
        <v>110</v>
      </c>
      <c r="BE214" s="359">
        <f>IF(N214="základní",J214,0)</f>
        <v>0</v>
      </c>
      <c r="BF214" s="359">
        <f>IF(N214="snížená",J214,0)</f>
        <v>0</v>
      </c>
      <c r="BG214" s="359">
        <f>IF(N214="zákl. přenesená",J214,0)</f>
        <v>0</v>
      </c>
      <c r="BH214" s="359">
        <f>IF(N214="sníž. přenesená",J214,0)</f>
        <v>0</v>
      </c>
      <c r="BI214" s="359">
        <f>IF(N214="nulová",J214,0)</f>
        <v>0</v>
      </c>
      <c r="BJ214" s="276" t="s">
        <v>70</v>
      </c>
      <c r="BK214" s="359">
        <f>ROUND(I214*H214,2)</f>
        <v>0</v>
      </c>
      <c r="BL214" s="276" t="s">
        <v>123</v>
      </c>
      <c r="BM214" s="358" t="s">
        <v>621</v>
      </c>
    </row>
    <row r="215" spans="2:63" s="11" customFormat="1" ht="25.9" customHeight="1">
      <c r="B215" s="111"/>
      <c r="D215" s="112" t="s">
        <v>63</v>
      </c>
      <c r="E215" s="113" t="s">
        <v>108</v>
      </c>
      <c r="F215" s="113" t="s">
        <v>109</v>
      </c>
      <c r="J215" s="114">
        <f>J216</f>
        <v>0</v>
      </c>
      <c r="L215" s="111"/>
      <c r="M215" s="115"/>
      <c r="P215" s="116" t="e">
        <f>#REF!</f>
        <v>#REF!</v>
      </c>
      <c r="R215" s="116" t="e">
        <f>#REF!</f>
        <v>#REF!</v>
      </c>
      <c r="T215" s="117" t="e">
        <f>#REF!</f>
        <v>#REF!</v>
      </c>
      <c r="AR215" s="112" t="s">
        <v>119</v>
      </c>
      <c r="AT215" s="118" t="s">
        <v>63</v>
      </c>
      <c r="AU215" s="118" t="s">
        <v>64</v>
      </c>
      <c r="AY215" s="112" t="s">
        <v>110</v>
      </c>
      <c r="BK215" s="119" t="e">
        <f>#REF!</f>
        <v>#REF!</v>
      </c>
    </row>
    <row r="216" spans="2:63" s="11" customFormat="1" ht="22.9" customHeight="1">
      <c r="B216" s="111"/>
      <c r="D216" s="112"/>
      <c r="E216" s="120"/>
      <c r="F216" s="120" t="s">
        <v>949</v>
      </c>
      <c r="J216" s="121">
        <f>SUM(J217:J283)</f>
        <v>0</v>
      </c>
      <c r="L216" s="111"/>
      <c r="M216" s="115"/>
      <c r="P216" s="116"/>
      <c r="R216" s="116"/>
      <c r="T216" s="117"/>
      <c r="AR216" s="112"/>
      <c r="AT216" s="118"/>
      <c r="AU216" s="118"/>
      <c r="AY216" s="112"/>
      <c r="BK216" s="119"/>
    </row>
    <row r="217" spans="2:65" s="1" customFormat="1" ht="24">
      <c r="B217" s="122"/>
      <c r="C217" s="123">
        <v>42</v>
      </c>
      <c r="D217" s="123" t="s">
        <v>113</v>
      </c>
      <c r="E217" s="349" t="s">
        <v>982</v>
      </c>
      <c r="F217" s="125" t="s">
        <v>922</v>
      </c>
      <c r="G217" s="126" t="s">
        <v>146</v>
      </c>
      <c r="H217" s="127">
        <f>H219</f>
        <v>12.25</v>
      </c>
      <c r="I217" s="128"/>
      <c r="J217" s="128">
        <f>ROUND(I217*H217,2)</f>
        <v>0</v>
      </c>
      <c r="K217" s="125"/>
      <c r="L217" s="28"/>
      <c r="M217" s="129"/>
      <c r="N217" s="130"/>
      <c r="O217" s="131"/>
      <c r="P217" s="131"/>
      <c r="Q217" s="131"/>
      <c r="R217" s="131"/>
      <c r="S217" s="131"/>
      <c r="T217" s="132"/>
      <c r="AR217" s="133"/>
      <c r="AT217" s="133"/>
      <c r="AU217" s="133"/>
      <c r="AY217" s="16"/>
      <c r="BE217" s="134"/>
      <c r="BF217" s="134"/>
      <c r="BG217" s="134"/>
      <c r="BH217" s="134"/>
      <c r="BI217" s="134"/>
      <c r="BJ217" s="16"/>
      <c r="BK217" s="134"/>
      <c r="BL217" s="16"/>
      <c r="BM217" s="133"/>
    </row>
    <row r="218" spans="2:51" s="13" customFormat="1" ht="12">
      <c r="B218" s="157"/>
      <c r="D218" s="145"/>
      <c r="E218" s="158"/>
      <c r="F218" s="159" t="s">
        <v>938</v>
      </c>
      <c r="H218" s="158"/>
      <c r="L218" s="157"/>
      <c r="M218" s="160"/>
      <c r="T218" s="161"/>
      <c r="AT218" s="158"/>
      <c r="AU218" s="158"/>
      <c r="AY218" s="158"/>
    </row>
    <row r="219" spans="2:51" s="12" customFormat="1" ht="12">
      <c r="B219" s="144"/>
      <c r="D219" s="145"/>
      <c r="E219" s="150"/>
      <c r="F219" s="146">
        <v>12.25</v>
      </c>
      <c r="H219" s="147">
        <v>12.25</v>
      </c>
      <c r="L219" s="144"/>
      <c r="M219" s="148"/>
      <c r="T219" s="149"/>
      <c r="AT219" s="150"/>
      <c r="AU219" s="150"/>
      <c r="AY219" s="150"/>
    </row>
    <row r="220" spans="2:65" s="1" customFormat="1" ht="12">
      <c r="B220" s="122"/>
      <c r="C220" s="123">
        <v>43</v>
      </c>
      <c r="D220" s="123" t="s">
        <v>113</v>
      </c>
      <c r="E220" s="124" t="s">
        <v>983</v>
      </c>
      <c r="F220" s="246" t="s">
        <v>1006</v>
      </c>
      <c r="G220" s="126" t="s">
        <v>146</v>
      </c>
      <c r="H220" s="127">
        <f>H222</f>
        <v>12.25</v>
      </c>
      <c r="I220" s="128"/>
      <c r="J220" s="128">
        <f>ROUND(I220*H220,2)</f>
        <v>0</v>
      </c>
      <c r="K220" s="125"/>
      <c r="L220" s="28"/>
      <c r="M220" s="129"/>
      <c r="N220" s="130"/>
      <c r="O220" s="131"/>
      <c r="P220" s="131"/>
      <c r="Q220" s="131"/>
      <c r="R220" s="131"/>
      <c r="S220" s="131"/>
      <c r="T220" s="132"/>
      <c r="AR220" s="133"/>
      <c r="AT220" s="133"/>
      <c r="AU220" s="133"/>
      <c r="AY220" s="16"/>
      <c r="BE220" s="134"/>
      <c r="BF220" s="134"/>
      <c r="BG220" s="134"/>
      <c r="BH220" s="134"/>
      <c r="BI220" s="134"/>
      <c r="BJ220" s="16"/>
      <c r="BK220" s="134"/>
      <c r="BL220" s="16"/>
      <c r="BM220" s="133"/>
    </row>
    <row r="221" spans="2:51" s="13" customFormat="1" ht="12">
      <c r="B221" s="157"/>
      <c r="D221" s="145"/>
      <c r="E221" s="158"/>
      <c r="F221" s="159" t="s">
        <v>938</v>
      </c>
      <c r="H221" s="158"/>
      <c r="L221" s="157"/>
      <c r="M221" s="160"/>
      <c r="T221" s="161"/>
      <c r="AT221" s="158"/>
      <c r="AU221" s="158"/>
      <c r="AY221" s="158"/>
    </row>
    <row r="222" spans="2:51" s="12" customFormat="1" ht="12">
      <c r="B222" s="144"/>
      <c r="D222" s="145"/>
      <c r="E222" s="150"/>
      <c r="F222" s="146">
        <v>12.25</v>
      </c>
      <c r="H222" s="147">
        <v>12.25</v>
      </c>
      <c r="L222" s="144"/>
      <c r="M222" s="148"/>
      <c r="T222" s="149"/>
      <c r="AT222" s="150"/>
      <c r="AU222" s="150"/>
      <c r="AY222" s="150"/>
    </row>
    <row r="223" spans="2:65" s="1" customFormat="1" ht="24">
      <c r="B223" s="122"/>
      <c r="C223" s="123">
        <v>44</v>
      </c>
      <c r="D223" s="123"/>
      <c r="E223" s="349" t="s">
        <v>984</v>
      </c>
      <c r="F223" s="246" t="s">
        <v>914</v>
      </c>
      <c r="G223" s="244" t="s">
        <v>122</v>
      </c>
      <c r="H223" s="127">
        <v>30</v>
      </c>
      <c r="I223" s="128"/>
      <c r="J223" s="128">
        <f aca="true" t="shared" si="5" ref="J223:J227">ROUND(I223*H223,2)</f>
        <v>0</v>
      </c>
      <c r="K223" s="125"/>
      <c r="L223" s="28"/>
      <c r="M223" s="129"/>
      <c r="N223" s="130"/>
      <c r="O223" s="131"/>
      <c r="P223" s="131"/>
      <c r="Q223" s="131"/>
      <c r="R223" s="131"/>
      <c r="S223" s="131"/>
      <c r="T223" s="132"/>
      <c r="AR223" s="133"/>
      <c r="AT223" s="133"/>
      <c r="AU223" s="133"/>
      <c r="AY223" s="16"/>
      <c r="BE223" s="134"/>
      <c r="BF223" s="134"/>
      <c r="BG223" s="134"/>
      <c r="BH223" s="134"/>
      <c r="BI223" s="134"/>
      <c r="BJ223" s="16"/>
      <c r="BK223" s="134"/>
      <c r="BL223" s="16"/>
      <c r="BM223" s="133"/>
    </row>
    <row r="224" spans="2:65" s="1" customFormat="1" ht="12">
      <c r="B224" s="122"/>
      <c r="C224" s="123">
        <v>45</v>
      </c>
      <c r="D224" s="123"/>
      <c r="E224" s="349" t="s">
        <v>985</v>
      </c>
      <c r="F224" s="246" t="s">
        <v>917</v>
      </c>
      <c r="G224" s="244" t="s">
        <v>122</v>
      </c>
      <c r="H224" s="127">
        <v>3</v>
      </c>
      <c r="I224" s="128"/>
      <c r="J224" s="128">
        <f t="shared" si="5"/>
        <v>0</v>
      </c>
      <c r="K224" s="125"/>
      <c r="L224" s="28"/>
      <c r="M224" s="129"/>
      <c r="N224" s="130"/>
      <c r="O224" s="131"/>
      <c r="P224" s="131"/>
      <c r="Q224" s="131"/>
      <c r="R224" s="131"/>
      <c r="S224" s="131"/>
      <c r="T224" s="132"/>
      <c r="AR224" s="133"/>
      <c r="AT224" s="133"/>
      <c r="AU224" s="133"/>
      <c r="AY224" s="16"/>
      <c r="BE224" s="134"/>
      <c r="BF224" s="134"/>
      <c r="BG224" s="134"/>
      <c r="BH224" s="134"/>
      <c r="BI224" s="134"/>
      <c r="BJ224" s="16"/>
      <c r="BK224" s="134"/>
      <c r="BL224" s="16"/>
      <c r="BM224" s="133"/>
    </row>
    <row r="225" spans="2:65" s="1" customFormat="1" ht="24">
      <c r="B225" s="122"/>
      <c r="C225" s="123">
        <v>46</v>
      </c>
      <c r="D225" s="123"/>
      <c r="E225" s="349" t="s">
        <v>986</v>
      </c>
      <c r="F225" s="246" t="s">
        <v>1017</v>
      </c>
      <c r="G225" s="244" t="s">
        <v>122</v>
      </c>
      <c r="H225" s="127">
        <v>3</v>
      </c>
      <c r="I225" s="128"/>
      <c r="J225" s="128">
        <f t="shared" si="5"/>
        <v>0</v>
      </c>
      <c r="K225" s="125"/>
      <c r="L225" s="28"/>
      <c r="M225" s="129"/>
      <c r="N225" s="130"/>
      <c r="O225" s="131"/>
      <c r="P225" s="131"/>
      <c r="Q225" s="131"/>
      <c r="R225" s="131"/>
      <c r="S225" s="131"/>
      <c r="T225" s="132"/>
      <c r="AR225" s="133"/>
      <c r="AT225" s="133"/>
      <c r="AU225" s="133"/>
      <c r="AY225" s="16"/>
      <c r="BE225" s="134"/>
      <c r="BF225" s="134"/>
      <c r="BG225" s="134"/>
      <c r="BH225" s="134"/>
      <c r="BI225" s="134"/>
      <c r="BJ225" s="16"/>
      <c r="BK225" s="134"/>
      <c r="BL225" s="16"/>
      <c r="BM225" s="133"/>
    </row>
    <row r="226" spans="2:65" s="1" customFormat="1" ht="36">
      <c r="B226" s="122"/>
      <c r="C226" s="123">
        <v>47</v>
      </c>
      <c r="D226" s="123"/>
      <c r="E226" s="349" t="s">
        <v>987</v>
      </c>
      <c r="F226" s="246" t="s">
        <v>996</v>
      </c>
      <c r="G226" s="244" t="s">
        <v>122</v>
      </c>
      <c r="H226" s="127">
        <v>3</v>
      </c>
      <c r="I226" s="128"/>
      <c r="J226" s="128">
        <f t="shared" si="5"/>
        <v>0</v>
      </c>
      <c r="K226" s="125"/>
      <c r="L226" s="28"/>
      <c r="M226" s="129"/>
      <c r="N226" s="130"/>
      <c r="O226" s="131"/>
      <c r="P226" s="131"/>
      <c r="Q226" s="131"/>
      <c r="R226" s="131"/>
      <c r="S226" s="131"/>
      <c r="T226" s="132"/>
      <c r="AR226" s="133"/>
      <c r="AT226" s="133"/>
      <c r="AU226" s="133"/>
      <c r="AY226" s="16"/>
      <c r="BE226" s="134"/>
      <c r="BF226" s="134"/>
      <c r="BG226" s="134"/>
      <c r="BH226" s="134"/>
      <c r="BI226" s="134"/>
      <c r="BJ226" s="16"/>
      <c r="BK226" s="134"/>
      <c r="BL226" s="16"/>
      <c r="BM226" s="133"/>
    </row>
    <row r="227" spans="2:65" s="248" customFormat="1" ht="11.25" customHeight="1">
      <c r="B227" s="251"/>
      <c r="C227" s="123">
        <v>48</v>
      </c>
      <c r="D227" s="252"/>
      <c r="E227" s="349" t="s">
        <v>1008</v>
      </c>
      <c r="F227" s="253" t="s">
        <v>923</v>
      </c>
      <c r="G227" s="254" t="s">
        <v>146</v>
      </c>
      <c r="H227" s="255">
        <v>4</v>
      </c>
      <c r="I227" s="256"/>
      <c r="J227" s="256">
        <f t="shared" si="5"/>
        <v>0</v>
      </c>
      <c r="K227" s="253"/>
      <c r="L227" s="249"/>
      <c r="M227" s="257"/>
      <c r="N227" s="258"/>
      <c r="O227" s="259"/>
      <c r="P227" s="259"/>
      <c r="Q227" s="259"/>
      <c r="R227" s="259"/>
      <c r="S227" s="259"/>
      <c r="T227" s="260"/>
      <c r="AR227" s="261"/>
      <c r="AT227" s="261"/>
      <c r="AU227" s="261"/>
      <c r="AY227" s="250"/>
      <c r="BE227" s="262"/>
      <c r="BF227" s="262"/>
      <c r="BG227" s="262"/>
      <c r="BH227" s="262"/>
      <c r="BI227" s="262"/>
      <c r="BJ227" s="250"/>
      <c r="BK227" s="262"/>
      <c r="BL227" s="250"/>
      <c r="BM227" s="261"/>
    </row>
    <row r="228" spans="2:65" s="284" customFormat="1" ht="24">
      <c r="B228" s="347"/>
      <c r="C228" s="123">
        <v>49</v>
      </c>
      <c r="D228" s="414" t="s">
        <v>113</v>
      </c>
      <c r="E228" s="349" t="s">
        <v>857</v>
      </c>
      <c r="F228" s="350" t="s">
        <v>858</v>
      </c>
      <c r="G228" s="351" t="s">
        <v>146</v>
      </c>
      <c r="H228" s="352">
        <f>SUM(H231:H235)</f>
        <v>687.3000000000001</v>
      </c>
      <c r="I228" s="353"/>
      <c r="J228" s="353">
        <f>ROUND(I228*H228,2)</f>
        <v>0</v>
      </c>
      <c r="K228" s="350" t="s">
        <v>1049</v>
      </c>
      <c r="L228" s="283"/>
      <c r="M228" s="354"/>
      <c r="N228" s="355"/>
      <c r="O228" s="356"/>
      <c r="P228" s="356"/>
      <c r="Q228" s="356"/>
      <c r="R228" s="356"/>
      <c r="S228" s="356"/>
      <c r="T228" s="357"/>
      <c r="AR228" s="358"/>
      <c r="AT228" s="358"/>
      <c r="AU228" s="358"/>
      <c r="AY228" s="276"/>
      <c r="BE228" s="359"/>
      <c r="BF228" s="359"/>
      <c r="BG228" s="359"/>
      <c r="BH228" s="359"/>
      <c r="BI228" s="359"/>
      <c r="BJ228" s="276"/>
      <c r="BK228" s="359"/>
      <c r="BL228" s="276"/>
      <c r="BM228" s="358"/>
    </row>
    <row r="229" spans="2:51" s="365" customFormat="1" ht="12">
      <c r="B229" s="364"/>
      <c r="D229" s="360"/>
      <c r="E229" s="366"/>
      <c r="F229" s="367" t="s">
        <v>951</v>
      </c>
      <c r="H229" s="366"/>
      <c r="L229" s="364"/>
      <c r="M229" s="368"/>
      <c r="T229" s="369"/>
      <c r="AT229" s="366"/>
      <c r="AU229" s="366"/>
      <c r="AY229" s="366"/>
    </row>
    <row r="230" spans="2:51" s="365" customFormat="1" ht="12">
      <c r="B230" s="364"/>
      <c r="D230" s="360" t="s">
        <v>118</v>
      </c>
      <c r="E230" s="366" t="s">
        <v>3</v>
      </c>
      <c r="F230" s="367" t="s">
        <v>853</v>
      </c>
      <c r="H230" s="366" t="s">
        <v>3</v>
      </c>
      <c r="L230" s="364"/>
      <c r="M230" s="368"/>
      <c r="T230" s="369"/>
      <c r="AT230" s="366" t="s">
        <v>118</v>
      </c>
      <c r="AU230" s="366" t="s">
        <v>71</v>
      </c>
      <c r="AV230" s="365" t="s">
        <v>70</v>
      </c>
      <c r="AW230" s="365" t="s">
        <v>26</v>
      </c>
      <c r="AX230" s="365" t="s">
        <v>64</v>
      </c>
      <c r="AY230" s="366" t="s">
        <v>110</v>
      </c>
    </row>
    <row r="231" spans="2:51" s="371" customFormat="1" ht="12">
      <c r="B231" s="370"/>
      <c r="D231" s="360" t="s">
        <v>118</v>
      </c>
      <c r="E231" s="372" t="s">
        <v>3</v>
      </c>
      <c r="F231" s="373">
        <v>112.2</v>
      </c>
      <c r="H231" s="374">
        <v>112.2</v>
      </c>
      <c r="L231" s="370"/>
      <c r="M231" s="375"/>
      <c r="T231" s="376"/>
      <c r="AT231" s="372" t="s">
        <v>118</v>
      </c>
      <c r="AU231" s="372" t="s">
        <v>71</v>
      </c>
      <c r="AV231" s="371" t="s">
        <v>71</v>
      </c>
      <c r="AW231" s="371" t="s">
        <v>26</v>
      </c>
      <c r="AX231" s="371" t="s">
        <v>64</v>
      </c>
      <c r="AY231" s="372" t="s">
        <v>110</v>
      </c>
    </row>
    <row r="232" spans="2:51" s="365" customFormat="1" ht="12">
      <c r="B232" s="364"/>
      <c r="D232" s="360" t="s">
        <v>118</v>
      </c>
      <c r="E232" s="366" t="s">
        <v>3</v>
      </c>
      <c r="F232" s="367" t="s">
        <v>871</v>
      </c>
      <c r="H232" s="366" t="s">
        <v>3</v>
      </c>
      <c r="L232" s="364"/>
      <c r="M232" s="368"/>
      <c r="T232" s="369"/>
      <c r="AT232" s="366" t="s">
        <v>118</v>
      </c>
      <c r="AU232" s="366" t="s">
        <v>71</v>
      </c>
      <c r="AV232" s="365" t="s">
        <v>70</v>
      </c>
      <c r="AW232" s="365" t="s">
        <v>26</v>
      </c>
      <c r="AX232" s="365" t="s">
        <v>64</v>
      </c>
      <c r="AY232" s="366" t="s">
        <v>110</v>
      </c>
    </row>
    <row r="233" spans="2:51" s="371" customFormat="1" ht="12">
      <c r="B233" s="370"/>
      <c r="D233" s="360" t="s">
        <v>118</v>
      </c>
      <c r="E233" s="372" t="s">
        <v>3</v>
      </c>
      <c r="F233" s="373">
        <v>462.9</v>
      </c>
      <c r="H233" s="374">
        <v>462.9</v>
      </c>
      <c r="L233" s="370"/>
      <c r="M233" s="375"/>
      <c r="T233" s="376"/>
      <c r="AT233" s="372" t="s">
        <v>118</v>
      </c>
      <c r="AU233" s="372" t="s">
        <v>71</v>
      </c>
      <c r="AV233" s="371" t="s">
        <v>71</v>
      </c>
      <c r="AW233" s="371" t="s">
        <v>26</v>
      </c>
      <c r="AX233" s="371" t="s">
        <v>64</v>
      </c>
      <c r="AY233" s="372" t="s">
        <v>110</v>
      </c>
    </row>
    <row r="234" spans="2:51" s="365" customFormat="1" ht="12">
      <c r="B234" s="364"/>
      <c r="D234" s="360" t="s">
        <v>118</v>
      </c>
      <c r="E234" s="366" t="s">
        <v>3</v>
      </c>
      <c r="F234" s="367" t="s">
        <v>920</v>
      </c>
      <c r="H234" s="366" t="s">
        <v>3</v>
      </c>
      <c r="L234" s="364"/>
      <c r="M234" s="368"/>
      <c r="T234" s="369"/>
      <c r="AT234" s="366" t="s">
        <v>118</v>
      </c>
      <c r="AU234" s="366" t="s">
        <v>71</v>
      </c>
      <c r="AV234" s="365" t="s">
        <v>70</v>
      </c>
      <c r="AW234" s="365" t="s">
        <v>26</v>
      </c>
      <c r="AX234" s="365" t="s">
        <v>64</v>
      </c>
      <c r="AY234" s="366" t="s">
        <v>110</v>
      </c>
    </row>
    <row r="235" spans="2:51" s="371" customFormat="1" ht="12">
      <c r="B235" s="370"/>
      <c r="D235" s="360" t="s">
        <v>118</v>
      </c>
      <c r="E235" s="372" t="s">
        <v>3</v>
      </c>
      <c r="F235" s="373">
        <v>112.2</v>
      </c>
      <c r="H235" s="374">
        <v>112.2</v>
      </c>
      <c r="L235" s="370"/>
      <c r="M235" s="375"/>
      <c r="T235" s="376"/>
      <c r="AT235" s="372" t="s">
        <v>118</v>
      </c>
      <c r="AU235" s="372" t="s">
        <v>71</v>
      </c>
      <c r="AV235" s="371" t="s">
        <v>71</v>
      </c>
      <c r="AW235" s="371" t="s">
        <v>26</v>
      </c>
      <c r="AX235" s="371" t="s">
        <v>64</v>
      </c>
      <c r="AY235" s="372" t="s">
        <v>110</v>
      </c>
    </row>
    <row r="236" spans="2:65" s="284" customFormat="1" ht="36">
      <c r="B236" s="347"/>
      <c r="C236" s="348">
        <v>50</v>
      </c>
      <c r="D236" s="414" t="s">
        <v>113</v>
      </c>
      <c r="E236" s="349" t="s">
        <v>859</v>
      </c>
      <c r="F236" s="350" t="s">
        <v>966</v>
      </c>
      <c r="G236" s="351" t="s">
        <v>146</v>
      </c>
      <c r="H236" s="352">
        <v>687.3</v>
      </c>
      <c r="I236" s="353"/>
      <c r="J236" s="353">
        <f>ROUND(I236*H236,2)</f>
        <v>0</v>
      </c>
      <c r="K236" s="350" t="s">
        <v>1049</v>
      </c>
      <c r="L236" s="283"/>
      <c r="M236" s="354"/>
      <c r="N236" s="355"/>
      <c r="O236" s="356"/>
      <c r="P236" s="356"/>
      <c r="Q236" s="356"/>
      <c r="R236" s="356"/>
      <c r="S236" s="356"/>
      <c r="T236" s="357"/>
      <c r="AR236" s="358"/>
      <c r="AT236" s="358"/>
      <c r="AU236" s="358"/>
      <c r="AY236" s="276"/>
      <c r="BE236" s="359"/>
      <c r="BF236" s="359"/>
      <c r="BG236" s="359"/>
      <c r="BH236" s="359"/>
      <c r="BI236" s="359"/>
      <c r="BJ236" s="276"/>
      <c r="BK236" s="359"/>
      <c r="BL236" s="276"/>
      <c r="BM236" s="358"/>
    </row>
    <row r="237" spans="2:65" s="284" customFormat="1" ht="24">
      <c r="B237" s="347"/>
      <c r="C237" s="348">
        <v>51</v>
      </c>
      <c r="D237" s="414" t="s">
        <v>113</v>
      </c>
      <c r="E237" s="349" t="s">
        <v>857</v>
      </c>
      <c r="F237" s="350" t="s">
        <v>915</v>
      </c>
      <c r="G237" s="351" t="s">
        <v>146</v>
      </c>
      <c r="H237" s="352">
        <f>H259</f>
        <v>1774.24</v>
      </c>
      <c r="I237" s="353"/>
      <c r="J237" s="353">
        <f>ROUND(I237*H237,2)</f>
        <v>0</v>
      </c>
      <c r="K237" s="350" t="s">
        <v>1049</v>
      </c>
      <c r="L237" s="283"/>
      <c r="M237" s="354"/>
      <c r="N237" s="355"/>
      <c r="O237" s="356"/>
      <c r="P237" s="356"/>
      <c r="Q237" s="356"/>
      <c r="R237" s="356"/>
      <c r="S237" s="356"/>
      <c r="T237" s="357"/>
      <c r="AR237" s="358"/>
      <c r="AT237" s="358"/>
      <c r="AU237" s="358"/>
      <c r="AY237" s="276"/>
      <c r="BE237" s="359"/>
      <c r="BF237" s="359"/>
      <c r="BG237" s="359"/>
      <c r="BH237" s="359"/>
      <c r="BI237" s="359"/>
      <c r="BJ237" s="276"/>
      <c r="BK237" s="359"/>
      <c r="BL237" s="276"/>
      <c r="BM237" s="358"/>
    </row>
    <row r="238" spans="2:47" s="284" customFormat="1" ht="19.5">
      <c r="B238" s="283"/>
      <c r="D238" s="360" t="s">
        <v>133</v>
      </c>
      <c r="F238" s="361" t="s">
        <v>811</v>
      </c>
      <c r="L238" s="283"/>
      <c r="M238" s="362"/>
      <c r="T238" s="363"/>
      <c r="AT238" s="276" t="s">
        <v>133</v>
      </c>
      <c r="AU238" s="276" t="s">
        <v>71</v>
      </c>
    </row>
    <row r="239" spans="2:51" s="365" customFormat="1" ht="12">
      <c r="B239" s="364"/>
      <c r="D239" s="360"/>
      <c r="E239" s="366"/>
      <c r="F239" s="367" t="s">
        <v>952</v>
      </c>
      <c r="H239" s="366"/>
      <c r="L239" s="364"/>
      <c r="M239" s="368"/>
      <c r="T239" s="369"/>
      <c r="AT239" s="366"/>
      <c r="AU239" s="366"/>
      <c r="AY239" s="366"/>
    </row>
    <row r="240" spans="2:51" s="365" customFormat="1" ht="12">
      <c r="B240" s="364"/>
      <c r="D240" s="360" t="s">
        <v>118</v>
      </c>
      <c r="E240" s="366" t="s">
        <v>3</v>
      </c>
      <c r="F240" s="367" t="s">
        <v>534</v>
      </c>
      <c r="H240" s="366" t="s">
        <v>3</v>
      </c>
      <c r="L240" s="364"/>
      <c r="M240" s="368"/>
      <c r="T240" s="369"/>
      <c r="AT240" s="366" t="s">
        <v>118</v>
      </c>
      <c r="AU240" s="366" t="s">
        <v>71</v>
      </c>
      <c r="AV240" s="365" t="s">
        <v>70</v>
      </c>
      <c r="AW240" s="365" t="s">
        <v>26</v>
      </c>
      <c r="AX240" s="365" t="s">
        <v>64</v>
      </c>
      <c r="AY240" s="366" t="s">
        <v>110</v>
      </c>
    </row>
    <row r="241" spans="2:51" s="365" customFormat="1" ht="12">
      <c r="B241" s="364"/>
      <c r="D241" s="360"/>
      <c r="E241" s="366"/>
      <c r="F241" s="367" t="s">
        <v>896</v>
      </c>
      <c r="H241" s="366"/>
      <c r="L241" s="364"/>
      <c r="M241" s="368"/>
      <c r="T241" s="369"/>
      <c r="AT241" s="366"/>
      <c r="AU241" s="366"/>
      <c r="AY241" s="366"/>
    </row>
    <row r="242" spans="2:51" s="371" customFormat="1" ht="12">
      <c r="B242" s="370"/>
      <c r="D242" s="360" t="s">
        <v>118</v>
      </c>
      <c r="E242" s="372" t="s">
        <v>3</v>
      </c>
      <c r="F242" s="373" t="s">
        <v>862</v>
      </c>
      <c r="H242" s="374">
        <v>124.8</v>
      </c>
      <c r="L242" s="370"/>
      <c r="M242" s="375"/>
      <c r="T242" s="376"/>
      <c r="AT242" s="372" t="s">
        <v>118</v>
      </c>
      <c r="AU242" s="372" t="s">
        <v>71</v>
      </c>
      <c r="AV242" s="371" t="s">
        <v>71</v>
      </c>
      <c r="AW242" s="371" t="s">
        <v>26</v>
      </c>
      <c r="AX242" s="371" t="s">
        <v>64</v>
      </c>
      <c r="AY242" s="372" t="s">
        <v>110</v>
      </c>
    </row>
    <row r="243" spans="2:51" s="371" customFormat="1" ht="12">
      <c r="B243" s="370"/>
      <c r="D243" s="360"/>
      <c r="E243" s="372"/>
      <c r="F243" s="367" t="s">
        <v>897</v>
      </c>
      <c r="H243" s="374"/>
      <c r="L243" s="370"/>
      <c r="M243" s="375"/>
      <c r="T243" s="376"/>
      <c r="AT243" s="372"/>
      <c r="AU243" s="372"/>
      <c r="AY243" s="372"/>
    </row>
    <row r="244" spans="2:51" s="371" customFormat="1" ht="12">
      <c r="B244" s="370"/>
      <c r="D244" s="360" t="s">
        <v>118</v>
      </c>
      <c r="E244" s="372" t="s">
        <v>3</v>
      </c>
      <c r="F244" s="373" t="s">
        <v>863</v>
      </c>
      <c r="H244" s="374">
        <v>287.04</v>
      </c>
      <c r="L244" s="370"/>
      <c r="M244" s="375"/>
      <c r="T244" s="376"/>
      <c r="AT244" s="372" t="s">
        <v>118</v>
      </c>
      <c r="AU244" s="372" t="s">
        <v>71</v>
      </c>
      <c r="AV244" s="371" t="s">
        <v>71</v>
      </c>
      <c r="AW244" s="371" t="s">
        <v>26</v>
      </c>
      <c r="AX244" s="371" t="s">
        <v>64</v>
      </c>
      <c r="AY244" s="372" t="s">
        <v>110</v>
      </c>
    </row>
    <row r="245" spans="2:51" s="371" customFormat="1" ht="12">
      <c r="B245" s="370"/>
      <c r="D245" s="360"/>
      <c r="E245" s="372"/>
      <c r="F245" s="367" t="s">
        <v>898</v>
      </c>
      <c r="H245" s="374"/>
      <c r="L245" s="370"/>
      <c r="M245" s="375"/>
      <c r="T245" s="376"/>
      <c r="AT245" s="372"/>
      <c r="AU245" s="372"/>
      <c r="AY245" s="372"/>
    </row>
    <row r="246" spans="2:51" s="371" customFormat="1" ht="12">
      <c r="B246" s="370"/>
      <c r="D246" s="360"/>
      <c r="E246" s="372"/>
      <c r="F246" s="373" t="s">
        <v>899</v>
      </c>
      <c r="H246" s="374">
        <v>140.4</v>
      </c>
      <c r="L246" s="370"/>
      <c r="M246" s="375"/>
      <c r="T246" s="376"/>
      <c r="AT246" s="372"/>
      <c r="AU246" s="372"/>
      <c r="AY246" s="372"/>
    </row>
    <row r="247" spans="2:51" s="371" customFormat="1" ht="12">
      <c r="B247" s="370"/>
      <c r="D247" s="360"/>
      <c r="E247" s="372"/>
      <c r="F247" s="367" t="s">
        <v>900</v>
      </c>
      <c r="H247" s="374"/>
      <c r="L247" s="370"/>
      <c r="M247" s="375"/>
      <c r="T247" s="376"/>
      <c r="AT247" s="372"/>
      <c r="AU247" s="372"/>
      <c r="AY247" s="372"/>
    </row>
    <row r="248" spans="2:51" s="371" customFormat="1" ht="12">
      <c r="B248" s="370"/>
      <c r="D248" s="360"/>
      <c r="E248" s="372"/>
      <c r="F248" s="373" t="s">
        <v>901</v>
      </c>
      <c r="H248" s="374">
        <v>612.3</v>
      </c>
      <c r="L248" s="370"/>
      <c r="M248" s="375"/>
      <c r="T248" s="376"/>
      <c r="AT248" s="372"/>
      <c r="AU248" s="372"/>
      <c r="AY248" s="372"/>
    </row>
    <row r="249" spans="2:51" s="371" customFormat="1" ht="12">
      <c r="B249" s="370"/>
      <c r="D249" s="360"/>
      <c r="E249" s="372"/>
      <c r="F249" s="367" t="s">
        <v>902</v>
      </c>
      <c r="H249" s="374"/>
      <c r="L249" s="370"/>
      <c r="M249" s="375"/>
      <c r="T249" s="376"/>
      <c r="AT249" s="372"/>
      <c r="AU249" s="372"/>
      <c r="AY249" s="372"/>
    </row>
    <row r="250" spans="2:51" s="371" customFormat="1" ht="12">
      <c r="B250" s="370"/>
      <c r="D250" s="360"/>
      <c r="E250" s="372"/>
      <c r="F250" s="373" t="s">
        <v>906</v>
      </c>
      <c r="H250" s="374">
        <v>365.82</v>
      </c>
      <c r="L250" s="370"/>
      <c r="M250" s="375"/>
      <c r="T250" s="376"/>
      <c r="AT250" s="372"/>
      <c r="AU250" s="372"/>
      <c r="AY250" s="372"/>
    </row>
    <row r="251" spans="2:51" s="371" customFormat="1" ht="12">
      <c r="B251" s="370"/>
      <c r="D251" s="360"/>
      <c r="E251" s="372"/>
      <c r="F251" s="367">
        <v>207</v>
      </c>
      <c r="H251" s="374"/>
      <c r="L251" s="370"/>
      <c r="M251" s="375"/>
      <c r="T251" s="376"/>
      <c r="AT251" s="372"/>
      <c r="AU251" s="372"/>
      <c r="AY251" s="372"/>
    </row>
    <row r="252" spans="2:51" s="371" customFormat="1" ht="12">
      <c r="B252" s="370"/>
      <c r="D252" s="360" t="s">
        <v>118</v>
      </c>
      <c r="E252" s="372" t="s">
        <v>3</v>
      </c>
      <c r="F252" s="373" t="s">
        <v>903</v>
      </c>
      <c r="H252" s="374">
        <v>70.2</v>
      </c>
      <c r="L252" s="370"/>
      <c r="M252" s="375"/>
      <c r="T252" s="376"/>
      <c r="AT252" s="372" t="s">
        <v>118</v>
      </c>
      <c r="AU252" s="372" t="s">
        <v>71</v>
      </c>
      <c r="AV252" s="371" t="s">
        <v>71</v>
      </c>
      <c r="AW252" s="371" t="s">
        <v>26</v>
      </c>
      <c r="AX252" s="371" t="s">
        <v>64</v>
      </c>
      <c r="AY252" s="372" t="s">
        <v>110</v>
      </c>
    </row>
    <row r="253" spans="2:51" s="371" customFormat="1" ht="12">
      <c r="B253" s="370"/>
      <c r="D253" s="360"/>
      <c r="E253" s="372"/>
      <c r="F253" s="367" t="s">
        <v>904</v>
      </c>
      <c r="H253" s="374"/>
      <c r="L253" s="370"/>
      <c r="M253" s="375"/>
      <c r="T253" s="376"/>
      <c r="AT253" s="372"/>
      <c r="AU253" s="372"/>
      <c r="AY253" s="372"/>
    </row>
    <row r="254" spans="2:51" s="371" customFormat="1" ht="12">
      <c r="B254" s="370"/>
      <c r="D254" s="360"/>
      <c r="E254" s="372"/>
      <c r="F254" s="373" t="s">
        <v>905</v>
      </c>
      <c r="H254" s="374">
        <v>137.28</v>
      </c>
      <c r="L254" s="370"/>
      <c r="M254" s="375"/>
      <c r="T254" s="376"/>
      <c r="AT254" s="372"/>
      <c r="AU254" s="372"/>
      <c r="AY254" s="372"/>
    </row>
    <row r="255" spans="2:51" s="13" customFormat="1" ht="12">
      <c r="B255" s="157"/>
      <c r="D255" s="145"/>
      <c r="E255" s="158"/>
      <c r="F255" s="274" t="s">
        <v>921</v>
      </c>
      <c r="H255" s="158"/>
      <c r="L255" s="157"/>
      <c r="M255" s="160"/>
      <c r="T255" s="161"/>
      <c r="AT255" s="158"/>
      <c r="AU255" s="158"/>
      <c r="AY255" s="158"/>
    </row>
    <row r="256" spans="2:51" s="12" customFormat="1" ht="12">
      <c r="B256" s="144"/>
      <c r="D256" s="145"/>
      <c r="E256" s="150"/>
      <c r="F256" s="247">
        <v>30</v>
      </c>
      <c r="H256" s="147">
        <v>30</v>
      </c>
      <c r="L256" s="144"/>
      <c r="M256" s="148"/>
      <c r="T256" s="149"/>
      <c r="AT256" s="150"/>
      <c r="AU256" s="150"/>
      <c r="AY256" s="150"/>
    </row>
    <row r="257" spans="2:51" s="371" customFormat="1" ht="12">
      <c r="B257" s="370"/>
      <c r="D257" s="360"/>
      <c r="E257" s="372"/>
      <c r="F257" s="367" t="s">
        <v>997</v>
      </c>
      <c r="H257" s="374"/>
      <c r="L257" s="370"/>
      <c r="M257" s="375"/>
      <c r="T257" s="376"/>
      <c r="AT257" s="372"/>
      <c r="AU257" s="372"/>
      <c r="AY257" s="372"/>
    </row>
    <row r="258" spans="2:51" s="12" customFormat="1" ht="12">
      <c r="B258" s="144"/>
      <c r="D258" s="145"/>
      <c r="E258" s="150"/>
      <c r="F258" s="247" t="s">
        <v>948</v>
      </c>
      <c r="H258" s="147">
        <v>6.4</v>
      </c>
      <c r="L258" s="144"/>
      <c r="M258" s="148"/>
      <c r="T258" s="149"/>
      <c r="AT258" s="150"/>
      <c r="AU258" s="150"/>
      <c r="AY258" s="150"/>
    </row>
    <row r="259" spans="2:51" s="378" customFormat="1" ht="12">
      <c r="B259" s="377"/>
      <c r="D259" s="360" t="s">
        <v>118</v>
      </c>
      <c r="E259" s="379" t="s">
        <v>3</v>
      </c>
      <c r="F259" s="380" t="s">
        <v>535</v>
      </c>
      <c r="H259" s="381">
        <f>SUM(H242:H258)</f>
        <v>1774.24</v>
      </c>
      <c r="L259" s="377"/>
      <c r="M259" s="382"/>
      <c r="T259" s="383"/>
      <c r="AT259" s="379" t="s">
        <v>118</v>
      </c>
      <c r="AU259" s="379" t="s">
        <v>71</v>
      </c>
      <c r="AV259" s="378" t="s">
        <v>123</v>
      </c>
      <c r="AW259" s="378" t="s">
        <v>26</v>
      </c>
      <c r="AX259" s="378" t="s">
        <v>70</v>
      </c>
      <c r="AY259" s="379" t="s">
        <v>110</v>
      </c>
    </row>
    <row r="260" spans="2:65" s="284" customFormat="1" ht="36">
      <c r="B260" s="347"/>
      <c r="C260" s="348">
        <v>52</v>
      </c>
      <c r="D260" s="414" t="s">
        <v>113</v>
      </c>
      <c r="E260" s="349" t="s">
        <v>859</v>
      </c>
      <c r="F260" s="350" t="s">
        <v>916</v>
      </c>
      <c r="G260" s="351" t="s">
        <v>146</v>
      </c>
      <c r="H260" s="352">
        <f>H278</f>
        <v>1620.03</v>
      </c>
      <c r="I260" s="353"/>
      <c r="J260" s="353">
        <f>ROUND(I260*H260,2)</f>
        <v>0</v>
      </c>
      <c r="K260" s="350" t="s">
        <v>1049</v>
      </c>
      <c r="L260" s="283"/>
      <c r="M260" s="354"/>
      <c r="N260" s="355"/>
      <c r="O260" s="356"/>
      <c r="P260" s="356"/>
      <c r="Q260" s="356"/>
      <c r="R260" s="356"/>
      <c r="S260" s="356"/>
      <c r="T260" s="357"/>
      <c r="AR260" s="358"/>
      <c r="AT260" s="358"/>
      <c r="AU260" s="358"/>
      <c r="AY260" s="276"/>
      <c r="BE260" s="359"/>
      <c r="BF260" s="359"/>
      <c r="BG260" s="359"/>
      <c r="BH260" s="359"/>
      <c r="BI260" s="359"/>
      <c r="BJ260" s="276"/>
      <c r="BK260" s="359"/>
      <c r="BL260" s="276"/>
      <c r="BM260" s="358"/>
    </row>
    <row r="261" spans="2:51" s="365" customFormat="1" ht="12">
      <c r="B261" s="364"/>
      <c r="D261" s="360" t="s">
        <v>118</v>
      </c>
      <c r="E261" s="366" t="s">
        <v>3</v>
      </c>
      <c r="F261" s="367" t="s">
        <v>534</v>
      </c>
      <c r="H261" s="366" t="s">
        <v>3</v>
      </c>
      <c r="L261" s="364"/>
      <c r="M261" s="368"/>
      <c r="T261" s="369"/>
      <c r="AT261" s="366" t="s">
        <v>118</v>
      </c>
      <c r="AU261" s="366" t="s">
        <v>71</v>
      </c>
      <c r="AV261" s="365" t="s">
        <v>70</v>
      </c>
      <c r="AW261" s="365" t="s">
        <v>26</v>
      </c>
      <c r="AX261" s="365" t="s">
        <v>64</v>
      </c>
      <c r="AY261" s="366" t="s">
        <v>110</v>
      </c>
    </row>
    <row r="262" spans="2:51" s="365" customFormat="1" ht="12">
      <c r="B262" s="364"/>
      <c r="D262" s="360"/>
      <c r="E262" s="366"/>
      <c r="F262" s="367" t="s">
        <v>896</v>
      </c>
      <c r="H262" s="366"/>
      <c r="L262" s="364"/>
      <c r="M262" s="368"/>
      <c r="T262" s="369"/>
      <c r="AT262" s="366"/>
      <c r="AU262" s="366"/>
      <c r="AY262" s="366"/>
    </row>
    <row r="263" spans="2:51" s="371" customFormat="1" ht="12">
      <c r="B263" s="370"/>
      <c r="D263" s="360" t="s">
        <v>118</v>
      </c>
      <c r="E263" s="372" t="s">
        <v>3</v>
      </c>
      <c r="F263" s="373" t="s">
        <v>939</v>
      </c>
      <c r="H263" s="374">
        <v>84.24</v>
      </c>
      <c r="L263" s="370"/>
      <c r="M263" s="375"/>
      <c r="T263" s="376"/>
      <c r="AT263" s="372" t="s">
        <v>118</v>
      </c>
      <c r="AU263" s="372" t="s">
        <v>71</v>
      </c>
      <c r="AV263" s="371" t="s">
        <v>71</v>
      </c>
      <c r="AW263" s="371" t="s">
        <v>26</v>
      </c>
      <c r="AX263" s="371" t="s">
        <v>64</v>
      </c>
      <c r="AY263" s="372" t="s">
        <v>110</v>
      </c>
    </row>
    <row r="264" spans="2:51" s="371" customFormat="1" ht="12">
      <c r="B264" s="370"/>
      <c r="D264" s="360"/>
      <c r="E264" s="372"/>
      <c r="F264" s="367" t="s">
        <v>897</v>
      </c>
      <c r="H264" s="374"/>
      <c r="L264" s="370"/>
      <c r="M264" s="375"/>
      <c r="T264" s="376"/>
      <c r="AT264" s="372"/>
      <c r="AU264" s="372"/>
      <c r="AY264" s="372"/>
    </row>
    <row r="265" spans="2:51" s="371" customFormat="1" ht="12">
      <c r="B265" s="370"/>
      <c r="D265" s="360" t="s">
        <v>118</v>
      </c>
      <c r="E265" s="372" t="s">
        <v>3</v>
      </c>
      <c r="F265" s="373" t="s">
        <v>941</v>
      </c>
      <c r="H265" s="374">
        <v>196.56</v>
      </c>
      <c r="L265" s="370"/>
      <c r="M265" s="375"/>
      <c r="T265" s="376"/>
      <c r="AT265" s="372" t="s">
        <v>118</v>
      </c>
      <c r="AU265" s="372" t="s">
        <v>71</v>
      </c>
      <c r="AV265" s="371" t="s">
        <v>71</v>
      </c>
      <c r="AW265" s="371" t="s">
        <v>26</v>
      </c>
      <c r="AX265" s="371" t="s">
        <v>64</v>
      </c>
      <c r="AY265" s="372" t="s">
        <v>110</v>
      </c>
    </row>
    <row r="266" spans="2:51" s="371" customFormat="1" ht="12">
      <c r="B266" s="370"/>
      <c r="D266" s="360"/>
      <c r="E266" s="372"/>
      <c r="F266" s="367" t="s">
        <v>898</v>
      </c>
      <c r="H266" s="374"/>
      <c r="L266" s="370"/>
      <c r="M266" s="375"/>
      <c r="T266" s="376"/>
      <c r="AT266" s="372"/>
      <c r="AU266" s="372"/>
      <c r="AY266" s="372"/>
    </row>
    <row r="267" spans="2:51" s="371" customFormat="1" ht="12">
      <c r="B267" s="370"/>
      <c r="D267" s="360"/>
      <c r="E267" s="372"/>
      <c r="F267" s="373" t="s">
        <v>899</v>
      </c>
      <c r="H267" s="374">
        <v>140.4</v>
      </c>
      <c r="L267" s="370"/>
      <c r="M267" s="375"/>
      <c r="T267" s="376"/>
      <c r="AT267" s="372"/>
      <c r="AU267" s="372"/>
      <c r="AY267" s="372"/>
    </row>
    <row r="268" spans="2:51" s="371" customFormat="1" ht="12">
      <c r="B268" s="370"/>
      <c r="D268" s="360"/>
      <c r="E268" s="372"/>
      <c r="F268" s="367" t="s">
        <v>900</v>
      </c>
      <c r="H268" s="374"/>
      <c r="L268" s="370"/>
      <c r="M268" s="375"/>
      <c r="T268" s="376"/>
      <c r="AT268" s="372"/>
      <c r="AU268" s="372"/>
      <c r="AY268" s="372"/>
    </row>
    <row r="269" spans="2:51" s="371" customFormat="1" ht="12">
      <c r="B269" s="370"/>
      <c r="D269" s="360"/>
      <c r="E269" s="372"/>
      <c r="F269" s="373" t="s">
        <v>901</v>
      </c>
      <c r="H269" s="374">
        <v>612.3</v>
      </c>
      <c r="L269" s="370"/>
      <c r="M269" s="375"/>
      <c r="T269" s="376"/>
      <c r="AT269" s="372"/>
      <c r="AU269" s="372"/>
      <c r="AY269" s="372"/>
    </row>
    <row r="270" spans="2:51" s="371" customFormat="1" ht="12">
      <c r="B270" s="370"/>
      <c r="D270" s="360"/>
      <c r="E270" s="372"/>
      <c r="F270" s="367" t="s">
        <v>902</v>
      </c>
      <c r="H270" s="374"/>
      <c r="L270" s="370"/>
      <c r="M270" s="375"/>
      <c r="T270" s="376"/>
      <c r="AT270" s="372"/>
      <c r="AU270" s="372"/>
      <c r="AY270" s="372"/>
    </row>
    <row r="271" spans="2:51" s="371" customFormat="1" ht="12">
      <c r="B271" s="370"/>
      <c r="D271" s="360"/>
      <c r="E271" s="372"/>
      <c r="F271" s="373" t="s">
        <v>906</v>
      </c>
      <c r="H271" s="374">
        <v>365.82</v>
      </c>
      <c r="L271" s="370"/>
      <c r="M271" s="375"/>
      <c r="T271" s="376"/>
      <c r="AT271" s="372"/>
      <c r="AU271" s="372"/>
      <c r="AY271" s="372"/>
    </row>
    <row r="272" spans="2:51" s="371" customFormat="1" ht="12">
      <c r="B272" s="370"/>
      <c r="D272" s="360"/>
      <c r="E272" s="372"/>
      <c r="F272" s="367">
        <v>207</v>
      </c>
      <c r="H272" s="374"/>
      <c r="L272" s="370"/>
      <c r="M272" s="375"/>
      <c r="T272" s="376"/>
      <c r="AT272" s="372"/>
      <c r="AU272" s="372"/>
      <c r="AY272" s="372"/>
    </row>
    <row r="273" spans="2:51" s="371" customFormat="1" ht="12">
      <c r="B273" s="370"/>
      <c r="D273" s="360" t="s">
        <v>118</v>
      </c>
      <c r="E273" s="372" t="s">
        <v>3</v>
      </c>
      <c r="F273" s="373" t="s">
        <v>903</v>
      </c>
      <c r="H273" s="374">
        <v>70.2</v>
      </c>
      <c r="L273" s="370"/>
      <c r="M273" s="375"/>
      <c r="T273" s="376"/>
      <c r="AT273" s="372" t="s">
        <v>118</v>
      </c>
      <c r="AU273" s="372" t="s">
        <v>71</v>
      </c>
      <c r="AV273" s="371" t="s">
        <v>71</v>
      </c>
      <c r="AW273" s="371" t="s">
        <v>26</v>
      </c>
      <c r="AX273" s="371" t="s">
        <v>64</v>
      </c>
      <c r="AY273" s="372" t="s">
        <v>110</v>
      </c>
    </row>
    <row r="274" spans="2:51" s="371" customFormat="1" ht="12">
      <c r="B274" s="370"/>
      <c r="D274" s="360"/>
      <c r="E274" s="372"/>
      <c r="F274" s="367" t="s">
        <v>904</v>
      </c>
      <c r="H274" s="374"/>
      <c r="L274" s="370"/>
      <c r="M274" s="375"/>
      <c r="T274" s="376"/>
      <c r="AT274" s="372"/>
      <c r="AU274" s="372"/>
      <c r="AY274" s="372"/>
    </row>
    <row r="275" spans="2:51" s="371" customFormat="1" ht="12">
      <c r="B275" s="370"/>
      <c r="D275" s="360"/>
      <c r="E275" s="372"/>
      <c r="F275" s="373" t="s">
        <v>943</v>
      </c>
      <c r="H275" s="374">
        <v>120.51</v>
      </c>
      <c r="L275" s="370"/>
      <c r="M275" s="375"/>
      <c r="T275" s="376"/>
      <c r="AT275" s="372"/>
      <c r="AU275" s="372"/>
      <c r="AY275" s="372"/>
    </row>
    <row r="276" spans="2:51" s="13" customFormat="1" ht="12">
      <c r="B276" s="157"/>
      <c r="D276" s="145"/>
      <c r="E276" s="158"/>
      <c r="F276" s="274" t="s">
        <v>921</v>
      </c>
      <c r="H276" s="158"/>
      <c r="L276" s="157"/>
      <c r="M276" s="160"/>
      <c r="T276" s="161"/>
      <c r="AT276" s="158"/>
      <c r="AU276" s="158"/>
      <c r="AY276" s="158"/>
    </row>
    <row r="277" spans="2:51" s="12" customFormat="1" ht="12">
      <c r="B277" s="144"/>
      <c r="D277" s="145"/>
      <c r="E277" s="150"/>
      <c r="F277" s="247">
        <v>30</v>
      </c>
      <c r="H277" s="147">
        <v>30</v>
      </c>
      <c r="L277" s="144"/>
      <c r="M277" s="148"/>
      <c r="T277" s="149"/>
      <c r="AT277" s="150"/>
      <c r="AU277" s="150"/>
      <c r="AY277" s="150"/>
    </row>
    <row r="278" spans="2:51" s="378" customFormat="1" ht="12">
      <c r="B278" s="377"/>
      <c r="D278" s="360" t="s">
        <v>118</v>
      </c>
      <c r="E278" s="379" t="s">
        <v>3</v>
      </c>
      <c r="F278" s="380" t="s">
        <v>535</v>
      </c>
      <c r="H278" s="381">
        <f>SUM(H263:H277)</f>
        <v>1620.03</v>
      </c>
      <c r="L278" s="377"/>
      <c r="M278" s="382"/>
      <c r="T278" s="383"/>
      <c r="AT278" s="379" t="s">
        <v>118</v>
      </c>
      <c r="AU278" s="379" t="s">
        <v>71</v>
      </c>
      <c r="AV278" s="378" t="s">
        <v>123</v>
      </c>
      <c r="AW278" s="378" t="s">
        <v>26</v>
      </c>
      <c r="AX278" s="378" t="s">
        <v>70</v>
      </c>
      <c r="AY278" s="379" t="s">
        <v>110</v>
      </c>
    </row>
    <row r="279" spans="2:65" s="284" customFormat="1" ht="36">
      <c r="B279" s="347"/>
      <c r="C279" s="348">
        <v>53</v>
      </c>
      <c r="D279" s="414" t="s">
        <v>113</v>
      </c>
      <c r="E279" s="349" t="s">
        <v>859</v>
      </c>
      <c r="F279" s="350" t="s">
        <v>965</v>
      </c>
      <c r="G279" s="351" t="s">
        <v>146</v>
      </c>
      <c r="H279" s="352">
        <f>H289</f>
        <v>154.21000000000004</v>
      </c>
      <c r="I279" s="353"/>
      <c r="J279" s="353">
        <f>ROUND(I279*H279,2)</f>
        <v>0</v>
      </c>
      <c r="K279" s="350" t="s">
        <v>1049</v>
      </c>
      <c r="L279" s="283"/>
      <c r="M279" s="354"/>
      <c r="N279" s="355"/>
      <c r="O279" s="356"/>
      <c r="P279" s="356"/>
      <c r="Q279" s="356"/>
      <c r="R279" s="356"/>
      <c r="S279" s="356"/>
      <c r="T279" s="357"/>
      <c r="AR279" s="358"/>
      <c r="AT279" s="358"/>
      <c r="AU279" s="358"/>
      <c r="AY279" s="276"/>
      <c r="BE279" s="359"/>
      <c r="BF279" s="359"/>
      <c r="BG279" s="359"/>
      <c r="BH279" s="359"/>
      <c r="BI279" s="359"/>
      <c r="BJ279" s="276"/>
      <c r="BK279" s="359"/>
      <c r="BL279" s="276"/>
      <c r="BM279" s="358"/>
    </row>
    <row r="280" spans="2:51" s="365" customFormat="1" ht="12">
      <c r="B280" s="364"/>
      <c r="D280" s="360" t="s">
        <v>118</v>
      </c>
      <c r="E280" s="366" t="s">
        <v>3</v>
      </c>
      <c r="F280" s="367" t="s">
        <v>534</v>
      </c>
      <c r="H280" s="366" t="s">
        <v>3</v>
      </c>
      <c r="L280" s="364"/>
      <c r="M280" s="368"/>
      <c r="T280" s="369"/>
      <c r="AT280" s="366" t="s">
        <v>118</v>
      </c>
      <c r="AU280" s="366" t="s">
        <v>71</v>
      </c>
      <c r="AV280" s="365" t="s">
        <v>70</v>
      </c>
      <c r="AW280" s="365" t="s">
        <v>26</v>
      </c>
      <c r="AX280" s="365" t="s">
        <v>64</v>
      </c>
      <c r="AY280" s="366" t="s">
        <v>110</v>
      </c>
    </row>
    <row r="281" spans="2:51" s="365" customFormat="1" ht="12">
      <c r="B281" s="364"/>
      <c r="D281" s="360"/>
      <c r="E281" s="366"/>
      <c r="F281" s="367" t="s">
        <v>896</v>
      </c>
      <c r="H281" s="366"/>
      <c r="L281" s="364"/>
      <c r="M281" s="368"/>
      <c r="T281" s="369"/>
      <c r="AT281" s="366"/>
      <c r="AU281" s="366"/>
      <c r="AY281" s="366"/>
    </row>
    <row r="282" spans="2:51" s="371" customFormat="1" ht="12">
      <c r="B282" s="370"/>
      <c r="D282" s="360" t="s">
        <v>118</v>
      </c>
      <c r="E282" s="372" t="s">
        <v>3</v>
      </c>
      <c r="F282" s="373" t="s">
        <v>940</v>
      </c>
      <c r="H282" s="374">
        <v>40.56</v>
      </c>
      <c r="L282" s="370"/>
      <c r="M282" s="375"/>
      <c r="T282" s="376"/>
      <c r="AT282" s="372" t="s">
        <v>118</v>
      </c>
      <c r="AU282" s="372" t="s">
        <v>71</v>
      </c>
      <c r="AV282" s="371" t="s">
        <v>71</v>
      </c>
      <c r="AW282" s="371" t="s">
        <v>26</v>
      </c>
      <c r="AX282" s="371" t="s">
        <v>64</v>
      </c>
      <c r="AY282" s="372" t="s">
        <v>110</v>
      </c>
    </row>
    <row r="283" spans="2:51" s="371" customFormat="1" ht="12">
      <c r="B283" s="370"/>
      <c r="D283" s="360"/>
      <c r="E283" s="372"/>
      <c r="F283" s="367" t="s">
        <v>897</v>
      </c>
      <c r="H283" s="374"/>
      <c r="L283" s="370"/>
      <c r="M283" s="375"/>
      <c r="T283" s="376"/>
      <c r="AT283" s="372"/>
      <c r="AU283" s="372"/>
      <c r="AY283" s="372"/>
    </row>
    <row r="284" spans="2:51" s="371" customFormat="1" ht="12">
      <c r="B284" s="370"/>
      <c r="D284" s="360" t="s">
        <v>118</v>
      </c>
      <c r="E284" s="372" t="s">
        <v>3</v>
      </c>
      <c r="F284" s="373" t="s">
        <v>942</v>
      </c>
      <c r="H284" s="374">
        <v>90.48</v>
      </c>
      <c r="L284" s="370"/>
      <c r="M284" s="375"/>
      <c r="T284" s="376"/>
      <c r="AT284" s="372" t="s">
        <v>118</v>
      </c>
      <c r="AU284" s="372" t="s">
        <v>71</v>
      </c>
      <c r="AV284" s="371" t="s">
        <v>71</v>
      </c>
      <c r="AW284" s="371" t="s">
        <v>26</v>
      </c>
      <c r="AX284" s="371" t="s">
        <v>64</v>
      </c>
      <c r="AY284" s="372" t="s">
        <v>110</v>
      </c>
    </row>
    <row r="285" spans="2:51" s="371" customFormat="1" ht="12">
      <c r="B285" s="370"/>
      <c r="D285" s="360"/>
      <c r="E285" s="372"/>
      <c r="F285" s="367" t="s">
        <v>904</v>
      </c>
      <c r="H285" s="374"/>
      <c r="L285" s="370"/>
      <c r="M285" s="375"/>
      <c r="T285" s="376"/>
      <c r="AT285" s="372"/>
      <c r="AU285" s="372"/>
      <c r="AY285" s="372"/>
    </row>
    <row r="286" spans="2:51" s="371" customFormat="1" ht="12">
      <c r="B286" s="370"/>
      <c r="D286" s="360"/>
      <c r="E286" s="372"/>
      <c r="F286" s="373" t="s">
        <v>944</v>
      </c>
      <c r="H286" s="374">
        <v>16.77</v>
      </c>
      <c r="L286" s="370"/>
      <c r="M286" s="375"/>
      <c r="T286" s="376"/>
      <c r="AT286" s="372"/>
      <c r="AU286" s="372"/>
      <c r="AY286" s="372"/>
    </row>
    <row r="287" spans="2:51" s="371" customFormat="1" ht="12">
      <c r="B287" s="370"/>
      <c r="D287" s="360"/>
      <c r="E287" s="372"/>
      <c r="F287" s="247" t="s">
        <v>945</v>
      </c>
      <c r="G287" s="12"/>
      <c r="H287" s="147"/>
      <c r="L287" s="370"/>
      <c r="M287" s="375"/>
      <c r="T287" s="376"/>
      <c r="AT287" s="372"/>
      <c r="AU287" s="372"/>
      <c r="AY287" s="372"/>
    </row>
    <row r="288" spans="2:51" s="371" customFormat="1" ht="12">
      <c r="B288" s="370"/>
      <c r="D288" s="360"/>
      <c r="E288" s="372"/>
      <c r="F288" s="247" t="s">
        <v>948</v>
      </c>
      <c r="G288" s="12"/>
      <c r="H288" s="147">
        <v>6.4</v>
      </c>
      <c r="L288" s="370"/>
      <c r="M288" s="375"/>
      <c r="T288" s="376"/>
      <c r="AT288" s="372"/>
      <c r="AU288" s="372"/>
      <c r="AY288" s="372"/>
    </row>
    <row r="289" spans="2:51" s="378" customFormat="1" ht="12">
      <c r="B289" s="377"/>
      <c r="D289" s="360" t="s">
        <v>118</v>
      </c>
      <c r="E289" s="379" t="s">
        <v>3</v>
      </c>
      <c r="F289" s="380" t="s">
        <v>535</v>
      </c>
      <c r="H289" s="381">
        <f>SUM(H282:H288)</f>
        <v>154.21000000000004</v>
      </c>
      <c r="L289" s="377"/>
      <c r="M289" s="382"/>
      <c r="T289" s="383"/>
      <c r="AT289" s="379" t="s">
        <v>118</v>
      </c>
      <c r="AU289" s="379" t="s">
        <v>71</v>
      </c>
      <c r="AV289" s="378" t="s">
        <v>123</v>
      </c>
      <c r="AW289" s="378" t="s">
        <v>26</v>
      </c>
      <c r="AX289" s="378" t="s">
        <v>70</v>
      </c>
      <c r="AY289" s="379" t="s">
        <v>110</v>
      </c>
    </row>
    <row r="290" spans="2:12" s="284" customFormat="1" ht="6.95" customHeight="1">
      <c r="B290" s="304"/>
      <c r="C290" s="305"/>
      <c r="D290" s="305"/>
      <c r="E290" s="305"/>
      <c r="F290" s="305"/>
      <c r="G290" s="305"/>
      <c r="H290" s="305"/>
      <c r="I290" s="305"/>
      <c r="J290" s="305"/>
      <c r="K290" s="305"/>
      <c r="L290" s="283"/>
    </row>
  </sheetData>
  <autoFilter ref="C82:K289"/>
  <mergeCells count="14">
    <mergeCell ref="J79:K79"/>
    <mergeCell ref="E50:H50"/>
    <mergeCell ref="E73:H73"/>
    <mergeCell ref="E75:H75"/>
    <mergeCell ref="L2:V2"/>
    <mergeCell ref="E7:H7"/>
    <mergeCell ref="E9:H9"/>
    <mergeCell ref="E18:H18"/>
    <mergeCell ref="E27:H27"/>
    <mergeCell ref="E48:H48"/>
    <mergeCell ref="F12:H12"/>
    <mergeCell ref="F14:H14"/>
    <mergeCell ref="F20:H20"/>
    <mergeCell ref="J54:K54"/>
  </mergeCells>
  <printOptions/>
  <pageMargins left="0.39375" right="0.39375" top="0.39375" bottom="0.39375" header="0" footer="0"/>
  <pageSetup blackAndWhite="1" fitToHeight="100" fitToWidth="1" horizontalDpi="600" verticalDpi="600" orientation="portrait" paperSize="9" scale="71"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56DE4-6F08-4DB8-9761-F0C0BD862CED}">
  <sheetPr>
    <pageSetUpPr fitToPage="1"/>
  </sheetPr>
  <dimension ref="B2:BM98"/>
  <sheetViews>
    <sheetView showGridLines="0" workbookViewId="0" topLeftCell="A65">
      <selection activeCell="Y99" sqref="Y9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1.28125" style="0" customWidth="1"/>
    <col min="13" max="13" width="10.8515625" style="0" hidden="1" customWidth="1"/>
    <col min="14" max="14" width="0.1367187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s>
  <sheetData>
    <row r="2" spans="12:46" ht="36.95" customHeight="1">
      <c r="L2" s="423" t="s">
        <v>6</v>
      </c>
      <c r="M2" s="424"/>
      <c r="N2" s="424"/>
      <c r="O2" s="424"/>
      <c r="P2" s="424"/>
      <c r="Q2" s="424"/>
      <c r="R2" s="424"/>
      <c r="S2" s="424"/>
      <c r="T2" s="424"/>
      <c r="U2" s="424"/>
      <c r="V2" s="424"/>
      <c r="AT2" s="16" t="s">
        <v>83</v>
      </c>
    </row>
    <row r="3" spans="2:46" ht="6.95" customHeight="1">
      <c r="B3" s="17"/>
      <c r="C3" s="18"/>
      <c r="D3" s="18"/>
      <c r="E3" s="18"/>
      <c r="F3" s="18"/>
      <c r="G3" s="18"/>
      <c r="H3" s="18"/>
      <c r="I3" s="18"/>
      <c r="J3" s="18"/>
      <c r="K3" s="18"/>
      <c r="L3" s="19"/>
      <c r="AT3" s="16" t="s">
        <v>71</v>
      </c>
    </row>
    <row r="4" spans="2:46" ht="24.95" customHeight="1">
      <c r="B4" s="19"/>
      <c r="D4" s="20" t="s">
        <v>86</v>
      </c>
      <c r="L4" s="19"/>
      <c r="M4" s="81" t="s">
        <v>11</v>
      </c>
      <c r="AT4" s="16" t="s">
        <v>4</v>
      </c>
    </row>
    <row r="5" spans="2:12" ht="6.95" customHeight="1">
      <c r="B5" s="19"/>
      <c r="L5" s="19"/>
    </row>
    <row r="6" spans="2:12" ht="12" customHeight="1">
      <c r="B6" s="19"/>
      <c r="D6" s="25" t="s">
        <v>14</v>
      </c>
      <c r="L6" s="19"/>
    </row>
    <row r="7" spans="2:12" ht="31.5" customHeight="1">
      <c r="B7" s="19"/>
      <c r="E7" s="461" t="str">
        <f>'Rekapitulace stavby'!K6</f>
        <v>REKONSTRUKCE ELEKTROINSTALACE, č.p.67, CHRUDIM                                                                                                - AKTUALIZACE A DOPLNĚNÍ PD_BŘEZEN 2024</v>
      </c>
      <c r="F7" s="451"/>
      <c r="G7" s="451"/>
      <c r="H7" s="451"/>
      <c r="L7" s="19"/>
    </row>
    <row r="8" spans="2:12" s="1" customFormat="1" ht="12" customHeight="1">
      <c r="B8" s="28"/>
      <c r="D8" s="25" t="s">
        <v>87</v>
      </c>
      <c r="L8" s="28"/>
    </row>
    <row r="9" spans="2:12" s="1" customFormat="1" ht="16.5" customHeight="1">
      <c r="B9" s="28"/>
      <c r="E9" s="472" t="s">
        <v>959</v>
      </c>
      <c r="F9" s="460"/>
      <c r="G9" s="460"/>
      <c r="H9" s="460"/>
      <c r="L9" s="28"/>
    </row>
    <row r="10" spans="2:12" s="1" customFormat="1" ht="12">
      <c r="B10" s="28"/>
      <c r="L10" s="28"/>
    </row>
    <row r="11" spans="2:12" s="1" customFormat="1" ht="12" customHeight="1">
      <c r="B11" s="28"/>
      <c r="D11" s="25" t="s">
        <v>16</v>
      </c>
      <c r="F11" s="23" t="s">
        <v>3</v>
      </c>
      <c r="I11" s="25" t="s">
        <v>17</v>
      </c>
      <c r="J11" s="23" t="s">
        <v>3</v>
      </c>
      <c r="L11" s="28"/>
    </row>
    <row r="12" spans="2:12" s="1" customFormat="1" ht="12" customHeight="1">
      <c r="B12" s="28"/>
      <c r="D12" s="25" t="s">
        <v>18</v>
      </c>
      <c r="F12" s="430" t="str">
        <f>'Rekapitulace stavby'!K8</f>
        <v>budova Městského úřadu, Pardubická 67, 537 16 Chrudim I</v>
      </c>
      <c r="G12" s="430"/>
      <c r="H12" s="430"/>
      <c r="I12" s="25" t="s">
        <v>20</v>
      </c>
      <c r="J12" s="45">
        <f>'Rekapitulace stavby'!AN8</f>
        <v>45371</v>
      </c>
      <c r="L12" s="28"/>
    </row>
    <row r="13" spans="2:12" s="1" customFormat="1" ht="10.9" customHeight="1">
      <c r="B13" s="28"/>
      <c r="L13" s="28"/>
    </row>
    <row r="14" spans="2:12" s="1" customFormat="1" ht="12" customHeight="1">
      <c r="B14" s="28"/>
      <c r="D14" s="25" t="s">
        <v>21</v>
      </c>
      <c r="F14" s="430" t="str">
        <f>'Rekapitulace stavby'!K10</f>
        <v>Město Chrudim, Resselovo nám.77, 537 16 Chrudim I</v>
      </c>
      <c r="G14" s="430"/>
      <c r="H14" s="430"/>
      <c r="I14" s="25" t="s">
        <v>22</v>
      </c>
      <c r="J14" s="23" t="s">
        <v>3</v>
      </c>
      <c r="L14" s="28"/>
    </row>
    <row r="15" spans="2:12" s="1" customFormat="1" ht="18" customHeight="1">
      <c r="B15" s="28"/>
      <c r="E15" s="23"/>
      <c r="I15" s="25" t="s">
        <v>23</v>
      </c>
      <c r="J15" s="23" t="s">
        <v>3</v>
      </c>
      <c r="L15" s="28"/>
    </row>
    <row r="16" spans="2:12" s="1" customFormat="1" ht="6.95" customHeight="1">
      <c r="B16" s="28"/>
      <c r="L16" s="28"/>
    </row>
    <row r="17" spans="2:12" s="1" customFormat="1" ht="12" customHeight="1">
      <c r="B17" s="28"/>
      <c r="D17" s="25" t="s">
        <v>24</v>
      </c>
      <c r="I17" s="25" t="s">
        <v>22</v>
      </c>
      <c r="J17" s="23" t="str">
        <f>'Rekapitulace stavby'!AN13</f>
        <v/>
      </c>
      <c r="L17" s="28"/>
    </row>
    <row r="18" spans="2:12" s="1" customFormat="1" ht="18" customHeight="1">
      <c r="B18" s="28"/>
      <c r="E18" s="430" t="str">
        <f>'Rekapitulace stavby'!E14</f>
        <v xml:space="preserve"> </v>
      </c>
      <c r="F18" s="430"/>
      <c r="G18" s="430"/>
      <c r="H18" s="430"/>
      <c r="I18" s="25" t="s">
        <v>23</v>
      </c>
      <c r="J18" s="23" t="str">
        <f>'Rekapitulace stavby'!AN14</f>
        <v/>
      </c>
      <c r="L18" s="28"/>
    </row>
    <row r="19" spans="2:12" s="1" customFormat="1" ht="6.95" customHeight="1">
      <c r="B19" s="28"/>
      <c r="L19" s="28"/>
    </row>
    <row r="20" spans="2:12" s="1" customFormat="1" ht="12" customHeight="1">
      <c r="B20" s="28"/>
      <c r="D20" s="25" t="s">
        <v>25</v>
      </c>
      <c r="F20" s="430" t="str">
        <f>'Rekapitulace stavby'!K16</f>
        <v>BOGUAJ Stavební inženýrství s.r.o.</v>
      </c>
      <c r="G20" s="430"/>
      <c r="H20" s="430"/>
      <c r="I20" s="25" t="s">
        <v>22</v>
      </c>
      <c r="J20" s="23" t="str">
        <f>IF('Rekapitulace stavby'!AN16="","",'Rekapitulace stavby'!AN16)</f>
        <v>287 80 736</v>
      </c>
      <c r="L20" s="28"/>
    </row>
    <row r="21" spans="2:12" s="1" customFormat="1" ht="18" customHeight="1">
      <c r="B21" s="28"/>
      <c r="E21" s="23" t="str">
        <f>IF('Rekapitulace stavby'!E17="","",'Rekapitulace stavby'!E17)</f>
        <v xml:space="preserve"> </v>
      </c>
      <c r="F21" s="387" t="s">
        <v>1083</v>
      </c>
      <c r="I21" s="25" t="s">
        <v>23</v>
      </c>
      <c r="J21" s="23" t="str">
        <f>IF('Rekapitulace stavby'!AN17="","",'Rekapitulace stavby'!AN17)</f>
        <v/>
      </c>
      <c r="L21" s="28"/>
    </row>
    <row r="22" spans="2:12" s="1" customFormat="1" ht="6.95" customHeight="1">
      <c r="B22" s="28"/>
      <c r="L22" s="28"/>
    </row>
    <row r="23" spans="2:12" s="1" customFormat="1" ht="12" customHeight="1">
      <c r="B23" s="28"/>
      <c r="D23" s="25" t="s">
        <v>27</v>
      </c>
      <c r="I23" s="25" t="s">
        <v>22</v>
      </c>
      <c r="J23" s="23" t="str">
        <f>IF('Rekapitulace stavby'!AN19="","",'Rekapitulace stavby'!AN19)</f>
        <v/>
      </c>
      <c r="L23" s="28"/>
    </row>
    <row r="24" spans="2:12" s="1" customFormat="1" ht="18" customHeight="1">
      <c r="B24" s="28"/>
      <c r="E24" s="23" t="str">
        <f>IF('Rekapitulace stavby'!E20="","",'Rekapitulace stavby'!E20)</f>
        <v xml:space="preserve"> </v>
      </c>
      <c r="I24" s="25" t="s">
        <v>23</v>
      </c>
      <c r="J24" s="23" t="str">
        <f>IF('Rekapitulace stavby'!AN20="","",'Rekapitulace stavby'!AN20)</f>
        <v/>
      </c>
      <c r="L24" s="28"/>
    </row>
    <row r="25" spans="2:12" s="1" customFormat="1" ht="6.95" customHeight="1">
      <c r="B25" s="28"/>
      <c r="L25" s="28"/>
    </row>
    <row r="26" spans="2:12" s="1" customFormat="1" ht="12" customHeight="1">
      <c r="B26" s="28"/>
      <c r="D26" s="25" t="s">
        <v>28</v>
      </c>
      <c r="L26" s="28"/>
    </row>
    <row r="27" spans="2:12" s="7" customFormat="1" ht="16.5" customHeight="1">
      <c r="B27" s="82"/>
      <c r="E27" s="454" t="s">
        <v>3</v>
      </c>
      <c r="F27" s="454"/>
      <c r="G27" s="454"/>
      <c r="H27" s="454"/>
      <c r="L27" s="82"/>
    </row>
    <row r="28" spans="2:12" s="1" customFormat="1" ht="6.95" customHeight="1">
      <c r="B28" s="28"/>
      <c r="L28" s="28"/>
    </row>
    <row r="29" spans="2:12" s="1" customFormat="1" ht="6.95" customHeight="1">
      <c r="B29" s="28"/>
      <c r="D29" s="46"/>
      <c r="E29" s="46"/>
      <c r="F29" s="46"/>
      <c r="G29" s="46"/>
      <c r="H29" s="46"/>
      <c r="I29" s="46"/>
      <c r="J29" s="46"/>
      <c r="K29" s="46"/>
      <c r="L29" s="28"/>
    </row>
    <row r="30" spans="2:12" s="1" customFormat="1" ht="25.35" customHeight="1">
      <c r="B30" s="28"/>
      <c r="D30" s="83" t="s">
        <v>30</v>
      </c>
      <c r="J30" s="59">
        <f>ROUND(J81,2)</f>
        <v>0</v>
      </c>
      <c r="L30" s="28"/>
    </row>
    <row r="31" spans="2:12" s="1" customFormat="1" ht="6.95" customHeight="1">
      <c r="B31" s="28"/>
      <c r="D31" s="46"/>
      <c r="E31" s="46"/>
      <c r="F31" s="46"/>
      <c r="G31" s="46"/>
      <c r="H31" s="46"/>
      <c r="I31" s="46"/>
      <c r="J31" s="46"/>
      <c r="K31" s="46"/>
      <c r="L31" s="28"/>
    </row>
    <row r="32" spans="2:12" s="1" customFormat="1" ht="14.45" customHeight="1">
      <c r="B32" s="28"/>
      <c r="F32" s="31" t="s">
        <v>32</v>
      </c>
      <c r="I32" s="31" t="s">
        <v>31</v>
      </c>
      <c r="J32" s="31" t="s">
        <v>33</v>
      </c>
      <c r="L32" s="28"/>
    </row>
    <row r="33" spans="2:12" s="1" customFormat="1" ht="14.45" customHeight="1">
      <c r="B33" s="28"/>
      <c r="D33" s="48" t="s">
        <v>34</v>
      </c>
      <c r="E33" s="25" t="s">
        <v>35</v>
      </c>
      <c r="F33" s="84">
        <f>J81</f>
        <v>0</v>
      </c>
      <c r="I33" s="85">
        <v>0.21</v>
      </c>
      <c r="J33" s="84">
        <f>F33*0.21</f>
        <v>0</v>
      </c>
      <c r="L33" s="28"/>
    </row>
    <row r="34" spans="2:12" s="1" customFormat="1" ht="14.45" customHeight="1">
      <c r="B34" s="28"/>
      <c r="E34" s="25" t="s">
        <v>36</v>
      </c>
      <c r="F34" s="84">
        <f>ROUND((SUM(BF81:BF97)),2)</f>
        <v>0</v>
      </c>
      <c r="I34" s="85">
        <v>0.15</v>
      </c>
      <c r="J34" s="84">
        <f>ROUND(((SUM(BF81:BF97))*I34),2)</f>
        <v>0</v>
      </c>
      <c r="L34" s="28"/>
    </row>
    <row r="35" spans="2:12" s="1" customFormat="1" ht="14.45" customHeight="1" hidden="1">
      <c r="B35" s="28"/>
      <c r="E35" s="25" t="s">
        <v>37</v>
      </c>
      <c r="F35" s="84">
        <f>ROUND((SUM(BG81:BG97)),2)</f>
        <v>0</v>
      </c>
      <c r="I35" s="85">
        <v>0.21</v>
      </c>
      <c r="J35" s="84">
        <f>0</f>
        <v>0</v>
      </c>
      <c r="L35" s="28"/>
    </row>
    <row r="36" spans="2:12" s="1" customFormat="1" ht="14.45" customHeight="1" hidden="1">
      <c r="B36" s="28"/>
      <c r="E36" s="25" t="s">
        <v>38</v>
      </c>
      <c r="F36" s="84">
        <f>ROUND((SUM(BH81:BH97)),2)</f>
        <v>0</v>
      </c>
      <c r="I36" s="85">
        <v>0.15</v>
      </c>
      <c r="J36" s="84">
        <f>0</f>
        <v>0</v>
      </c>
      <c r="L36" s="28"/>
    </row>
    <row r="37" spans="2:12" s="1" customFormat="1" ht="14.45" customHeight="1" hidden="1">
      <c r="B37" s="28"/>
      <c r="E37" s="25" t="s">
        <v>39</v>
      </c>
      <c r="F37" s="84">
        <f>ROUND((SUM(BI81:BI97)),2)</f>
        <v>0</v>
      </c>
      <c r="I37" s="85">
        <v>0</v>
      </c>
      <c r="J37" s="84">
        <f>0</f>
        <v>0</v>
      </c>
      <c r="L37" s="28"/>
    </row>
    <row r="38" spans="2:12" s="1" customFormat="1" ht="6.95" customHeight="1">
      <c r="B38" s="28"/>
      <c r="L38" s="28"/>
    </row>
    <row r="39" spans="2:12" s="1" customFormat="1" ht="25.35" customHeight="1">
      <c r="B39" s="28"/>
      <c r="C39" s="86"/>
      <c r="D39" s="87" t="s">
        <v>40</v>
      </c>
      <c r="E39" s="50"/>
      <c r="F39" s="50"/>
      <c r="G39" s="88" t="s">
        <v>41</v>
      </c>
      <c r="H39" s="89" t="s">
        <v>42</v>
      </c>
      <c r="I39" s="50"/>
      <c r="J39" s="90">
        <f>SUM(J30:J37)</f>
        <v>0</v>
      </c>
      <c r="K39" s="91"/>
      <c r="L39" s="28"/>
    </row>
    <row r="40" spans="2:12" s="1" customFormat="1" ht="14.45" customHeight="1">
      <c r="B40" s="37"/>
      <c r="C40" s="38"/>
      <c r="D40" s="38"/>
      <c r="E40" s="38"/>
      <c r="F40" s="38"/>
      <c r="G40" s="38"/>
      <c r="H40" s="38"/>
      <c r="I40" s="38"/>
      <c r="J40" s="38"/>
      <c r="K40" s="38"/>
      <c r="L40" s="28"/>
    </row>
    <row r="44" spans="2:12" s="1" customFormat="1" ht="6.95" customHeight="1">
      <c r="B44" s="39"/>
      <c r="C44" s="40"/>
      <c r="D44" s="40"/>
      <c r="E44" s="40"/>
      <c r="F44" s="40"/>
      <c r="G44" s="40"/>
      <c r="H44" s="40"/>
      <c r="I44" s="40"/>
      <c r="J44" s="40"/>
      <c r="K44" s="40"/>
      <c r="L44" s="28"/>
    </row>
    <row r="45" spans="2:12" s="1" customFormat="1" ht="24.95" customHeight="1">
      <c r="B45" s="28"/>
      <c r="C45" s="20" t="s">
        <v>88</v>
      </c>
      <c r="L45" s="28"/>
    </row>
    <row r="46" spans="2:12" s="1" customFormat="1" ht="6.95" customHeight="1">
      <c r="B46" s="28"/>
      <c r="L46" s="28"/>
    </row>
    <row r="47" spans="2:12" s="1" customFormat="1" ht="12" customHeight="1">
      <c r="B47" s="28"/>
      <c r="C47" s="25" t="s">
        <v>14</v>
      </c>
      <c r="L47" s="28"/>
    </row>
    <row r="48" spans="2:12" s="1" customFormat="1" ht="26.25" customHeight="1">
      <c r="B48" s="28"/>
      <c r="E48" s="461" t="str">
        <f>E7</f>
        <v>REKONSTRUKCE ELEKTROINSTALACE, č.p.67, CHRUDIM                                                                                                - AKTUALIZACE A DOPLNĚNÍ PD_BŘEZEN 2024</v>
      </c>
      <c r="F48" s="451"/>
      <c r="G48" s="451"/>
      <c r="H48" s="451"/>
      <c r="L48" s="28"/>
    </row>
    <row r="49" spans="2:12" s="1" customFormat="1" ht="12" customHeight="1">
      <c r="B49" s="28"/>
      <c r="C49" s="25" t="s">
        <v>87</v>
      </c>
      <c r="L49" s="28"/>
    </row>
    <row r="50" spans="2:12" s="1" customFormat="1" ht="16.5" customHeight="1">
      <c r="B50" s="28"/>
      <c r="E50" s="452" t="str">
        <f>E9</f>
        <v xml:space="preserve">SO.17 - Silnoproud </v>
      </c>
      <c r="F50" s="460"/>
      <c r="G50" s="460"/>
      <c r="H50" s="460"/>
      <c r="L50" s="28"/>
    </row>
    <row r="51" spans="2:12" s="1" customFormat="1" ht="6.95" customHeight="1">
      <c r="B51" s="28"/>
      <c r="L51" s="28"/>
    </row>
    <row r="52" spans="2:12" s="1" customFormat="1" ht="12" customHeight="1">
      <c r="B52" s="28"/>
      <c r="C52" s="25" t="s">
        <v>18</v>
      </c>
      <c r="F52" s="430" t="str">
        <f>'Rekapitulace stavby'!K8</f>
        <v>budova Městského úřadu, Pardubická 67, 537 16 Chrudim I</v>
      </c>
      <c r="G52" s="430"/>
      <c r="H52" s="430"/>
      <c r="I52" s="25" t="s">
        <v>20</v>
      </c>
      <c r="J52" s="45">
        <f>IF(J12="","",J12)</f>
        <v>45371</v>
      </c>
      <c r="L52" s="28"/>
    </row>
    <row r="53" spans="2:12" s="1" customFormat="1" ht="6.95" customHeight="1">
      <c r="B53" s="28"/>
      <c r="L53" s="28"/>
    </row>
    <row r="54" spans="2:12" s="1" customFormat="1" ht="15.2" customHeight="1">
      <c r="B54" s="28"/>
      <c r="C54" s="25" t="s">
        <v>21</v>
      </c>
      <c r="F54" s="430" t="str">
        <f>'Rekapitulace stavby'!K10</f>
        <v>Město Chrudim, Resselovo nám.77, 537 16 Chrudim I</v>
      </c>
      <c r="G54" s="430"/>
      <c r="H54" s="430"/>
      <c r="I54" s="25" t="s">
        <v>25</v>
      </c>
      <c r="J54" s="458" t="str">
        <f>'Rekapitulace stavby'!K16</f>
        <v>BOGUAJ Stavební inženýrství s.r.o.</v>
      </c>
      <c r="K54" s="459"/>
      <c r="L54" s="28"/>
    </row>
    <row r="55" spans="2:12" s="1" customFormat="1" ht="15.2" customHeight="1">
      <c r="B55" s="28"/>
      <c r="C55" s="25" t="s">
        <v>24</v>
      </c>
      <c r="F55" s="23" t="str">
        <f>IF(E18="","",E18)</f>
        <v xml:space="preserve"> </v>
      </c>
      <c r="I55" s="25" t="s">
        <v>27</v>
      </c>
      <c r="J55" s="26" t="str">
        <f>E24</f>
        <v xml:space="preserve"> </v>
      </c>
      <c r="L55" s="28"/>
    </row>
    <row r="56" spans="2:12" s="1" customFormat="1" ht="10.35" customHeight="1">
      <c r="B56" s="28"/>
      <c r="L56" s="28"/>
    </row>
    <row r="57" spans="2:12" s="1" customFormat="1" ht="29.25" customHeight="1">
      <c r="B57" s="28"/>
      <c r="C57" s="92" t="s">
        <v>89</v>
      </c>
      <c r="D57" s="86"/>
      <c r="E57" s="86"/>
      <c r="F57" s="86"/>
      <c r="G57" s="86"/>
      <c r="H57" s="86"/>
      <c r="I57" s="86"/>
      <c r="J57" s="93" t="s">
        <v>90</v>
      </c>
      <c r="K57" s="86"/>
      <c r="L57" s="28"/>
    </row>
    <row r="58" spans="2:12" s="1" customFormat="1" ht="10.35" customHeight="1">
      <c r="B58" s="28"/>
      <c r="L58" s="28"/>
    </row>
    <row r="59" spans="2:47" s="1" customFormat="1" ht="22.9" customHeight="1">
      <c r="B59" s="28"/>
      <c r="C59" s="94" t="s">
        <v>62</v>
      </c>
      <c r="J59" s="59">
        <f>J81</f>
        <v>0</v>
      </c>
      <c r="L59" s="28"/>
      <c r="AU59" s="16" t="s">
        <v>91</v>
      </c>
    </row>
    <row r="60" spans="2:12" s="8" customFormat="1" ht="24.95" customHeight="1">
      <c r="B60" s="95"/>
      <c r="D60" s="96" t="s">
        <v>92</v>
      </c>
      <c r="E60" s="97"/>
      <c r="F60" s="97"/>
      <c r="G60" s="97"/>
      <c r="H60" s="97"/>
      <c r="I60" s="97"/>
      <c r="J60" s="98">
        <f>J61</f>
        <v>0</v>
      </c>
      <c r="L60" s="95"/>
    </row>
    <row r="61" spans="2:12" s="9" customFormat="1" ht="19.9" customHeight="1">
      <c r="B61" s="99"/>
      <c r="D61" s="100" t="s">
        <v>93</v>
      </c>
      <c r="E61" s="101"/>
      <c r="F61" s="101"/>
      <c r="G61" s="101"/>
      <c r="H61" s="101"/>
      <c r="I61" s="101"/>
      <c r="J61" s="102">
        <f>J82</f>
        <v>0</v>
      </c>
      <c r="L61" s="99"/>
    </row>
    <row r="62" spans="2:12" s="1" customFormat="1" ht="21.75" customHeight="1">
      <c r="B62" s="28"/>
      <c r="L62" s="28"/>
    </row>
    <row r="63" spans="2:12" s="1" customFormat="1" ht="6.95" customHeight="1">
      <c r="B63" s="37"/>
      <c r="C63" s="38"/>
      <c r="D63" s="38"/>
      <c r="E63" s="38"/>
      <c r="F63" s="38"/>
      <c r="G63" s="38"/>
      <c r="H63" s="38"/>
      <c r="I63" s="38"/>
      <c r="J63" s="38"/>
      <c r="K63" s="38"/>
      <c r="L63" s="28"/>
    </row>
    <row r="67" spans="2:12" s="1" customFormat="1" ht="6.95" customHeight="1">
      <c r="B67" s="39"/>
      <c r="C67" s="40"/>
      <c r="D67" s="40"/>
      <c r="E67" s="40"/>
      <c r="F67" s="40"/>
      <c r="G67" s="40"/>
      <c r="H67" s="40"/>
      <c r="I67" s="40"/>
      <c r="J67" s="40"/>
      <c r="K67" s="40"/>
      <c r="L67" s="28"/>
    </row>
    <row r="68" spans="2:12" s="1" customFormat="1" ht="24.95" customHeight="1">
      <c r="B68" s="28"/>
      <c r="C68" s="20" t="s">
        <v>95</v>
      </c>
      <c r="L68" s="28"/>
    </row>
    <row r="69" spans="2:12" s="1" customFormat="1" ht="6.95" customHeight="1">
      <c r="B69" s="28"/>
      <c r="L69" s="28"/>
    </row>
    <row r="70" spans="2:12" s="1" customFormat="1" ht="12" customHeight="1">
      <c r="B70" s="28"/>
      <c r="C70" s="25" t="s">
        <v>14</v>
      </c>
      <c r="L70" s="28"/>
    </row>
    <row r="71" spans="2:12" s="389" customFormat="1" ht="29.25" customHeight="1">
      <c r="B71" s="388"/>
      <c r="E71" s="461" t="str">
        <f>E7</f>
        <v>REKONSTRUKCE ELEKTROINSTALACE, č.p.67, CHRUDIM                                                                                                - AKTUALIZACE A DOPLNĚNÍ PD_BŘEZEN 2024</v>
      </c>
      <c r="F71" s="451"/>
      <c r="G71" s="451"/>
      <c r="H71" s="451"/>
      <c r="L71" s="388"/>
    </row>
    <row r="72" spans="2:12" s="1" customFormat="1" ht="12" customHeight="1">
      <c r="B72" s="28"/>
      <c r="C72" s="25" t="s">
        <v>87</v>
      </c>
      <c r="L72" s="28"/>
    </row>
    <row r="73" spans="2:12" s="1" customFormat="1" ht="16.5" customHeight="1">
      <c r="B73" s="28"/>
      <c r="E73" s="452" t="str">
        <f>E9</f>
        <v xml:space="preserve">SO.17 - Silnoproud </v>
      </c>
      <c r="F73" s="460"/>
      <c r="G73" s="460"/>
      <c r="H73" s="460"/>
      <c r="L73" s="28"/>
    </row>
    <row r="74" spans="2:12" s="1" customFormat="1" ht="6.95" customHeight="1">
      <c r="B74" s="28"/>
      <c r="L74" s="28"/>
    </row>
    <row r="75" spans="2:12" s="1" customFormat="1" ht="12" customHeight="1">
      <c r="B75" s="28"/>
      <c r="C75" s="25" t="s">
        <v>18</v>
      </c>
      <c r="F75" s="430" t="str">
        <f>F52</f>
        <v>budova Městského úřadu, Pardubická 67, 537 16 Chrudim I</v>
      </c>
      <c r="G75" s="430"/>
      <c r="H75" s="430"/>
      <c r="I75" s="25" t="s">
        <v>20</v>
      </c>
      <c r="J75" s="45">
        <f>IF(J12="","",J12)</f>
        <v>45371</v>
      </c>
      <c r="L75" s="28"/>
    </row>
    <row r="76" spans="2:12" s="1" customFormat="1" ht="6.95" customHeight="1">
      <c r="B76" s="28"/>
      <c r="L76" s="28"/>
    </row>
    <row r="77" spans="2:12" s="1" customFormat="1" ht="15.2" customHeight="1">
      <c r="B77" s="28"/>
      <c r="C77" s="25" t="s">
        <v>21</v>
      </c>
      <c r="F77" s="430" t="str">
        <f>F54</f>
        <v>Město Chrudim, Resselovo nám.77, 537 16 Chrudim I</v>
      </c>
      <c r="G77" s="430"/>
      <c r="H77" s="430"/>
      <c r="I77" s="25" t="s">
        <v>25</v>
      </c>
      <c r="J77" s="458" t="str">
        <f>J54</f>
        <v>BOGUAJ Stavební inženýrství s.r.o.</v>
      </c>
      <c r="K77" s="459"/>
      <c r="L77" s="28"/>
    </row>
    <row r="78" spans="2:12" s="1" customFormat="1" ht="15.2" customHeight="1">
      <c r="B78" s="28"/>
      <c r="C78" s="25" t="s">
        <v>24</v>
      </c>
      <c r="F78" s="23" t="str">
        <f>IF(E18="","",E18)</f>
        <v xml:space="preserve"> </v>
      </c>
      <c r="I78" s="25" t="s">
        <v>27</v>
      </c>
      <c r="J78" s="26" t="str">
        <f>E24</f>
        <v xml:space="preserve"> </v>
      </c>
      <c r="L78" s="28"/>
    </row>
    <row r="79" spans="2:12" s="1" customFormat="1" ht="10.35" customHeight="1">
      <c r="B79" s="28"/>
      <c r="L79" s="28"/>
    </row>
    <row r="80" spans="2:20" s="10" customFormat="1" ht="29.25" customHeight="1">
      <c r="B80" s="103"/>
      <c r="C80" s="104" t="s">
        <v>96</v>
      </c>
      <c r="D80" s="105" t="s">
        <v>49</v>
      </c>
      <c r="E80" s="105" t="s">
        <v>45</v>
      </c>
      <c r="F80" s="105" t="s">
        <v>46</v>
      </c>
      <c r="G80" s="105" t="s">
        <v>97</v>
      </c>
      <c r="H80" s="105" t="s">
        <v>98</v>
      </c>
      <c r="I80" s="105" t="s">
        <v>99</v>
      </c>
      <c r="J80" s="105" t="s">
        <v>90</v>
      </c>
      <c r="K80" s="106" t="s">
        <v>100</v>
      </c>
      <c r="L80" s="103"/>
      <c r="M80" s="52" t="s">
        <v>3</v>
      </c>
      <c r="N80" s="53" t="s">
        <v>34</v>
      </c>
      <c r="O80" s="53" t="s">
        <v>101</v>
      </c>
      <c r="P80" s="53" t="s">
        <v>102</v>
      </c>
      <c r="Q80" s="53" t="s">
        <v>103</v>
      </c>
      <c r="R80" s="53" t="s">
        <v>104</v>
      </c>
      <c r="S80" s="53" t="s">
        <v>105</v>
      </c>
      <c r="T80" s="54" t="s">
        <v>106</v>
      </c>
    </row>
    <row r="81" spans="2:63" s="1" customFormat="1" ht="22.9" customHeight="1">
      <c r="B81" s="28"/>
      <c r="C81" s="57" t="s">
        <v>107</v>
      </c>
      <c r="J81" s="107">
        <f>J82</f>
        <v>0</v>
      </c>
      <c r="L81" s="28"/>
      <c r="M81" s="55"/>
      <c r="N81" s="46"/>
      <c r="O81" s="46"/>
      <c r="P81" s="108" t="e">
        <f>#REF!+P82+#REF!</f>
        <v>#REF!</v>
      </c>
      <c r="Q81" s="46"/>
      <c r="R81" s="108" t="e">
        <f>#REF!+R82+#REF!</f>
        <v>#REF!</v>
      </c>
      <c r="S81" s="46"/>
      <c r="T81" s="109" t="e">
        <f>#REF!+T82+#REF!</f>
        <v>#REF!</v>
      </c>
      <c r="AT81" s="16" t="s">
        <v>63</v>
      </c>
      <c r="AU81" s="16" t="s">
        <v>91</v>
      </c>
      <c r="BK81" s="110" t="e">
        <f>#REF!+BK82+#REF!</f>
        <v>#REF!</v>
      </c>
    </row>
    <row r="82" spans="2:63" s="11" customFormat="1" ht="25.9" customHeight="1">
      <c r="B82" s="111"/>
      <c r="D82" s="112" t="s">
        <v>63</v>
      </c>
      <c r="E82" s="113" t="s">
        <v>108</v>
      </c>
      <c r="F82" s="113" t="s">
        <v>109</v>
      </c>
      <c r="J82" s="114">
        <f>J83</f>
        <v>0</v>
      </c>
      <c r="L82" s="111"/>
      <c r="M82" s="115"/>
      <c r="P82" s="116">
        <f>P83</f>
        <v>0</v>
      </c>
      <c r="R82" s="116">
        <f>R83</f>
        <v>0</v>
      </c>
      <c r="T82" s="117">
        <f>T83</f>
        <v>0</v>
      </c>
      <c r="AR82" s="112" t="s">
        <v>119</v>
      </c>
      <c r="AT82" s="118" t="s">
        <v>63</v>
      </c>
      <c r="AU82" s="118" t="s">
        <v>64</v>
      </c>
      <c r="AY82" s="112" t="s">
        <v>110</v>
      </c>
      <c r="BK82" s="119">
        <f>BK83</f>
        <v>0</v>
      </c>
    </row>
    <row r="83" spans="2:63" s="11" customFormat="1" ht="22.9" customHeight="1">
      <c r="B83" s="111"/>
      <c r="D83" s="112" t="s">
        <v>63</v>
      </c>
      <c r="E83" s="120">
        <v>741</v>
      </c>
      <c r="F83" s="120" t="s">
        <v>112</v>
      </c>
      <c r="J83" s="121">
        <f>SUM(J84:J95)</f>
        <v>0</v>
      </c>
      <c r="L83" s="111"/>
      <c r="M83" s="115"/>
      <c r="P83" s="116">
        <f>SUM(P84:P96)</f>
        <v>0</v>
      </c>
      <c r="R83" s="116">
        <f>SUM(R84:R96)</f>
        <v>0</v>
      </c>
      <c r="T83" s="117">
        <f>SUM(T84:T96)</f>
        <v>0</v>
      </c>
      <c r="AR83" s="112" t="s">
        <v>119</v>
      </c>
      <c r="AT83" s="118" t="s">
        <v>63</v>
      </c>
      <c r="AU83" s="118" t="s">
        <v>70</v>
      </c>
      <c r="AY83" s="112" t="s">
        <v>110</v>
      </c>
      <c r="BK83" s="119">
        <f>SUM(BK84:BK96)</f>
        <v>0</v>
      </c>
    </row>
    <row r="84" spans="2:65" s="248" customFormat="1" ht="16.5" customHeight="1">
      <c r="B84" s="251"/>
      <c r="C84" s="267"/>
      <c r="D84" s="268"/>
      <c r="E84" s="390"/>
      <c r="F84" s="395" t="s">
        <v>963</v>
      </c>
      <c r="G84" s="269"/>
      <c r="H84" s="270"/>
      <c r="I84" s="271"/>
      <c r="J84" s="271"/>
      <c r="K84" s="263"/>
      <c r="L84" s="264"/>
      <c r="M84" s="265"/>
      <c r="N84" s="266"/>
      <c r="O84" s="259"/>
      <c r="P84" s="259"/>
      <c r="Q84" s="259"/>
      <c r="R84" s="259"/>
      <c r="S84" s="259"/>
      <c r="T84" s="260"/>
      <c r="AR84" s="261"/>
      <c r="AT84" s="261"/>
      <c r="AU84" s="261"/>
      <c r="AY84" s="250"/>
      <c r="BE84" s="262"/>
      <c r="BF84" s="262"/>
      <c r="BG84" s="262"/>
      <c r="BH84" s="262"/>
      <c r="BI84" s="262"/>
      <c r="BJ84" s="250"/>
      <c r="BK84" s="262"/>
      <c r="BL84" s="250"/>
      <c r="BM84" s="261"/>
    </row>
    <row r="85" spans="2:65" s="248" customFormat="1" ht="30.75" customHeight="1">
      <c r="B85" s="251"/>
      <c r="C85" s="267">
        <v>1</v>
      </c>
      <c r="D85" s="268"/>
      <c r="E85" s="390" t="s">
        <v>1038</v>
      </c>
      <c r="F85" s="396" t="s">
        <v>1085</v>
      </c>
      <c r="G85" s="401" t="s">
        <v>860</v>
      </c>
      <c r="H85" s="413">
        <v>6</v>
      </c>
      <c r="I85" s="256"/>
      <c r="J85" s="256">
        <f aca="true" t="shared" si="0" ref="J85:J95">ROUND(I85*H85,2)</f>
        <v>0</v>
      </c>
      <c r="K85" s="263"/>
      <c r="L85" s="264"/>
      <c r="M85" s="265"/>
      <c r="N85" s="266"/>
      <c r="O85" s="259"/>
      <c r="P85" s="259"/>
      <c r="Q85" s="259"/>
      <c r="R85" s="259"/>
      <c r="S85" s="259"/>
      <c r="T85" s="260"/>
      <c r="AR85" s="261"/>
      <c r="AT85" s="261"/>
      <c r="AU85" s="261"/>
      <c r="AY85" s="250"/>
      <c r="BE85" s="262"/>
      <c r="BF85" s="262"/>
      <c r="BG85" s="262"/>
      <c r="BH85" s="262"/>
      <c r="BI85" s="262"/>
      <c r="BJ85" s="250"/>
      <c r="BK85" s="262"/>
      <c r="BL85" s="250"/>
      <c r="BM85" s="261"/>
    </row>
    <row r="86" spans="2:65" s="248" customFormat="1" ht="16.5" customHeight="1">
      <c r="B86" s="251"/>
      <c r="C86" s="267">
        <v>2</v>
      </c>
      <c r="D86" s="268"/>
      <c r="E86" s="390" t="s">
        <v>1039</v>
      </c>
      <c r="F86" s="253" t="s">
        <v>929</v>
      </c>
      <c r="G86" s="254" t="s">
        <v>114</v>
      </c>
      <c r="H86" s="255">
        <v>20</v>
      </c>
      <c r="I86" s="256"/>
      <c r="J86" s="256">
        <f t="shared" si="0"/>
        <v>0</v>
      </c>
      <c r="K86" s="263"/>
      <c r="L86" s="264"/>
      <c r="M86" s="265"/>
      <c r="N86" s="266"/>
      <c r="O86" s="259"/>
      <c r="P86" s="259"/>
      <c r="Q86" s="259"/>
      <c r="R86" s="259"/>
      <c r="S86" s="259"/>
      <c r="T86" s="260"/>
      <c r="AR86" s="261"/>
      <c r="AT86" s="261"/>
      <c r="AU86" s="261"/>
      <c r="AY86" s="250"/>
      <c r="BE86" s="262"/>
      <c r="BF86" s="262"/>
      <c r="BG86" s="262"/>
      <c r="BH86" s="262"/>
      <c r="BI86" s="262"/>
      <c r="BJ86" s="250"/>
      <c r="BK86" s="262"/>
      <c r="BL86" s="250"/>
      <c r="BM86" s="261"/>
    </row>
    <row r="87" spans="2:65" s="248" customFormat="1" ht="16.5" customHeight="1">
      <c r="B87" s="251"/>
      <c r="C87" s="267">
        <v>3</v>
      </c>
      <c r="D87" s="268"/>
      <c r="E87" s="390" t="s">
        <v>1040</v>
      </c>
      <c r="F87" s="253" t="s">
        <v>930</v>
      </c>
      <c r="G87" s="254" t="s">
        <v>931</v>
      </c>
      <c r="H87" s="255">
        <v>3</v>
      </c>
      <c r="I87" s="256"/>
      <c r="J87" s="256">
        <f t="shared" si="0"/>
        <v>0</v>
      </c>
      <c r="K87" s="263"/>
      <c r="L87" s="264"/>
      <c r="M87" s="265"/>
      <c r="N87" s="266"/>
      <c r="O87" s="259"/>
      <c r="P87" s="259"/>
      <c r="Q87" s="259"/>
      <c r="R87" s="259"/>
      <c r="S87" s="259"/>
      <c r="T87" s="260"/>
      <c r="AR87" s="261"/>
      <c r="AT87" s="261"/>
      <c r="AU87" s="261"/>
      <c r="AY87" s="250"/>
      <c r="BE87" s="262"/>
      <c r="BF87" s="262"/>
      <c r="BG87" s="262"/>
      <c r="BH87" s="262"/>
      <c r="BI87" s="262"/>
      <c r="BJ87" s="250"/>
      <c r="BK87" s="262"/>
      <c r="BL87" s="250"/>
      <c r="BM87" s="261"/>
    </row>
    <row r="88" spans="2:65" s="248" customFormat="1" ht="39.75" customHeight="1">
      <c r="B88" s="251"/>
      <c r="C88" s="267">
        <v>4</v>
      </c>
      <c r="D88" s="268"/>
      <c r="E88" s="390" t="s">
        <v>1041</v>
      </c>
      <c r="F88" s="396" t="s">
        <v>1086</v>
      </c>
      <c r="G88" s="254" t="s">
        <v>860</v>
      </c>
      <c r="H88" s="255">
        <v>2</v>
      </c>
      <c r="I88" s="256"/>
      <c r="J88" s="256">
        <f t="shared" si="0"/>
        <v>0</v>
      </c>
      <c r="K88" s="263"/>
      <c r="L88" s="264"/>
      <c r="M88" s="265"/>
      <c r="N88" s="266"/>
      <c r="O88" s="259"/>
      <c r="P88" s="259"/>
      <c r="Q88" s="259"/>
      <c r="R88" s="259"/>
      <c r="S88" s="259"/>
      <c r="T88" s="260"/>
      <c r="AR88" s="261"/>
      <c r="AT88" s="261"/>
      <c r="AU88" s="261"/>
      <c r="AY88" s="250"/>
      <c r="BE88" s="262"/>
      <c r="BF88" s="262"/>
      <c r="BG88" s="262"/>
      <c r="BH88" s="262"/>
      <c r="BI88" s="262"/>
      <c r="BJ88" s="250"/>
      <c r="BK88" s="262"/>
      <c r="BL88" s="250"/>
      <c r="BM88" s="261"/>
    </row>
    <row r="89" spans="2:65" s="248" customFormat="1" ht="16.5" customHeight="1">
      <c r="B89" s="251"/>
      <c r="C89" s="267">
        <v>5</v>
      </c>
      <c r="D89" s="268"/>
      <c r="E89" s="390" t="s">
        <v>1042</v>
      </c>
      <c r="F89" s="253" t="s">
        <v>932</v>
      </c>
      <c r="G89" s="254" t="s">
        <v>114</v>
      </c>
      <c r="H89" s="255">
        <v>13</v>
      </c>
      <c r="I89" s="256"/>
      <c r="J89" s="256">
        <f t="shared" si="0"/>
        <v>0</v>
      </c>
      <c r="K89" s="263"/>
      <c r="L89" s="264"/>
      <c r="M89" s="265"/>
      <c r="N89" s="266"/>
      <c r="O89" s="259"/>
      <c r="P89" s="259"/>
      <c r="Q89" s="259"/>
      <c r="R89" s="259"/>
      <c r="S89" s="259"/>
      <c r="T89" s="260"/>
      <c r="AR89" s="261"/>
      <c r="AT89" s="261"/>
      <c r="AU89" s="261"/>
      <c r="AY89" s="250"/>
      <c r="BE89" s="262"/>
      <c r="BF89" s="262"/>
      <c r="BG89" s="262"/>
      <c r="BH89" s="262"/>
      <c r="BI89" s="262"/>
      <c r="BJ89" s="250"/>
      <c r="BK89" s="262"/>
      <c r="BL89" s="250"/>
      <c r="BM89" s="261"/>
    </row>
    <row r="90" spans="2:65" s="248" customFormat="1" ht="16.5" customHeight="1">
      <c r="B90" s="251"/>
      <c r="C90" s="267">
        <v>6</v>
      </c>
      <c r="D90" s="268"/>
      <c r="E90" s="390" t="s">
        <v>1043</v>
      </c>
      <c r="F90" s="253" t="s">
        <v>933</v>
      </c>
      <c r="G90" s="254" t="s">
        <v>114</v>
      </c>
      <c r="H90" s="255">
        <v>12</v>
      </c>
      <c r="I90" s="256"/>
      <c r="J90" s="256">
        <f t="shared" si="0"/>
        <v>0</v>
      </c>
      <c r="K90" s="263"/>
      <c r="L90" s="264"/>
      <c r="M90" s="265"/>
      <c r="N90" s="266"/>
      <c r="O90" s="259"/>
      <c r="P90" s="259"/>
      <c r="Q90" s="259"/>
      <c r="R90" s="259"/>
      <c r="S90" s="259"/>
      <c r="T90" s="260"/>
      <c r="AR90" s="261"/>
      <c r="AT90" s="261"/>
      <c r="AU90" s="261"/>
      <c r="AY90" s="250"/>
      <c r="BE90" s="262"/>
      <c r="BF90" s="262"/>
      <c r="BG90" s="262"/>
      <c r="BH90" s="262"/>
      <c r="BI90" s="262"/>
      <c r="BJ90" s="250"/>
      <c r="BK90" s="262"/>
      <c r="BL90" s="250"/>
      <c r="BM90" s="261"/>
    </row>
    <row r="91" spans="2:65" s="248" customFormat="1" ht="16.5" customHeight="1">
      <c r="B91" s="251"/>
      <c r="C91" s="267">
        <v>7</v>
      </c>
      <c r="D91" s="268"/>
      <c r="E91" s="390" t="s">
        <v>1044</v>
      </c>
      <c r="F91" s="253" t="s">
        <v>934</v>
      </c>
      <c r="G91" s="254" t="s">
        <v>114</v>
      </c>
      <c r="H91" s="255">
        <v>50</v>
      </c>
      <c r="I91" s="256"/>
      <c r="J91" s="256">
        <f t="shared" si="0"/>
        <v>0</v>
      </c>
      <c r="K91" s="263"/>
      <c r="L91" s="264"/>
      <c r="M91" s="265"/>
      <c r="N91" s="266"/>
      <c r="O91" s="259"/>
      <c r="P91" s="259"/>
      <c r="Q91" s="259"/>
      <c r="R91" s="259"/>
      <c r="S91" s="259"/>
      <c r="T91" s="260"/>
      <c r="AR91" s="261"/>
      <c r="AT91" s="261"/>
      <c r="AU91" s="261"/>
      <c r="AY91" s="250"/>
      <c r="BE91" s="262"/>
      <c r="BF91" s="262"/>
      <c r="BG91" s="262"/>
      <c r="BH91" s="262"/>
      <c r="BI91" s="262"/>
      <c r="BJ91" s="250"/>
      <c r="BK91" s="262"/>
      <c r="BL91" s="250"/>
      <c r="BM91" s="261"/>
    </row>
    <row r="92" spans="2:65" s="248" customFormat="1" ht="16.5" customHeight="1">
      <c r="B92" s="251"/>
      <c r="C92" s="267">
        <v>8</v>
      </c>
      <c r="D92" s="268"/>
      <c r="E92" s="390" t="s">
        <v>1045</v>
      </c>
      <c r="F92" s="253" t="s">
        <v>935</v>
      </c>
      <c r="G92" s="254" t="s">
        <v>860</v>
      </c>
      <c r="H92" s="255">
        <v>4</v>
      </c>
      <c r="I92" s="256"/>
      <c r="J92" s="256">
        <f t="shared" si="0"/>
        <v>0</v>
      </c>
      <c r="K92" s="263"/>
      <c r="L92" s="264"/>
      <c r="M92" s="265"/>
      <c r="N92" s="266"/>
      <c r="O92" s="259"/>
      <c r="P92" s="259"/>
      <c r="Q92" s="259"/>
      <c r="R92" s="259"/>
      <c r="S92" s="259"/>
      <c r="T92" s="260"/>
      <c r="AR92" s="261"/>
      <c r="AT92" s="261"/>
      <c r="AU92" s="261"/>
      <c r="AY92" s="250"/>
      <c r="BE92" s="262"/>
      <c r="BF92" s="262"/>
      <c r="BG92" s="262"/>
      <c r="BH92" s="262"/>
      <c r="BI92" s="262"/>
      <c r="BJ92" s="250"/>
      <c r="BK92" s="262"/>
      <c r="BL92" s="250"/>
      <c r="BM92" s="261"/>
    </row>
    <row r="93" spans="2:65" s="248" customFormat="1" ht="16.5" customHeight="1">
      <c r="B93" s="251"/>
      <c r="C93" s="267">
        <v>9</v>
      </c>
      <c r="D93" s="268"/>
      <c r="E93" s="390" t="s">
        <v>1046</v>
      </c>
      <c r="F93" s="253" t="s">
        <v>936</v>
      </c>
      <c r="G93" s="254" t="s">
        <v>860</v>
      </c>
      <c r="H93" s="255">
        <v>2</v>
      </c>
      <c r="I93" s="256"/>
      <c r="J93" s="256">
        <f t="shared" si="0"/>
        <v>0</v>
      </c>
      <c r="K93" s="263"/>
      <c r="L93" s="264"/>
      <c r="M93" s="265"/>
      <c r="N93" s="266"/>
      <c r="O93" s="259"/>
      <c r="P93" s="259"/>
      <c r="Q93" s="259"/>
      <c r="R93" s="259"/>
      <c r="S93" s="259"/>
      <c r="T93" s="260"/>
      <c r="AR93" s="261"/>
      <c r="AT93" s="261"/>
      <c r="AU93" s="261"/>
      <c r="AY93" s="250"/>
      <c r="BE93" s="262"/>
      <c r="BF93" s="262"/>
      <c r="BG93" s="262"/>
      <c r="BH93" s="262"/>
      <c r="BI93" s="262"/>
      <c r="BJ93" s="250"/>
      <c r="BK93" s="262"/>
      <c r="BL93" s="250"/>
      <c r="BM93" s="261"/>
    </row>
    <row r="94" spans="2:65" s="248" customFormat="1" ht="16.5" customHeight="1">
      <c r="B94" s="251"/>
      <c r="C94" s="267">
        <v>10</v>
      </c>
      <c r="D94" s="268"/>
      <c r="E94" s="390" t="s">
        <v>1047</v>
      </c>
      <c r="F94" s="253" t="s">
        <v>937</v>
      </c>
      <c r="G94" s="254" t="s">
        <v>860</v>
      </c>
      <c r="H94" s="255">
        <v>6</v>
      </c>
      <c r="I94" s="256"/>
      <c r="J94" s="256">
        <f t="shared" si="0"/>
        <v>0</v>
      </c>
      <c r="K94" s="263"/>
      <c r="L94" s="264"/>
      <c r="M94" s="265"/>
      <c r="N94" s="266"/>
      <c r="O94" s="259"/>
      <c r="P94" s="259"/>
      <c r="Q94" s="259"/>
      <c r="R94" s="259"/>
      <c r="S94" s="259"/>
      <c r="T94" s="260"/>
      <c r="AR94" s="261"/>
      <c r="AT94" s="261"/>
      <c r="AU94" s="261"/>
      <c r="AY94" s="250"/>
      <c r="BE94" s="262"/>
      <c r="BF94" s="262"/>
      <c r="BG94" s="262"/>
      <c r="BH94" s="262"/>
      <c r="BI94" s="262"/>
      <c r="BJ94" s="250"/>
      <c r="BK94" s="262"/>
      <c r="BL94" s="250"/>
      <c r="BM94" s="261"/>
    </row>
    <row r="95" spans="2:65" s="248" customFormat="1" ht="16.5" customHeight="1">
      <c r="B95" s="251"/>
      <c r="C95" s="267">
        <v>11</v>
      </c>
      <c r="D95" s="268"/>
      <c r="E95" s="390" t="s">
        <v>1048</v>
      </c>
      <c r="F95" s="402" t="s">
        <v>1003</v>
      </c>
      <c r="G95" s="403" t="s">
        <v>860</v>
      </c>
      <c r="H95" s="413">
        <v>6</v>
      </c>
      <c r="I95" s="271"/>
      <c r="J95" s="271">
        <f t="shared" si="0"/>
        <v>0</v>
      </c>
      <c r="K95" s="263"/>
      <c r="L95" s="264"/>
      <c r="M95" s="265"/>
      <c r="N95" s="266"/>
      <c r="O95" s="259"/>
      <c r="P95" s="259"/>
      <c r="Q95" s="259"/>
      <c r="R95" s="259"/>
      <c r="S95" s="259"/>
      <c r="T95" s="260"/>
      <c r="AR95" s="261"/>
      <c r="AT95" s="261"/>
      <c r="AU95" s="261"/>
      <c r="AY95" s="250"/>
      <c r="BE95" s="262"/>
      <c r="BF95" s="262"/>
      <c r="BG95" s="262"/>
      <c r="BH95" s="262"/>
      <c r="BI95" s="262"/>
      <c r="BJ95" s="250"/>
      <c r="BK95" s="262"/>
      <c r="BL95" s="250"/>
      <c r="BM95" s="261"/>
    </row>
    <row r="96" spans="2:65" s="1" customFormat="1" ht="12">
      <c r="B96" s="122"/>
      <c r="C96" s="123"/>
      <c r="D96" s="123"/>
      <c r="E96" s="124"/>
      <c r="F96" s="125"/>
      <c r="G96" s="126"/>
      <c r="H96" s="127"/>
      <c r="I96" s="128"/>
      <c r="J96" s="128"/>
      <c r="K96" s="125"/>
      <c r="L96" s="28"/>
      <c r="M96" s="129"/>
      <c r="N96" s="130"/>
      <c r="O96" s="131"/>
      <c r="P96" s="131"/>
      <c r="Q96" s="131"/>
      <c r="R96" s="131"/>
      <c r="S96" s="131"/>
      <c r="T96" s="132"/>
      <c r="AR96" s="133"/>
      <c r="AT96" s="133"/>
      <c r="AU96" s="133"/>
      <c r="AY96" s="16"/>
      <c r="BE96" s="134"/>
      <c r="BF96" s="134"/>
      <c r="BG96" s="134"/>
      <c r="BH96" s="134"/>
      <c r="BI96" s="134"/>
      <c r="BJ96" s="16"/>
      <c r="BK96" s="134"/>
      <c r="BL96" s="16"/>
      <c r="BM96" s="133"/>
    </row>
    <row r="97" spans="2:47" s="1" customFormat="1" ht="19.5">
      <c r="B97" s="28"/>
      <c r="D97" s="145" t="s">
        <v>133</v>
      </c>
      <c r="F97" s="151" t="s">
        <v>890</v>
      </c>
      <c r="L97" s="28"/>
      <c r="M97" s="162"/>
      <c r="N97" s="163"/>
      <c r="O97" s="163"/>
      <c r="P97" s="163"/>
      <c r="Q97" s="163"/>
      <c r="R97" s="163"/>
      <c r="S97" s="163"/>
      <c r="T97" s="164"/>
      <c r="AT97" s="16" t="s">
        <v>133</v>
      </c>
      <c r="AU97" s="16" t="s">
        <v>70</v>
      </c>
    </row>
    <row r="98" spans="2:12" s="1" customFormat="1" ht="6.95" customHeight="1">
      <c r="B98" s="37"/>
      <c r="C98" s="38"/>
      <c r="D98" s="38"/>
      <c r="E98" s="38"/>
      <c r="F98" s="38"/>
      <c r="G98" s="38"/>
      <c r="H98" s="38"/>
      <c r="I98" s="38"/>
      <c r="J98" s="38"/>
      <c r="K98" s="38"/>
      <c r="L98" s="28"/>
    </row>
  </sheetData>
  <autoFilter ref="C80:K97"/>
  <mergeCells count="18">
    <mergeCell ref="J77:K77"/>
    <mergeCell ref="F75:H75"/>
    <mergeCell ref="F77:H77"/>
    <mergeCell ref="F12:H12"/>
    <mergeCell ref="F14:H14"/>
    <mergeCell ref="F20:H20"/>
    <mergeCell ref="E50:H50"/>
    <mergeCell ref="E71:H71"/>
    <mergeCell ref="E73:H73"/>
    <mergeCell ref="E48:H48"/>
    <mergeCell ref="F52:H52"/>
    <mergeCell ref="F54:H54"/>
    <mergeCell ref="J54:K54"/>
    <mergeCell ref="L2:V2"/>
    <mergeCell ref="E7:H7"/>
    <mergeCell ref="E9:H9"/>
    <mergeCell ref="E18:H18"/>
    <mergeCell ref="E27:H27"/>
  </mergeCells>
  <printOptions/>
  <pageMargins left="0.3937007874015748" right="0.3937007874015748" top="0.3937007874015748" bottom="0.3937007874015748" header="0" footer="0"/>
  <pageSetup blackAndWhite="1" fitToHeight="100" fitToWidth="1" horizontalDpi="600" verticalDpi="600" orientation="portrait" paperSize="9" scale="71"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32E4A-6B30-486B-93CC-457FDD134611}">
  <sheetPr>
    <pageSetUpPr fitToPage="1"/>
  </sheetPr>
  <dimension ref="B2:BM116"/>
  <sheetViews>
    <sheetView showGridLines="0" workbookViewId="0" topLeftCell="A80">
      <selection activeCell="I84" sqref="I84:I114"/>
    </sheetView>
  </sheetViews>
  <sheetFormatPr defaultColWidth="9.140625" defaultRowHeight="12"/>
  <cols>
    <col min="1" max="1" width="8.28125" style="275" customWidth="1"/>
    <col min="2" max="2" width="1.1484375" style="275" customWidth="1"/>
    <col min="3" max="3" width="4.140625" style="275" customWidth="1"/>
    <col min="4" max="4" width="4.28125" style="275" customWidth="1"/>
    <col min="5" max="5" width="17.140625" style="275" customWidth="1"/>
    <col min="6" max="6" width="50.8515625" style="275" customWidth="1"/>
    <col min="7" max="7" width="7.421875" style="275" customWidth="1"/>
    <col min="8" max="8" width="14.00390625" style="275" customWidth="1"/>
    <col min="9" max="9" width="15.8515625" style="275" customWidth="1"/>
    <col min="10" max="11" width="22.28125" style="275" customWidth="1"/>
    <col min="12" max="12" width="9.28125" style="275" customWidth="1"/>
    <col min="13" max="13" width="7.421875" style="275" hidden="1" customWidth="1"/>
    <col min="14" max="14" width="8.8515625" style="275" hidden="1" customWidth="1"/>
    <col min="15" max="15" width="10.421875" style="275" hidden="1" customWidth="1"/>
    <col min="16" max="16" width="9.28125" style="275" hidden="1" customWidth="1"/>
    <col min="17" max="17" width="9.8515625" style="275" hidden="1" customWidth="1"/>
    <col min="18" max="18" width="8.7109375" style="275" hidden="1" customWidth="1"/>
    <col min="19" max="19" width="11.8515625" style="275" hidden="1" customWidth="1"/>
    <col min="20" max="20" width="10.7109375" style="275" hidden="1" customWidth="1"/>
    <col min="21" max="21" width="7.28125" style="275" customWidth="1"/>
    <col min="22" max="22" width="12.28125" style="275" customWidth="1"/>
    <col min="23" max="23" width="16.28125" style="275" customWidth="1"/>
    <col min="24" max="24" width="12.28125" style="275" customWidth="1"/>
    <col min="25" max="25" width="15.00390625" style="275" customWidth="1"/>
    <col min="26" max="26" width="11.00390625" style="275" customWidth="1"/>
    <col min="27" max="27" width="15.00390625" style="275" customWidth="1"/>
    <col min="28" max="28" width="16.28125" style="275" customWidth="1"/>
    <col min="29" max="29" width="11.00390625" style="275" customWidth="1"/>
    <col min="30" max="30" width="15.00390625" style="275" customWidth="1"/>
    <col min="31" max="31" width="16.28125" style="275" customWidth="1"/>
    <col min="32" max="16384" width="9.28125" style="275" customWidth="1"/>
  </cols>
  <sheetData>
    <row r="1" ht="12"/>
    <row r="2" spans="12:46" ht="36.95" customHeight="1">
      <c r="L2" s="470" t="s">
        <v>6</v>
      </c>
      <c r="M2" s="471"/>
      <c r="N2" s="471"/>
      <c r="O2" s="471"/>
      <c r="P2" s="471"/>
      <c r="Q2" s="471"/>
      <c r="R2" s="471"/>
      <c r="S2" s="471"/>
      <c r="T2" s="471"/>
      <c r="U2" s="471"/>
      <c r="V2" s="471"/>
      <c r="AT2" s="276" t="s">
        <v>85</v>
      </c>
    </row>
    <row r="3" spans="2:46" ht="6.95" customHeight="1">
      <c r="B3" s="277"/>
      <c r="C3" s="278"/>
      <c r="D3" s="278"/>
      <c r="E3" s="278"/>
      <c r="F3" s="278"/>
      <c r="G3" s="278"/>
      <c r="H3" s="278"/>
      <c r="I3" s="278"/>
      <c r="J3" s="278"/>
      <c r="K3" s="278"/>
      <c r="L3" s="279"/>
      <c r="AT3" s="276" t="s">
        <v>71</v>
      </c>
    </row>
    <row r="4" spans="2:46" ht="24.95" customHeight="1">
      <c r="B4" s="279"/>
      <c r="D4" s="280" t="s">
        <v>86</v>
      </c>
      <c r="L4" s="279"/>
      <c r="M4" s="281" t="s">
        <v>11</v>
      </c>
      <c r="AT4" s="276" t="s">
        <v>4</v>
      </c>
    </row>
    <row r="5" spans="2:12" ht="6.95" customHeight="1">
      <c r="B5" s="279"/>
      <c r="L5" s="279"/>
    </row>
    <row r="6" spans="2:12" ht="12" customHeight="1">
      <c r="B6" s="279"/>
      <c r="D6" s="282" t="s">
        <v>14</v>
      </c>
      <c r="L6" s="279"/>
    </row>
    <row r="7" spans="2:12" ht="30" customHeight="1">
      <c r="B7" s="279"/>
      <c r="E7" s="465" t="str">
        <f>'Rekapitulace stavby'!K6</f>
        <v>REKONSTRUKCE ELEKTROINSTALACE, č.p.67, CHRUDIM                                                                                                - AKTUALIZACE A DOPLNĚNÍ PD_BŘEZEN 2024</v>
      </c>
      <c r="F7" s="469"/>
      <c r="G7" s="469"/>
      <c r="H7" s="469"/>
      <c r="L7" s="279"/>
    </row>
    <row r="8" spans="2:12" s="284" customFormat="1" ht="12" customHeight="1">
      <c r="B8" s="283"/>
      <c r="D8" s="282" t="s">
        <v>87</v>
      </c>
      <c r="L8" s="283"/>
    </row>
    <row r="9" spans="2:12" s="284" customFormat="1" ht="16.5" customHeight="1">
      <c r="B9" s="283"/>
      <c r="E9" s="467" t="s">
        <v>957</v>
      </c>
      <c r="F9" s="468"/>
      <c r="G9" s="468"/>
      <c r="H9" s="468"/>
      <c r="L9" s="283"/>
    </row>
    <row r="10" spans="2:12" s="284" customFormat="1" ht="12">
      <c r="B10" s="283"/>
      <c r="L10" s="283"/>
    </row>
    <row r="11" spans="2:12" s="284" customFormat="1" ht="12" customHeight="1">
      <c r="B11" s="283"/>
      <c r="D11" s="282" t="s">
        <v>16</v>
      </c>
      <c r="F11" s="285" t="s">
        <v>3</v>
      </c>
      <c r="I11" s="282" t="s">
        <v>17</v>
      </c>
      <c r="J11" s="285" t="s">
        <v>3</v>
      </c>
      <c r="L11" s="283"/>
    </row>
    <row r="12" spans="2:12" s="284" customFormat="1" ht="12" customHeight="1">
      <c r="B12" s="283"/>
      <c r="D12" s="282" t="s">
        <v>18</v>
      </c>
      <c r="F12" s="469" t="str">
        <f>'Rekapitulace stavby'!K8</f>
        <v>budova Městského úřadu, Pardubická 67, 537 16 Chrudim I</v>
      </c>
      <c r="G12" s="469"/>
      <c r="H12" s="469"/>
      <c r="I12" s="282" t="s">
        <v>20</v>
      </c>
      <c r="J12" s="45">
        <f>'Rekapitulace stavby'!AN8</f>
        <v>45371</v>
      </c>
      <c r="L12" s="283"/>
    </row>
    <row r="13" spans="2:12" s="284" customFormat="1" ht="10.9" customHeight="1">
      <c r="B13" s="283"/>
      <c r="L13" s="283"/>
    </row>
    <row r="14" spans="2:12" s="284" customFormat="1" ht="12" customHeight="1">
      <c r="B14" s="283"/>
      <c r="D14" s="282" t="s">
        <v>21</v>
      </c>
      <c r="F14" s="469" t="str">
        <f>'Rekapitulace stavby'!K10</f>
        <v>Město Chrudim, Resselovo nám.77, 537 16 Chrudim I</v>
      </c>
      <c r="G14" s="469"/>
      <c r="H14" s="469"/>
      <c r="I14" s="282" t="s">
        <v>22</v>
      </c>
      <c r="J14" s="285" t="s">
        <v>3</v>
      </c>
      <c r="L14" s="283"/>
    </row>
    <row r="15" spans="2:12" s="284" customFormat="1" ht="18" customHeight="1">
      <c r="B15" s="283"/>
      <c r="E15" s="285"/>
      <c r="I15" s="282" t="s">
        <v>23</v>
      </c>
      <c r="J15" s="285" t="s">
        <v>3</v>
      </c>
      <c r="L15" s="283"/>
    </row>
    <row r="16" spans="2:12" s="284" customFormat="1" ht="6.95" customHeight="1">
      <c r="B16" s="283"/>
      <c r="L16" s="283"/>
    </row>
    <row r="17" spans="2:12" s="284" customFormat="1" ht="12" customHeight="1">
      <c r="B17" s="283"/>
      <c r="D17" s="282" t="s">
        <v>24</v>
      </c>
      <c r="I17" s="282" t="s">
        <v>22</v>
      </c>
      <c r="J17" s="285" t="str">
        <f>'[1]Rekapitulace stavby'!AN13</f>
        <v/>
      </c>
      <c r="L17" s="283"/>
    </row>
    <row r="18" spans="2:12" s="284" customFormat="1" ht="18" customHeight="1">
      <c r="B18" s="283"/>
      <c r="E18" s="469" t="str">
        <f>'[1]Rekapitulace stavby'!E14</f>
        <v xml:space="preserve"> </v>
      </c>
      <c r="F18" s="469"/>
      <c r="G18" s="469"/>
      <c r="H18" s="469"/>
      <c r="I18" s="282" t="s">
        <v>23</v>
      </c>
      <c r="J18" s="285" t="str">
        <f>'[1]Rekapitulace stavby'!AN14</f>
        <v/>
      </c>
      <c r="L18" s="283"/>
    </row>
    <row r="19" spans="2:12" s="284" customFormat="1" ht="6.95" customHeight="1">
      <c r="B19" s="283"/>
      <c r="L19" s="283"/>
    </row>
    <row r="20" spans="2:12" s="284" customFormat="1" ht="12" customHeight="1">
      <c r="B20" s="283"/>
      <c r="D20" s="282" t="s">
        <v>25</v>
      </c>
      <c r="F20" s="469" t="str">
        <f>'Rekapitulace stavby'!K16</f>
        <v>BOGUAJ Stavební inženýrství s.r.o.</v>
      </c>
      <c r="G20" s="469"/>
      <c r="H20" s="469"/>
      <c r="I20" s="282" t="s">
        <v>22</v>
      </c>
      <c r="J20" s="285" t="str">
        <f>'Rekapitulace stavby'!AN16</f>
        <v>287 80 736</v>
      </c>
      <c r="L20" s="283"/>
    </row>
    <row r="21" spans="2:12" s="284" customFormat="1" ht="18" customHeight="1">
      <c r="B21" s="283"/>
      <c r="E21" s="285" t="str">
        <f>IF('[1]Rekapitulace stavby'!E17="","",'[1]Rekapitulace stavby'!E17)</f>
        <v xml:space="preserve"> </v>
      </c>
      <c r="F21" s="417" t="s">
        <v>1083</v>
      </c>
      <c r="I21" s="282" t="s">
        <v>23</v>
      </c>
      <c r="J21" s="285" t="str">
        <f>IF('[1]Rekapitulace stavby'!AN17="","",'[1]Rekapitulace stavby'!AN17)</f>
        <v/>
      </c>
      <c r="L21" s="283"/>
    </row>
    <row r="22" spans="2:12" s="284" customFormat="1" ht="6.95" customHeight="1">
      <c r="B22" s="283"/>
      <c r="L22" s="283"/>
    </row>
    <row r="23" spans="2:12" s="284" customFormat="1" ht="12" customHeight="1">
      <c r="B23" s="283"/>
      <c r="D23" s="282" t="s">
        <v>27</v>
      </c>
      <c r="I23" s="282" t="s">
        <v>22</v>
      </c>
      <c r="J23" s="285" t="str">
        <f>IF('[1]Rekapitulace stavby'!AN19="","",'[1]Rekapitulace stavby'!AN19)</f>
        <v/>
      </c>
      <c r="L23" s="283"/>
    </row>
    <row r="24" spans="2:12" s="284" customFormat="1" ht="18" customHeight="1">
      <c r="B24" s="283"/>
      <c r="E24" s="285" t="str">
        <f>IF('[1]Rekapitulace stavby'!E20="","",'[1]Rekapitulace stavby'!E20)</f>
        <v xml:space="preserve"> </v>
      </c>
      <c r="I24" s="282" t="s">
        <v>23</v>
      </c>
      <c r="J24" s="285" t="str">
        <f>IF('[1]Rekapitulace stavby'!AN20="","",'[1]Rekapitulace stavby'!AN20)</f>
        <v/>
      </c>
      <c r="L24" s="283"/>
    </row>
    <row r="25" spans="2:12" s="284" customFormat="1" ht="6.95" customHeight="1">
      <c r="B25" s="283"/>
      <c r="L25" s="283"/>
    </row>
    <row r="26" spans="2:12" s="284" customFormat="1" ht="12" customHeight="1">
      <c r="B26" s="283"/>
      <c r="D26" s="282" t="s">
        <v>28</v>
      </c>
      <c r="L26" s="283"/>
    </row>
    <row r="27" spans="2:12" s="288" customFormat="1" ht="16.5" customHeight="1">
      <c r="B27" s="287"/>
      <c r="E27" s="465" t="s">
        <v>3</v>
      </c>
      <c r="F27" s="465"/>
      <c r="G27" s="465"/>
      <c r="H27" s="465"/>
      <c r="L27" s="287"/>
    </row>
    <row r="28" spans="2:12" s="284" customFormat="1" ht="6.95" customHeight="1">
      <c r="B28" s="283"/>
      <c r="L28" s="283"/>
    </row>
    <row r="29" spans="2:12" s="284" customFormat="1" ht="6.95" customHeight="1">
      <c r="B29" s="283"/>
      <c r="D29" s="290"/>
      <c r="E29" s="290"/>
      <c r="F29" s="290"/>
      <c r="G29" s="290"/>
      <c r="H29" s="290"/>
      <c r="I29" s="290"/>
      <c r="J29" s="290"/>
      <c r="K29" s="290"/>
      <c r="L29" s="283"/>
    </row>
    <row r="30" spans="2:12" s="284" customFormat="1" ht="25.35" customHeight="1">
      <c r="B30" s="283"/>
      <c r="D30" s="291" t="s">
        <v>30</v>
      </c>
      <c r="J30" s="292">
        <f>ROUND(J81,2)</f>
        <v>0</v>
      </c>
      <c r="L30" s="283"/>
    </row>
    <row r="31" spans="2:12" s="284" customFormat="1" ht="6.95" customHeight="1">
      <c r="B31" s="283"/>
      <c r="D31" s="290"/>
      <c r="E31" s="290"/>
      <c r="F31" s="290"/>
      <c r="G31" s="290"/>
      <c r="H31" s="290"/>
      <c r="I31" s="290"/>
      <c r="J31" s="290"/>
      <c r="K31" s="290"/>
      <c r="L31" s="283"/>
    </row>
    <row r="32" spans="2:12" s="284" customFormat="1" ht="14.45" customHeight="1">
      <c r="B32" s="283"/>
      <c r="F32" s="293" t="s">
        <v>32</v>
      </c>
      <c r="I32" s="293" t="s">
        <v>31</v>
      </c>
      <c r="J32" s="293" t="s">
        <v>33</v>
      </c>
      <c r="L32" s="283"/>
    </row>
    <row r="33" spans="2:12" s="284" customFormat="1" ht="14.45" customHeight="1">
      <c r="B33" s="283"/>
      <c r="D33" s="294" t="s">
        <v>34</v>
      </c>
      <c r="E33" s="282" t="s">
        <v>35</v>
      </c>
      <c r="F33" s="295">
        <f>J81</f>
        <v>0</v>
      </c>
      <c r="I33" s="296">
        <v>0.21</v>
      </c>
      <c r="J33" s="295">
        <f>F33*0.21</f>
        <v>0</v>
      </c>
      <c r="L33" s="283"/>
    </row>
    <row r="34" spans="2:12" s="284" customFormat="1" ht="14.45" customHeight="1">
      <c r="B34" s="283"/>
      <c r="E34" s="282" t="s">
        <v>36</v>
      </c>
      <c r="F34" s="295">
        <f>ROUND((SUM(BF81:BF115)),2)</f>
        <v>0</v>
      </c>
      <c r="I34" s="296">
        <v>0.15</v>
      </c>
      <c r="J34" s="295">
        <f>ROUND(((SUM(BF81:BF115))*I34),2)</f>
        <v>0</v>
      </c>
      <c r="L34" s="283"/>
    </row>
    <row r="35" spans="2:12" s="284" customFormat="1" ht="14.45" customHeight="1" hidden="1">
      <c r="B35" s="283"/>
      <c r="E35" s="282" t="s">
        <v>37</v>
      </c>
      <c r="F35" s="295">
        <f>ROUND((SUM(BG81:BG115)),2)</f>
        <v>0</v>
      </c>
      <c r="I35" s="296">
        <v>0.21</v>
      </c>
      <c r="J35" s="295">
        <f>0</f>
        <v>0</v>
      </c>
      <c r="L35" s="283"/>
    </row>
    <row r="36" spans="2:12" s="284" customFormat="1" ht="14.45" customHeight="1" hidden="1">
      <c r="B36" s="283"/>
      <c r="E36" s="282" t="s">
        <v>38</v>
      </c>
      <c r="F36" s="295">
        <f>ROUND((SUM(BH81:BH115)),2)</f>
        <v>0</v>
      </c>
      <c r="I36" s="296">
        <v>0.15</v>
      </c>
      <c r="J36" s="295">
        <f>0</f>
        <v>0</v>
      </c>
      <c r="L36" s="283"/>
    </row>
    <row r="37" spans="2:12" s="284" customFormat="1" ht="14.45" customHeight="1" hidden="1">
      <c r="B37" s="283"/>
      <c r="E37" s="282" t="s">
        <v>39</v>
      </c>
      <c r="F37" s="295">
        <f>ROUND((SUM(BI81:BI115)),2)</f>
        <v>0</v>
      </c>
      <c r="I37" s="296">
        <v>0</v>
      </c>
      <c r="J37" s="295">
        <f>0</f>
        <v>0</v>
      </c>
      <c r="L37" s="283"/>
    </row>
    <row r="38" spans="2:12" s="284" customFormat="1" ht="6.95" customHeight="1">
      <c r="B38" s="283"/>
      <c r="L38" s="283"/>
    </row>
    <row r="39" spans="2:12" s="284" customFormat="1" ht="25.35" customHeight="1">
      <c r="B39" s="283"/>
      <c r="C39" s="297"/>
      <c r="D39" s="298" t="s">
        <v>40</v>
      </c>
      <c r="E39" s="299"/>
      <c r="F39" s="299"/>
      <c r="G39" s="300" t="s">
        <v>41</v>
      </c>
      <c r="H39" s="301" t="s">
        <v>42</v>
      </c>
      <c r="I39" s="299"/>
      <c r="J39" s="302">
        <f>SUM(J30:J37)</f>
        <v>0</v>
      </c>
      <c r="K39" s="303"/>
      <c r="L39" s="283"/>
    </row>
    <row r="40" spans="2:12" s="284" customFormat="1" ht="14.45" customHeight="1">
      <c r="B40" s="304"/>
      <c r="C40" s="305"/>
      <c r="D40" s="305"/>
      <c r="E40" s="305"/>
      <c r="F40" s="305"/>
      <c r="G40" s="305"/>
      <c r="H40" s="305"/>
      <c r="I40" s="305"/>
      <c r="J40" s="305"/>
      <c r="K40" s="305"/>
      <c r="L40" s="283"/>
    </row>
    <row r="44" spans="2:12" s="284" customFormat="1" ht="6.95" customHeight="1">
      <c r="B44" s="306"/>
      <c r="C44" s="307"/>
      <c r="D44" s="307"/>
      <c r="E44" s="307"/>
      <c r="F44" s="307"/>
      <c r="G44" s="307"/>
      <c r="H44" s="307"/>
      <c r="I44" s="307"/>
      <c r="J44" s="307"/>
      <c r="K44" s="307"/>
      <c r="L44" s="283"/>
    </row>
    <row r="45" spans="2:12" s="284" customFormat="1" ht="24.95" customHeight="1">
      <c r="B45" s="283"/>
      <c r="C45" s="280" t="s">
        <v>88</v>
      </c>
      <c r="L45" s="283"/>
    </row>
    <row r="46" spans="2:12" s="284" customFormat="1" ht="6.95" customHeight="1">
      <c r="B46" s="283"/>
      <c r="L46" s="283"/>
    </row>
    <row r="47" spans="2:12" s="284" customFormat="1" ht="12" customHeight="1">
      <c r="B47" s="283"/>
      <c r="C47" s="282" t="s">
        <v>14</v>
      </c>
      <c r="L47" s="283"/>
    </row>
    <row r="48" spans="2:12" s="284" customFormat="1" ht="28.5" customHeight="1">
      <c r="B48" s="283"/>
      <c r="E48" s="465" t="str">
        <f>E7</f>
        <v>REKONSTRUKCE ELEKTROINSTALACE, č.p.67, CHRUDIM                                                                                                - AKTUALIZACE A DOPLNĚNÍ PD_BŘEZEN 2024</v>
      </c>
      <c r="F48" s="469"/>
      <c r="G48" s="469"/>
      <c r="H48" s="469"/>
      <c r="L48" s="283"/>
    </row>
    <row r="49" spans="2:12" s="284" customFormat="1" ht="12" customHeight="1">
      <c r="B49" s="283"/>
      <c r="C49" s="282" t="s">
        <v>87</v>
      </c>
      <c r="L49" s="283"/>
    </row>
    <row r="50" spans="2:12" s="284" customFormat="1" ht="16.5" customHeight="1">
      <c r="B50" s="283"/>
      <c r="E50" s="467" t="str">
        <f>E9</f>
        <v>SO.16 - stavební práce</v>
      </c>
      <c r="F50" s="468"/>
      <c r="G50" s="468"/>
      <c r="H50" s="468"/>
      <c r="L50" s="283"/>
    </row>
    <row r="51" spans="2:12" s="284" customFormat="1" ht="6.95" customHeight="1">
      <c r="B51" s="283"/>
      <c r="L51" s="283"/>
    </row>
    <row r="52" spans="2:12" s="284" customFormat="1" ht="12" customHeight="1">
      <c r="B52" s="283"/>
      <c r="C52" s="282" t="s">
        <v>18</v>
      </c>
      <c r="F52" s="285" t="str">
        <f>F12</f>
        <v>budova Městského úřadu, Pardubická 67, 537 16 Chrudim I</v>
      </c>
      <c r="I52" s="282" t="s">
        <v>20</v>
      </c>
      <c r="J52" s="286">
        <f>IF(J12="","",J12)</f>
        <v>45371</v>
      </c>
      <c r="L52" s="283"/>
    </row>
    <row r="53" spans="2:12" s="284" customFormat="1" ht="6.95" customHeight="1">
      <c r="B53" s="283"/>
      <c r="L53" s="283"/>
    </row>
    <row r="54" spans="2:12" s="284" customFormat="1" ht="15.2" customHeight="1">
      <c r="B54" s="283"/>
      <c r="C54" s="282" t="s">
        <v>21</v>
      </c>
      <c r="F54" s="285" t="str">
        <f>F14</f>
        <v>Město Chrudim, Resselovo nám.77, 537 16 Chrudim I</v>
      </c>
      <c r="I54" s="282" t="s">
        <v>25</v>
      </c>
      <c r="J54" s="465" t="str">
        <f>F20</f>
        <v>BOGUAJ Stavební inženýrství s.r.o.</v>
      </c>
      <c r="K54" s="466"/>
      <c r="L54" s="283"/>
    </row>
    <row r="55" spans="2:12" s="284" customFormat="1" ht="15.2" customHeight="1">
      <c r="B55" s="283"/>
      <c r="C55" s="282" t="s">
        <v>24</v>
      </c>
      <c r="F55" s="285" t="str">
        <f>IF(E18="","",E18)</f>
        <v xml:space="preserve"> </v>
      </c>
      <c r="I55" s="282" t="s">
        <v>27</v>
      </c>
      <c r="J55" s="289" t="str">
        <f>E24</f>
        <v xml:space="preserve"> </v>
      </c>
      <c r="L55" s="283"/>
    </row>
    <row r="56" spans="2:12" s="284" customFormat="1" ht="10.35" customHeight="1">
      <c r="B56" s="283"/>
      <c r="L56" s="283"/>
    </row>
    <row r="57" spans="2:12" s="284" customFormat="1" ht="29.25" customHeight="1">
      <c r="B57" s="283"/>
      <c r="C57" s="308" t="s">
        <v>89</v>
      </c>
      <c r="D57" s="297"/>
      <c r="E57" s="297"/>
      <c r="F57" s="297"/>
      <c r="G57" s="297"/>
      <c r="H57" s="297"/>
      <c r="I57" s="297"/>
      <c r="J57" s="309" t="s">
        <v>90</v>
      </c>
      <c r="K57" s="297"/>
      <c r="L57" s="283"/>
    </row>
    <row r="58" spans="2:12" s="284" customFormat="1" ht="10.35" customHeight="1">
      <c r="B58" s="283"/>
      <c r="L58" s="283"/>
    </row>
    <row r="59" spans="2:47" s="284" customFormat="1" ht="22.9" customHeight="1">
      <c r="B59" s="283"/>
      <c r="C59" s="310" t="s">
        <v>62</v>
      </c>
      <c r="J59" s="292">
        <f>J81</f>
        <v>0</v>
      </c>
      <c r="L59" s="283"/>
      <c r="AU59" s="276" t="s">
        <v>91</v>
      </c>
    </row>
    <row r="60" spans="2:12" s="8" customFormat="1" ht="24.95" customHeight="1">
      <c r="B60" s="95"/>
      <c r="D60" s="96" t="s">
        <v>92</v>
      </c>
      <c r="E60" s="97"/>
      <c r="F60" s="97"/>
      <c r="G60" s="97"/>
      <c r="H60" s="97"/>
      <c r="I60" s="97"/>
      <c r="J60" s="98">
        <f>J82</f>
        <v>0</v>
      </c>
      <c r="L60" s="95"/>
    </row>
    <row r="61" spans="2:12" s="317" customFormat="1" ht="19.9" customHeight="1">
      <c r="B61" s="316"/>
      <c r="D61" s="318"/>
      <c r="E61" s="319" t="s">
        <v>949</v>
      </c>
      <c r="F61" s="319"/>
      <c r="G61" s="319"/>
      <c r="H61" s="319"/>
      <c r="I61" s="319"/>
      <c r="J61" s="320">
        <f>J83</f>
        <v>0</v>
      </c>
      <c r="L61" s="316"/>
    </row>
    <row r="62" spans="2:12" s="284" customFormat="1" ht="21.75" customHeight="1">
      <c r="B62" s="283"/>
      <c r="L62" s="283"/>
    </row>
    <row r="63" spans="2:12" s="284" customFormat="1" ht="6.95" customHeight="1">
      <c r="B63" s="304"/>
      <c r="C63" s="305"/>
      <c r="D63" s="305"/>
      <c r="E63" s="305"/>
      <c r="F63" s="305"/>
      <c r="G63" s="305"/>
      <c r="H63" s="305"/>
      <c r="I63" s="305"/>
      <c r="J63" s="305"/>
      <c r="K63" s="305"/>
      <c r="L63" s="283"/>
    </row>
    <row r="67" spans="2:12" s="284" customFormat="1" ht="6.95" customHeight="1">
      <c r="B67" s="306"/>
      <c r="C67" s="307"/>
      <c r="D67" s="307"/>
      <c r="E67" s="307"/>
      <c r="F67" s="307"/>
      <c r="G67" s="307"/>
      <c r="H67" s="307"/>
      <c r="I67" s="307"/>
      <c r="J67" s="307"/>
      <c r="K67" s="307"/>
      <c r="L67" s="283"/>
    </row>
    <row r="68" spans="2:12" s="284" customFormat="1" ht="24.95" customHeight="1">
      <c r="B68" s="283"/>
      <c r="C68" s="280" t="s">
        <v>95</v>
      </c>
      <c r="L68" s="283"/>
    </row>
    <row r="69" spans="2:12" s="284" customFormat="1" ht="6.95" customHeight="1">
      <c r="B69" s="283"/>
      <c r="L69" s="283"/>
    </row>
    <row r="70" spans="2:12" s="284" customFormat="1" ht="12" customHeight="1">
      <c r="B70" s="283"/>
      <c r="C70" s="282" t="s">
        <v>14</v>
      </c>
      <c r="L70" s="283"/>
    </row>
    <row r="71" spans="2:12" s="284" customFormat="1" ht="28.5" customHeight="1">
      <c r="B71" s="283"/>
      <c r="E71" s="465" t="str">
        <f>E7</f>
        <v>REKONSTRUKCE ELEKTROINSTALACE, č.p.67, CHRUDIM                                                                                                - AKTUALIZACE A DOPLNĚNÍ PD_BŘEZEN 2024</v>
      </c>
      <c r="F71" s="469"/>
      <c r="G71" s="469"/>
      <c r="H71" s="469"/>
      <c r="L71" s="283"/>
    </row>
    <row r="72" spans="2:12" s="284" customFormat="1" ht="12" customHeight="1">
      <c r="B72" s="283"/>
      <c r="C72" s="282" t="s">
        <v>87</v>
      </c>
      <c r="L72" s="283"/>
    </row>
    <row r="73" spans="2:12" s="284" customFormat="1" ht="16.5" customHeight="1">
      <c r="B73" s="283"/>
      <c r="E73" s="467" t="str">
        <f>E9</f>
        <v>SO.16 - stavební práce</v>
      </c>
      <c r="F73" s="468"/>
      <c r="G73" s="468"/>
      <c r="H73" s="468"/>
      <c r="L73" s="283"/>
    </row>
    <row r="74" spans="2:12" s="284" customFormat="1" ht="6.95" customHeight="1">
      <c r="B74" s="283"/>
      <c r="L74" s="283"/>
    </row>
    <row r="75" spans="2:12" s="284" customFormat="1" ht="12" customHeight="1">
      <c r="B75" s="283"/>
      <c r="C75" s="282" t="s">
        <v>18</v>
      </c>
      <c r="F75" s="285" t="str">
        <f>F12</f>
        <v>budova Městského úřadu, Pardubická 67, 537 16 Chrudim I</v>
      </c>
      <c r="I75" s="282" t="s">
        <v>20</v>
      </c>
      <c r="J75" s="286">
        <f>IF(J12="","",J12)</f>
        <v>45371</v>
      </c>
      <c r="L75" s="283"/>
    </row>
    <row r="76" spans="2:12" s="284" customFormat="1" ht="6.95" customHeight="1">
      <c r="B76" s="283"/>
      <c r="L76" s="283"/>
    </row>
    <row r="77" spans="2:12" s="284" customFormat="1" ht="15.2" customHeight="1">
      <c r="B77" s="283"/>
      <c r="C77" s="282" t="s">
        <v>21</v>
      </c>
      <c r="F77" s="285" t="str">
        <f>F54</f>
        <v>Město Chrudim, Resselovo nám.77, 537 16 Chrudim I</v>
      </c>
      <c r="I77" s="282" t="s">
        <v>25</v>
      </c>
      <c r="J77" s="465" t="str">
        <f>J54</f>
        <v>BOGUAJ Stavební inženýrství s.r.o.</v>
      </c>
      <c r="K77" s="466"/>
      <c r="L77" s="283"/>
    </row>
    <row r="78" spans="2:12" s="284" customFormat="1" ht="15.2" customHeight="1">
      <c r="B78" s="283"/>
      <c r="C78" s="282" t="s">
        <v>24</v>
      </c>
      <c r="F78" s="285" t="str">
        <f>IF(E18="","",E18)</f>
        <v xml:space="preserve"> </v>
      </c>
      <c r="I78" s="282" t="s">
        <v>27</v>
      </c>
      <c r="J78" s="289" t="str">
        <f>E24</f>
        <v xml:space="preserve"> </v>
      </c>
      <c r="L78" s="283"/>
    </row>
    <row r="79" spans="2:12" s="284" customFormat="1" ht="10.35" customHeight="1">
      <c r="B79" s="283"/>
      <c r="L79" s="283"/>
    </row>
    <row r="80" spans="2:20" s="328" customFormat="1" ht="29.25" customHeight="1">
      <c r="B80" s="321"/>
      <c r="C80" s="322" t="s">
        <v>96</v>
      </c>
      <c r="D80" s="323" t="s">
        <v>49</v>
      </c>
      <c r="E80" s="323" t="s">
        <v>45</v>
      </c>
      <c r="F80" s="323" t="s">
        <v>46</v>
      </c>
      <c r="G80" s="323" t="s">
        <v>97</v>
      </c>
      <c r="H80" s="323" t="s">
        <v>98</v>
      </c>
      <c r="I80" s="323" t="s">
        <v>99</v>
      </c>
      <c r="J80" s="323" t="s">
        <v>90</v>
      </c>
      <c r="K80" s="324" t="s">
        <v>100</v>
      </c>
      <c r="L80" s="321"/>
      <c r="M80" s="325" t="s">
        <v>3</v>
      </c>
      <c r="N80" s="326" t="s">
        <v>34</v>
      </c>
      <c r="O80" s="326" t="s">
        <v>101</v>
      </c>
      <c r="P80" s="326" t="s">
        <v>102</v>
      </c>
      <c r="Q80" s="326" t="s">
        <v>103</v>
      </c>
      <c r="R80" s="326" t="s">
        <v>104</v>
      </c>
      <c r="S80" s="326" t="s">
        <v>105</v>
      </c>
      <c r="T80" s="327" t="s">
        <v>106</v>
      </c>
    </row>
    <row r="81" spans="2:63" s="284" customFormat="1" ht="22.9" customHeight="1">
      <c r="B81" s="283"/>
      <c r="C81" s="329" t="s">
        <v>107</v>
      </c>
      <c r="J81" s="330">
        <f>J82</f>
        <v>0</v>
      </c>
      <c r="L81" s="283"/>
      <c r="M81" s="331"/>
      <c r="N81" s="290"/>
      <c r="O81" s="290"/>
      <c r="P81" s="332" t="e">
        <f>#REF!</f>
        <v>#REF!</v>
      </c>
      <c r="Q81" s="290"/>
      <c r="R81" s="332" t="e">
        <f>#REF!</f>
        <v>#REF!</v>
      </c>
      <c r="S81" s="290"/>
      <c r="T81" s="333" t="e">
        <f>#REF!</f>
        <v>#REF!</v>
      </c>
      <c r="AT81" s="276" t="s">
        <v>63</v>
      </c>
      <c r="AU81" s="276" t="s">
        <v>91</v>
      </c>
      <c r="BK81" s="334" t="e">
        <f>#REF!</f>
        <v>#REF!</v>
      </c>
    </row>
    <row r="82" spans="2:63" s="11" customFormat="1" ht="25.9" customHeight="1">
      <c r="B82" s="111"/>
      <c r="D82" s="112" t="s">
        <v>63</v>
      </c>
      <c r="E82" s="113" t="s">
        <v>108</v>
      </c>
      <c r="F82" s="113" t="s">
        <v>109</v>
      </c>
      <c r="J82" s="114">
        <f>J83</f>
        <v>0</v>
      </c>
      <c r="L82" s="111"/>
      <c r="M82" s="115"/>
      <c r="P82" s="116" t="e">
        <f>#REF!</f>
        <v>#REF!</v>
      </c>
      <c r="R82" s="116" t="e">
        <f>#REF!</f>
        <v>#REF!</v>
      </c>
      <c r="T82" s="117" t="e">
        <f>#REF!</f>
        <v>#REF!</v>
      </c>
      <c r="AR82" s="112" t="s">
        <v>119</v>
      </c>
      <c r="AT82" s="118" t="s">
        <v>63</v>
      </c>
      <c r="AU82" s="118" t="s">
        <v>64</v>
      </c>
      <c r="AY82" s="112" t="s">
        <v>110</v>
      </c>
      <c r="BK82" s="119" t="e">
        <f>#REF!</f>
        <v>#REF!</v>
      </c>
    </row>
    <row r="83" spans="2:63" s="11" customFormat="1" ht="22.9" customHeight="1">
      <c r="B83" s="111"/>
      <c r="D83" s="112"/>
      <c r="E83" s="120"/>
      <c r="F83" s="120" t="s">
        <v>949</v>
      </c>
      <c r="J83" s="121">
        <f>SUM(J84:J115)</f>
        <v>0</v>
      </c>
      <c r="L83" s="111"/>
      <c r="M83" s="115"/>
      <c r="P83" s="116"/>
      <c r="R83" s="116"/>
      <c r="T83" s="117"/>
      <c r="AR83" s="112"/>
      <c r="AT83" s="118"/>
      <c r="AU83" s="118"/>
      <c r="AY83" s="112"/>
      <c r="BK83" s="119"/>
    </row>
    <row r="84" spans="2:65" s="1" customFormat="1" ht="48">
      <c r="B84" s="122"/>
      <c r="C84" s="123">
        <v>1</v>
      </c>
      <c r="D84" s="123"/>
      <c r="E84" s="349" t="s">
        <v>587</v>
      </c>
      <c r="F84" s="246" t="s">
        <v>994</v>
      </c>
      <c r="G84" s="126" t="s">
        <v>122</v>
      </c>
      <c r="H84" s="127">
        <v>3</v>
      </c>
      <c r="I84" s="128"/>
      <c r="J84" s="128">
        <f aca="true" t="shared" si="0" ref="J84:J113">ROUND(I84*H84,2)</f>
        <v>0</v>
      </c>
      <c r="K84" s="125"/>
      <c r="L84" s="28"/>
      <c r="M84" s="129"/>
      <c r="N84" s="130"/>
      <c r="O84" s="131"/>
      <c r="P84" s="131"/>
      <c r="Q84" s="131"/>
      <c r="R84" s="131"/>
      <c r="S84" s="131"/>
      <c r="T84" s="132"/>
      <c r="AR84" s="133"/>
      <c r="AT84" s="133"/>
      <c r="AU84" s="133"/>
      <c r="AY84" s="16"/>
      <c r="BE84" s="134"/>
      <c r="BF84" s="134"/>
      <c r="BG84" s="134"/>
      <c r="BH84" s="134"/>
      <c r="BI84" s="134"/>
      <c r="BJ84" s="16"/>
      <c r="BK84" s="134"/>
      <c r="BL84" s="16"/>
      <c r="BM84" s="133"/>
    </row>
    <row r="85" spans="2:65" s="1" customFormat="1" ht="24">
      <c r="B85" s="122"/>
      <c r="C85" s="123">
        <v>2</v>
      </c>
      <c r="D85" s="123"/>
      <c r="E85" s="349" t="s">
        <v>590</v>
      </c>
      <c r="F85" s="246" t="s">
        <v>995</v>
      </c>
      <c r="G85" s="126" t="s">
        <v>122</v>
      </c>
      <c r="H85" s="127">
        <v>3</v>
      </c>
      <c r="I85" s="128"/>
      <c r="J85" s="128">
        <f t="shared" si="0"/>
        <v>0</v>
      </c>
      <c r="K85" s="125"/>
      <c r="L85" s="28"/>
      <c r="M85" s="129"/>
      <c r="N85" s="130"/>
      <c r="O85" s="131"/>
      <c r="P85" s="131"/>
      <c r="Q85" s="131"/>
      <c r="R85" s="131"/>
      <c r="S85" s="131"/>
      <c r="T85" s="132"/>
      <c r="AR85" s="133"/>
      <c r="AT85" s="133"/>
      <c r="AU85" s="133"/>
      <c r="AY85" s="16"/>
      <c r="BE85" s="134"/>
      <c r="BF85" s="134"/>
      <c r="BG85" s="134"/>
      <c r="BH85" s="134"/>
      <c r="BI85" s="134"/>
      <c r="BJ85" s="16"/>
      <c r="BK85" s="134"/>
      <c r="BL85" s="16"/>
      <c r="BM85" s="133"/>
    </row>
    <row r="86" spans="2:65" s="1" customFormat="1" ht="72">
      <c r="B86" s="122"/>
      <c r="C86" s="123">
        <v>3</v>
      </c>
      <c r="D86" s="123"/>
      <c r="E86" s="349" t="s">
        <v>988</v>
      </c>
      <c r="F86" s="246" t="s">
        <v>1114</v>
      </c>
      <c r="G86" s="244" t="s">
        <v>122</v>
      </c>
      <c r="H86" s="127">
        <v>30</v>
      </c>
      <c r="I86" s="128"/>
      <c r="J86" s="128">
        <f t="shared" si="0"/>
        <v>0</v>
      </c>
      <c r="K86" s="125"/>
      <c r="L86" s="28"/>
      <c r="M86" s="129"/>
      <c r="N86" s="130"/>
      <c r="O86" s="131"/>
      <c r="P86" s="131"/>
      <c r="Q86" s="131"/>
      <c r="R86" s="131"/>
      <c r="S86" s="131"/>
      <c r="T86" s="132"/>
      <c r="AR86" s="133"/>
      <c r="AT86" s="133"/>
      <c r="AU86" s="133"/>
      <c r="AY86" s="16"/>
      <c r="BE86" s="134"/>
      <c r="BF86" s="134"/>
      <c r="BG86" s="134"/>
      <c r="BH86" s="134"/>
      <c r="BI86" s="134"/>
      <c r="BJ86" s="16"/>
      <c r="BK86" s="134"/>
      <c r="BL86" s="16"/>
      <c r="BM86" s="133"/>
    </row>
    <row r="87" spans="2:65" s="1" customFormat="1" ht="24">
      <c r="B87" s="122"/>
      <c r="C87" s="123">
        <v>4</v>
      </c>
      <c r="D87" s="348" t="s">
        <v>113</v>
      </c>
      <c r="E87" s="349" t="s">
        <v>1009</v>
      </c>
      <c r="F87" s="246" t="s">
        <v>1088</v>
      </c>
      <c r="G87" s="244" t="s">
        <v>146</v>
      </c>
      <c r="H87" s="127">
        <v>22</v>
      </c>
      <c r="I87" s="128"/>
      <c r="J87" s="128">
        <f t="shared" si="0"/>
        <v>0</v>
      </c>
      <c r="K87" s="125" t="s">
        <v>1049</v>
      </c>
      <c r="L87" s="28"/>
      <c r="M87" s="129"/>
      <c r="N87" s="130"/>
      <c r="O87" s="131"/>
      <c r="P87" s="131"/>
      <c r="Q87" s="131"/>
      <c r="R87" s="131"/>
      <c r="S87" s="131"/>
      <c r="T87" s="132"/>
      <c r="AR87" s="133"/>
      <c r="AT87" s="133"/>
      <c r="AU87" s="133"/>
      <c r="AY87" s="16"/>
      <c r="BE87" s="134"/>
      <c r="BF87" s="134"/>
      <c r="BG87" s="134"/>
      <c r="BH87" s="134"/>
      <c r="BI87" s="134"/>
      <c r="BJ87" s="16"/>
      <c r="BK87" s="134"/>
      <c r="BL87" s="16"/>
      <c r="BM87" s="133"/>
    </row>
    <row r="88" spans="2:47" s="1" customFormat="1" ht="19.5">
      <c r="B88" s="28"/>
      <c r="D88" s="145" t="s">
        <v>133</v>
      </c>
      <c r="F88" s="151" t="s">
        <v>811</v>
      </c>
      <c r="L88" s="28"/>
      <c r="M88" s="152"/>
      <c r="T88" s="49"/>
      <c r="AT88" s="16" t="s">
        <v>133</v>
      </c>
      <c r="AU88" s="16" t="s">
        <v>71</v>
      </c>
    </row>
    <row r="89" spans="2:51" s="13" customFormat="1" ht="12">
      <c r="B89" s="157"/>
      <c r="D89" s="145" t="s">
        <v>118</v>
      </c>
      <c r="E89" s="158" t="s">
        <v>3</v>
      </c>
      <c r="F89" s="274" t="s">
        <v>1089</v>
      </c>
      <c r="H89" s="158" t="s">
        <v>3</v>
      </c>
      <c r="L89" s="157"/>
      <c r="M89" s="160"/>
      <c r="T89" s="161"/>
      <c r="AT89" s="158" t="s">
        <v>118</v>
      </c>
      <c r="AU89" s="158" t="s">
        <v>71</v>
      </c>
      <c r="AV89" s="13" t="s">
        <v>70</v>
      </c>
      <c r="AW89" s="13" t="s">
        <v>26</v>
      </c>
      <c r="AX89" s="13" t="s">
        <v>64</v>
      </c>
      <c r="AY89" s="158" t="s">
        <v>110</v>
      </c>
    </row>
    <row r="90" spans="2:65" s="1" customFormat="1" ht="12">
      <c r="B90" s="122"/>
      <c r="C90" s="123">
        <v>5</v>
      </c>
      <c r="D90" s="123"/>
      <c r="E90" s="349" t="s">
        <v>594</v>
      </c>
      <c r="F90" s="246" t="s">
        <v>1090</v>
      </c>
      <c r="G90" s="244" t="s">
        <v>146</v>
      </c>
      <c r="H90" s="127">
        <v>22</v>
      </c>
      <c r="I90" s="128"/>
      <c r="J90" s="128">
        <f t="shared" si="0"/>
        <v>0</v>
      </c>
      <c r="K90" s="125"/>
      <c r="L90" s="28"/>
      <c r="M90" s="129"/>
      <c r="N90" s="130"/>
      <c r="O90" s="131"/>
      <c r="P90" s="131"/>
      <c r="Q90" s="131"/>
      <c r="R90" s="131"/>
      <c r="S90" s="131"/>
      <c r="T90" s="132"/>
      <c r="AR90" s="133"/>
      <c r="AT90" s="133"/>
      <c r="AU90" s="133"/>
      <c r="AY90" s="16"/>
      <c r="BE90" s="134"/>
      <c r="BF90" s="134"/>
      <c r="BG90" s="134"/>
      <c r="BH90" s="134"/>
      <c r="BI90" s="134"/>
      <c r="BJ90" s="16"/>
      <c r="BK90" s="134"/>
      <c r="BL90" s="16"/>
      <c r="BM90" s="133"/>
    </row>
    <row r="91" spans="2:47" s="1" customFormat="1" ht="19.5">
      <c r="B91" s="28"/>
      <c r="D91" s="145" t="s">
        <v>133</v>
      </c>
      <c r="F91" s="151" t="s">
        <v>811</v>
      </c>
      <c r="L91" s="28"/>
      <c r="M91" s="152"/>
      <c r="T91" s="49"/>
      <c r="AT91" s="16" t="s">
        <v>133</v>
      </c>
      <c r="AU91" s="16" t="s">
        <v>71</v>
      </c>
    </row>
    <row r="92" spans="2:51" s="13" customFormat="1" ht="12">
      <c r="B92" s="157"/>
      <c r="D92" s="145" t="s">
        <v>118</v>
      </c>
      <c r="E92" s="158" t="s">
        <v>3</v>
      </c>
      <c r="F92" s="274" t="s">
        <v>1091</v>
      </c>
      <c r="H92" s="158" t="s">
        <v>3</v>
      </c>
      <c r="L92" s="157"/>
      <c r="M92" s="160"/>
      <c r="T92" s="161"/>
      <c r="AT92" s="158" t="s">
        <v>118</v>
      </c>
      <c r="AU92" s="158" t="s">
        <v>71</v>
      </c>
      <c r="AV92" s="13" t="s">
        <v>70</v>
      </c>
      <c r="AW92" s="13" t="s">
        <v>26</v>
      </c>
      <c r="AX92" s="13" t="s">
        <v>64</v>
      </c>
      <c r="AY92" s="158" t="s">
        <v>110</v>
      </c>
    </row>
    <row r="93" spans="2:65" s="1" customFormat="1" ht="24">
      <c r="B93" s="122"/>
      <c r="C93" s="123">
        <v>6</v>
      </c>
      <c r="D93" s="123"/>
      <c r="E93" s="349" t="s">
        <v>1092</v>
      </c>
      <c r="F93" s="246" t="s">
        <v>1093</v>
      </c>
      <c r="G93" s="244" t="s">
        <v>146</v>
      </c>
      <c r="H93" s="127">
        <v>22</v>
      </c>
      <c r="I93" s="128"/>
      <c r="J93" s="128">
        <f aca="true" t="shared" si="1" ref="J93">ROUND(I93*H93,2)</f>
        <v>0</v>
      </c>
      <c r="K93" s="125" t="s">
        <v>1049</v>
      </c>
      <c r="L93" s="28"/>
      <c r="M93" s="129"/>
      <c r="N93" s="130"/>
      <c r="O93" s="131"/>
      <c r="P93" s="131"/>
      <c r="Q93" s="131"/>
      <c r="R93" s="131"/>
      <c r="S93" s="131"/>
      <c r="T93" s="132"/>
      <c r="AR93" s="133"/>
      <c r="AT93" s="133"/>
      <c r="AU93" s="133"/>
      <c r="AY93" s="16"/>
      <c r="BE93" s="134"/>
      <c r="BF93" s="134"/>
      <c r="BG93" s="134"/>
      <c r="BH93" s="134"/>
      <c r="BI93" s="134"/>
      <c r="BJ93" s="16"/>
      <c r="BK93" s="134"/>
      <c r="BL93" s="16"/>
      <c r="BM93" s="133"/>
    </row>
    <row r="94" spans="2:47" s="1" customFormat="1" ht="19.5">
      <c r="B94" s="28"/>
      <c r="D94" s="145" t="s">
        <v>133</v>
      </c>
      <c r="F94" s="151" t="s">
        <v>811</v>
      </c>
      <c r="L94" s="28"/>
      <c r="M94" s="152"/>
      <c r="T94" s="49"/>
      <c r="AT94" s="16" t="s">
        <v>133</v>
      </c>
      <c r="AU94" s="16" t="s">
        <v>71</v>
      </c>
    </row>
    <row r="95" spans="2:51" s="13" customFormat="1" ht="12">
      <c r="B95" s="157"/>
      <c r="D95" s="145" t="s">
        <v>118</v>
      </c>
      <c r="E95" s="158" t="s">
        <v>3</v>
      </c>
      <c r="F95" s="274" t="s">
        <v>1091</v>
      </c>
      <c r="H95" s="158" t="s">
        <v>3</v>
      </c>
      <c r="L95" s="157"/>
      <c r="M95" s="160"/>
      <c r="T95" s="161"/>
      <c r="AT95" s="158" t="s">
        <v>118</v>
      </c>
      <c r="AU95" s="158" t="s">
        <v>71</v>
      </c>
      <c r="AV95" s="13" t="s">
        <v>70</v>
      </c>
      <c r="AW95" s="13" t="s">
        <v>26</v>
      </c>
      <c r="AX95" s="13" t="s">
        <v>64</v>
      </c>
      <c r="AY95" s="158" t="s">
        <v>110</v>
      </c>
    </row>
    <row r="96" spans="2:65" s="1" customFormat="1" ht="12">
      <c r="B96" s="122"/>
      <c r="C96" s="123">
        <v>7</v>
      </c>
      <c r="D96" s="123"/>
      <c r="E96" s="349" t="s">
        <v>1094</v>
      </c>
      <c r="F96" s="246" t="s">
        <v>1096</v>
      </c>
      <c r="G96" s="244" t="s">
        <v>146</v>
      </c>
      <c r="H96" s="127">
        <v>22</v>
      </c>
      <c r="I96" s="128"/>
      <c r="J96" s="128">
        <f aca="true" t="shared" si="2" ref="J96">ROUND(I96*H96,2)</f>
        <v>0</v>
      </c>
      <c r="K96" s="125" t="s">
        <v>1049</v>
      </c>
      <c r="L96" s="28"/>
      <c r="M96" s="129"/>
      <c r="N96" s="130"/>
      <c r="O96" s="131"/>
      <c r="P96" s="131"/>
      <c r="Q96" s="131"/>
      <c r="R96" s="131"/>
      <c r="S96" s="131"/>
      <c r="T96" s="132"/>
      <c r="AR96" s="133"/>
      <c r="AT96" s="133"/>
      <c r="AU96" s="133"/>
      <c r="AY96" s="16"/>
      <c r="BE96" s="134"/>
      <c r="BF96" s="134"/>
      <c r="BG96" s="134"/>
      <c r="BH96" s="134"/>
      <c r="BI96" s="134"/>
      <c r="BJ96" s="16"/>
      <c r="BK96" s="134"/>
      <c r="BL96" s="16"/>
      <c r="BM96" s="133"/>
    </row>
    <row r="97" spans="2:47" s="1" customFormat="1" ht="19.5">
      <c r="B97" s="28"/>
      <c r="D97" s="145" t="s">
        <v>133</v>
      </c>
      <c r="F97" s="151" t="s">
        <v>811</v>
      </c>
      <c r="L97" s="28"/>
      <c r="M97" s="152"/>
      <c r="T97" s="49"/>
      <c r="AT97" s="16" t="s">
        <v>133</v>
      </c>
      <c r="AU97" s="16" t="s">
        <v>71</v>
      </c>
    </row>
    <row r="98" spans="2:51" s="13" customFormat="1" ht="12">
      <c r="B98" s="157"/>
      <c r="D98" s="145" t="s">
        <v>118</v>
      </c>
      <c r="E98" s="158" t="s">
        <v>3</v>
      </c>
      <c r="F98" s="274" t="s">
        <v>1091</v>
      </c>
      <c r="H98" s="158" t="s">
        <v>3</v>
      </c>
      <c r="L98" s="157"/>
      <c r="M98" s="160"/>
      <c r="T98" s="161"/>
      <c r="AT98" s="158" t="s">
        <v>118</v>
      </c>
      <c r="AU98" s="158" t="s">
        <v>71</v>
      </c>
      <c r="AV98" s="13" t="s">
        <v>70</v>
      </c>
      <c r="AW98" s="13" t="s">
        <v>26</v>
      </c>
      <c r="AX98" s="13" t="s">
        <v>64</v>
      </c>
      <c r="AY98" s="158" t="s">
        <v>110</v>
      </c>
    </row>
    <row r="99" spans="2:65" s="1" customFormat="1" ht="24">
      <c r="B99" s="122"/>
      <c r="C99" s="123">
        <v>8</v>
      </c>
      <c r="D99" s="123"/>
      <c r="E99" s="349" t="s">
        <v>972</v>
      </c>
      <c r="F99" s="246" t="s">
        <v>1095</v>
      </c>
      <c r="G99" s="244" t="s">
        <v>146</v>
      </c>
      <c r="H99" s="127">
        <v>22</v>
      </c>
      <c r="I99" s="128"/>
      <c r="J99" s="128">
        <f aca="true" t="shared" si="3" ref="J99">ROUND(I99*H99,2)</f>
        <v>0</v>
      </c>
      <c r="K99" s="125"/>
      <c r="L99" s="28"/>
      <c r="M99" s="129"/>
      <c r="N99" s="130"/>
      <c r="O99" s="131"/>
      <c r="P99" s="131"/>
      <c r="Q99" s="131"/>
      <c r="R99" s="131"/>
      <c r="S99" s="131"/>
      <c r="T99" s="132"/>
      <c r="AR99" s="133"/>
      <c r="AT99" s="133"/>
      <c r="AU99" s="133"/>
      <c r="AY99" s="16"/>
      <c r="BE99" s="134"/>
      <c r="BF99" s="134"/>
      <c r="BG99" s="134"/>
      <c r="BH99" s="134"/>
      <c r="BI99" s="134"/>
      <c r="BJ99" s="16"/>
      <c r="BK99" s="134"/>
      <c r="BL99" s="16"/>
      <c r="BM99" s="133"/>
    </row>
    <row r="100" spans="2:47" s="1" customFormat="1" ht="19.5">
      <c r="B100" s="28"/>
      <c r="D100" s="145" t="s">
        <v>133</v>
      </c>
      <c r="F100" s="151" t="s">
        <v>811</v>
      </c>
      <c r="L100" s="28"/>
      <c r="M100" s="152"/>
      <c r="T100" s="49"/>
      <c r="AT100" s="16" t="s">
        <v>133</v>
      </c>
      <c r="AU100" s="16" t="s">
        <v>71</v>
      </c>
    </row>
    <row r="101" spans="2:51" s="13" customFormat="1" ht="12">
      <c r="B101" s="157"/>
      <c r="D101" s="145" t="s">
        <v>118</v>
      </c>
      <c r="E101" s="158" t="s">
        <v>3</v>
      </c>
      <c r="F101" s="274" t="s">
        <v>1091</v>
      </c>
      <c r="H101" s="158" t="s">
        <v>3</v>
      </c>
      <c r="L101" s="157"/>
      <c r="M101" s="160"/>
      <c r="T101" s="161"/>
      <c r="AT101" s="158" t="s">
        <v>118</v>
      </c>
      <c r="AU101" s="158" t="s">
        <v>71</v>
      </c>
      <c r="AV101" s="13" t="s">
        <v>70</v>
      </c>
      <c r="AW101" s="13" t="s">
        <v>26</v>
      </c>
      <c r="AX101" s="13" t="s">
        <v>64</v>
      </c>
      <c r="AY101" s="158" t="s">
        <v>110</v>
      </c>
    </row>
    <row r="102" spans="2:65" s="1" customFormat="1" ht="29.25" customHeight="1">
      <c r="B102" s="122"/>
      <c r="C102" s="123">
        <v>9</v>
      </c>
      <c r="D102" s="123"/>
      <c r="E102" s="349" t="s">
        <v>1097</v>
      </c>
      <c r="F102" s="246" t="s">
        <v>1098</v>
      </c>
      <c r="G102" s="244" t="s">
        <v>146</v>
      </c>
      <c r="H102" s="127">
        <v>22</v>
      </c>
      <c r="I102" s="128"/>
      <c r="J102" s="128">
        <f aca="true" t="shared" si="4" ref="J102">ROUND(I102*H102,2)</f>
        <v>0</v>
      </c>
      <c r="K102" s="125" t="s">
        <v>1049</v>
      </c>
      <c r="L102" s="28"/>
      <c r="M102" s="129"/>
      <c r="N102" s="130"/>
      <c r="O102" s="131"/>
      <c r="P102" s="131"/>
      <c r="Q102" s="131"/>
      <c r="R102" s="131"/>
      <c r="S102" s="131"/>
      <c r="T102" s="132"/>
      <c r="AR102" s="133"/>
      <c r="AT102" s="133"/>
      <c r="AU102" s="133"/>
      <c r="AY102" s="16"/>
      <c r="BE102" s="134"/>
      <c r="BF102" s="134"/>
      <c r="BG102" s="134"/>
      <c r="BH102" s="134"/>
      <c r="BI102" s="134"/>
      <c r="BJ102" s="16"/>
      <c r="BK102" s="134"/>
      <c r="BL102" s="16"/>
      <c r="BM102" s="133"/>
    </row>
    <row r="103" spans="2:47" s="1" customFormat="1" ht="19.5">
      <c r="B103" s="28"/>
      <c r="D103" s="145" t="s">
        <v>133</v>
      </c>
      <c r="F103" s="151" t="s">
        <v>811</v>
      </c>
      <c r="L103" s="28"/>
      <c r="M103" s="152"/>
      <c r="T103" s="49"/>
      <c r="AT103" s="16" t="s">
        <v>133</v>
      </c>
      <c r="AU103" s="16" t="s">
        <v>71</v>
      </c>
    </row>
    <row r="104" spans="2:51" s="13" customFormat="1" ht="12">
      <c r="B104" s="157"/>
      <c r="D104" s="145" t="s">
        <v>118</v>
      </c>
      <c r="E104" s="158" t="s">
        <v>3</v>
      </c>
      <c r="F104" s="274" t="s">
        <v>1091</v>
      </c>
      <c r="H104" s="158" t="s">
        <v>3</v>
      </c>
      <c r="L104" s="157"/>
      <c r="M104" s="160"/>
      <c r="T104" s="161"/>
      <c r="AT104" s="158" t="s">
        <v>118</v>
      </c>
      <c r="AU104" s="158" t="s">
        <v>71</v>
      </c>
      <c r="AV104" s="13" t="s">
        <v>70</v>
      </c>
      <c r="AW104" s="13" t="s">
        <v>26</v>
      </c>
      <c r="AX104" s="13" t="s">
        <v>64</v>
      </c>
      <c r="AY104" s="158" t="s">
        <v>110</v>
      </c>
    </row>
    <row r="105" spans="2:65" s="1" customFormat="1" ht="24">
      <c r="B105" s="122"/>
      <c r="C105" s="123">
        <v>10</v>
      </c>
      <c r="D105" s="348" t="s">
        <v>113</v>
      </c>
      <c r="E105" s="349" t="s">
        <v>1010</v>
      </c>
      <c r="F105" s="246" t="s">
        <v>1013</v>
      </c>
      <c r="G105" s="244" t="s">
        <v>146</v>
      </c>
      <c r="H105" s="127">
        <v>22</v>
      </c>
      <c r="I105" s="128"/>
      <c r="J105" s="128">
        <f t="shared" si="0"/>
        <v>0</v>
      </c>
      <c r="K105" s="125" t="s">
        <v>1049</v>
      </c>
      <c r="L105" s="28"/>
      <c r="M105" s="129"/>
      <c r="N105" s="130"/>
      <c r="O105" s="131"/>
      <c r="P105" s="131"/>
      <c r="Q105" s="131"/>
      <c r="R105" s="131"/>
      <c r="S105" s="131"/>
      <c r="T105" s="132"/>
      <c r="AR105" s="133"/>
      <c r="AT105" s="133"/>
      <c r="AU105" s="133"/>
      <c r="AY105" s="16"/>
      <c r="BE105" s="134"/>
      <c r="BF105" s="134"/>
      <c r="BG105" s="134"/>
      <c r="BH105" s="134"/>
      <c r="BI105" s="134"/>
      <c r="BJ105" s="16"/>
      <c r="BK105" s="134"/>
      <c r="BL105" s="16"/>
      <c r="BM105" s="133"/>
    </row>
    <row r="106" spans="2:61" s="1" customFormat="1" ht="70.5" customHeight="1">
      <c r="B106" s="122"/>
      <c r="C106" s="135">
        <v>11</v>
      </c>
      <c r="D106" s="135" t="s">
        <v>113</v>
      </c>
      <c r="E106" s="394" t="s">
        <v>1015</v>
      </c>
      <c r="F106" s="137" t="s">
        <v>1014</v>
      </c>
      <c r="G106" s="138" t="s">
        <v>146</v>
      </c>
      <c r="H106" s="139">
        <v>26.4</v>
      </c>
      <c r="I106" s="140"/>
      <c r="J106" s="140">
        <f t="shared" si="0"/>
        <v>0</v>
      </c>
      <c r="K106" s="272"/>
      <c r="L106" s="141"/>
      <c r="M106" s="142"/>
      <c r="N106" s="143"/>
      <c r="O106" s="131"/>
      <c r="P106" s="131"/>
      <c r="Q106" s="131"/>
      <c r="R106" s="131"/>
      <c r="S106" s="131"/>
      <c r="T106" s="132"/>
      <c r="AN106" s="133"/>
      <c r="AP106" s="133"/>
      <c r="AQ106" s="133"/>
      <c r="AU106" s="16"/>
      <c r="BA106" s="134"/>
      <c r="BB106" s="134"/>
      <c r="BC106" s="134"/>
      <c r="BD106" s="134"/>
      <c r="BE106" s="134"/>
      <c r="BF106" s="16"/>
      <c r="BG106" s="134"/>
      <c r="BH106" s="16"/>
      <c r="BI106" s="133"/>
    </row>
    <row r="107" spans="2:47" s="1" customFormat="1" ht="19.5">
      <c r="B107" s="28"/>
      <c r="D107" s="145" t="s">
        <v>133</v>
      </c>
      <c r="F107" s="151" t="s">
        <v>811</v>
      </c>
      <c r="L107" s="28"/>
      <c r="M107" s="152"/>
      <c r="T107" s="49"/>
      <c r="AT107" s="16" t="s">
        <v>133</v>
      </c>
      <c r="AU107" s="16" t="s">
        <v>71</v>
      </c>
    </row>
    <row r="108" spans="2:51" s="13" customFormat="1" ht="12">
      <c r="B108" s="157"/>
      <c r="D108" s="145" t="s">
        <v>118</v>
      </c>
      <c r="E108" s="158" t="s">
        <v>3</v>
      </c>
      <c r="F108" s="274" t="s">
        <v>1099</v>
      </c>
      <c r="H108" s="158" t="s">
        <v>3</v>
      </c>
      <c r="L108" s="157"/>
      <c r="M108" s="160"/>
      <c r="T108" s="161"/>
      <c r="AT108" s="158" t="s">
        <v>118</v>
      </c>
      <c r="AU108" s="158" t="s">
        <v>71</v>
      </c>
      <c r="AV108" s="13" t="s">
        <v>70</v>
      </c>
      <c r="AW108" s="13" t="s">
        <v>26</v>
      </c>
      <c r="AX108" s="13" t="s">
        <v>64</v>
      </c>
      <c r="AY108" s="158" t="s">
        <v>110</v>
      </c>
    </row>
    <row r="109" spans="2:65" s="1" customFormat="1" ht="12">
      <c r="B109" s="122"/>
      <c r="C109" s="123">
        <v>12</v>
      </c>
      <c r="D109" s="348" t="s">
        <v>113</v>
      </c>
      <c r="E109" s="349" t="s">
        <v>1011</v>
      </c>
      <c r="F109" s="246" t="s">
        <v>1007</v>
      </c>
      <c r="G109" s="244" t="s">
        <v>114</v>
      </c>
      <c r="H109" s="127">
        <v>21</v>
      </c>
      <c r="I109" s="128"/>
      <c r="J109" s="128">
        <f t="shared" si="0"/>
        <v>0</v>
      </c>
      <c r="K109" s="125" t="s">
        <v>1049</v>
      </c>
      <c r="L109" s="28"/>
      <c r="M109" s="129"/>
      <c r="N109" s="130"/>
      <c r="O109" s="131"/>
      <c r="P109" s="131"/>
      <c r="Q109" s="131"/>
      <c r="R109" s="131"/>
      <c r="S109" s="131"/>
      <c r="T109" s="132"/>
      <c r="AR109" s="133"/>
      <c r="AT109" s="133"/>
      <c r="AU109" s="133"/>
      <c r="AY109" s="16"/>
      <c r="BE109" s="134"/>
      <c r="BF109" s="134"/>
      <c r="BG109" s="134"/>
      <c r="BH109" s="134"/>
      <c r="BI109" s="134"/>
      <c r="BJ109" s="16"/>
      <c r="BK109" s="134"/>
      <c r="BL109" s="16"/>
      <c r="BM109" s="133"/>
    </row>
    <row r="110" spans="2:61" s="1" customFormat="1" ht="16.5" customHeight="1">
      <c r="B110" s="122"/>
      <c r="C110" s="135">
        <v>13</v>
      </c>
      <c r="D110" s="135"/>
      <c r="E110" s="394" t="s">
        <v>973</v>
      </c>
      <c r="F110" s="137" t="s">
        <v>1087</v>
      </c>
      <c r="G110" s="138" t="s">
        <v>114</v>
      </c>
      <c r="H110" s="139">
        <v>25.2</v>
      </c>
      <c r="I110" s="140"/>
      <c r="J110" s="140">
        <f t="shared" si="0"/>
        <v>0</v>
      </c>
      <c r="K110" s="272"/>
      <c r="L110" s="141"/>
      <c r="M110" s="142"/>
      <c r="N110" s="143"/>
      <c r="O110" s="131"/>
      <c r="P110" s="131"/>
      <c r="Q110" s="131"/>
      <c r="R110" s="131"/>
      <c r="S110" s="131"/>
      <c r="T110" s="132"/>
      <c r="AN110" s="133"/>
      <c r="AP110" s="133"/>
      <c r="AQ110" s="133"/>
      <c r="AU110" s="16"/>
      <c r="BA110" s="134"/>
      <c r="BB110" s="134"/>
      <c r="BC110" s="134"/>
      <c r="BD110" s="134"/>
      <c r="BE110" s="134"/>
      <c r="BF110" s="16"/>
      <c r="BG110" s="134"/>
      <c r="BH110" s="16"/>
      <c r="BI110" s="133"/>
    </row>
    <row r="111" spans="2:47" s="1" customFormat="1" ht="19.5">
      <c r="B111" s="28"/>
      <c r="D111" s="145" t="s">
        <v>133</v>
      </c>
      <c r="F111" s="151" t="s">
        <v>811</v>
      </c>
      <c r="L111" s="28"/>
      <c r="M111" s="152"/>
      <c r="T111" s="49"/>
      <c r="AT111" s="16" t="s">
        <v>133</v>
      </c>
      <c r="AU111" s="16" t="s">
        <v>71</v>
      </c>
    </row>
    <row r="112" spans="2:51" s="13" customFormat="1" ht="12">
      <c r="B112" s="157"/>
      <c r="D112" s="145" t="s">
        <v>118</v>
      </c>
      <c r="E112" s="158" t="s">
        <v>3</v>
      </c>
      <c r="F112" s="274" t="s">
        <v>1099</v>
      </c>
      <c r="H112" s="158" t="s">
        <v>3</v>
      </c>
      <c r="L112" s="157"/>
      <c r="M112" s="160"/>
      <c r="T112" s="161"/>
      <c r="AT112" s="158" t="s">
        <v>118</v>
      </c>
      <c r="AU112" s="158" t="s">
        <v>71</v>
      </c>
      <c r="AV112" s="13" t="s">
        <v>70</v>
      </c>
      <c r="AW112" s="13" t="s">
        <v>26</v>
      </c>
      <c r="AX112" s="13" t="s">
        <v>64</v>
      </c>
      <c r="AY112" s="158" t="s">
        <v>110</v>
      </c>
    </row>
    <row r="113" spans="2:65" s="248" customFormat="1" ht="24" customHeight="1">
      <c r="B113" s="251"/>
      <c r="C113" s="123">
        <v>14</v>
      </c>
      <c r="D113" s="252"/>
      <c r="E113" s="349" t="s">
        <v>974</v>
      </c>
      <c r="F113" s="396" t="s">
        <v>1012</v>
      </c>
      <c r="G113" s="401" t="s">
        <v>122</v>
      </c>
      <c r="H113" s="255">
        <v>22</v>
      </c>
      <c r="I113" s="256"/>
      <c r="J113" s="256">
        <f t="shared" si="0"/>
        <v>0</v>
      </c>
      <c r="K113" s="253"/>
      <c r="L113" s="249"/>
      <c r="M113" s="257"/>
      <c r="N113" s="258"/>
      <c r="O113" s="259"/>
      <c r="P113" s="259"/>
      <c r="Q113" s="259"/>
      <c r="R113" s="259"/>
      <c r="S113" s="259"/>
      <c r="T113" s="260"/>
      <c r="AR113" s="261"/>
      <c r="AT113" s="261"/>
      <c r="AU113" s="261"/>
      <c r="AY113" s="250"/>
      <c r="BE113" s="262"/>
      <c r="BF113" s="262"/>
      <c r="BG113" s="262"/>
      <c r="BH113" s="262"/>
      <c r="BI113" s="262"/>
      <c r="BJ113" s="250"/>
      <c r="BK113" s="262"/>
      <c r="BL113" s="250"/>
      <c r="BM113" s="261"/>
    </row>
    <row r="114" spans="2:51" s="371" customFormat="1" ht="35.25" customHeight="1">
      <c r="B114" s="370"/>
      <c r="D114" s="360"/>
      <c r="E114" s="372"/>
      <c r="F114" s="373" t="s">
        <v>1079</v>
      </c>
      <c r="H114" s="374"/>
      <c r="L114" s="370"/>
      <c r="M114" s="375"/>
      <c r="T114" s="376"/>
      <c r="AT114" s="372"/>
      <c r="AU114" s="372"/>
      <c r="AY114" s="372"/>
    </row>
    <row r="115" spans="2:51" s="371" customFormat="1" ht="22.5">
      <c r="B115" s="370"/>
      <c r="D115" s="360"/>
      <c r="E115" s="372"/>
      <c r="F115" s="373" t="s">
        <v>1078</v>
      </c>
      <c r="H115" s="374"/>
      <c r="L115" s="370"/>
      <c r="M115" s="375"/>
      <c r="T115" s="376"/>
      <c r="AT115" s="372"/>
      <c r="AU115" s="372"/>
      <c r="AY115" s="372"/>
    </row>
    <row r="116" spans="2:12" s="284" customFormat="1" ht="6.95" customHeight="1">
      <c r="B116" s="304"/>
      <c r="C116" s="305"/>
      <c r="D116" s="305"/>
      <c r="E116" s="305"/>
      <c r="F116" s="305"/>
      <c r="G116" s="305"/>
      <c r="H116" s="305"/>
      <c r="I116" s="305"/>
      <c r="J116" s="305"/>
      <c r="K116" s="305"/>
      <c r="L116" s="283"/>
    </row>
  </sheetData>
  <autoFilter ref="C80:K115"/>
  <mergeCells count="14">
    <mergeCell ref="E18:H18"/>
    <mergeCell ref="L2:V2"/>
    <mergeCell ref="E7:H7"/>
    <mergeCell ref="E9:H9"/>
    <mergeCell ref="F12:H12"/>
    <mergeCell ref="F14:H14"/>
    <mergeCell ref="E73:H73"/>
    <mergeCell ref="J77:K77"/>
    <mergeCell ref="F20:H20"/>
    <mergeCell ref="E27:H27"/>
    <mergeCell ref="E48:H48"/>
    <mergeCell ref="E50:H50"/>
    <mergeCell ref="J54:K54"/>
    <mergeCell ref="E71:H71"/>
  </mergeCells>
  <printOptions/>
  <pageMargins left="0.39375" right="0.39375" top="0.39375" bottom="0.39375" header="0" footer="0"/>
  <pageSetup blackAndWhite="1" fitToHeight="100" fitToWidth="1" horizontalDpi="600" verticalDpi="600" orientation="portrait" paperSize="9" scale="71"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F12C4-31C3-4A8F-AD50-00E2E7C721B4}">
  <sheetPr>
    <pageSetUpPr fitToPage="1"/>
  </sheetPr>
  <dimension ref="B2:BM116"/>
  <sheetViews>
    <sheetView showGridLines="0" workbookViewId="0" topLeftCell="A106">
      <selection activeCell="Y113" sqref="Y113"/>
    </sheetView>
  </sheetViews>
  <sheetFormatPr defaultColWidth="9.140625" defaultRowHeight="12"/>
  <cols>
    <col min="1" max="1" width="8.28125" style="275" customWidth="1"/>
    <col min="2" max="2" width="1.1484375" style="275" customWidth="1"/>
    <col min="3" max="3" width="4.140625" style="275" customWidth="1"/>
    <col min="4" max="4" width="4.28125" style="275" customWidth="1"/>
    <col min="5" max="5" width="17.140625" style="275" customWidth="1"/>
    <col min="6" max="6" width="50.8515625" style="275" customWidth="1"/>
    <col min="7" max="7" width="7.421875" style="275" customWidth="1"/>
    <col min="8" max="8" width="14.00390625" style="275" customWidth="1"/>
    <col min="9" max="9" width="15.8515625" style="275" customWidth="1"/>
    <col min="10" max="11" width="22.28125" style="275" customWidth="1"/>
    <col min="12" max="12" width="9.28125" style="275" customWidth="1"/>
    <col min="13" max="13" width="7.421875" style="275" hidden="1" customWidth="1"/>
    <col min="14" max="14" width="8.8515625" style="275" hidden="1" customWidth="1"/>
    <col min="15" max="15" width="10.421875" style="275" hidden="1" customWidth="1"/>
    <col min="16" max="16" width="9.28125" style="275" hidden="1" customWidth="1"/>
    <col min="17" max="17" width="9.8515625" style="275" hidden="1" customWidth="1"/>
    <col min="18" max="18" width="8.7109375" style="275" hidden="1" customWidth="1"/>
    <col min="19" max="19" width="11.8515625" style="275" hidden="1" customWidth="1"/>
    <col min="20" max="20" width="10.7109375" style="275" hidden="1" customWidth="1"/>
    <col min="21" max="21" width="7.28125" style="275" customWidth="1"/>
    <col min="22" max="22" width="12.28125" style="275" customWidth="1"/>
    <col min="23" max="23" width="16.28125" style="275" customWidth="1"/>
    <col min="24" max="24" width="12.28125" style="275" customWidth="1"/>
    <col min="25" max="25" width="15.00390625" style="275" customWidth="1"/>
    <col min="26" max="26" width="11.00390625" style="275" customWidth="1"/>
    <col min="27" max="27" width="15.00390625" style="275" customWidth="1"/>
    <col min="28" max="28" width="16.28125" style="275" customWidth="1"/>
    <col min="29" max="29" width="11.00390625" style="275" customWidth="1"/>
    <col min="30" max="30" width="15.00390625" style="275" customWidth="1"/>
    <col min="31" max="31" width="16.28125" style="275" customWidth="1"/>
    <col min="32" max="16384" width="9.28125" style="275" customWidth="1"/>
  </cols>
  <sheetData>
    <row r="1" ht="12"/>
    <row r="2" spans="12:46" ht="36.95" customHeight="1">
      <c r="L2" s="470" t="s">
        <v>6</v>
      </c>
      <c r="M2" s="471"/>
      <c r="N2" s="471"/>
      <c r="O2" s="471"/>
      <c r="P2" s="471"/>
      <c r="Q2" s="471"/>
      <c r="R2" s="471"/>
      <c r="S2" s="471"/>
      <c r="T2" s="471"/>
      <c r="U2" s="471"/>
      <c r="V2" s="471"/>
      <c r="AT2" s="276" t="s">
        <v>85</v>
      </c>
    </row>
    <row r="3" spans="2:46" ht="6.95" customHeight="1">
      <c r="B3" s="277"/>
      <c r="C3" s="278"/>
      <c r="D3" s="278"/>
      <c r="E3" s="278"/>
      <c r="F3" s="278"/>
      <c r="G3" s="278"/>
      <c r="H3" s="278"/>
      <c r="I3" s="278"/>
      <c r="J3" s="278"/>
      <c r="K3" s="278"/>
      <c r="L3" s="279"/>
      <c r="AT3" s="276" t="s">
        <v>71</v>
      </c>
    </row>
    <row r="4" spans="2:46" ht="24.95" customHeight="1">
      <c r="B4" s="279"/>
      <c r="D4" s="280" t="s">
        <v>86</v>
      </c>
      <c r="L4" s="279"/>
      <c r="M4" s="281" t="s">
        <v>11</v>
      </c>
      <c r="AT4" s="276" t="s">
        <v>4</v>
      </c>
    </row>
    <row r="5" spans="2:12" ht="6.95" customHeight="1">
      <c r="B5" s="279"/>
      <c r="L5" s="279"/>
    </row>
    <row r="6" spans="2:12" ht="12" customHeight="1">
      <c r="B6" s="279"/>
      <c r="D6" s="282" t="s">
        <v>14</v>
      </c>
      <c r="L6" s="279"/>
    </row>
    <row r="7" spans="2:12" ht="30" customHeight="1">
      <c r="B7" s="279"/>
      <c r="E7" s="465" t="str">
        <f>'Rekapitulace stavby'!K6</f>
        <v>REKONSTRUKCE ELEKTROINSTALACE, č.p.67, CHRUDIM                                                                                                - AKTUALIZACE A DOPLNĚNÍ PD_BŘEZEN 2024</v>
      </c>
      <c r="F7" s="469"/>
      <c r="G7" s="469"/>
      <c r="H7" s="469"/>
      <c r="L7" s="279"/>
    </row>
    <row r="8" spans="2:12" s="284" customFormat="1" ht="12" customHeight="1">
      <c r="B8" s="283"/>
      <c r="D8" s="282" t="s">
        <v>87</v>
      </c>
      <c r="L8" s="283"/>
    </row>
    <row r="9" spans="2:12" s="284" customFormat="1" ht="16.5" customHeight="1">
      <c r="B9" s="283"/>
      <c r="E9" s="467" t="s">
        <v>957</v>
      </c>
      <c r="F9" s="468"/>
      <c r="G9" s="468"/>
      <c r="H9" s="468"/>
      <c r="L9" s="283"/>
    </row>
    <row r="10" spans="2:12" s="284" customFormat="1" ht="12">
      <c r="B10" s="283"/>
      <c r="L10" s="283"/>
    </row>
    <row r="11" spans="2:12" s="284" customFormat="1" ht="12" customHeight="1">
      <c r="B11" s="283"/>
      <c r="D11" s="282" t="s">
        <v>16</v>
      </c>
      <c r="F11" s="285" t="s">
        <v>3</v>
      </c>
      <c r="I11" s="282" t="s">
        <v>17</v>
      </c>
      <c r="J11" s="285" t="s">
        <v>3</v>
      </c>
      <c r="L11" s="283"/>
    </row>
    <row r="12" spans="2:12" s="284" customFormat="1" ht="12" customHeight="1">
      <c r="B12" s="283"/>
      <c r="D12" s="282" t="s">
        <v>18</v>
      </c>
      <c r="F12" s="469" t="str">
        <f>'Rekapitulace stavby'!K8</f>
        <v>budova Městského úřadu, Pardubická 67, 537 16 Chrudim I</v>
      </c>
      <c r="G12" s="469"/>
      <c r="H12" s="469"/>
      <c r="I12" s="282" t="s">
        <v>20</v>
      </c>
      <c r="J12" s="45">
        <f>'Rekapitulace stavby'!AN8</f>
        <v>45371</v>
      </c>
      <c r="L12" s="283"/>
    </row>
    <row r="13" spans="2:12" s="284" customFormat="1" ht="10.9" customHeight="1">
      <c r="B13" s="283"/>
      <c r="L13" s="283"/>
    </row>
    <row r="14" spans="2:12" s="284" customFormat="1" ht="12" customHeight="1">
      <c r="B14" s="283"/>
      <c r="D14" s="282" t="s">
        <v>21</v>
      </c>
      <c r="F14" s="469" t="str">
        <f>'Rekapitulace stavby'!K10</f>
        <v>Město Chrudim, Resselovo nám.77, 537 16 Chrudim I</v>
      </c>
      <c r="G14" s="469"/>
      <c r="H14" s="469"/>
      <c r="I14" s="282" t="s">
        <v>22</v>
      </c>
      <c r="J14" s="285" t="s">
        <v>3</v>
      </c>
      <c r="L14" s="283"/>
    </row>
    <row r="15" spans="2:12" s="284" customFormat="1" ht="18" customHeight="1">
      <c r="B15" s="283"/>
      <c r="E15" s="285"/>
      <c r="I15" s="282" t="s">
        <v>23</v>
      </c>
      <c r="J15" s="285" t="s">
        <v>3</v>
      </c>
      <c r="L15" s="283"/>
    </row>
    <row r="16" spans="2:12" s="284" customFormat="1" ht="6.95" customHeight="1">
      <c r="B16" s="283"/>
      <c r="L16" s="283"/>
    </row>
    <row r="17" spans="2:12" s="284" customFormat="1" ht="12" customHeight="1">
      <c r="B17" s="283"/>
      <c r="D17" s="282" t="s">
        <v>24</v>
      </c>
      <c r="I17" s="282" t="s">
        <v>22</v>
      </c>
      <c r="J17" s="285" t="str">
        <f>'[1]Rekapitulace stavby'!AN13</f>
        <v/>
      </c>
      <c r="L17" s="283"/>
    </row>
    <row r="18" spans="2:12" s="284" customFormat="1" ht="18" customHeight="1">
      <c r="B18" s="283"/>
      <c r="E18" s="469" t="str">
        <f>'[1]Rekapitulace stavby'!E14</f>
        <v xml:space="preserve"> </v>
      </c>
      <c r="F18" s="469"/>
      <c r="G18" s="469"/>
      <c r="H18" s="469"/>
      <c r="I18" s="282" t="s">
        <v>23</v>
      </c>
      <c r="J18" s="285" t="str">
        <f>'[1]Rekapitulace stavby'!AN14</f>
        <v/>
      </c>
      <c r="L18" s="283"/>
    </row>
    <row r="19" spans="2:12" s="284" customFormat="1" ht="6.95" customHeight="1">
      <c r="B19" s="283"/>
      <c r="L19" s="283"/>
    </row>
    <row r="20" spans="2:12" s="284" customFormat="1" ht="12" customHeight="1">
      <c r="B20" s="283"/>
      <c r="D20" s="282" t="s">
        <v>25</v>
      </c>
      <c r="F20" s="469" t="str">
        <f>'Rekapitulace stavby'!K16</f>
        <v>BOGUAJ Stavební inženýrství s.r.o.</v>
      </c>
      <c r="G20" s="469"/>
      <c r="H20" s="469"/>
      <c r="I20" s="282" t="s">
        <v>22</v>
      </c>
      <c r="J20" s="285" t="str">
        <f>'Rekapitulace stavby'!AN16</f>
        <v>287 80 736</v>
      </c>
      <c r="L20" s="283"/>
    </row>
    <row r="21" spans="2:12" s="284" customFormat="1" ht="18" customHeight="1">
      <c r="B21" s="283"/>
      <c r="E21" s="285" t="str">
        <f>IF('[1]Rekapitulace stavby'!E17="","",'[1]Rekapitulace stavby'!E17)</f>
        <v xml:space="preserve"> </v>
      </c>
      <c r="F21" s="417" t="s">
        <v>1083</v>
      </c>
      <c r="I21" s="282" t="s">
        <v>23</v>
      </c>
      <c r="J21" s="285" t="str">
        <f>IF('[1]Rekapitulace stavby'!AN17="","",'[1]Rekapitulace stavby'!AN17)</f>
        <v/>
      </c>
      <c r="L21" s="283"/>
    </row>
    <row r="22" spans="2:12" s="284" customFormat="1" ht="6.95" customHeight="1">
      <c r="B22" s="283"/>
      <c r="L22" s="283"/>
    </row>
    <row r="23" spans="2:12" s="284" customFormat="1" ht="12" customHeight="1">
      <c r="B23" s="283"/>
      <c r="D23" s="282" t="s">
        <v>27</v>
      </c>
      <c r="I23" s="282" t="s">
        <v>22</v>
      </c>
      <c r="J23" s="285" t="str">
        <f>IF('[1]Rekapitulace stavby'!AN19="","",'[1]Rekapitulace stavby'!AN19)</f>
        <v/>
      </c>
      <c r="L23" s="283"/>
    </row>
    <row r="24" spans="2:12" s="284" customFormat="1" ht="18" customHeight="1">
      <c r="B24" s="283"/>
      <c r="E24" s="285" t="str">
        <f>IF('[1]Rekapitulace stavby'!E20="","",'[1]Rekapitulace stavby'!E20)</f>
        <v xml:space="preserve"> </v>
      </c>
      <c r="I24" s="282" t="s">
        <v>23</v>
      </c>
      <c r="J24" s="285" t="str">
        <f>IF('[1]Rekapitulace stavby'!AN20="","",'[1]Rekapitulace stavby'!AN20)</f>
        <v/>
      </c>
      <c r="L24" s="283"/>
    </row>
    <row r="25" spans="2:12" s="284" customFormat="1" ht="6.95" customHeight="1">
      <c r="B25" s="283"/>
      <c r="L25" s="283"/>
    </row>
    <row r="26" spans="2:12" s="284" customFormat="1" ht="12" customHeight="1">
      <c r="B26" s="283"/>
      <c r="D26" s="282" t="s">
        <v>28</v>
      </c>
      <c r="L26" s="283"/>
    </row>
    <row r="27" spans="2:12" s="288" customFormat="1" ht="16.5" customHeight="1">
      <c r="B27" s="287"/>
      <c r="E27" s="465" t="s">
        <v>3</v>
      </c>
      <c r="F27" s="465"/>
      <c r="G27" s="465"/>
      <c r="H27" s="465"/>
      <c r="L27" s="287"/>
    </row>
    <row r="28" spans="2:12" s="284" customFormat="1" ht="6.95" customHeight="1">
      <c r="B28" s="283"/>
      <c r="L28" s="283"/>
    </row>
    <row r="29" spans="2:12" s="284" customFormat="1" ht="6.95" customHeight="1">
      <c r="B29" s="283"/>
      <c r="D29" s="290"/>
      <c r="E29" s="290"/>
      <c r="F29" s="290"/>
      <c r="G29" s="290"/>
      <c r="H29" s="290"/>
      <c r="I29" s="290"/>
      <c r="J29" s="290"/>
      <c r="K29" s="290"/>
      <c r="L29" s="283"/>
    </row>
    <row r="30" spans="2:12" s="284" customFormat="1" ht="25.35" customHeight="1">
      <c r="B30" s="283"/>
      <c r="D30" s="291" t="s">
        <v>30</v>
      </c>
      <c r="J30" s="292">
        <f>ROUND(J81,2)</f>
        <v>0</v>
      </c>
      <c r="L30" s="283"/>
    </row>
    <row r="31" spans="2:12" s="284" customFormat="1" ht="6.95" customHeight="1">
      <c r="B31" s="283"/>
      <c r="D31" s="290"/>
      <c r="E31" s="290"/>
      <c r="F31" s="290"/>
      <c r="G31" s="290"/>
      <c r="H31" s="290"/>
      <c r="I31" s="290"/>
      <c r="J31" s="290"/>
      <c r="K31" s="290"/>
      <c r="L31" s="283"/>
    </row>
    <row r="32" spans="2:12" s="284" customFormat="1" ht="14.45" customHeight="1">
      <c r="B32" s="283"/>
      <c r="F32" s="293" t="s">
        <v>32</v>
      </c>
      <c r="I32" s="293" t="s">
        <v>31</v>
      </c>
      <c r="J32" s="293" t="s">
        <v>33</v>
      </c>
      <c r="L32" s="283"/>
    </row>
    <row r="33" spans="2:12" s="284" customFormat="1" ht="14.45" customHeight="1">
      <c r="B33" s="283"/>
      <c r="D33" s="294" t="s">
        <v>34</v>
      </c>
      <c r="E33" s="282" t="s">
        <v>35</v>
      </c>
      <c r="F33" s="295">
        <f>J81</f>
        <v>0</v>
      </c>
      <c r="I33" s="296">
        <v>0.21</v>
      </c>
      <c r="J33" s="295">
        <f>F33*0.21</f>
        <v>0</v>
      </c>
      <c r="L33" s="283"/>
    </row>
    <row r="34" spans="2:12" s="284" customFormat="1" ht="14.45" customHeight="1">
      <c r="B34" s="283"/>
      <c r="E34" s="282" t="s">
        <v>36</v>
      </c>
      <c r="F34" s="295">
        <f>ROUND((SUM(BF81:BF115)),2)</f>
        <v>0</v>
      </c>
      <c r="I34" s="296">
        <v>0.15</v>
      </c>
      <c r="J34" s="295">
        <f>ROUND(((SUM(BF81:BF115))*I34),2)</f>
        <v>0</v>
      </c>
      <c r="L34" s="283"/>
    </row>
    <row r="35" spans="2:12" s="284" customFormat="1" ht="14.45" customHeight="1" hidden="1">
      <c r="B35" s="283"/>
      <c r="E35" s="282" t="s">
        <v>37</v>
      </c>
      <c r="F35" s="295">
        <f>ROUND((SUM(BG81:BG115)),2)</f>
        <v>0</v>
      </c>
      <c r="I35" s="296">
        <v>0.21</v>
      </c>
      <c r="J35" s="295">
        <f>0</f>
        <v>0</v>
      </c>
      <c r="L35" s="283"/>
    </row>
    <row r="36" spans="2:12" s="284" customFormat="1" ht="14.45" customHeight="1" hidden="1">
      <c r="B36" s="283"/>
      <c r="E36" s="282" t="s">
        <v>38</v>
      </c>
      <c r="F36" s="295">
        <f>ROUND((SUM(BH81:BH115)),2)</f>
        <v>0</v>
      </c>
      <c r="I36" s="296">
        <v>0.15</v>
      </c>
      <c r="J36" s="295">
        <f>0</f>
        <v>0</v>
      </c>
      <c r="L36" s="283"/>
    </row>
    <row r="37" spans="2:12" s="284" customFormat="1" ht="14.45" customHeight="1" hidden="1">
      <c r="B37" s="283"/>
      <c r="E37" s="282" t="s">
        <v>39</v>
      </c>
      <c r="F37" s="295">
        <f>ROUND((SUM(BI81:BI115)),2)</f>
        <v>0</v>
      </c>
      <c r="I37" s="296">
        <v>0</v>
      </c>
      <c r="J37" s="295">
        <f>0</f>
        <v>0</v>
      </c>
      <c r="L37" s="283"/>
    </row>
    <row r="38" spans="2:12" s="284" customFormat="1" ht="6.95" customHeight="1">
      <c r="B38" s="283"/>
      <c r="L38" s="283"/>
    </row>
    <row r="39" spans="2:12" s="284" customFormat="1" ht="25.35" customHeight="1">
      <c r="B39" s="283"/>
      <c r="C39" s="297"/>
      <c r="D39" s="298" t="s">
        <v>40</v>
      </c>
      <c r="E39" s="299"/>
      <c r="F39" s="299"/>
      <c r="G39" s="300" t="s">
        <v>41</v>
      </c>
      <c r="H39" s="301" t="s">
        <v>42</v>
      </c>
      <c r="I39" s="299"/>
      <c r="J39" s="302">
        <f>SUM(J30:J37)</f>
        <v>0</v>
      </c>
      <c r="K39" s="303"/>
      <c r="L39" s="283"/>
    </row>
    <row r="40" spans="2:12" s="284" customFormat="1" ht="14.45" customHeight="1">
      <c r="B40" s="304"/>
      <c r="C40" s="305"/>
      <c r="D40" s="305"/>
      <c r="E40" s="305"/>
      <c r="F40" s="305"/>
      <c r="G40" s="305"/>
      <c r="H40" s="305"/>
      <c r="I40" s="305"/>
      <c r="J40" s="305"/>
      <c r="K40" s="305"/>
      <c r="L40" s="283"/>
    </row>
    <row r="44" spans="2:12" s="284" customFormat="1" ht="6.95" customHeight="1">
      <c r="B44" s="306"/>
      <c r="C44" s="307"/>
      <c r="D44" s="307"/>
      <c r="E44" s="307"/>
      <c r="F44" s="307"/>
      <c r="G44" s="307"/>
      <c r="H44" s="307"/>
      <c r="I44" s="307"/>
      <c r="J44" s="307"/>
      <c r="K44" s="307"/>
      <c r="L44" s="283"/>
    </row>
    <row r="45" spans="2:12" s="284" customFormat="1" ht="24.95" customHeight="1">
      <c r="B45" s="283"/>
      <c r="C45" s="280" t="s">
        <v>88</v>
      </c>
      <c r="L45" s="283"/>
    </row>
    <row r="46" spans="2:12" s="284" customFormat="1" ht="6.95" customHeight="1">
      <c r="B46" s="283"/>
      <c r="L46" s="283"/>
    </row>
    <row r="47" spans="2:12" s="284" customFormat="1" ht="12" customHeight="1">
      <c r="B47" s="283"/>
      <c r="C47" s="282" t="s">
        <v>14</v>
      </c>
      <c r="L47" s="283"/>
    </row>
    <row r="48" spans="2:12" s="284" customFormat="1" ht="28.5" customHeight="1">
      <c r="B48" s="283"/>
      <c r="E48" s="465" t="str">
        <f>E7</f>
        <v>REKONSTRUKCE ELEKTROINSTALACE, č.p.67, CHRUDIM                                                                                                - AKTUALIZACE A DOPLNĚNÍ PD_BŘEZEN 2024</v>
      </c>
      <c r="F48" s="469"/>
      <c r="G48" s="469"/>
      <c r="H48" s="469"/>
      <c r="L48" s="283"/>
    </row>
    <row r="49" spans="2:12" s="284" customFormat="1" ht="12" customHeight="1">
      <c r="B49" s="283"/>
      <c r="C49" s="282" t="s">
        <v>87</v>
      </c>
      <c r="L49" s="283"/>
    </row>
    <row r="50" spans="2:12" s="284" customFormat="1" ht="16.5" customHeight="1">
      <c r="B50" s="283"/>
      <c r="E50" s="467" t="str">
        <f>E9</f>
        <v>SO.16 - stavební práce</v>
      </c>
      <c r="F50" s="468"/>
      <c r="G50" s="468"/>
      <c r="H50" s="468"/>
      <c r="L50" s="283"/>
    </row>
    <row r="51" spans="2:12" s="284" customFormat="1" ht="6.95" customHeight="1">
      <c r="B51" s="283"/>
      <c r="L51" s="283"/>
    </row>
    <row r="52" spans="2:12" s="284" customFormat="1" ht="12" customHeight="1">
      <c r="B52" s="283"/>
      <c r="C52" s="282" t="s">
        <v>18</v>
      </c>
      <c r="F52" s="285" t="str">
        <f>F12</f>
        <v>budova Městského úřadu, Pardubická 67, 537 16 Chrudim I</v>
      </c>
      <c r="I52" s="282" t="s">
        <v>20</v>
      </c>
      <c r="J52" s="286">
        <f>IF(J12="","",J12)</f>
        <v>45371</v>
      </c>
      <c r="L52" s="283"/>
    </row>
    <row r="53" spans="2:12" s="284" customFormat="1" ht="6.95" customHeight="1">
      <c r="B53" s="283"/>
      <c r="L53" s="283"/>
    </row>
    <row r="54" spans="2:12" s="284" customFormat="1" ht="15.2" customHeight="1">
      <c r="B54" s="283"/>
      <c r="C54" s="282" t="s">
        <v>21</v>
      </c>
      <c r="F54" s="285" t="str">
        <f>F14</f>
        <v>Město Chrudim, Resselovo nám.77, 537 16 Chrudim I</v>
      </c>
      <c r="I54" s="282" t="s">
        <v>25</v>
      </c>
      <c r="J54" s="465" t="str">
        <f>F20</f>
        <v>BOGUAJ Stavební inženýrství s.r.o.</v>
      </c>
      <c r="K54" s="466"/>
      <c r="L54" s="283"/>
    </row>
    <row r="55" spans="2:12" s="284" customFormat="1" ht="15.2" customHeight="1">
      <c r="B55" s="283"/>
      <c r="C55" s="282" t="s">
        <v>24</v>
      </c>
      <c r="F55" s="285" t="str">
        <f>IF(E18="","",E18)</f>
        <v xml:space="preserve"> </v>
      </c>
      <c r="I55" s="282" t="s">
        <v>27</v>
      </c>
      <c r="J55" s="289" t="str">
        <f>E24</f>
        <v xml:space="preserve"> </v>
      </c>
      <c r="L55" s="283"/>
    </row>
    <row r="56" spans="2:12" s="284" customFormat="1" ht="10.35" customHeight="1">
      <c r="B56" s="283"/>
      <c r="L56" s="283"/>
    </row>
    <row r="57" spans="2:12" s="284" customFormat="1" ht="29.25" customHeight="1">
      <c r="B57" s="283"/>
      <c r="C57" s="308" t="s">
        <v>89</v>
      </c>
      <c r="D57" s="297"/>
      <c r="E57" s="297"/>
      <c r="F57" s="297"/>
      <c r="G57" s="297"/>
      <c r="H57" s="297"/>
      <c r="I57" s="297"/>
      <c r="J57" s="309" t="s">
        <v>90</v>
      </c>
      <c r="K57" s="297"/>
      <c r="L57" s="283"/>
    </row>
    <row r="58" spans="2:12" s="284" customFormat="1" ht="10.35" customHeight="1">
      <c r="B58" s="283"/>
      <c r="L58" s="283"/>
    </row>
    <row r="59" spans="2:47" s="284" customFormat="1" ht="22.9" customHeight="1">
      <c r="B59" s="283"/>
      <c r="C59" s="310" t="s">
        <v>62</v>
      </c>
      <c r="J59" s="292">
        <f>J81</f>
        <v>0</v>
      </c>
      <c r="L59" s="283"/>
      <c r="AU59" s="276" t="s">
        <v>91</v>
      </c>
    </row>
    <row r="60" spans="2:12" s="8" customFormat="1" ht="24.95" customHeight="1">
      <c r="B60" s="95"/>
      <c r="D60" s="96" t="s">
        <v>92</v>
      </c>
      <c r="E60" s="97"/>
      <c r="F60" s="97"/>
      <c r="G60" s="97"/>
      <c r="H60" s="97"/>
      <c r="I60" s="97"/>
      <c r="J60" s="98">
        <f>J82</f>
        <v>0</v>
      </c>
      <c r="L60" s="95"/>
    </row>
    <row r="61" spans="2:12" s="317" customFormat="1" ht="19.9" customHeight="1">
      <c r="B61" s="316"/>
      <c r="D61" s="318"/>
      <c r="E61" s="319" t="s">
        <v>949</v>
      </c>
      <c r="F61" s="319"/>
      <c r="G61" s="319"/>
      <c r="H61" s="319"/>
      <c r="I61" s="319"/>
      <c r="J61" s="320">
        <f>J83</f>
        <v>0</v>
      </c>
      <c r="L61" s="316"/>
    </row>
    <row r="62" spans="2:12" s="284" customFormat="1" ht="21.75" customHeight="1">
      <c r="B62" s="283"/>
      <c r="L62" s="283"/>
    </row>
    <row r="63" spans="2:12" s="284" customFormat="1" ht="6.95" customHeight="1">
      <c r="B63" s="304"/>
      <c r="C63" s="305"/>
      <c r="D63" s="305"/>
      <c r="E63" s="305"/>
      <c r="F63" s="305"/>
      <c r="G63" s="305"/>
      <c r="H63" s="305"/>
      <c r="I63" s="305"/>
      <c r="J63" s="305"/>
      <c r="K63" s="305"/>
      <c r="L63" s="283"/>
    </row>
    <row r="67" spans="2:12" s="284" customFormat="1" ht="6.95" customHeight="1">
      <c r="B67" s="306"/>
      <c r="C67" s="307"/>
      <c r="D67" s="307"/>
      <c r="E67" s="307"/>
      <c r="F67" s="307"/>
      <c r="G67" s="307"/>
      <c r="H67" s="307"/>
      <c r="I67" s="307"/>
      <c r="J67" s="307"/>
      <c r="K67" s="307"/>
      <c r="L67" s="283"/>
    </row>
    <row r="68" spans="2:12" s="284" customFormat="1" ht="24.95" customHeight="1">
      <c r="B68" s="283"/>
      <c r="C68" s="280" t="s">
        <v>95</v>
      </c>
      <c r="L68" s="283"/>
    </row>
    <row r="69" spans="2:12" s="284" customFormat="1" ht="6.95" customHeight="1">
      <c r="B69" s="283"/>
      <c r="L69" s="283"/>
    </row>
    <row r="70" spans="2:12" s="284" customFormat="1" ht="12" customHeight="1">
      <c r="B70" s="283"/>
      <c r="C70" s="282" t="s">
        <v>14</v>
      </c>
      <c r="L70" s="283"/>
    </row>
    <row r="71" spans="2:12" s="284" customFormat="1" ht="28.5" customHeight="1">
      <c r="B71" s="283"/>
      <c r="E71" s="465" t="str">
        <f>E7</f>
        <v>REKONSTRUKCE ELEKTROINSTALACE, č.p.67, CHRUDIM                                                                                                - AKTUALIZACE A DOPLNĚNÍ PD_BŘEZEN 2024</v>
      </c>
      <c r="F71" s="469"/>
      <c r="G71" s="469"/>
      <c r="H71" s="469"/>
      <c r="L71" s="283"/>
    </row>
    <row r="72" spans="2:12" s="284" customFormat="1" ht="12" customHeight="1">
      <c r="B72" s="283"/>
      <c r="C72" s="282" t="s">
        <v>87</v>
      </c>
      <c r="L72" s="283"/>
    </row>
    <row r="73" spans="2:12" s="284" customFormat="1" ht="16.5" customHeight="1">
      <c r="B73" s="283"/>
      <c r="E73" s="467" t="str">
        <f>E9</f>
        <v>SO.16 - stavební práce</v>
      </c>
      <c r="F73" s="468"/>
      <c r="G73" s="468"/>
      <c r="H73" s="468"/>
      <c r="L73" s="283"/>
    </row>
    <row r="74" spans="2:12" s="284" customFormat="1" ht="6.95" customHeight="1">
      <c r="B74" s="283"/>
      <c r="L74" s="283"/>
    </row>
    <row r="75" spans="2:12" s="284" customFormat="1" ht="12" customHeight="1">
      <c r="B75" s="283"/>
      <c r="C75" s="282" t="s">
        <v>18</v>
      </c>
      <c r="F75" s="285" t="str">
        <f>F12</f>
        <v>budova Městského úřadu, Pardubická 67, 537 16 Chrudim I</v>
      </c>
      <c r="I75" s="282" t="s">
        <v>20</v>
      </c>
      <c r="J75" s="286">
        <f>IF(J12="","",J12)</f>
        <v>45371</v>
      </c>
      <c r="L75" s="283"/>
    </row>
    <row r="76" spans="2:12" s="284" customFormat="1" ht="6.95" customHeight="1">
      <c r="B76" s="283"/>
      <c r="L76" s="283"/>
    </row>
    <row r="77" spans="2:12" s="284" customFormat="1" ht="15.2" customHeight="1">
      <c r="B77" s="283"/>
      <c r="C77" s="282" t="s">
        <v>21</v>
      </c>
      <c r="F77" s="285" t="str">
        <f>F54</f>
        <v>Město Chrudim, Resselovo nám.77, 537 16 Chrudim I</v>
      </c>
      <c r="I77" s="282" t="s">
        <v>25</v>
      </c>
      <c r="J77" s="465" t="str">
        <f>J54</f>
        <v>BOGUAJ Stavební inženýrství s.r.o.</v>
      </c>
      <c r="K77" s="466"/>
      <c r="L77" s="283"/>
    </row>
    <row r="78" spans="2:12" s="284" customFormat="1" ht="15.2" customHeight="1">
      <c r="B78" s="283"/>
      <c r="C78" s="282" t="s">
        <v>24</v>
      </c>
      <c r="F78" s="285" t="str">
        <f>IF(E18="","",E18)</f>
        <v xml:space="preserve"> </v>
      </c>
      <c r="I78" s="282" t="s">
        <v>27</v>
      </c>
      <c r="J78" s="289" t="str">
        <f>E24</f>
        <v xml:space="preserve"> </v>
      </c>
      <c r="L78" s="283"/>
    </row>
    <row r="79" spans="2:12" s="284" customFormat="1" ht="10.35" customHeight="1">
      <c r="B79" s="283"/>
      <c r="L79" s="283"/>
    </row>
    <row r="80" spans="2:20" s="328" customFormat="1" ht="29.25" customHeight="1">
      <c r="B80" s="321"/>
      <c r="C80" s="322" t="s">
        <v>96</v>
      </c>
      <c r="D80" s="323" t="s">
        <v>49</v>
      </c>
      <c r="E80" s="323" t="s">
        <v>45</v>
      </c>
      <c r="F80" s="323" t="s">
        <v>46</v>
      </c>
      <c r="G80" s="323" t="s">
        <v>97</v>
      </c>
      <c r="H80" s="323" t="s">
        <v>98</v>
      </c>
      <c r="I80" s="323" t="s">
        <v>99</v>
      </c>
      <c r="J80" s="323" t="s">
        <v>90</v>
      </c>
      <c r="K80" s="324" t="s">
        <v>100</v>
      </c>
      <c r="L80" s="321"/>
      <c r="M80" s="325" t="s">
        <v>3</v>
      </c>
      <c r="N80" s="326" t="s">
        <v>34</v>
      </c>
      <c r="O80" s="326" t="s">
        <v>101</v>
      </c>
      <c r="P80" s="326" t="s">
        <v>102</v>
      </c>
      <c r="Q80" s="326" t="s">
        <v>103</v>
      </c>
      <c r="R80" s="326" t="s">
        <v>104</v>
      </c>
      <c r="S80" s="326" t="s">
        <v>105</v>
      </c>
      <c r="T80" s="327" t="s">
        <v>106</v>
      </c>
    </row>
    <row r="81" spans="2:63" s="284" customFormat="1" ht="22.9" customHeight="1">
      <c r="B81" s="283"/>
      <c r="C81" s="329" t="s">
        <v>107</v>
      </c>
      <c r="J81" s="330">
        <f>J82</f>
        <v>0</v>
      </c>
      <c r="L81" s="283"/>
      <c r="M81" s="331"/>
      <c r="N81" s="290"/>
      <c r="O81" s="290"/>
      <c r="P81" s="332" t="e">
        <f>#REF!</f>
        <v>#REF!</v>
      </c>
      <c r="Q81" s="290"/>
      <c r="R81" s="332" t="e">
        <f>#REF!</f>
        <v>#REF!</v>
      </c>
      <c r="S81" s="290"/>
      <c r="T81" s="333" t="e">
        <f>#REF!</f>
        <v>#REF!</v>
      </c>
      <c r="AT81" s="276" t="s">
        <v>63</v>
      </c>
      <c r="AU81" s="276" t="s">
        <v>91</v>
      </c>
      <c r="BK81" s="334" t="e">
        <f>#REF!</f>
        <v>#REF!</v>
      </c>
    </row>
    <row r="82" spans="2:63" s="11" customFormat="1" ht="25.9" customHeight="1">
      <c r="B82" s="111"/>
      <c r="D82" s="112" t="s">
        <v>63</v>
      </c>
      <c r="E82" s="113" t="s">
        <v>108</v>
      </c>
      <c r="F82" s="113" t="s">
        <v>109</v>
      </c>
      <c r="J82" s="114">
        <f>J83</f>
        <v>0</v>
      </c>
      <c r="L82" s="111"/>
      <c r="M82" s="115"/>
      <c r="P82" s="116" t="e">
        <f>#REF!</f>
        <v>#REF!</v>
      </c>
      <c r="R82" s="116" t="e">
        <f>#REF!</f>
        <v>#REF!</v>
      </c>
      <c r="T82" s="117" t="e">
        <f>#REF!</f>
        <v>#REF!</v>
      </c>
      <c r="AR82" s="112" t="s">
        <v>119</v>
      </c>
      <c r="AT82" s="118" t="s">
        <v>63</v>
      </c>
      <c r="AU82" s="118" t="s">
        <v>64</v>
      </c>
      <c r="AY82" s="112" t="s">
        <v>110</v>
      </c>
      <c r="BK82" s="119" t="e">
        <f>#REF!</f>
        <v>#REF!</v>
      </c>
    </row>
    <row r="83" spans="2:63" s="11" customFormat="1" ht="22.9" customHeight="1">
      <c r="B83" s="111"/>
      <c r="D83" s="112"/>
      <c r="E83" s="120"/>
      <c r="F83" s="120" t="s">
        <v>949</v>
      </c>
      <c r="J83" s="121">
        <f>SUM(J84:J115)</f>
        <v>0</v>
      </c>
      <c r="L83" s="111"/>
      <c r="M83" s="115"/>
      <c r="P83" s="116"/>
      <c r="R83" s="116"/>
      <c r="T83" s="117"/>
      <c r="AR83" s="112"/>
      <c r="AT83" s="118"/>
      <c r="AU83" s="118"/>
      <c r="AY83" s="112"/>
      <c r="BK83" s="119"/>
    </row>
    <row r="84" spans="2:65" s="1" customFormat="1" ht="12">
      <c r="B84" s="122"/>
      <c r="C84" s="123">
        <v>1</v>
      </c>
      <c r="D84" s="123"/>
      <c r="E84" s="349" t="s">
        <v>1031</v>
      </c>
      <c r="F84" s="246" t="s">
        <v>1032</v>
      </c>
      <c r="G84" s="126"/>
      <c r="H84" s="127">
        <v>1</v>
      </c>
      <c r="I84" s="128"/>
      <c r="J84" s="128">
        <f aca="true" t="shared" si="0" ref="J84:J112">ROUND(I84*H84,2)</f>
        <v>0</v>
      </c>
      <c r="K84" s="125"/>
      <c r="L84" s="28"/>
      <c r="M84" s="129"/>
      <c r="N84" s="130"/>
      <c r="O84" s="131"/>
      <c r="P84" s="131"/>
      <c r="Q84" s="131"/>
      <c r="R84" s="131"/>
      <c r="S84" s="131"/>
      <c r="T84" s="132"/>
      <c r="AR84" s="133"/>
      <c r="AT84" s="133"/>
      <c r="AU84" s="133"/>
      <c r="AY84" s="16"/>
      <c r="BE84" s="134"/>
      <c r="BF84" s="134"/>
      <c r="BG84" s="134"/>
      <c r="BH84" s="134"/>
      <c r="BI84" s="134"/>
      <c r="BJ84" s="16"/>
      <c r="BK84" s="134"/>
      <c r="BL84" s="16"/>
      <c r="BM84" s="133"/>
    </row>
    <row r="85" spans="2:51" s="13" customFormat="1" ht="60.75" customHeight="1">
      <c r="B85" s="157"/>
      <c r="D85" s="145" t="s">
        <v>118</v>
      </c>
      <c r="E85" s="158" t="s">
        <v>3</v>
      </c>
      <c r="F85" s="159" t="s">
        <v>1061</v>
      </c>
      <c r="H85" s="158" t="s">
        <v>3</v>
      </c>
      <c r="L85" s="157"/>
      <c r="M85" s="160"/>
      <c r="T85" s="161"/>
      <c r="AT85" s="158" t="s">
        <v>118</v>
      </c>
      <c r="AU85" s="158" t="s">
        <v>71</v>
      </c>
      <c r="AV85" s="13" t="s">
        <v>70</v>
      </c>
      <c r="AW85" s="13" t="s">
        <v>26</v>
      </c>
      <c r="AX85" s="13" t="s">
        <v>64</v>
      </c>
      <c r="AY85" s="158" t="s">
        <v>110</v>
      </c>
    </row>
    <row r="86" spans="2:65" s="1" customFormat="1" ht="12">
      <c r="B86" s="122"/>
      <c r="C86" s="123">
        <v>2</v>
      </c>
      <c r="D86" s="123"/>
      <c r="E86" s="349" t="s">
        <v>1080</v>
      </c>
      <c r="F86" s="246" t="s">
        <v>1030</v>
      </c>
      <c r="G86" s="126"/>
      <c r="H86" s="127">
        <v>1</v>
      </c>
      <c r="I86" s="128"/>
      <c r="J86" s="128">
        <f t="shared" si="0"/>
        <v>0</v>
      </c>
      <c r="K86" s="125"/>
      <c r="L86" s="28"/>
      <c r="M86" s="129"/>
      <c r="N86" s="130"/>
      <c r="O86" s="131"/>
      <c r="P86" s="131"/>
      <c r="Q86" s="131"/>
      <c r="R86" s="131"/>
      <c r="S86" s="131"/>
      <c r="T86" s="132"/>
      <c r="AR86" s="133"/>
      <c r="AT86" s="133"/>
      <c r="AU86" s="133"/>
      <c r="AY86" s="16"/>
      <c r="BE86" s="134"/>
      <c r="BF86" s="134"/>
      <c r="BG86" s="134"/>
      <c r="BH86" s="134"/>
      <c r="BI86" s="134"/>
      <c r="BJ86" s="16"/>
      <c r="BK86" s="134"/>
      <c r="BL86" s="16"/>
      <c r="BM86" s="133"/>
    </row>
    <row r="87" spans="2:51" s="13" customFormat="1" ht="97.5" customHeight="1">
      <c r="B87" s="157"/>
      <c r="D87" s="145" t="s">
        <v>118</v>
      </c>
      <c r="E87" s="158"/>
      <c r="F87" s="159" t="s">
        <v>1062</v>
      </c>
      <c r="H87" s="158"/>
      <c r="L87" s="157"/>
      <c r="M87" s="160"/>
      <c r="T87" s="161"/>
      <c r="AT87" s="158"/>
      <c r="AU87" s="158"/>
      <c r="AY87" s="158"/>
    </row>
    <row r="88" spans="2:65" s="1" customFormat="1" ht="12">
      <c r="B88" s="122"/>
      <c r="C88" s="123">
        <v>3</v>
      </c>
      <c r="D88" s="123"/>
      <c r="E88" s="349" t="s">
        <v>1081</v>
      </c>
      <c r="F88" s="246" t="s">
        <v>1029</v>
      </c>
      <c r="G88" s="126"/>
      <c r="H88" s="127">
        <v>1</v>
      </c>
      <c r="I88" s="128"/>
      <c r="J88" s="128">
        <f t="shared" si="0"/>
        <v>0</v>
      </c>
      <c r="K88" s="125"/>
      <c r="L88" s="28"/>
      <c r="M88" s="129"/>
      <c r="N88" s="130"/>
      <c r="O88" s="131"/>
      <c r="P88" s="131"/>
      <c r="Q88" s="131"/>
      <c r="R88" s="131"/>
      <c r="S88" s="131"/>
      <c r="T88" s="132"/>
      <c r="AR88" s="133"/>
      <c r="AT88" s="133"/>
      <c r="AU88" s="133"/>
      <c r="AY88" s="16"/>
      <c r="BE88" s="134"/>
      <c r="BF88" s="134"/>
      <c r="BG88" s="134"/>
      <c r="BH88" s="134"/>
      <c r="BI88" s="134"/>
      <c r="BJ88" s="16"/>
      <c r="BK88" s="134"/>
      <c r="BL88" s="16"/>
      <c r="BM88" s="133"/>
    </row>
    <row r="89" spans="2:51" s="13" customFormat="1" ht="135.75" customHeight="1">
      <c r="B89" s="157"/>
      <c r="D89" s="145" t="s">
        <v>118</v>
      </c>
      <c r="E89" s="158"/>
      <c r="F89" s="159" t="s">
        <v>1063</v>
      </c>
      <c r="H89" s="158"/>
      <c r="L89" s="157"/>
      <c r="M89" s="160"/>
      <c r="T89" s="161"/>
      <c r="AT89" s="158"/>
      <c r="AU89" s="158"/>
      <c r="AY89" s="158"/>
    </row>
    <row r="90" spans="2:65" s="1" customFormat="1" ht="24">
      <c r="B90" s="122"/>
      <c r="C90" s="123">
        <v>4</v>
      </c>
      <c r="D90" s="123"/>
      <c r="E90" s="349" t="s">
        <v>1028</v>
      </c>
      <c r="F90" s="246" t="s">
        <v>1082</v>
      </c>
      <c r="G90" s="126"/>
      <c r="H90" s="127">
        <v>1</v>
      </c>
      <c r="I90" s="128"/>
      <c r="J90" s="128">
        <f t="shared" si="0"/>
        <v>0</v>
      </c>
      <c r="K90" s="125"/>
      <c r="L90" s="28"/>
      <c r="M90" s="129"/>
      <c r="N90" s="130"/>
      <c r="O90" s="131"/>
      <c r="P90" s="131"/>
      <c r="Q90" s="131"/>
      <c r="R90" s="131"/>
      <c r="S90" s="131"/>
      <c r="T90" s="132"/>
      <c r="AR90" s="133"/>
      <c r="AT90" s="133"/>
      <c r="AU90" s="133"/>
      <c r="AY90" s="16"/>
      <c r="BE90" s="134"/>
      <c r="BF90" s="134"/>
      <c r="BG90" s="134"/>
      <c r="BH90" s="134"/>
      <c r="BI90" s="134"/>
      <c r="BJ90" s="16"/>
      <c r="BK90" s="134"/>
      <c r="BL90" s="16"/>
      <c r="BM90" s="133"/>
    </row>
    <row r="91" spans="2:51" s="13" customFormat="1" ht="69.75" customHeight="1">
      <c r="B91" s="157"/>
      <c r="C91" s="145" t="s">
        <v>118</v>
      </c>
      <c r="D91" s="145"/>
      <c r="E91" s="158"/>
      <c r="F91" s="159" t="s">
        <v>1064</v>
      </c>
      <c r="H91" s="158"/>
      <c r="L91" s="157"/>
      <c r="M91" s="160"/>
      <c r="T91" s="161"/>
      <c r="AT91" s="158"/>
      <c r="AU91" s="158"/>
      <c r="AY91" s="158"/>
    </row>
    <row r="92" spans="2:51" s="13" customFormat="1" ht="75" customHeight="1">
      <c r="B92" s="157"/>
      <c r="C92" s="145"/>
      <c r="D92" s="145"/>
      <c r="E92" s="158"/>
      <c r="F92" s="159" t="s">
        <v>1065</v>
      </c>
      <c r="H92" s="158"/>
      <c r="L92" s="157"/>
      <c r="M92" s="160"/>
      <c r="T92" s="161"/>
      <c r="AT92" s="158"/>
      <c r="AU92" s="158"/>
      <c r="AY92" s="158"/>
    </row>
    <row r="93" spans="2:51" s="13" customFormat="1" ht="113.25" customHeight="1">
      <c r="B93" s="157"/>
      <c r="C93" s="145"/>
      <c r="D93" s="145"/>
      <c r="E93" s="158"/>
      <c r="F93" s="159" t="s">
        <v>1066</v>
      </c>
      <c r="H93" s="158"/>
      <c r="L93" s="157"/>
      <c r="M93" s="160"/>
      <c r="T93" s="161"/>
      <c r="AT93" s="158"/>
      <c r="AU93" s="158"/>
      <c r="AY93" s="158"/>
    </row>
    <row r="94" spans="2:65" s="1" customFormat="1" ht="24">
      <c r="B94" s="122"/>
      <c r="C94" s="123">
        <v>5</v>
      </c>
      <c r="D94" s="123"/>
      <c r="E94" s="349" t="s">
        <v>1027</v>
      </c>
      <c r="F94" s="246" t="s">
        <v>1052</v>
      </c>
      <c r="G94" s="126"/>
      <c r="H94" s="127">
        <v>1</v>
      </c>
      <c r="I94" s="128"/>
      <c r="J94" s="128">
        <f t="shared" si="0"/>
        <v>0</v>
      </c>
      <c r="K94" s="125"/>
      <c r="L94" s="28"/>
      <c r="M94" s="129"/>
      <c r="N94" s="130"/>
      <c r="O94" s="131"/>
      <c r="P94" s="131"/>
      <c r="Q94" s="131"/>
      <c r="R94" s="131"/>
      <c r="S94" s="131"/>
      <c r="T94" s="132"/>
      <c r="AR94" s="133"/>
      <c r="AT94" s="133"/>
      <c r="AU94" s="133"/>
      <c r="AY94" s="16"/>
      <c r="BE94" s="134"/>
      <c r="BF94" s="134"/>
      <c r="BG94" s="134"/>
      <c r="BH94" s="134"/>
      <c r="BI94" s="134"/>
      <c r="BJ94" s="16"/>
      <c r="BK94" s="134"/>
      <c r="BL94" s="16"/>
      <c r="BM94" s="133"/>
    </row>
    <row r="95" spans="2:51" s="13" customFormat="1" ht="125.25" customHeight="1">
      <c r="B95" s="157"/>
      <c r="D95" s="145"/>
      <c r="E95" s="158"/>
      <c r="F95" s="159" t="s">
        <v>1067</v>
      </c>
      <c r="H95" s="158"/>
      <c r="L95" s="157"/>
      <c r="M95" s="160"/>
      <c r="T95" s="161"/>
      <c r="AT95" s="158"/>
      <c r="AU95" s="158"/>
      <c r="AY95" s="158"/>
    </row>
    <row r="96" spans="2:65" s="1" customFormat="1" ht="24">
      <c r="B96" s="122"/>
      <c r="C96" s="123">
        <v>6</v>
      </c>
      <c r="D96" s="123"/>
      <c r="E96" s="349" t="s">
        <v>404</v>
      </c>
      <c r="F96" s="246" t="s">
        <v>1053</v>
      </c>
      <c r="G96" s="126"/>
      <c r="H96" s="127">
        <v>1</v>
      </c>
      <c r="I96" s="128"/>
      <c r="J96" s="128">
        <f t="shared" si="0"/>
        <v>0</v>
      </c>
      <c r="K96" s="125"/>
      <c r="L96" s="28"/>
      <c r="M96" s="129"/>
      <c r="N96" s="130"/>
      <c r="O96" s="131"/>
      <c r="P96" s="131"/>
      <c r="Q96" s="131"/>
      <c r="R96" s="131"/>
      <c r="S96" s="131"/>
      <c r="T96" s="132"/>
      <c r="AR96" s="133"/>
      <c r="AT96" s="133"/>
      <c r="AU96" s="133"/>
      <c r="AY96" s="16"/>
      <c r="BE96" s="134"/>
      <c r="BF96" s="134"/>
      <c r="BG96" s="134"/>
      <c r="BH96" s="134"/>
      <c r="BI96" s="134"/>
      <c r="BJ96" s="16"/>
      <c r="BK96" s="134"/>
      <c r="BL96" s="16"/>
      <c r="BM96" s="133"/>
    </row>
    <row r="97" spans="2:51" s="13" customFormat="1" ht="83.25" customHeight="1">
      <c r="B97" s="157"/>
      <c r="D97" s="145"/>
      <c r="E97" s="158"/>
      <c r="F97" s="159" t="s">
        <v>1068</v>
      </c>
      <c r="H97" s="158"/>
      <c r="L97" s="157"/>
      <c r="M97" s="160"/>
      <c r="T97" s="161"/>
      <c r="AT97" s="158"/>
      <c r="AU97" s="158"/>
      <c r="AY97" s="158"/>
    </row>
    <row r="98" spans="2:51" s="13" customFormat="1" ht="186" customHeight="1">
      <c r="B98" s="157"/>
      <c r="D98" s="145"/>
      <c r="E98" s="158"/>
      <c r="F98" s="159" t="s">
        <v>1069</v>
      </c>
      <c r="H98" s="158"/>
      <c r="L98" s="157"/>
      <c r="M98" s="160"/>
      <c r="T98" s="161"/>
      <c r="AT98" s="158"/>
      <c r="AU98" s="158"/>
      <c r="AY98" s="158"/>
    </row>
    <row r="99" spans="2:65" s="1" customFormat="1" ht="24">
      <c r="B99" s="122"/>
      <c r="C99" s="123">
        <v>7</v>
      </c>
      <c r="D99" s="123"/>
      <c r="E99" s="349" t="s">
        <v>1026</v>
      </c>
      <c r="F99" s="246" t="s">
        <v>1054</v>
      </c>
      <c r="G99" s="244"/>
      <c r="H99" s="127">
        <v>1</v>
      </c>
      <c r="I99" s="128"/>
      <c r="J99" s="128">
        <f t="shared" si="0"/>
        <v>0</v>
      </c>
      <c r="K99" s="125"/>
      <c r="L99" s="28"/>
      <c r="M99" s="129"/>
      <c r="N99" s="130"/>
      <c r="O99" s="131"/>
      <c r="P99" s="131"/>
      <c r="Q99" s="131"/>
      <c r="R99" s="131"/>
      <c r="S99" s="131"/>
      <c r="T99" s="132"/>
      <c r="AR99" s="133"/>
      <c r="AT99" s="133"/>
      <c r="AU99" s="133"/>
      <c r="AY99" s="16"/>
      <c r="BE99" s="134"/>
      <c r="BF99" s="134"/>
      <c r="BG99" s="134"/>
      <c r="BH99" s="134"/>
      <c r="BI99" s="134"/>
      <c r="BJ99" s="16"/>
      <c r="BK99" s="134"/>
      <c r="BL99" s="16"/>
      <c r="BM99" s="133"/>
    </row>
    <row r="100" spans="2:51" s="13" customFormat="1" ht="74.25" customHeight="1">
      <c r="B100" s="157"/>
      <c r="C100" s="145"/>
      <c r="D100" s="145"/>
      <c r="E100" s="158"/>
      <c r="F100" s="159" t="s">
        <v>1070</v>
      </c>
      <c r="H100" s="158"/>
      <c r="L100" s="157"/>
      <c r="M100" s="160"/>
      <c r="T100" s="161"/>
      <c r="AT100" s="158"/>
      <c r="AU100" s="158"/>
      <c r="AY100" s="158"/>
    </row>
    <row r="101" spans="2:65" s="1" customFormat="1" ht="36">
      <c r="B101" s="122"/>
      <c r="C101" s="123">
        <v>8</v>
      </c>
      <c r="D101" s="123"/>
      <c r="E101" s="349" t="s">
        <v>1025</v>
      </c>
      <c r="F101" s="246" t="s">
        <v>1055</v>
      </c>
      <c r="G101" s="244"/>
      <c r="H101" s="127">
        <v>1</v>
      </c>
      <c r="I101" s="128"/>
      <c r="J101" s="128">
        <f t="shared" si="0"/>
        <v>0</v>
      </c>
      <c r="K101" s="125"/>
      <c r="L101" s="28"/>
      <c r="M101" s="129"/>
      <c r="N101" s="130"/>
      <c r="O101" s="131"/>
      <c r="P101" s="131"/>
      <c r="Q101" s="131"/>
      <c r="R101" s="131"/>
      <c r="S101" s="131"/>
      <c r="T101" s="132"/>
      <c r="AR101" s="133"/>
      <c r="AT101" s="133"/>
      <c r="AU101" s="133"/>
      <c r="AY101" s="16"/>
      <c r="BE101" s="134"/>
      <c r="BF101" s="134"/>
      <c r="BG101" s="134"/>
      <c r="BH101" s="134"/>
      <c r="BI101" s="134"/>
      <c r="BJ101" s="16"/>
      <c r="BK101" s="134"/>
      <c r="BL101" s="16"/>
      <c r="BM101" s="133"/>
    </row>
    <row r="102" spans="2:51" s="13" customFormat="1" ht="133.5" customHeight="1">
      <c r="B102" s="157"/>
      <c r="C102" s="145"/>
      <c r="D102" s="145"/>
      <c r="E102" s="158"/>
      <c r="F102" s="159" t="s">
        <v>1071</v>
      </c>
      <c r="H102" s="158"/>
      <c r="L102" s="157"/>
      <c r="M102" s="160"/>
      <c r="T102" s="161"/>
      <c r="AT102" s="158"/>
      <c r="AU102" s="158"/>
      <c r="AY102" s="158"/>
    </row>
    <row r="103" spans="2:51" s="13" customFormat="1" ht="133.5" customHeight="1">
      <c r="B103" s="157"/>
      <c r="C103" s="145"/>
      <c r="D103" s="145"/>
      <c r="E103" s="158"/>
      <c r="F103" s="159" t="s">
        <v>1072</v>
      </c>
      <c r="H103" s="158"/>
      <c r="L103" s="157"/>
      <c r="M103" s="160"/>
      <c r="T103" s="161"/>
      <c r="AT103" s="158"/>
      <c r="AU103" s="158"/>
      <c r="AY103" s="158"/>
    </row>
    <row r="104" spans="2:65" s="1" customFormat="1" ht="24">
      <c r="B104" s="122"/>
      <c r="C104" s="123">
        <v>9</v>
      </c>
      <c r="D104" s="123"/>
      <c r="E104" s="349" t="s">
        <v>1024</v>
      </c>
      <c r="F104" s="246" t="s">
        <v>1056</v>
      </c>
      <c r="G104" s="244"/>
      <c r="H104" s="127">
        <v>1</v>
      </c>
      <c r="I104" s="128"/>
      <c r="J104" s="128">
        <f t="shared" si="0"/>
        <v>0</v>
      </c>
      <c r="K104" s="125"/>
      <c r="L104" s="28"/>
      <c r="M104" s="129"/>
      <c r="N104" s="130"/>
      <c r="O104" s="131"/>
      <c r="P104" s="131"/>
      <c r="Q104" s="131"/>
      <c r="R104" s="131"/>
      <c r="S104" s="131"/>
      <c r="T104" s="132"/>
      <c r="AR104" s="133"/>
      <c r="AT104" s="133"/>
      <c r="AU104" s="133"/>
      <c r="AY104" s="16"/>
      <c r="BE104" s="134"/>
      <c r="BF104" s="134"/>
      <c r="BG104" s="134"/>
      <c r="BH104" s="134"/>
      <c r="BI104" s="134"/>
      <c r="BJ104" s="16"/>
      <c r="BK104" s="134"/>
      <c r="BL104" s="16"/>
      <c r="BM104" s="133"/>
    </row>
    <row r="105" spans="2:51" s="13" customFormat="1" ht="36" customHeight="1">
      <c r="B105" s="157"/>
      <c r="C105" s="145"/>
      <c r="D105" s="145"/>
      <c r="E105" s="158"/>
      <c r="F105" s="159" t="s">
        <v>1073</v>
      </c>
      <c r="H105" s="158"/>
      <c r="L105" s="157"/>
      <c r="M105" s="160"/>
      <c r="T105" s="161"/>
      <c r="AT105" s="158"/>
      <c r="AU105" s="158"/>
      <c r="AY105" s="158"/>
    </row>
    <row r="106" spans="2:65" s="1" customFormat="1" ht="24">
      <c r="B106" s="122"/>
      <c r="C106" s="123">
        <v>10</v>
      </c>
      <c r="D106" s="123"/>
      <c r="E106" s="349" t="s">
        <v>1023</v>
      </c>
      <c r="F106" s="246" t="s">
        <v>1057</v>
      </c>
      <c r="G106" s="244"/>
      <c r="H106" s="127">
        <v>1</v>
      </c>
      <c r="I106" s="128"/>
      <c r="J106" s="128">
        <f t="shared" si="0"/>
        <v>0</v>
      </c>
      <c r="K106" s="125"/>
      <c r="L106" s="28"/>
      <c r="M106" s="129"/>
      <c r="N106" s="130"/>
      <c r="O106" s="131"/>
      <c r="P106" s="131"/>
      <c r="Q106" s="131"/>
      <c r="R106" s="131"/>
      <c r="S106" s="131"/>
      <c r="T106" s="132"/>
      <c r="AR106" s="133"/>
      <c r="AT106" s="133"/>
      <c r="AU106" s="133"/>
      <c r="AY106" s="16"/>
      <c r="BE106" s="134"/>
      <c r="BF106" s="134"/>
      <c r="BG106" s="134"/>
      <c r="BH106" s="134"/>
      <c r="BI106" s="134"/>
      <c r="BJ106" s="16"/>
      <c r="BK106" s="134"/>
      <c r="BL106" s="16"/>
      <c r="BM106" s="133"/>
    </row>
    <row r="107" spans="2:51" s="13" customFormat="1" ht="42" customHeight="1">
      <c r="B107" s="157"/>
      <c r="C107" s="145"/>
      <c r="D107" s="145"/>
      <c r="E107" s="158"/>
      <c r="F107" s="159" t="s">
        <v>1074</v>
      </c>
      <c r="H107" s="158"/>
      <c r="L107" s="157"/>
      <c r="M107" s="160"/>
      <c r="T107" s="161"/>
      <c r="AT107" s="158"/>
      <c r="AU107" s="158"/>
      <c r="AY107" s="158"/>
    </row>
    <row r="108" spans="2:65" s="1" customFormat="1" ht="36">
      <c r="B108" s="122"/>
      <c r="C108" s="123">
        <v>11</v>
      </c>
      <c r="D108" s="123"/>
      <c r="E108" s="349" t="s">
        <v>1022</v>
      </c>
      <c r="F108" s="246" t="s">
        <v>1058</v>
      </c>
      <c r="G108" s="244"/>
      <c r="H108" s="127">
        <v>1</v>
      </c>
      <c r="I108" s="128"/>
      <c r="J108" s="128">
        <f t="shared" si="0"/>
        <v>0</v>
      </c>
      <c r="K108" s="125"/>
      <c r="L108" s="28"/>
      <c r="M108" s="129"/>
      <c r="N108" s="130"/>
      <c r="O108" s="131"/>
      <c r="P108" s="131"/>
      <c r="Q108" s="131"/>
      <c r="R108" s="131"/>
      <c r="S108" s="131"/>
      <c r="T108" s="132"/>
      <c r="AR108" s="133"/>
      <c r="AT108" s="133"/>
      <c r="AU108" s="133"/>
      <c r="AY108" s="16"/>
      <c r="BE108" s="134"/>
      <c r="BF108" s="134"/>
      <c r="BG108" s="134"/>
      <c r="BH108" s="134"/>
      <c r="BI108" s="134"/>
      <c r="BJ108" s="16"/>
      <c r="BK108" s="134"/>
      <c r="BL108" s="16"/>
      <c r="BM108" s="133"/>
    </row>
    <row r="109" spans="2:51" s="13" customFormat="1" ht="136.5" customHeight="1">
      <c r="B109" s="157"/>
      <c r="C109" s="145"/>
      <c r="D109" s="145"/>
      <c r="E109" s="158"/>
      <c r="F109" s="159" t="s">
        <v>1075</v>
      </c>
      <c r="H109" s="158"/>
      <c r="L109" s="157"/>
      <c r="M109" s="160"/>
      <c r="T109" s="161"/>
      <c r="AT109" s="158"/>
      <c r="AU109" s="158"/>
      <c r="AY109" s="158"/>
    </row>
    <row r="110" spans="2:65" s="1" customFormat="1" ht="12">
      <c r="B110" s="122"/>
      <c r="C110" s="123">
        <v>12</v>
      </c>
      <c r="D110" s="123"/>
      <c r="E110" s="349" t="s">
        <v>1021</v>
      </c>
      <c r="F110" s="246" t="s">
        <v>1059</v>
      </c>
      <c r="G110" s="244"/>
      <c r="H110" s="127">
        <v>1</v>
      </c>
      <c r="I110" s="128"/>
      <c r="J110" s="128">
        <f t="shared" si="0"/>
        <v>0</v>
      </c>
      <c r="K110" s="125"/>
      <c r="L110" s="28"/>
      <c r="M110" s="129"/>
      <c r="N110" s="130"/>
      <c r="O110" s="131"/>
      <c r="P110" s="131"/>
      <c r="Q110" s="131"/>
      <c r="R110" s="131"/>
      <c r="S110" s="131"/>
      <c r="T110" s="132"/>
      <c r="AR110" s="133"/>
      <c r="AT110" s="133"/>
      <c r="AU110" s="133"/>
      <c r="AY110" s="16"/>
      <c r="BE110" s="134"/>
      <c r="BF110" s="134"/>
      <c r="BG110" s="134"/>
      <c r="BH110" s="134"/>
      <c r="BI110" s="134"/>
      <c r="BJ110" s="16"/>
      <c r="BK110" s="134"/>
      <c r="BL110" s="16"/>
      <c r="BM110" s="133"/>
    </row>
    <row r="111" spans="2:51" s="13" customFormat="1" ht="138" customHeight="1">
      <c r="B111" s="157"/>
      <c r="C111" s="145"/>
      <c r="D111" s="145"/>
      <c r="E111" s="158"/>
      <c r="F111" s="159" t="s">
        <v>1076</v>
      </c>
      <c r="H111" s="158"/>
      <c r="L111" s="157"/>
      <c r="M111" s="160"/>
      <c r="T111" s="161"/>
      <c r="AT111" s="158"/>
      <c r="AU111" s="158"/>
      <c r="AY111" s="158"/>
    </row>
    <row r="112" spans="2:65" s="1" customFormat="1" ht="12">
      <c r="B112" s="122"/>
      <c r="C112" s="123">
        <v>13</v>
      </c>
      <c r="D112" s="123"/>
      <c r="E112" s="349" t="s">
        <v>1019</v>
      </c>
      <c r="F112" s="246" t="s">
        <v>1020</v>
      </c>
      <c r="G112" s="244"/>
      <c r="H112" s="127">
        <v>1</v>
      </c>
      <c r="I112" s="128"/>
      <c r="J112" s="128">
        <f t="shared" si="0"/>
        <v>0</v>
      </c>
      <c r="K112" s="125"/>
      <c r="L112" s="28"/>
      <c r="M112" s="129"/>
      <c r="N112" s="130"/>
      <c r="O112" s="131"/>
      <c r="P112" s="131"/>
      <c r="Q112" s="131"/>
      <c r="R112" s="131"/>
      <c r="S112" s="131"/>
      <c r="T112" s="132"/>
      <c r="AR112" s="133"/>
      <c r="AT112" s="133"/>
      <c r="AU112" s="133"/>
      <c r="AY112" s="16"/>
      <c r="BE112" s="134"/>
      <c r="BF112" s="134"/>
      <c r="BG112" s="134"/>
      <c r="BH112" s="134"/>
      <c r="BI112" s="134"/>
      <c r="BJ112" s="16"/>
      <c r="BK112" s="134"/>
      <c r="BL112" s="16"/>
      <c r="BM112" s="133"/>
    </row>
    <row r="113" spans="2:51" s="13" customFormat="1" ht="75.75" customHeight="1">
      <c r="B113" s="157"/>
      <c r="C113" s="145"/>
      <c r="D113" s="145"/>
      <c r="E113" s="158"/>
      <c r="F113" s="159" t="s">
        <v>1077</v>
      </c>
      <c r="H113" s="158"/>
      <c r="L113" s="157"/>
      <c r="M113" s="160"/>
      <c r="T113" s="161"/>
      <c r="AT113" s="158"/>
      <c r="AU113" s="158"/>
      <c r="AY113" s="158"/>
    </row>
    <row r="114" spans="2:65" s="1" customFormat="1" ht="12">
      <c r="B114" s="122"/>
      <c r="C114" s="404"/>
      <c r="D114" s="404"/>
      <c r="E114" s="405"/>
      <c r="F114" s="406"/>
      <c r="G114" s="407"/>
      <c r="H114" s="408"/>
      <c r="I114" s="409"/>
      <c r="J114" s="409"/>
      <c r="K114" s="410"/>
      <c r="L114" s="28"/>
      <c r="M114" s="129"/>
      <c r="N114" s="130"/>
      <c r="O114" s="131"/>
      <c r="P114" s="131"/>
      <c r="Q114" s="131"/>
      <c r="R114" s="131"/>
      <c r="S114" s="131"/>
      <c r="T114" s="132"/>
      <c r="AR114" s="133"/>
      <c r="AT114" s="133"/>
      <c r="AU114" s="133"/>
      <c r="AY114" s="16"/>
      <c r="BE114" s="134"/>
      <c r="BF114" s="134"/>
      <c r="BG114" s="134"/>
      <c r="BH114" s="134"/>
      <c r="BI114" s="134"/>
      <c r="BJ114" s="16"/>
      <c r="BK114" s="134"/>
      <c r="BL114" s="16"/>
      <c r="BM114" s="133"/>
    </row>
    <row r="115" spans="2:51" s="371" customFormat="1" ht="12">
      <c r="B115" s="370"/>
      <c r="D115" s="360"/>
      <c r="E115" s="372"/>
      <c r="F115" s="373"/>
      <c r="H115" s="374"/>
      <c r="L115" s="370"/>
      <c r="M115" s="375"/>
      <c r="T115" s="376"/>
      <c r="AT115" s="372"/>
      <c r="AU115" s="372"/>
      <c r="AY115" s="372"/>
    </row>
    <row r="116" spans="2:12" s="284" customFormat="1" ht="6.95" customHeight="1">
      <c r="B116" s="304"/>
      <c r="C116" s="305"/>
      <c r="D116" s="305"/>
      <c r="E116" s="305"/>
      <c r="F116" s="305"/>
      <c r="G116" s="305"/>
      <c r="H116" s="305"/>
      <c r="I116" s="305"/>
      <c r="J116" s="305"/>
      <c r="K116" s="305"/>
      <c r="L116" s="283"/>
    </row>
  </sheetData>
  <autoFilter ref="C80:K115"/>
  <mergeCells count="14">
    <mergeCell ref="E73:H73"/>
    <mergeCell ref="J77:K77"/>
    <mergeCell ref="F20:H20"/>
    <mergeCell ref="E27:H27"/>
    <mergeCell ref="E48:H48"/>
    <mergeCell ref="E50:H50"/>
    <mergeCell ref="J54:K54"/>
    <mergeCell ref="E71:H71"/>
    <mergeCell ref="E18:H18"/>
    <mergeCell ref="L2:V2"/>
    <mergeCell ref="E7:H7"/>
    <mergeCell ref="E9:H9"/>
    <mergeCell ref="F12:H12"/>
    <mergeCell ref="F14:H14"/>
  </mergeCells>
  <printOptions/>
  <pageMargins left="0.39375" right="0.39375" top="0.39375" bottom="0.39375" header="0" footer="0"/>
  <pageSetup blackAndWhite="1" fitToHeight="100" fitToWidth="1" horizontalDpi="600" verticalDpi="600" orientation="portrait" paperSize="9" scale="71"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Hana Bezstarosti</dc:creator>
  <cp:keywords/>
  <dc:description/>
  <cp:lastModifiedBy>LENOVO</cp:lastModifiedBy>
  <cp:lastPrinted>2024-03-25T21:33:56Z</cp:lastPrinted>
  <dcterms:created xsi:type="dcterms:W3CDTF">2021-09-09T08:31:46Z</dcterms:created>
  <dcterms:modified xsi:type="dcterms:W3CDTF">2024-03-25T21:34:54Z</dcterms:modified>
  <cp:category/>
  <cp:version/>
  <cp:contentType/>
  <cp:contentStatus/>
</cp:coreProperties>
</file>