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240" yWindow="120" windowWidth="14940" windowHeight="9225" activeTab="0"/>
  </bookViews>
  <sheets>
    <sheet name="Rekapitulace" sheetId="1" r:id="rId1"/>
    <sheet name="SO 000" sheetId="2" r:id="rId2"/>
    <sheet name="SO 001" sheetId="3" r:id="rId3"/>
    <sheet name="SO 134" sheetId="4" r:id="rId4"/>
    <sheet name="SO 182" sheetId="5" r:id="rId5"/>
    <sheet name="SO 201" sheetId="6" r:id="rId6"/>
    <sheet name="SO 431" sheetId="7" r:id="rId7"/>
    <sheet name="SO 451_SO 451.1_01" sheetId="8" r:id="rId8"/>
    <sheet name="SO 451_SO 451.2_02" sheetId="9" r:id="rId9"/>
  </sheets>
  <definedNames/>
  <calcPr fullCalcOnLoad="1"/>
</workbook>
</file>

<file path=xl/sharedStrings.xml><?xml version="1.0" encoding="utf-8"?>
<sst xmlns="http://schemas.openxmlformats.org/spreadsheetml/2006/main" count="4172" uniqueCount="1098">
  <si>
    <t>Firma: Firma</t>
  </si>
  <si>
    <t>Rekapitulace ceny</t>
  </si>
  <si>
    <t>Stavba: 2098-19-3 - Oprava mostu ev. č. M34, ul. Malecká, Chrudim (DUSP+PDPS)</t>
  </si>
  <si>
    <t xml:space="preserve">Varianta: ZŘ - </t>
  </si>
  <si>
    <t>Celková cena bez DPH:</t>
  </si>
  <si>
    <t>Celková cena s DPH:</t>
  </si>
  <si>
    <t>Objekt</t>
  </si>
  <si>
    <t>Popis</t>
  </si>
  <si>
    <t>Cena bez DPH</t>
  </si>
  <si>
    <t>DPH</t>
  </si>
  <si>
    <t>Cena s DPH</t>
  </si>
  <si>
    <t>ASPE10</t>
  </si>
  <si>
    <t>S</t>
  </si>
  <si>
    <t>Soupis prací objektu</t>
  </si>
  <si>
    <t xml:space="preserve">Stavba: </t>
  </si>
  <si>
    <t>2098-19-3</t>
  </si>
  <si>
    <t>Oprava mostu ev. č. M34, ul. Malecká, Chrudim (DUSP+PDPS)</t>
  </si>
  <si>
    <t>O</t>
  </si>
  <si>
    <t>Rozpočet:</t>
  </si>
  <si>
    <t>0,00</t>
  </si>
  <si>
    <t>15,00</t>
  </si>
  <si>
    <t>21,00</t>
  </si>
  <si>
    <t>3</t>
  </si>
  <si>
    <t>2</t>
  </si>
  <si>
    <t>SO 000</t>
  </si>
  <si>
    <t>Všeobecné a ostatní náklady</t>
  </si>
  <si>
    <t>Typ</t>
  </si>
  <si>
    <t>0</t>
  </si>
  <si>
    <t>Poř. číslo</t>
  </si>
  <si>
    <t>1</t>
  </si>
  <si>
    <t>Kód položky</t>
  </si>
  <si>
    <t>Varianta</t>
  </si>
  <si>
    <t>Název položky</t>
  </si>
  <si>
    <t>4</t>
  </si>
  <si>
    <t>MJ</t>
  </si>
  <si>
    <t>5</t>
  </si>
  <si>
    <t>Množství</t>
  </si>
  <si>
    <t>6</t>
  </si>
  <si>
    <t>Jednotková cena</t>
  </si>
  <si>
    <t>Jednotková</t>
  </si>
  <si>
    <t>9</t>
  </si>
  <si>
    <t>Celkem</t>
  </si>
  <si>
    <t>10</t>
  </si>
  <si>
    <t>SD</t>
  </si>
  <si>
    <t>Všeobecné konstrukce a práce</t>
  </si>
  <si>
    <t>P</t>
  </si>
  <si>
    <t>02510</t>
  </si>
  <si>
    <t>ZKOUŠENÍ MATERIÁLŮ ZKUŠEBNOU ZHOTOVITELE</t>
  </si>
  <si>
    <t>KPL</t>
  </si>
  <si>
    <t>PP</t>
  </si>
  <si>
    <t/>
  </si>
  <si>
    <t>VV</t>
  </si>
  <si>
    <t>Společná položka pro celou stavbu. 
Laboratorní zkouška sedimentu z koryta toku jako podklad k rozhodnutí o způsobu likvidace. 
Komplet - odběr vzorků, vyhodnocení, závěrečná zpráva 
1=1,000 [A]</t>
  </si>
  <si>
    <t>TS</t>
  </si>
  <si>
    <t>zahrnuje veškeré náklady spojené s objednatelem požadovanými zkouškami</t>
  </si>
  <si>
    <t>Společná položka pro celou stavbu. 
Laboratorní analýza vzorků znovuzískaných asfaltových směsí (ZAS) po odfrézování a vybourání asfaltových vrstev vozovek a zatřídění dle vyhlášky č.130/2019Sb. Zkouška na přítomnost PAU. 
Komplet - odběr vzorků, vyhodnocení, závěrečná zpráva 
1=1,000 [A]</t>
  </si>
  <si>
    <t>02710</t>
  </si>
  <si>
    <t>POMOC PRÁCE ZŘÍZ NEBO ZAJIŠŤ OBJÍŽĎKY A PŘÍSTUP CESTY</t>
  </si>
  <si>
    <t>Společná položka pro celou stavbu. 
Zajištění přístupu k nemovitostem v prostoru stavby během její realizace včetně následného odstranění. 
Komplet - 1=1,000 [A]</t>
  </si>
  <si>
    <t>zahrnuje veškeré náklady spojené s objednatelem požadovanými zařízeními</t>
  </si>
  <si>
    <t>02730</t>
  </si>
  <si>
    <t>POMOC PRÁCE ZŘÍZ NEBO ZAJIŠŤ OCHRANU INŽENÝRSKÝCH SÍTÍ</t>
  </si>
  <si>
    <t>Společná položka pro celou stavbu. Čerpání položky jen se souhlasem TDI. 
Ztížené podmínky (intravilán) a soubor nutných opatření pro zajištění ochrany stávajících I.S. v prostoru staveniště. Součástí položky i případná nutná úprava stávajícího opuštěného NTL-plynovodního potrubí (vlevo) - bude upřesněno dle prostorových podmínek přímo na stavbě během realizace. 
Komplet - 1=1,000 [A]</t>
  </si>
  <si>
    <t>02811</t>
  </si>
  <si>
    <t>PRŮZKUMNÉ PRÁCE GEOTECHNICKÉ NA POVRCHU</t>
  </si>
  <si>
    <t>Společná položka pro celou stavbu. 
"Práce geotechnika na stavbě při obnažení základové spáry před provedením prací na založení mostního objektu. 
 Dodatečný geotechnický průzkum na stavbě při realiazaci prací na založení objektu dle TKP, ČSN a PD - včetně vyhodnocení, zápisů, zpráv atp." 
V prostoru OP1+OP2 - celkem 2=2,000 [A]</t>
  </si>
  <si>
    <t>zahrnuje veškeré náklady spojené s objednatelem požadovanými pracemi</t>
  </si>
  <si>
    <t>02821</t>
  </si>
  <si>
    <t>PRŮZKUMNÉ PRÁCE ARCHEOLOGICKÉ NA POVRCHU</t>
  </si>
  <si>
    <t>Položka společná pro celou stavbu. 
Čerpání položky jen se souhlasem TDI. 
Soubor průzkumných prací archeologických. Komplet 1=1,000 [A]</t>
  </si>
  <si>
    <t>7</t>
  </si>
  <si>
    <t>02910</t>
  </si>
  <si>
    <t>OSTATNÍ POŽADAVKY - ZEMĚMĚŘIČSKÁ MĚŘENÍ</t>
  </si>
  <si>
    <t>Položka společná pro celou stavbu 
Soubor geodetických prácí zhotovitele nutných pro vypracování DSPS. 
1=1,000 [A]</t>
  </si>
  <si>
    <t>zahrnuje veškeré náklady spojené s objednatelem požadovanými pracemi,   
- pro stanovení orientační investorské ceny určete jednotkovou cenu jako 1% odhadované ceny stavby</t>
  </si>
  <si>
    <t>8</t>
  </si>
  <si>
    <t>02915</t>
  </si>
  <si>
    <t>OSTATNÍ POŽADAVKY - OSTATNÍ PRÁCE GEODETICKÁ A ZEMĚMĚŘICKÉ</t>
  </si>
  <si>
    <t>Položka společná pro celou stavbu. 
Průzkum a zajištění stávajících hraničních mezníků a jejich provizorní odstranění či zajištění. Po dokončení stavby obnova mezníků v plném rozsahu.  
komplet 1=1,000 [A]</t>
  </si>
  <si>
    <t>02920</t>
  </si>
  <si>
    <t>a</t>
  </si>
  <si>
    <t>OSTATNÍ POŽADAVKY - OCHRANA ŽIVOTNÍHO PROSTŘEDÍ</t>
  </si>
  <si>
    <t>Položka společná pro celou stavbu. Čerpání položky jen se souhlasem TDI. 
Preventivní slovení živočichů (rak říční, střevle potoční, vranka obecná, mihule potoční apod.) oprávněnou osobou, která je držitelem výjimky dle ust. §56 ZOPK pro přenos příslušného druhu zvláště chráněného živočicha. Položka zahrnuje průběžný monitoring koryta v.t. za účelem případného přenosu objevených jedinců do náhradní polohy. S trváním po celou dobu výstavby. Komplet 1=1,000 [A]</t>
  </si>
  <si>
    <t>b</t>
  </si>
  <si>
    <t>Položka společná pro celou stavbu. Čerpání položky jen se souhlasem TDI. 
Kontrola odstraňovaných sedimentů a stávajícího zpevnění koryta v.t. z hlediska výskytu chráněných živočichů (rak říční, střevle potoční, vranka obecná, mihule potoční apod.) oprávněnou osobou, která je držitelem výjimky dle ust. §56 ZOPK pro přenos příslušného druhu zvláště chráněného živočicha. Položka vč. případného slovení a přesunu jedinců do vhodné náhradní polohy. Komplet 1=1,000 [A]</t>
  </si>
  <si>
    <t>11</t>
  </si>
  <si>
    <t>02944</t>
  </si>
  <si>
    <t>OSTAT POŽADAVKY - DOKUMENTACE SKUTEČ PROVEDENÍ V DIGIT FORMĚ</t>
  </si>
  <si>
    <t>Položka společná pro celou stavbu 
Cena za zpracování DSPS (dokumentace skutečného provedení stavby) SO134, SO201, SO431,SO451 
Předání investorovi 4x tisk + 1x v otevřené elektronické podobě. Komplet 1=1,000 [A]</t>
  </si>
  <si>
    <t>12</t>
  </si>
  <si>
    <t>02945</t>
  </si>
  <si>
    <t>OSTAT POŽADAVKY - GEOMETRICKÝ PLÁN</t>
  </si>
  <si>
    <t>HM</t>
  </si>
  <si>
    <t>Položka společná pro celou stavbu 
Zpracování geometrického plánu potvrzeného katastrálním úřadem - komplet 1=1,000 [A]</t>
  </si>
  <si>
    <t>položka zahrnuje:         
- přípravu podkladů, vyhotovení žádosti pro vklad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</si>
  <si>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13</t>
  </si>
  <si>
    <t>02946</t>
  </si>
  <si>
    <t>OSTAT POŽADAVKY - FOTODOKUMENTACE</t>
  </si>
  <si>
    <t>Položka společná pro celou stavbu 
Zpracování podrobné fotodokumentace s časovým určením vč.popisu - 4x tisk + 1x CD 
Komplet 1=1,000 [A]</t>
  </si>
  <si>
    <t>položka zahrnuje:  
- fotodokumentaci zadavatelem požadovaného děje a konstrukcí v požadovaných časových intervalech  
- zadavatelem specifikované výstupy (fotografie v papírovém a digitálním formátu) v požadovaném počtu</t>
  </si>
  <si>
    <t>14</t>
  </si>
  <si>
    <t>02947</t>
  </si>
  <si>
    <t>OSTAT POŽADAVKY - HAVARIJNÍ A POVODŇOVÝ PLÁN - AKTUALIZACE</t>
  </si>
  <si>
    <t>Položka společná pro celou stavbu 
Výstup 4x tisk + 1x CD - celkem 1=1,000 [A]</t>
  </si>
  <si>
    <t>15</t>
  </si>
  <si>
    <t>02950</t>
  </si>
  <si>
    <t>OSTATNÍ POŽADAVKY - POSUDKY, KONTROLY, REVIZNÍ ZPRÁVY</t>
  </si>
  <si>
    <t>Položka společná pro celou akci. 
Zdokumentování (pasportizace) stávajícího stavu konstrukcí, objektů, pozemků, sítí apod., které budou stavbou dotčeny vč. fotodokumentace, projednání a odsouhlasení dotčenými osobami, správci, vlastníky. 
Provedení souboru prací PŘED započetím stavebních prací vč. vypracování zprávy vč. projednání a odsouhlasení 
Provedení souboru prací v PRŮBĚHU výstavby akce - 1x/měsíc vč. vypracování zprávy vč. projednání a odsouhlasení 
Provedení souboru prací PO dokončení stavebních prací vč. vypracování zprávy vč. projednání a odsouhlasení 
Závěrečné vyhodnocení stavu ploch, objektů apod., návrh nápravných opatření, závěrečná zpráva jako podklad pro nápravná opatření řešení mimo tuto akci (v rámci samostatné akce mimo tuto PD). 
1=1,000 [A]</t>
  </si>
  <si>
    <t>16</t>
  </si>
  <si>
    <t>02991</t>
  </si>
  <si>
    <t>OSTATNÍ POŽADAVKY - INFORMAČNÍ TABULE</t>
  </si>
  <si>
    <t>KUS</t>
  </si>
  <si>
    <t>Položka společná pro celou stavbu. 
Informační tabule vč. sloupků a stojanu po dobu realizace stavby na obou předmostích - celkem 2=2,000 [A]</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</si>
  <si>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</si>
  <si>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17</t>
  </si>
  <si>
    <t>03100</t>
  </si>
  <si>
    <t>ZAŘÍZENÍ STAVENIŠTĚ - ZŘÍZENÍ, PROVOZ, DEMONTÁŽ</t>
  </si>
  <si>
    <t>Položka společná pro celou stavbu. 
Komplet 1=1,000 [A]</t>
  </si>
  <si>
    <t>zahrnuje objednatelem povolené náklady na pořízení (event. pronájem), provozování, udržování a likvidaci zhotovitelova zařízení</t>
  </si>
  <si>
    <t>SO 001</t>
  </si>
  <si>
    <t>DEMOLICE MOSTU EV. Č. M34</t>
  </si>
  <si>
    <t>014112</t>
  </si>
  <si>
    <t>POPLATKY ZA SKLÁDKU TYP S-IO (INERTNÍ ODPAD)</t>
  </si>
  <si>
    <t>T</t>
  </si>
  <si>
    <t>Poplatky za uložení stavebních sutí a kamene na trvalou skládku. 
položka 11424 - +38,0*2,2=83,600 [A] 
položka 11425 - +6,38*2,2=14,036 [B] 
položka 96613 - +110,69*2,6=287,794 [C] 
položka 96615 - +11,20*2,3=25,760 [D] 
položka 96616 - +30,54*2,5=76,350 [E] 
Celkem: A+B+C+D+E=487,540 [F]</t>
  </si>
  <si>
    <t>zahrnuje veškeré poplatky provozovateli skládky související s uložením odpadu na skládce.</t>
  </si>
  <si>
    <t>014132</t>
  </si>
  <si>
    <t>POPLATKY ZA SKLÁDKU TYP S-NO (NEBEZPEČNÝ ODPAD)</t>
  </si>
  <si>
    <t>Poplatky za uložení materiálů s obsahem asfaltů na trvalou skládku. 
celkem - položka 97817 - 0,01*86,05*2,0=1,721 [A]</t>
  </si>
  <si>
    <t>02943</t>
  </si>
  <si>
    <t>OSTATNÍ POŽADAVKY - VYPRACOVÁNÍ RDS</t>
  </si>
  <si>
    <t>Vypracování PD postupu bouracích prací - RDS SO 001 (4x tisk; 1x CD) - komplet 1=1,000 [A]</t>
  </si>
  <si>
    <t>Zemní práce</t>
  </si>
  <si>
    <t>11424</t>
  </si>
  <si>
    <t>ODSTRAN KONSTR VODNÍCH KORYT Z LOM KAM NA SUCHO</t>
  </si>
  <si>
    <t>M3</t>
  </si>
  <si>
    <t>Plochy odečteny z grafického systému AutoCAD. 
Provizorní rozebrání úpravy koryta v.t. na vtokové straně objektu v nutném rozsahu. 
Úprava v rámci akce "Revitalizace ramene drobného vodního toku v Chrudimi". 
Celkem 0,4*95=38,000 [A]</t>
  </si>
  <si>
    <t>Odstranění konstrukcí vodních koryt se měří v [m3] vybouraných hmot ve stavu před vybouráním. 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</si>
  <si>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11425</t>
  </si>
  <si>
    <t>ODSTRAN KONSTR VODNÍCH KORYT Z LOM KAM NA MC</t>
  </si>
  <si>
    <t>Odstranění stávajícich kamenných dlažeb z prostoru koryta v.t. pod mostem v případě jejich zasatižení. Fakturace bude prováděna dle skutečnosti až po potvrzení a odsouhlasení TDI či objednatelem. 
Koryto pod mostem (předpoklad) - celkem r.š. (1,5+1,5)*8,5*0,25=6,375 [A]</t>
  </si>
  <si>
    <t>Ostatní konstrukce a práce</t>
  </si>
  <si>
    <t>911EC3</t>
  </si>
  <si>
    <t>SVODIDLO BETON, ÚROVEŇ ZADRŽ H2 VÝŠ 1,1M - DEMONTÁŽ S PŘESUNEM</t>
  </si>
  <si>
    <t>M</t>
  </si>
  <si>
    <t>Demontáž a odvoz betonových svodidel umístěných u L okraje vozovky na mostě. 
Celkem 3*4,0=12,000 [A]</t>
  </si>
  <si>
    <t>položka zahrnuje:  
- demontáž a odstranění zařízení  
- jeho odvoz na předepsané místo</t>
  </si>
  <si>
    <t>96613</t>
  </si>
  <si>
    <t>BOURÁNÍ KONSTRUKCÍ Z KAMENE NA MC</t>
  </si>
  <si>
    <t>Zakryté rozměry konstrukcí odhadovány. 
Základ+ dřík OP1 - celkem (2,0*1,0+1,0*1,3+0,55*1,3)*8,55=34,328 [A] 
Základ+ dřík OP2 - celkem (2,0*1,0+1,0*1,3+0,55*1,3)*8,55=34,328 [B] 
Základ+křídla I+II - celkem (1,5*1,0+0,75*2,55)*(2,3+1,5)=12,968 [C] 
Základ+křídla III+IV - celkem (1,5*1,0+0,75*2,55)*(2,3+1,5)=12,968 [D] 
Nábřeží zeď (vpravo, vtok) - celkem 1,5*(2,0*1,5+1,5*1,6)=8,100 [E] 
Nábřeží zeď (vlevo, vtok) - celkem 1,0*4,0*2,0=8,000 [F] 
Celkem: A+B+C+D+E+F=110,692 [G]</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</si>
  <si>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</si>
  <si>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97816</t>
  </si>
  <si>
    <t>ODSEKÁNÍ VRSTVY VYROVNÁVACÍHO BETONU NA MOSTECH</t>
  </si>
  <si>
    <t>Zakryté rozměry konstrukcí odhadovány. 
Zahrnuje kompletní manipulaci vč. uložení na skládku bez poplatku za uložení. 
Spádová vrstva na mostě (předpoklad) - celkem 0,20*7,0*8,0=11,200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</si>
  <si>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</si>
  <si>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96616</t>
  </si>
  <si>
    <t>BOURÁNÍ KONSTRUKCÍ ZE ŽELEZOBETONU</t>
  </si>
  <si>
    <t>Kompletní manipulace vč. uložení bez poplatku za uložení. Čerpání položky jen se souhlasem TDI. 
Žb. trámy n.k. - celkem 6*(0,3*0,5*5,01)=4,509 [A] 
Žb. roznášecí deska - celkem prům. tl. 0,25*8,36*5,7=11,913 [B] 
Žb. nadpodporové a střední příčník - celkem 0,35*0,55*(8,55+8,55)+0,3*0,4*(1,25*5)=4,042 [C] 
Žb. úložné bloky - celkem 2*6*(0,5*0,5*0,5)=1,500 [D] 
Žb.římsa L+P - celkem 0,6*0,2*(11,2+10,3)=2,580 [E] 
Odstranění žb. molitické zídky (vpravo ~km0,027 - ~km0,035) - Odhad celkem 0,75*1,0*(1,0+6,0+1,0)=6,000 [F] 
Celkem: A+B+C+D+E+F=30,544 [G]</t>
  </si>
  <si>
    <t>9111A3</t>
  </si>
  <si>
    <t>ZÁBRADLÍ SILNIČNÍ S VODOR MADLY - DEMONTÁŽ S PŘESUNEM</t>
  </si>
  <si>
    <t>Odkup zhotovitelem za cenu šrotu. 
Ocelové mostní zábradlí s vodorovnou výplň - celkem 11=11,000 [A]</t>
  </si>
  <si>
    <t>97817</t>
  </si>
  <si>
    <t>ODSTRANĚNÍ MOSTNÍ IZOLACE</t>
  </si>
  <si>
    <t>M2</t>
  </si>
  <si>
    <t>Fakturace bude prováděna dle skutečnosti až po potvrzení a odsouhlasení TDI či objednatelem. 
N.k. - celkem r.š. 7,6*7,0=53,200 [A] 
Rub spodní stavby OP1+OP2 (předpoklad) - celkem 1,5*(2,5+7,05+1,5)+1,5*(2,1+7,0+1,75)=32,850 [B] 
Celkem: A+B=86,050 [C]</t>
  </si>
  <si>
    <t>SO 134</t>
  </si>
  <si>
    <t>ÚPRAVA STEZKY PRO PĚŠÍ A CYKLISTY</t>
  </si>
  <si>
    <t>014101</t>
  </si>
  <si>
    <t>POPLATKY ZA SKLÁDKU</t>
  </si>
  <si>
    <t>Poplatky za uložení zemin a přebytků výkopku. 
celkem položka 11332 - +16,90=16,900 [A] 
celkem položka 12373 - +42,57=42,570 [B] 
Celkem: A+B=59,470 [C]</t>
  </si>
  <si>
    <t>Poplatky za uložení stavebních sutí a kamene na trvalou skládku. 
položka 11318 - +1,89*2,0=3,780 [A] 
položka 11352 - +0,10*0,20*11,40*2,3=0,524 [B] 
Celkem: A+B=4,304 [C]</t>
  </si>
  <si>
    <t>Poplatky za uložení materiálů s obsahem asfaltů na trvalou skládku. 
celkem - položka 11333 - 1,17*2,4=2,808 [A]</t>
  </si>
  <si>
    <t>Vypracování RDS SO 134 (4x tisk; 1x CD) - komplet 1=1,000 [A]</t>
  </si>
  <si>
    <t>11010</t>
  </si>
  <si>
    <t>VŠEOBECNÉ VYKLIZENÍ ZASTAVĚNÉHO ÚZEMÍ</t>
  </si>
  <si>
    <t>Plochy odečteny z grafického systému AutoCAD. 
Všeobecný úklid prostoru staveniště (odstranění černých skládek, odpadků apod.). 
Prostor staveniště související s SO 134 - celkem 150+150+50=350,000 [A]</t>
  </si>
  <si>
    <t>zahrnuje odstranění všech překážek pro uskutečnění stavby</t>
  </si>
  <si>
    <t>11318</t>
  </si>
  <si>
    <t>ODSTRANĚNÍ KRYTU ZPEVNĚNÝCH PLOCH Z DLAŽDIC</t>
  </si>
  <si>
    <t>Plocha odečtena z grafického systému AutoCAD. 
Rozebrání stávající zpevněné plochy (zámkové dlažby) před azylovým domem vč. části přilehlého chodníku. 
Celkem - (5,1*3,7)*(0,06+0,04)=1,887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</si>
  <si>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</si>
  <si>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11332</t>
  </si>
  <si>
    <t>ODSTRANĚNÍ PODKLADŮ ZPEVNĚNÝCH PLOCH Z KAMENIVA NESTMELENÉHO</t>
  </si>
  <si>
    <t>Plocha odečtena z grafického systému AutoCAD. 
Odstranění vozovky hospodářského sjezdu na předmostí OP1 (vpravo) - celkem 0,40*2,5*6,0=6,000 [A] 
Odstranění podkladu vozovky levostranného hospodářského sjezdu na předmostí OP2 - celkem 0,25*5,7*5,0=7,125 [B] 
Odstranění podkladu zpevněné plochy před azylovým domem - celkem 0,2*(5,1*3,7)=3,774 [C] 
Celkem: A+B+C=16,899 [D]</t>
  </si>
  <si>
    <t>11333</t>
  </si>
  <si>
    <t>ODSTRANĚNÍ PODKLADU ZPEVNĚNÝCH PLOCH S ASFALT POJIVEM</t>
  </si>
  <si>
    <t>Plocha odečtena z grafického systému AutoCAD. 
Dobourání podkladu AB-vozovky L-stranného hospodářského sjezdu na předmostí OP2. 
Celkem 0,05*5,2*4,5=1,170 [A]</t>
  </si>
  <si>
    <t>11352</t>
  </si>
  <si>
    <t>ODSTRANĚNÍ CHODNÍKOVÝCH A SILNIČNÍCH OBRUBNÍKŮ BETONOVÝCH</t>
  </si>
  <si>
    <t>Odvoz na skládku zhotovitele k dalšímu užití nebo odkup zhotovitelem. 
Chodníkové obruby podél zpevněné plochy před azylovým domem. Celkem 3,7+5,2+2,5=11,400 [A]</t>
  </si>
  <si>
    <t>11372</t>
  </si>
  <si>
    <t>FRÉZOVÁNÍ ZPEVNĚNÝCH PLOCH ASFALTOVÝCH</t>
  </si>
  <si>
    <t>Odkoupení zhotovitelem dle podmínek ZD. 
Předmostí OP2 vlevo (hospodářský sjezd) - kryt celkem 0,10*5,2*4,5=2,340 [A]</t>
  </si>
  <si>
    <t>12110</t>
  </si>
  <si>
    <t>SEJMUTÍ ORNICE NEBO LESNÍ PŮDY</t>
  </si>
  <si>
    <t>Sejmutí humózní vrstvy a ornice vč. odvozu na dočasnou skládku zhotovitele.  
Plocha odečtena z grafického systému AutoCAD. 
Přebytek humózní vrstvy bude využit v rámci SO 201. 
Předmostí OP1 vpravo - celkem 0,20*(44,5*3,0)=26,700 [A] 
Předmostí OP2 vpravo - celkem 0,20*(40,0*2,5)=20,000 [B] 
Předmostí OP2 vlevo - celkem 0,20*(2*0,75*4,0)=1,200 [C] 
Celkem: A+B+C=47,900 [D]</t>
  </si>
  <si>
    <t>položka zahrnuje sejmutí ornice bez ohledu na tloušťku vrstvy a její vodorovnou dopravu  
nezahrnuje uložení na trvalou skládku</t>
  </si>
  <si>
    <t>12373</t>
  </si>
  <si>
    <t>ODKOP PRO SPOD STAVBU SILNIC A ŽELEZNIC TŘ. I</t>
  </si>
  <si>
    <t>Odkop pro konstrukci P-chodníku na předmostí OP1 - Celkem 2,5*0,15*44,5=16,688 [A] 
Odkop pro konstrukci P-chodníku na předmostí OP2 - Celkem 2,5*0,15*40,0=15,000 [B] 
Stávající hospodářský sjezd vpravo na předmostí OP1 - celkem 0,15*2,5*6,0=2,250 [C] 
Stávající hospodářský sjezd vlevo na předmostí OP2 - celkem 0,15*5,7*5,0=4,275 [D] 
Odkop podkladu pod zpevněnou plochou před azylovým domem - celkem 0,1*(5,1*3,7)+0,3*(5,5*1,5)=4,362 [E] 
Celkem: A+B+C+D+E=42,575 [F]</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</si>
  <si>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</si>
  <si>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12573</t>
  </si>
  <si>
    <t>VYKOPÁVKY ZE ZEMNÍKŮ A SKLÁDEK TŘ. I</t>
  </si>
  <si>
    <t>Vytěžení zeminy ze zemníku dočasné skládky 
celkem pro položku 18223 - 0,2*47,90=9,580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</si>
  <si>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</si>
  <si>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17120</t>
  </si>
  <si>
    <t>ULOŽENÍ SYPANINY DO NÁSYPŮ A NA SKLÁDKY BEZ ZHUTNĚNÍ</t>
  </si>
  <si>
    <t>Uložení na dočasnou nebo trvalou či dočasnou skládku 
příspěvek položky 12373 - celkem 42,57=42,570 [A]</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</si>
  <si>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</si>
  <si>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17180</t>
  </si>
  <si>
    <t>ULOŽENÍ SYPANINY DO NÁSYPŮ Z NAKUPOVANÝCH MATERIÁLŮ</t>
  </si>
  <si>
    <t>Modelace zemního tělesa pravostranného chodníku (po úroveň pláně). 
Předmostí OP1 (vpravo) - celkem prům. 0,2*3,0*(24,5+3,5+16,4)=26,640 [A] 
Předmostí OP2 (vpravo) vč. plochy před azylovým domem - celkem prům. 0,2*1,5*41,0+0,1*4,5*5,5=14,775 [B] 
Hospodářské sjezdy (L+P) - celkem 0,1*(2,5*6,0+5,7*5,0)=4,350 [C] 
Celkem: A+B+C=45,765 [D]</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</si>
  <si>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</si>
  <si>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17380</t>
  </si>
  <si>
    <t>ZEMNÍ KRAJNICE A DOSYPÁVKY Z NAKUPOVANÝCH MATERIÁLŮ</t>
  </si>
  <si>
    <t>Plocha odečtena z grafického systému AutoCAD. S napojení ma na navazující stezku. 
Vpravo podél chodníku (předmostí OP1) - celkem 0,5*0,20*(25,5+17,0)=4,250 [A] 
Vpravo podél chodníku (předmostí OP2) - celkem 0,5*0,20*(39,4+3,0+6,0+3,0)=5,140 [B] 
P-stranný hospodářský sjezd (předmostí OP1) - celkem 0,5*0,20*(5,5+5,5)=1,100 [C] 
Hospodářský sjezd (předmostí OP2) - celkem 0,5*0,20*(4,1+4,5)=0,860 [D] 
Celkem: A+B+C+D=11,350 [E]</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</si>
  <si>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</si>
  <si>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18110</t>
  </si>
  <si>
    <t>ÚPRAVA PLÁNĚ SE ZHUTNĚNÍM V HORNINĚ TŘ. I</t>
  </si>
  <si>
    <t>Plocha odečtena z grafického systému AutoCAD. S napojení ma na navazující stezku. 
Pláň zpevněné plochy před azylovým domem - celkem 5,5*5,0=27,500 [A] 
Pláň P-stranného chodníku (předmostí OP1) - celkem 2,5*44,5=111,250 [B] 
Pláň P-stranného chodníku (předmostí OP2) - celkem 2,5*40,0=100,000 [C] 
Pláň P-stranného hospodářského sjezdu (předmostí OP1) - celkem 2,5*6,0=15,000 [D] 
Pláň L-stranného hospodářského sjezdu (předmostí OP2) - celkem 5,7*5,0=28,500 [E] 
Celkem: A+B+C+D+E=282,250 [F]</t>
  </si>
  <si>
    <t>položka zahrnuje úpravu pláně včetně vyrovnání výškových rozdílů. Míru zhutnění určuje projekt.</t>
  </si>
  <si>
    <t>18</t>
  </si>
  <si>
    <t>18223</t>
  </si>
  <si>
    <t>ROZPROSTŘENÍ ORNICE VE SVAHU V TL DO 0,20M</t>
  </si>
  <si>
    <t>Přebytek humózní vrstvy z položky 12110 bude využit v rámci SO 201. 
Rozprostření v místech určených k ohumusování v okolí mostu. 
celkem 30,0+12,5+30,0+4,0*0,75+4,5*0,5=77,750 [A]</t>
  </si>
  <si>
    <t>položka zahrnuje:  
nutné přemístění ornice z dočasných skládek vzdálených do 50m  
rozprostření ornice v předepsané tloušťce ve svahu přes 1:5</t>
  </si>
  <si>
    <t>19</t>
  </si>
  <si>
    <t>18241</t>
  </si>
  <si>
    <t>ZALOŽENÍ TRÁVNÍKU RUČNÍM VÝSEVEM</t>
  </si>
  <si>
    <t>celkem 77,75=77,750 [A]</t>
  </si>
  <si>
    <t>Zahrnuje dodání předepsané travní směsi, její výsev na ornici, zalévání, první pokosení, to vše bez ohledu na sklon terénu</t>
  </si>
  <si>
    <t>20</t>
  </si>
  <si>
    <t>18247</t>
  </si>
  <si>
    <t>OŠETŘOVÁNÍ TRÁVNÍKU</t>
  </si>
  <si>
    <t>Zahrnuje pokosení se shrabáním, naložení shrabků na dopravní prostředek, s odvozem a se složením, to vše bez ohledu na sklon terénu  
zahrnuje nutné zalití a hnojení</t>
  </si>
  <si>
    <t>Základy</t>
  </si>
  <si>
    <t>21</t>
  </si>
  <si>
    <t>26193</t>
  </si>
  <si>
    <t>VRTY PRO KOTV, INJEKT, MIKROPIL NA POVR TŘ V A VI D DO 150MM</t>
  </si>
  <si>
    <t>Prostup do kanalizační šachty pro zaústění odpadního potrubí liniové uliční vpusti umístěné v hospodářském sjezdu vlevo za mostem na předmostí OP2.  
Celkem 0,25=0,250 [A]</t>
  </si>
  <si>
    <t>položka zahrnuje:  
přemístění, montáž a demontáž vrtných souprav  
svislou dopravu zeminy z vrtu  
vodorovnou dopravu zeminy bez uložení na skládku  
případně nutné pažení dočasné (včetně odpažení) i trvalé</t>
  </si>
  <si>
    <t>Komunikace</t>
  </si>
  <si>
    <t>22</t>
  </si>
  <si>
    <t>56310</t>
  </si>
  <si>
    <t>VOZOVKOVÉ VRSTVY Z MECHANICKY ZPEVNĚNÉHO KAMENIVA</t>
  </si>
  <si>
    <t>Plocha odečtena z grafického systému AutoCAD. 
Hospodářský sjezd vpravo na předmostí OP1 z MZK (tl. 0,12m)  - celkem 0,12*(2,5*6,0+3,5*2,0)=2,640 [A] 
Hospodářský sjezd vlevo na předmostí OP2 z MZK (tl. 0,12m)  - celkem 0,12*5,1*4,2=2,570 [B] 
Celkem: A+B=5,210 [C]</t>
  </si>
  <si>
    <t>- dodání kameniva předepsané kvality a zrnitosti  
- rozprostření a zhutnění vrstvy v předepsané tloušťce  
- zřízení vrstvy bez rozlišení šířky, pokládání vrstvy po etapách  
- nezahrnuje postřiky, nátěry</t>
  </si>
  <si>
    <t>23</t>
  </si>
  <si>
    <t>56330</t>
  </si>
  <si>
    <t>VOZOVKOVÉ VRSTVY ZE ŠTĚRKODRTI</t>
  </si>
  <si>
    <t>Plocha odečtena z grafického systému AutoCAD. 
Podkladní vrstva ze štěrkodrti (ŠDa). 
Chodník na předmostích OP1 - Celkem 0,20*1,7*(24,5+16,5)=13,940 [A] 
Chodník na předmostích OP2 + zpevněná plocha před azylovým domem - Celkem 0,20*(1,7*41,0+5,2*4,5)=18,620 [B] 
Hospodářské sjezdy (předmostí OP1+OP2) - celkem 0,15*(2,0*6,0+3,5*1,7)=2,693 [C] 
Celkem: A+B+C=35,253 [D]</t>
  </si>
  <si>
    <t>24</t>
  </si>
  <si>
    <t>572123</t>
  </si>
  <si>
    <t>INFILTRAČNÍ POSTŘIK Z EMULZE DO 1,0KG/M2</t>
  </si>
  <si>
    <t>Plocha odečtena z grafického systému AutoCAD. 
Hospodářský sjezd vlevo na předmostí OP2, na vrstvě MZK (dávkování 1,00kg/m2) - celkem 20,2=20,200 [A]</t>
  </si>
  <si>
    <t>- dodání všech předepsaných materiálů pro postřiky v předepsaném množství  
- provedení dle předepsaného technologického předpisu  
- zřízení vrstvy bez rozlišení šířky, pokládání vrstvy po etapách  
- úpravu napojení, ukončení</t>
  </si>
  <si>
    <t>25</t>
  </si>
  <si>
    <t>572214</t>
  </si>
  <si>
    <t>SPOJOVACÍ POSTŘIK Z MODIFIK EMULZE DO 0,5KG/M2</t>
  </si>
  <si>
    <t>Plocha dle grafického systému AutoCAD 
Hospodářský sjezd vlevo na předmostí OP2, pod ACP16+ - celkem 20,2=20,200 [A]</t>
  </si>
  <si>
    <t>26</t>
  </si>
  <si>
    <t>574B34</t>
  </si>
  <si>
    <t>ASFALTOVÝ BETON PRO OBRUSNÉ VRSTVY MODIFIK ACO 11+, 11S TL. 40MM</t>
  </si>
  <si>
    <t>Plocha odečtena z grafického systému AutoCAD. 
ACO11+ - obrusná vrstva na mostě a předmostích - celkem 20,2=20,200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</si>
  <si>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</si>
  <si>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27</t>
  </si>
  <si>
    <t>574F46</t>
  </si>
  <si>
    <t>ASFALTOVÝ BETON PRO PODKLADNÍ VRSTVY MODIFIK ACP 16+, 16S TL. 50MM</t>
  </si>
  <si>
    <t>Plocha odečtena z grafického systému AutoCAD. 
ACP 16+ - celkem 20,2=20,200 [A]</t>
  </si>
  <si>
    <t>28</t>
  </si>
  <si>
    <t>582611</t>
  </si>
  <si>
    <t>KRYTY Z BETON DLAŽDIC SE ZÁMKEM ŠEDÝCH TL 60MM DO LOŽE Z KAM</t>
  </si>
  <si>
    <t>Plocha odečtena z grafického systému AutoCAD. 
Betonová zámková dlažba tl. 60mm do kamenného lože tl. 40mm. Barva šedá, typ PARKETA. 
Chodník na předmostí OP1 - celkem 43,05+30,25=73,300 [A] 
Chodník + zpevněná plocha před azylovým domem na předmostí OP2 - celkem 53,78+22,47+23,71=99,960 [B] 
Celkem: A+B=173,260 [C]</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</si>
  <si>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</si>
  <si>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29</t>
  </si>
  <si>
    <t>582612</t>
  </si>
  <si>
    <t>KRYTY Z BETON DLAŽDIC SE ZÁMKEM ŠEDÝCH TL 80MM DO LOŽE Z KAM</t>
  </si>
  <si>
    <t>Plocha odečtena z grafického systému AutoCAD. 
Betonová zámková dlažba tl. 80mm do kamenného lože tl. 40mm. Barva šedá, typ PARKETA. 
Hospodářský sjezd vpravo předmostí OP1 - celkem 4,30+12,5=16,800 [A]</t>
  </si>
  <si>
    <t>30</t>
  </si>
  <si>
    <t>58261A</t>
  </si>
  <si>
    <t>KRYTY Z BETON DLAŽDIC SE ZÁMKEM BAREV RELIÉF TL 60MM DO LOŽE Z KAM</t>
  </si>
  <si>
    <t>Plocha odečtena z grafického systému AutoCAD. 
Betonová zámková reliéfní dlažba tl. 60mm do kamenného lože tl. 40mm. Barva červená, typ PARKETA. 
Chodník na předmostí OP1 - celkem 1,5+0,4+0,4=2,300 [A]</t>
  </si>
  <si>
    <t>31</t>
  </si>
  <si>
    <t>58261B</t>
  </si>
  <si>
    <t>KRYTY Z BETON DLAŽDIC SE ZÁMKEM BAREV RELIÉF TL 80MM DO LOŽE Z KAM</t>
  </si>
  <si>
    <t>Plocha odečtena z grafického systému AutoCAD. 
Betonová zámková reliéfní dlažba tl. 80mm do kamenného lože tl. 40mm. Barva červená, typ PARKETA. 
Chodník na předmostí OP1 - celkem 1,6=1,600 [A]</t>
  </si>
  <si>
    <t>Potrubí</t>
  </si>
  <si>
    <t>32</t>
  </si>
  <si>
    <t>87433</t>
  </si>
  <si>
    <t>POTRUBÍ Z TRUB PLASTOVÝCH ODPADNÍCH DN DO 150MM</t>
  </si>
  <si>
    <t>Odpadní potrubí od liniové uliční vpusti s vyústěním do blízké kanalizační šachty. Potrubí DN150, SN16. 
Celkem 1,0=1,000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</si>
  <si>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</si>
  <si>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33</t>
  </si>
  <si>
    <t>93543</t>
  </si>
  <si>
    <t>ŽLABY Z DÍLCŮ Z POLYMERBETONU SVĚTLÉ ŠÍŘKY DO 200MM VČETNĚ MŘÍŽÍ</t>
  </si>
  <si>
    <t>Liniová vpusť do betonové lože (min. C20/25-nXF3) na hranici pozemku. Vpusť s přímým vyústěním odpadního potrubí do blízké kanalizační šachty potrubím DN150. 
Komplet - Celkem 4,0=4,000 [A]</t>
  </si>
  <si>
    <t>položka zahrnuje:  
-dodávku a uložení dílců žlabu z předepsaného materiálu předepsaných rozměrů včetně mříže  
- spárování, úpravy vtoku a výtoku  
- nezahrnuje nutné zemní práce, předepsané lože, obetonování  
- měří se v metrech běžných délky osy žlabu, odečítají se čistící kusy a vpustě</t>
  </si>
  <si>
    <t>34</t>
  </si>
  <si>
    <t>917212</t>
  </si>
  <si>
    <t>ZÁHONOVÉ OBRUBY Z BETONOVÝCH OBRUBNÍKŮ ŠÍŘ 80MM</t>
  </si>
  <si>
    <t>Záhonové silniční obruby vč. betonového lože a boční opěrky (beton min. C20/25-nXF3).  
Na předmostí OP1 - Celkem 25,2+2,75+16,7=44,650 [A] 
Na předmostí OP2 - Celkem 39,5+2*(2,6+5,4)=55,500 [B] 
Celkem: A+B=100,150 [C]</t>
  </si>
  <si>
    <t>Položka zahrnuje:  
dodání a pokládku betonových obrubníků o rozměrech předepsaných zadávací dokumentací  
betonové lože i boční betonovou opěrku.</t>
  </si>
  <si>
    <t>35</t>
  </si>
  <si>
    <t>917224</t>
  </si>
  <si>
    <t>SILNIČNÍ A CHODNÍKOVÉ OBRUBY Z BETONOVÝCH OBRUBNÍKŮ ŠÍŘ 150MM</t>
  </si>
  <si>
    <t>Záhonové betonové obruby vč. betonového lože (min. C20/25-nXF3). 
Hospodářský sjezd - předmostí OP1 - celkem 7,6+2,0+8,4=18,000 [A] 
Hospodářský sjezd - předmostí OP2 - celkem 4,0+4,5=8,500 [B] 
Celkem: A+B=26,500 [C]</t>
  </si>
  <si>
    <t>SO 182</t>
  </si>
  <si>
    <t>Dočasné dopravní opatření</t>
  </si>
  <si>
    <t>02720</t>
  </si>
  <si>
    <t>POMOC PRÁCE ZŘÍZ NEBO ZAJIŠŤ REGULACI A OCHRANU DOPRAVY</t>
  </si>
  <si>
    <t>Soubor opatření nutných ke spolehlivému převedení automobilového a pěšího provozu po objízdých/obchozích trasách. Opětovné projednání DIO s dotčenými orgány, vlastníky, PČR DI, Odborem dopravy apod. Získání stanovení o DIO. 
Komplet 1=1,000 [A]</t>
  </si>
  <si>
    <t>02948</t>
  </si>
  <si>
    <t>PASPORTIZACE STAVU OBJÍZDNÝCH TRAS</t>
  </si>
  <si>
    <t>Provedení PŘED převedením dopravy na objízdnou trasu, v PRŮBĚHU stavby, po DOKONČENÍ stavby (konečný pasport). Vyhodnocení a případný návrh oprav objízdných tras včetně projednání se správcem. 
Zpráva+dokumentace (4x tisk + 1xCD) - Komplet 1=1,000 [A]</t>
  </si>
  <si>
    <t>914122</t>
  </si>
  <si>
    <t>DOPRAVNÍ ZNAČKY ZÁKLADNÍ VELIKOSTI OCELOVÉ FÓLIE TŘ 1 - MONTÁŽ S PŘEMÍSTĚNÍM</t>
  </si>
  <si>
    <t>Objízdná trasa (automobilová doprava) - celkem 23=23,000 [A] 
Obchozí trasa (pěší doprava) - celkem 10=10,000 [B] 
Prostor staveniště - celkem 10=10,000 [C] 
Celkem: A+B+C=43,000 [D]</t>
  </si>
  <si>
    <t>položka zahrnuje:  
- dopravu demontované značky z dočasné skládky  
- osazení a montáž značky na místě určeném projektem  
- nutnou opravu poškozených částí  
nezahrnuje dodávku značky</t>
  </si>
  <si>
    <t>914123</t>
  </si>
  <si>
    <t>DOPRAVNÍ ZNAČKY ZÁKLADNÍ VELIKOSTI OCELOVÉ FÓLIE TŘ 1 - DEMONTÁŽ</t>
  </si>
  <si>
    <t>Demontáž - Objízdná trasa (automobilová doprava) - celkem 23=23,000 [A] 
Demontáž - Obchozí trasa (pěší doprava) - celkem 10=10,000 [B] 
Demontáž - Prostor staveniště - celkem 10=10,000 [C] 
Celkem: A+B+C=43,000 [D]</t>
  </si>
  <si>
    <t>Položka zahrnuje odstranění, demontáž a odklizení materiálu s odvozem na předepsané místo</t>
  </si>
  <si>
    <t>914129</t>
  </si>
  <si>
    <t>DOPRAV ZNAČKY ZÁKLAD VEL OCEL FÓLIE TŘ 1 - NÁJEMNÉ</t>
  </si>
  <si>
    <t>KSDEN</t>
  </si>
  <si>
    <t>Nájem - Objízdná trasa (automobilová doprava) - celkem (23)*(30*6)=4 140,000 [A] 
Nájem - Obchozí trasa (pěší doprava) - celkem (10)*(30*6)=1 800,000 [B] 
Nájem - Prostor staveniště - celkem (10)*(30*6)=1 800,000 [C] 
Celkem: A+B+C=7 740,000 [D]</t>
  </si>
  <si>
    <t>položka zahrnuje sazbu za pronájem dopravních značek a zařízení, počet jednotek je určen jako součin počtu značek a počtu dní použití</t>
  </si>
  <si>
    <t>914412</t>
  </si>
  <si>
    <t>DOPRAVNÍ ZNAČKY 100X150CM OCELOVÉ - MONTÁŽ S PŘEMÍSTĚNÍM</t>
  </si>
  <si>
    <t>Celkem (objízdná trasa) - celkem (2+2)=4,000 [A]</t>
  </si>
  <si>
    <t>914413</t>
  </si>
  <si>
    <t>DOPRAVNÍ ZNAČKY 100X150CM OCELOVÉ - DEMONTÁŽ</t>
  </si>
  <si>
    <t>Demontáž - Celkem (objízdná trasa) - celkem (2+2)=4,000 [A]</t>
  </si>
  <si>
    <t>914419</t>
  </si>
  <si>
    <t>DOPRAV ZNAČKY 100X150CM OCEL - NÁJEMNÉ</t>
  </si>
  <si>
    <t>Nájem - Celkem (2+2)*(30*6)=720,000 [A]</t>
  </si>
  <si>
    <t>916122</t>
  </si>
  <si>
    <t>DOPRAV SVĚTLO VÝSTRAŽ SOUPRAVA 3KS - MONTÁŽ S PŘESUNEM</t>
  </si>
  <si>
    <t>Dopravní světla - celkem předmostí 1+1=2,000 [A]</t>
  </si>
  <si>
    <t>položka zahrnuje:  
- přemístění zařízení z dočasné skládky a jeho osazení a montáž na místě určeném projektem  
- údržbu po celou dobu trvání funkce, náhradu zničených nebo ztracených kusů, nutnou opravu poškozených částí  
- napájení z baterie včetně záložní baterie</t>
  </si>
  <si>
    <t>916123</t>
  </si>
  <si>
    <t>DOPRAV SVĚTLO VÝSTRAŽ SOUPRAVA 3KS - DEMONTÁŽ</t>
  </si>
  <si>
    <t>Demontáž  - Dopravní světla - celkem předmostí 1+1=2,000 [A]</t>
  </si>
  <si>
    <t>Položka zahrnuje odstranění, demontáž a odklizení zařízení s odvozem na předepsané místo</t>
  </si>
  <si>
    <t>916129</t>
  </si>
  <si>
    <t>DOPRAV SVĚTLO VÝSTRAŽ SOUPRAVA 3KS - NÁJEMNÉ</t>
  </si>
  <si>
    <t>Nájem - Dopravní světla - celkem předmostí (1+1)*(30*6)=360,000 [A]</t>
  </si>
  <si>
    <t>položka zahrnuje sazbu za pronájem zařízení. Počet měrných jednotek se určí jako součin počtu zařízení a počtu dní použití.</t>
  </si>
  <si>
    <t>916312</t>
  </si>
  <si>
    <t>DOPRAVNÍ ZÁBRANY Z2 S FÓLIÍ TŘ 1 - MONTÁŽ S PŘESUNEM</t>
  </si>
  <si>
    <t>Na předmostích. Celkem 1+1=2,000 [A]</t>
  </si>
  <si>
    <t>položka zahrnuje:  
- přemístění zařízení z dočasné skládky a jeho osazení a montáž na místě určeném projektem  
- údržbu po celou dobu trvání funkce, náhradu zničených nebo ztracených kusů, nutnou opravu poškozených částí</t>
  </si>
  <si>
    <t>916313</t>
  </si>
  <si>
    <t>DOPRAVNÍ ZÁBRANY Z2 S FÓLIÍ TŘ 1 - DEMONTÁŽ</t>
  </si>
  <si>
    <t>Na předmostích. 
Celkem 1+1=2,000 [A]</t>
  </si>
  <si>
    <t>916319</t>
  </si>
  <si>
    <t>DOPRAVNÍ ZÁBRANY Z2 - NÁJEMNÉ</t>
  </si>
  <si>
    <t>Na předmostích. 
Celkem (1+1)*(30*6)=360,000 [A]</t>
  </si>
  <si>
    <t>916712</t>
  </si>
  <si>
    <t>UPEVŇOVACÍ KONSTR - PODKLADNÍ DESKA POD 28KG - MONTÁŽ S PŘESUNEM</t>
  </si>
  <si>
    <t>Objízdná trasa (automobilová doprava) - celkem 18=18,000 [C] 
Obchozí trasa (pěší doprava) - celkem 10=10,000 [B] 
Prostor staveniště - celkem 8=8,000 [A] 
Celkem: C+B+A=36,000 [D]</t>
  </si>
  <si>
    <t>916713</t>
  </si>
  <si>
    <t>UPEVŇOVACÍ KONSTR - PODKLADNÍ DESKA POD 28KG - DEMONTÁŽ</t>
  </si>
  <si>
    <t>Demontáž - Objízdná trasa (automobilová doprava) - celkem 18=18,000 [A] 
Demontáž - Obchozí trasa (pěší doprava) - celkem 10=10,000 [B] 
Demontáž - Prostor staveniště - celkem 8=8,000 [C] 
Celkem: A+B+C=36,000 [D]</t>
  </si>
  <si>
    <t>916719</t>
  </si>
  <si>
    <t>UPEVŇOVACÍ KONSTR - PODKLAD DESKA POD 28KG - NÁJEMNÉ</t>
  </si>
  <si>
    <t>Nájem - Objízdná trasa (automobilová doprava) - celkem (18)*(30*6)=3 240,000 [A] 
Nájem - Obchozí trasa (pěší doprava) - celkem (10)*(30*6)=1 800,000 [B] 
Nájem - Prostor staveniště - celkem (8)*(30*6)=1 440,000 [C] 
Celkem: A+B+C=6 480,000 [D]</t>
  </si>
  <si>
    <t>916722</t>
  </si>
  <si>
    <t>UPEVŇOVACÍ KONSTR - PODKLADNÍ DESKA OD 28KG - MONTÁŽ S PŘESUNEM</t>
  </si>
  <si>
    <t>Pro dočasné SDZ (100x150cm) + příčná uzávěra na místní komunikaci. 
Celkem (2+2)+(2+2)=8,000 [A]</t>
  </si>
  <si>
    <t>916723</t>
  </si>
  <si>
    <t>UPEVŇOVACÍ KONSTR - PODKLADNÍ DESKA OD 28KG - DEMONTÁŽ</t>
  </si>
  <si>
    <t>Pro dočasné SDZ (100x150cm) + příčná uzávěra na místní komunikaci. 
Demontáž celkem - (2+2)+(2+2)=8,000 [A]</t>
  </si>
  <si>
    <t>916729</t>
  </si>
  <si>
    <t>UPEVŇOVACÍ KONSTR - PODKL DESKA OD 28KG - NÁJEMNÉ</t>
  </si>
  <si>
    <t>Pro dočasné SDZ (100x150cm) + příčná uzávěra na místní komunikaci. 
Celkem ((2+2)+(2+2))*(30*6)=1 440,000 [A]</t>
  </si>
  <si>
    <t>916732</t>
  </si>
  <si>
    <t>UPEVŇOVACÍ KONSTR - OCEL STOJAN - MONTÁŽ S PŘESUNEM</t>
  </si>
  <si>
    <t>Sloupky k dočasnému SDZ. 
Objízdná trasa (automobilová doprava) - celkem 22=22,000 [C] 
Obchozí trasa (pěší doprava) - celkem 13=13,000 [B] 
Prostor staveniště - celkem 6=6,000 [A] 
Celkem: C+B+A=41,000 [D]</t>
  </si>
  <si>
    <t>916733</t>
  </si>
  <si>
    <t>UPEVŇOVACÍ KONSTR - OCEL STOJAN - DEMONTÁŽ</t>
  </si>
  <si>
    <t>Sloupky k dočasnému SDZ. 
Demontáž - Objízdná trasa (automobilová doprava) - celkem 22=22,000 [C] 
Demontáž - Obchozí trasa (pěší doprava) - celkem 13=13,000 [B] 
Demontáž - Prostor staveniště - celkem 6=6,000 [A] 
Celkem: C+B+A=41,000 [D]</t>
  </si>
  <si>
    <t>916739</t>
  </si>
  <si>
    <t>UPEVŇOVACÍ KONSTR - OCEL STOJAN - NÁJEMNÉ</t>
  </si>
  <si>
    <t>Sloupky k dočasnému SDZ. 
Nájem - Objízdná trasa (automobilová doprava) - celkem (22)*(30*6)=3 960,000 [A] 
Nájem - Obchozí trasa (pěší doprava) - celkem (13)*(30*6)=2 340,000 [B] 
Nájem - Prostor staveniště - celkem (6)*(30*6)=1 080,000 [C] 
Celkem: A+B+C=7 380,000 [D]</t>
  </si>
  <si>
    <t>SO 201</t>
  </si>
  <si>
    <t>MOST EV. Č. M34</t>
  </si>
  <si>
    <t>Poplatky za uložení zemin a přebytků výkopku. 
celkem položka 11332 - +114,61=114,610 [K] 
celkem položka 12373 - +160,33=160,330 [J] 
celkem položka 12960 - +5,00=5,000 [I] 
celkem položka 13173 - +336,42=336,420 [H] 
celkem položka 13273 - +79,21=79,210 [G] 
celkem položka 23668 - +16,5=16,500 [F] 
celkem položka 26133 - +(0,25*0,15*0,15*3,14)*40,0=0,707 [E] 
celkem položka 26145 - +(0,25*0,3*0,3*3,14)*85,0=6,005 [D] 
celkem položka 264741 - + (5+5)*((3,14*(1,02*1,02)/4)*(3,5+0,6)+(3,14*(0,92*0,92)/4)*1,5)=43,452 [C] 
celkem položka 17110 - -200,0=- 200,000 [B] 
celkem položka 17411 - -59,96=-59,960 [A] 
Celkem: K+J+I+H+G+F+E+D+C+B+A=502,274 [L]</t>
  </si>
  <si>
    <t>Poplatky za uložení stavebních sutí a kamene. 
položka 11347 - +1,74=1,740 [A] 
položka 11352 - +64,50*(0,15*0,25*1,00)*2,3=5,563 [B] 
položka 96616 - +4,90*2,5=12,250 [C] 
Celkem: A+B+C=19,553 [D]</t>
  </si>
  <si>
    <t>Poplatky za uložení materiálů s obsahem asfaltů na trvalou skládku. 
celkem - položka 11333 - 24,22=24,220 [A]</t>
  </si>
  <si>
    <t>Čerpání položky jen se souhlasem TDI. 
Dočasná ochrana stávajícího horkovodu na předmostí OP1 proti poškození po dobu nezbytně nutnou (předpoklad použití po dobu odstraněné konstrukce stávající vozovky).  
Předpoklad - překrytí ochrannými panely/deskami apod. Komplet - 1=1,000 [A]</t>
  </si>
  <si>
    <t>02740</t>
  </si>
  <si>
    <t>POMOC PRÁCE ZŘÍZ NEBO ZAJIŠŤ PROVIZORNÍ MOSTY</t>
  </si>
  <si>
    <t>Stížené podmínky při realizaci provizorních konstrukcí pro převedení provizorních přeložek inženýrkých sítí. 
Celkem 2 lávky - komplet 2=2,000 [A]</t>
  </si>
  <si>
    <t>027421</t>
  </si>
  <si>
    <t>PROVIZORNÍ LÁVKY - MONTÁŽ</t>
  </si>
  <si>
    <t>Provizorní konstrukce pro převedení provizorních přeložek inženýrkých sítí přes koryto v.t. 
Komplet - zemní práce, spodní stavba lávky, vodorovná nosná konstrukce, chráněný prostor pro provizorní převedení inženýrských sítí popř. kabelové chráničky, provizorní oplocení, nutné terénní úpravy, pomocné konstrukce apod. 
Návodní strana - celkem 7,0*0,5=3,500 [A] 
Povodní strana - celkem 13,0*0,5=6,500 [B] 
Celkem: A+B=10,000 [C]</t>
  </si>
  <si>
    <t>027422</t>
  </si>
  <si>
    <t>PROVIZORNÍ LÁVKY - NÁJEMNÉ</t>
  </si>
  <si>
    <t>KPLMĚSÍC</t>
  </si>
  <si>
    <t>Provizorní konstrukce pro převedení provizorních přeložek inženýrkých sítí (návodní i povodní strana). 
Celkem 2*6měsíců=12,000 [A]</t>
  </si>
  <si>
    <t>027423</t>
  </si>
  <si>
    <t>PROVIZORNÍ LÁVKY - DEMONTÁŽ</t>
  </si>
  <si>
    <t>Provizorní konstrukce pro převedení provizorních přeložek inženýrkých sítí. 
Komlet - demontáž, uvedení dotčeného území do původního či do předem dohodnutého stavu, veškerá manipulace, uložení na skládku zhotovitele apod. 
Návodní strana - celkem 7,0*0,5=3,500 [A] 
Povodní strana - celkem 13,0*0,5=6,500 [B] 
Celkem: A+B=10,000 [C]</t>
  </si>
  <si>
    <t>029412</t>
  </si>
  <si>
    <t>OSTATNÍ POŽADAVKY - VYPRACOVÁNÍ MOSTNÍHO LISTU</t>
  </si>
  <si>
    <t>Mostní list objektu ev. č. M34, 4x tisk, 1x CD 
1=1,000 [A]</t>
  </si>
  <si>
    <t>Vypracování RDS SO 201 (4x tisk; 1x CD) - komplet 1=1,000 [A]</t>
  </si>
  <si>
    <t>02953</t>
  </si>
  <si>
    <t>OSTATNÍ POŽADAVKY - HLAVNÍ MOSTNÍ PROHLÍDKA</t>
  </si>
  <si>
    <t>Vypracování 1.HMP dokončeného mostního objektu ev. č. M34 v souladu s  ČSN 73 6220, 73 6221, 73 6222. Předání investorovi 4x tisk + 1x CD vč. vložení do systému Mostar.cz - celkem 1=1,000 [A]</t>
  </si>
  <si>
    <t>položka zahrnuje :  
- úkony dle ČSN 73 6221  
- provedení hlavní mostní prohlídky oprávněnou fyzickou nebo právnickou osobou  
- vyhotovení záznamu (protokolu), který jednoznačně definuje stav mostu</t>
  </si>
  <si>
    <t>Plochy odečteny z grafického systému AutoCAD. 
Všeobecný úklid prostoru staveniště (odstranění černých skládek, odpadků apod.). 
Prostor staveniště související s SO 201 - celkem 5590-(v rámci SO134 - 150+150+50)=5 240,000 [A]</t>
  </si>
  <si>
    <t>11120</t>
  </si>
  <si>
    <t>ODSTRANĚNÍ KŘOVIN</t>
  </si>
  <si>
    <t>Zahrnuje veškerou manipulaci vč. uložení na skládka a poplatku za uložení. 
Odstranění křovin a stromů do průměru 0,10m ze zájmového prostoru staveniště - celkem 39,9m2=39,900 [A]</t>
  </si>
  <si>
    <t>odstranění křovin a stromů do průměru 100 mm  
doprava dřevin bez ohledu na vzdálenost  
spálení na hromadách nebo štěpkování</t>
  </si>
  <si>
    <t>11201</t>
  </si>
  <si>
    <t>KÁCENÍ STROMŮ D KMENE DO 0,5M S ODSTRANĚNÍM PAŘEZŮ</t>
  </si>
  <si>
    <t>Zahrnuje veškerou manipulaci vč. uložení na skládka a poplatku za uložení. 
Bříza bělokorá - celkem 1=1,000 [A]</t>
  </si>
  <si>
    <t>Kácení stromů se měří v [ks] poražených stromů (průměr stromů se měří ve výšce 1,3m nad terénem)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</si>
  <si>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Plocha odečtena z grafického systému AutoCAD. 
Podklad vozovky na předmostí OP1 - celkem (0,40-0,10-0,05)*1,05*320,0=84,000 [A] 
Podklad vozovky na předmostí OP2 - celkem (0,40-0,10-0,05)*1,05*116,6=30,608 [B] 
Celkem: A+B=114,608 [C]</t>
  </si>
  <si>
    <t>Plocha odečtena z grafického systému AutoCAD. 
Položka vč. uložení na skládku. 
Dobourání podkladu vozovky na předmostí OP1 (kompletní výměna vozovky) - celkem 0,05*320,0=16,000 [A] 
Dobourání podkladu vozovky na předmostí OP2 (kompletní výměna vozovky) - celkem 0,05*116,6=5,830 [C] 
Dobourání podkladu vozovky na mostě (předpoklad) - celkem 0,05*47,7=2,385 [B] 
Celkem: A+C+B=24,215 [D]</t>
  </si>
  <si>
    <t>11347</t>
  </si>
  <si>
    <t>ODSTRAN KRYTU ZPEVNĚNÝCH PLOCH Z DLAŽEB KOSTEK VČET PODKL</t>
  </si>
  <si>
    <t>Odstranění stávající přebalené mozaikové dlažby stávajícího chodníku a římsy na mostě. 
Vlevo (předpoklad výskytu dlažby přebalené AB-krytem stávající vozovky) - celkem 0,8*0,1*(2,0+6,0+2,3)=0,824 [A] 
Vpravo - celkem 0,8*0,1*(2,8+6,0+2,6)=0,912 [B] 
Celkem: A+B=1,736 [C]</t>
  </si>
  <si>
    <t>Odstranění betonových silničních obrubníků na předmostích OP1 - celkem 18,5=18,500 [A] 
Odstranění betonových silničních obrubníků na předmostích OP2 - celkem 46,0=46,000 [B] 
Celkem: A+B=64,500 [C]</t>
  </si>
  <si>
    <t>11353</t>
  </si>
  <si>
    <t>ODSTRANĚNÍ CHODNÍKOVÝCH KAMENNÝCH OBRUBNÍKŮ</t>
  </si>
  <si>
    <t>Odvoz na skládku zhotovitele k dalšímu užití nebo odkup zhotovitelem. 
Kamenné obrub na mostě - celkem (10+2*1,5)+(11+2*1,5)=27,000 [A]</t>
  </si>
  <si>
    <t>Odkoupení zhotovitelem dle podmínek ZD.  Plochy odečteny z grafického systému AutoCAD. 
Předmostí OP1 (OŽK) - kryt celkem 0,10*92,2=9,220 [A] 
Předmostí OP1 (kompletní výměna vozovky) - kryt celkem 0,10*320,0=32,000 [B] 
Na mostě - kryt celkem předpoklad 0,12*47,7=5,724 [C] 
Předmostí OP2 (kompletní výměna vozovky) - kryt celkem 0,10*116,6=11,660 [D] 
Předmostí OP2 (OŽK) - kryt celkem 0,10*102,9=10,290 [E] 
Celkem: A+B+C+D+E=68,894 [F]</t>
  </si>
  <si>
    <t>113765</t>
  </si>
  <si>
    <t>FRÉZOVÁNÍ DRÁŽKY PRŮŘEZU DO 600MM2 V ASFALTOVÉ VOZOVCE</t>
  </si>
  <si>
    <t>Drážky pro těsnící asfaltové zálivky ve vozovce a okolo objektů ve vozovce. 
Celkem 7,3+6,55+100,0+(109,5+78,7)+3*(4*0,5)=308,050 [A]</t>
  </si>
  <si>
    <t>Položka zahrnuje veškerou manipulaci s vybouranou sutí a s vybouranými hmotami vč. uložení na skládku.</t>
  </si>
  <si>
    <t>11523</t>
  </si>
  <si>
    <t>PŘEVEDENÍ VODY POTRUBÍM DN 300 NEBO ŽLABY R.O. DO 1,0M</t>
  </si>
  <si>
    <t>Dočasná náhrada odlehčovacího potrubí od kanalizační šachty na předmostí OP2 vlevo s jeho převedením přes prostor staveniště a výústěním do koryta v.t. po dobu výstavby. 
Celkem - 11,5=11,500 [A]</t>
  </si>
  <si>
    <t>Položka převedení vody na povrchu zahrnuje zřízení, udržování a odstranění příslušného zařízení. Převedení vody se uvádí buď průměrem potrubí (DN) nebo délkou rozvinutého obvodu žlabu (r.o.).</t>
  </si>
  <si>
    <t>Provizorní převedení potrubí stávající dešťové kanlizace z předmostí přes prostor staveniště po dobu výstavby s vyústěním do koryta v.t. 
Celkem - 2*10=20,000 [A]</t>
  </si>
  <si>
    <t>11526</t>
  </si>
  <si>
    <t>PŘEVEDENÍ VODY POTRUBÍM DN 800 NEBO ŽLABY R.O. DO 2,8M</t>
  </si>
  <si>
    <t>Provizorní zatrubnění koryta v.t. s jeho převedením přes prostor staveniště po dobu výstavby. 
Celkem - 22,0=22,000 [A]</t>
  </si>
  <si>
    <t>Sejmutí humózní vrstvy a ornice vč. odvozu na dočasnou skládku zhotovitele. 
Předmostí OP1 - celkem 0,2*(30+93+165)=57,600 [A] 
Předmostí OP2 - celkem 0,2*(31+72+213)=63,200 [B] 
Celkem: A+B=120,800 [C]</t>
  </si>
  <si>
    <t>Odkop zpevněné plochy vlevo před mostem na přemostí OP1 - celkem 0,43*55,0=23,650 [E] 
Odkop stávající nezpevněné krajnice předmostí OP1 - celkem 1,5*0,5*(28,2+30,5)+1,0*0,3*(25,1+22,3)=58,245 [D] 
Odkop stávající nezpevněné krajnice předmostí OP2 - celkem 1,0*0,5*(26,2+20,8)=23,500 [C] 
Odkop aktivní zóny kompletní výměny vozovky proměnné tloušťky na předmostí OP1 (prům. tl. 0,1m) - celkem 0,10*420,0=42,000 [B] 
Odkop aktivní zóny kompletní výměny vozovky proměnné tloušťky na předmostí OP1 (prům. tl. 0,1m) - celkem 0,10*129,3=12,930 [A] 
Celkem: E+D+C+B+A=160,325 [F]</t>
  </si>
  <si>
    <t>Vytěžení zeminy ze zemníku dočasné skládky 
celkem pro položku 17110 - 200,0=200,000 [A] 
celkem pro položku 17110 - 59,96=59,960 [B] 
celkem pro položku 18223 - 120,8+32,35 (přízpěvek z SO 134)=153,150 [C] 
Celkem: A+B+C=413,110 [D]</t>
  </si>
  <si>
    <t>12960</t>
  </si>
  <si>
    <t>ČIŠTĚNÍ VODOTEČÍ A MELIORAČ KANÁLŮ OD NÁNOSŮ</t>
  </si>
  <si>
    <t>Fakturace bude prováděna dle skutečnosti až po potvrzení a odsouhlasení TDI či objednatelem. 
Pročištění koryta v.t. na výýtokové straně mostu + odstranění nánosu/sedimentu - celkem 5 (předpoklad)=5,000 [A]</t>
  </si>
  <si>
    <t>Součástí položky je vodorovná a svislá doprava, přemístění, přeložení, manipulace s materiálem a uložení na skládku.  
 Nezahrnuje poplatek za skládku, který se vykazuje v položce 0141** (s výjimkou malého množství  materiálu, kde je možné poplatek zahrnout do jednotkové ceny položky – tento fakt musí být uveden v doplňujícím textu k položce)</t>
  </si>
  <si>
    <t>13173</t>
  </si>
  <si>
    <t>HLOUBENÍ JAM ZAPAŽ I NEPAŽ TŘ. I</t>
  </si>
  <si>
    <t>Plocha odečtena z grafického systému AutoCAD. 
Výkop pro nové UV - celkem 3*3,0=9,000 [F] 
Výkop pro nové revizní šachty dešťové kanalizace - celkem 3*2,0=6,000 [E] 
Výkop před základem OP1 - celkem 0,25*15,7=3,925 [D] 
Výkop před základem OP2 + kolmá křídla - celkem 0,5*11,7+2,0*5,0=15,850 [C] 
Výkop přechodové oblasti OP1 - celkem 10,7*15,7=167,990 [B] 
Výkop přechodové oblasti OP2 + kolmá křídla - celkem 9,5*11,7+4,5*5,0=133,650 [A] 
Celkem: F+E+D+C+B+A=336,415 [G]</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</si>
  <si>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</si>
  <si>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13273</t>
  </si>
  <si>
    <t>HLOUBENÍ RÝH ŠÍŘ DO 2M PAŽ I NEPAŽ TŘ. I</t>
  </si>
  <si>
    <t>Výkopy pro provedení stabilizačních prahů a patek v korytě v.t. 
Předmostí OP1 - rýha pro silniční drenáž - celkem 0,65*0,45*(26,5+20,5)=13,748 [A] 
Předmostí OP2 - rýha pro silniční drenáž - celkem 0,65*0,45*(26,2+13,1)=11,495 [B] 
Předmostí OP1 - dešťová kanalizace - celkem 0,75*1,0*(2,5+17,5+1,2+4,5)=19,275 [C] 
Předmostí OP2 - dešťová kanalizace - celkem 0,75*1,0*(15,0+1,0)=12,000 [D] 
Předmostí OP1 - rýha pro L-stranný silniční příkop - celkem 0,55*1,5*27,5=22,688 [E] 
Celkem: A+B+C+D+E=79,206 [F]</t>
  </si>
  <si>
    <t>17110</t>
  </si>
  <si>
    <t>ULOŽENÍ SYPANINY DO NÁSYPŮ SE ZHUTNĚNÍM</t>
  </si>
  <si>
    <t>Modelace terénu a násypového tělesa komunikace a chodníků na obou předmostích, vytvoření plynulého napojení svahových kuželů na stávající koryto v.t. a související plochy v prostoru mostního objektu apod. 
Vpravo + vlevo - celkem 100+100=200,000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</si>
  <si>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</si>
  <si>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Uložení na dočasnou nebo trvalou či dočasnou skládku 
příspěvek položky 12373 - celkem 160,33=160,330 [H] 
příspěvek položky 12960 - celkem 5,00=5,000 [G] 
příspěvek položky 13173 - celkem 336,42=336,420 [F] 
příspěvek položky 13273 - celkem 79,21=79,210 [E] 
příspěvek položky 23668 - celkem 16,50=16,500 [D] 
příspěvek položky 26133 - celkem (0,25*0,15*0,15*3,14)*40,0=0,707 [C] 
příspěvek položky 26145 - celkem (0,25*0,3*0,3*3,14)*85,0=6,005 [B] 
příspěvek položky 264741 - celkem (5+5)*((3,14*(1,02*1,02)/4)*(3,5+0,6)+(3,14*(0,92*0,92)/4)*1,5)=43,452 [A] 
Celkem: H+G+F+E+D+C+B+A=647,624 [I]</t>
  </si>
  <si>
    <t>Plocha odečtena z grafického systému AutoCAD. 
Nezpevněná krajnice VLEVO PŘED mostem z ŠD - celkem 0,75*0,25*(28,2+5,5+5,5+16,2)=10,388 [D] 
Nezpevněná krajnice VPRAVO PŘED mostem z ŠD - celkem 0,0 (v rámci SO 134)=0,000 [C] 
Nezpevněná krajnice VPRAVO ZA mostem  z ŠD - celkem 0,0 (v rámci SO 134)=0,000 [B] 
Nezpevněná krajnice VLEVO ZA mostem z ŠD - celkem 0,75*0,25*(6,0+19,0)=4,688 [A] 
Celkem: D+C+B+A=15,076 [E]</t>
  </si>
  <si>
    <t>17411</t>
  </si>
  <si>
    <t>ZÁSYP JAM A RÝH ZEMINOU SE ZHUTNĚNÍM</t>
  </si>
  <si>
    <t>Plocha odečtena z grafického systému AutoCAD. 
Zásyp základu OP1 (líc) - celkem 1,0*15,7=15,700 [D]  
Zásyp základu po odstranění základu OP1 stávajícího mostu - celkem 1,13*(1,25+8,5+1,25)=12,430 [C] 
Zásyp základu OP2 + kolmých křídel (líc) - celkem 1,2*11,4+1,65*5,0=21,930 [B] 
Zásyp základu po odstranění základu OP2 stávajícího mostu - celkem 0,9*(1,25+8,5+1,25)=9,900 [A] 
Celkem: D+C+B+A=59,960 [E]</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</si>
  <si>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</si>
  <si>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17481</t>
  </si>
  <si>
    <t>ZÁSYP JAM A RÝH Z NAKUPOVANÝCH MATERIÁLŮ</t>
  </si>
  <si>
    <t>Plocha odečtena z grafického systému AutoCAD. 
Zásyp základu OP1 (rub) - celkem 2,1*15,7=32,970 [A] 
Zásyp základu OP2 + kolmá křídla (rub) - celkem 2,1*(11,7+5,0)=35,070 [B] 
Celkem: A+B=68,040 [C]</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</si>
  <si>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</si>
  <si>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36</t>
  </si>
  <si>
    <t>17581</t>
  </si>
  <si>
    <t>OBSYP POTRUBÍ A OBJEKTŮ Z NAKUPOVANÝCH MATERIÁLŮ</t>
  </si>
  <si>
    <t>Zásyp potrubí dešťové kanalizace, revizních šachet, UV, silniční drenáže. 
Nové UV - celkem 3*3,0=9,000 [E] 
Obsyp revizní šachty dešťové kanalizace - celkem 3*2,0=6,000 [D] 
Silniční drenáž - celkem (0,45*0,65-0,15*0,15*3,14/4)*((26,5+20,5)+(26,2+13,1))=23,718 [C] 
Předmostí OP1 - dešťová kanalizace - celkem 0,75*1,0*(2,5+17,5+1,2+4,5)-(3,14*0,2*0,2/4)*(2,0+17,0+1,0)-(3,14*0,25*0,25/4)*(4,0)=18,451 [B] 
Předmostí OP2 - dešťová kanalizace - celkem 0,75*1,0*(15,0+1,0)-(3,14*0,2*0,2/4)*(14,5+1,0)=11,513 [A] 
Celkem: E+D+C+B+A=68,682 [F]</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</si>
  <si>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</si>
  <si>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37</t>
  </si>
  <si>
    <t>Podklad levostranná rampová napojení - celkem 2,0*3,5+2,0*3,5=14,000 [A] 
Podklad vozovky na předmostí OP1 - celkem 1,1*389,0=427,900 [B] 
Podklad vozovky na předmostí OP2 - celkem 1,1*115,3=126,830 [C] 
Celkem: A+B+C=568,730 [D]</t>
  </si>
  <si>
    <t>38</t>
  </si>
  <si>
    <t>Rozprostření v místech určených k ohumusování v okolí mostu. 
Přebytek z SO 134 - celkem (47,90-15,55)/0,20=161,750 [A] 
Celkem 120,80/0,2=604,000 [B] 
Celkem: A+B=765,750 [C]</t>
  </si>
  <si>
    <t>39</t>
  </si>
  <si>
    <t>celkem 161,75+604,0=765,750 [A]</t>
  </si>
  <si>
    <t>40</t>
  </si>
  <si>
    <t>41</t>
  </si>
  <si>
    <t>18481</t>
  </si>
  <si>
    <t>OCHRANA STROMŮ BEDNĚNÍM</t>
  </si>
  <si>
    <t>Ochrana stromových a keřových porostů bedněním (dle ČSN 83 9061). 
Stromy vpravo před mostem - celkem 1*(2,0*(4*1,0))=8,000 [A] 
Keře vpravo před mostem - celkem 1,5*(15,0+7,0)=33,000 [B] 
Stromy vpravo za mostem - celkem 8*(2,0*(4*1,0))=64,000 [C] 
Celkem: A+B+C=105,000 [D]</t>
  </si>
  <si>
    <t>položka zahrnuje veškerý materiál, výrobky a polotovary, včetně mimostaveništní a vnitrostaveništní dopravy (rovněž přesuny), včetně naložení a složení, případně s uložením</t>
  </si>
  <si>
    <t>42</t>
  </si>
  <si>
    <t>21197</t>
  </si>
  <si>
    <t>OPLÁŠTĚNÍ ODVODŇOVACÍCH ŽEBER Z GEOTEXTILIE</t>
  </si>
  <si>
    <t>Separační geotextilie na povrchu ochranného zásypu na rubu spodní stavby. 
OP1 - celkem (0,8+1,0+0,8)*(3,5+9,5+2,75)=40,950 [A] 
OP2 + kolmá křídla  - celkem (0,8+1,0+0,8)*((2,0+9,3+1,8)+(1,0+4,2))=47,580 [B] 
Celkem: A+B=88,530 [C]</t>
  </si>
  <si>
    <t>položka zahrnuje dodávku předepsané geotextilie, mimostaveništní a vnitrostaveništní dopravu a její uložení včetně potřebných přesahů (nezapočítávají se do výměry)</t>
  </si>
  <si>
    <t>43</t>
  </si>
  <si>
    <t>21341</t>
  </si>
  <si>
    <t>DRENÁŽNÍ VRSTVY Z PLASTBETONU (PLASTMALTY)</t>
  </si>
  <si>
    <t>Drenážní proužek na mostě pod odraznou hranou L-římsy + odvodňovače C.I. - celkem 0,15*0,035*9,44+1*((0,5-0,15)*0,5*(0,02+0,035))=0,059 [A] 
Drenážní proužek na mostě pod odraznou hranou P-římsy + odvodňovače C.I. - celkem 0,5*0,035*9,45+1*(0,5*0,5*0,02)=0,170 [B] 
Celkem: A+B=0,229 [C]</t>
  </si>
  <si>
    <t>Položka zahrnuje:  
- dodávku předepsaného materiálu pro drenážní vrstvu, včetně mimostaveništní a vnitrostaveništní dopravy  
- provedení drenážní vrstvy předepsaných rozměrů a předepsaného tvaru</t>
  </si>
  <si>
    <t>44</t>
  </si>
  <si>
    <t>224325</t>
  </si>
  <si>
    <t>PILOTY ZE ŽELEZOBETONU C30/37</t>
  </si>
  <si>
    <t>Velkoprůměrové piloty dl. 5,0m vč. nutné přebetonávky (+0,75m ) nad úroveň podkladního betonu krajních opěr. Beton C30/37-XA1. 
Piloty pod OP1 - celkem 5*((3,14*(1,02*1,02)/4)*(3,5+0,6)+(3,14*(0,92*0,92)/4)*1,5)=21,726 [B] 
Piloty pod OP2 - celkem 5*((3,14*(1,02*1,02)/4)*(3,5+0,6)+(3,14*(0,92*0,92)/4)*1,5)=21,726 [A] 
Celkem: B+A=43,452 [C]</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</si>
  <si>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 objem betonu pro přebetonování a nadbetonování, který se nepřičítá ke stanovenému objemu výplně piloty  
- ukončení piloty pod ústím vrtu a vyplnění zbývající části sypaninou nebo kamenivem  
- odbourání a odstranění znehodnocené části výplně a úprava hlavy piloty před výstavbou další konstrukční části  
- zřízení výplně piloty pod hladinou vody  
- veškerý materiál, výrobky a polotovary, včetně mimostaveništní a vnitrostaveništní dopravy  
- nezahrnuje dodání a osazení výztuže, nezahrnuje vrty</t>
  </si>
  <si>
    <t>45</t>
  </si>
  <si>
    <t>224365</t>
  </si>
  <si>
    <t>VÝZTUŽ PILOT Z OCELI 10505, B500B</t>
  </si>
  <si>
    <t>Předpoklad 0,120 t/m3. 
Celkem 0,135*43,47=5,868 [A]</t>
  </si>
  <si>
    <t>položka zahrnuje:  
- veškerý materiál, výrobky a polotovary, včetně mimostaveništní a vnitrostaveništní dopravy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</si>
  <si>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46</t>
  </si>
  <si>
    <t>22694</t>
  </si>
  <si>
    <t>ZÁPOROVÉ PAŽENÍ Z KOVU DOČASNÉ</t>
  </si>
  <si>
    <t>Kompletní konstrukce svislých zápor - opotřebení, osazení vč. betonu, betonáže kořene, odstranění. Ocelové zápory HEB 140 (33,7kg/bm). 
vlevo OP2: HEB140; dl. 5,0m a 7,0m - celkem (33,7/1000)*(7,0*6+5,0*3)=1,921 [A] 
vpravo OP2: HEB140; dl. 7,0m - celkem (33,7/1000)*7,0*4=0,944 [B] 
Celkem: A+B=2,865 [C]</t>
  </si>
  <si>
    <t>položka zahrnuje opotřebení ocelových zápor, jejich osazení do připravených vrtů včetně zabetonování konců a obsypu, případně jejich zaberanění a jejich odstranění. Ocelová převázka se započítá do výsledné hmotnosti.</t>
  </si>
  <si>
    <t>47</t>
  </si>
  <si>
    <t>Kompletní konstrukce ocelových převázek pro ššikmé tahové kotvy - opotřebení, osazení, provozování, odstranění. Ocelové převázky dl.1,50m z 2xU240 (2*33,2kg/bm) + 1xroznáššecí desky (0,04/0,4/0,4m~50,0kg/ks) + 1xspojovací materiál (10kg/ks) 
vlevo OP2: (2*33,2/1000)*(1,5*3)+((50+10)/1000)*(3)=0,479 [A] 
vpravo OP2: (2*33,2/1000)*(1,5*2)+((50+10)/1000)*(2)=0,319 [B] 
Celkem: A+B=0,798 [C]</t>
  </si>
  <si>
    <t>48</t>
  </si>
  <si>
    <t>22695A</t>
  </si>
  <si>
    <t>VÝDŘEVA ZÁPOROVÉHO PAŽENÍ DOČASNÁ (PLOCHA)</t>
  </si>
  <si>
    <t>Komplet zřízení, opotřebení, odstranění výdřevy provizorního záporového pažení. 
Plocha odečtena z grafického systému AutoCAD. 
vlevo OP2 - celkem 2,0*2,5+(2,0+3,5+2,0)*3,5+0,5*2,5*3,5=35,625 [A] 
vpravo OP2 - celkem (0,5+2,5)*3,5+0,5*3,5*2,5=14,875 [B] 
Celkem: A+B=50,500 [C]</t>
  </si>
  <si>
    <t>položka zahrnuje osazení pažin bez ohledu na druh, jejich opotřebení a jejich odstranění</t>
  </si>
  <si>
    <t>49</t>
  </si>
  <si>
    <t>23668</t>
  </si>
  <si>
    <t>TĚSNĚNÍ HRADÍCÍCH STĚN ZE ZEMIN DOČASNÉ VČETNĚ ODSTRANĚNÍ</t>
  </si>
  <si>
    <t>Kompletní konstrukce provizorních těsnících hrázek v korytě v.t. po dobu realizace prací na mostě. Hrázky v rozsahu nutném k provedení prací  (založení mostu, spodní stavby, úpravy koryta v.t., apod.) 
Položka vč. veškeré manipulace bez poplatku za uložení na skládku. 
Návodní strana mostu - celkem náhradní dl. 5,5*1,0*1,5=8,250 [A] 
Povodní strana mostu - celkem náhradní dl. 5,5*1,0*1,5=8,250 [B] 
Celkem: A+B=16,500 [C]</t>
  </si>
  <si>
    <t>položka zahrnuje zřízení těsnění ze zemin, jeho údržbu během trvání jeho funkce, odstranění a odvoz dle zadávací dokumentace</t>
  </si>
  <si>
    <t>50</t>
  </si>
  <si>
    <t>26133</t>
  </si>
  <si>
    <t>VRTY PRO KOTVENÍ, INJEKTÁŽ A MIKROPILOTY NA POVRCHU TŘ. III D DO 150MM</t>
  </si>
  <si>
    <t>Tahová kotva záporového pažení. 
Kotvení pažení u OP2 vlevo - celkem 8,0*3=24,000 [A] 
Kotvení pažení u OP2 vpravo - celkem 8,0*2=16,000 [B] 
Celkem: A+B=40,000 [C]</t>
  </si>
  <si>
    <t>51</t>
  </si>
  <si>
    <t>26145</t>
  </si>
  <si>
    <t>VRTY PRO KOTVENÍ, INJEKTÁŽ A MIKROPILOTY NA POVRCHU TŘ. IV D DO 300MM</t>
  </si>
  <si>
    <t>Vrty pro provedení svislého záporového pažení za účel zajištění stavební jámy ve vyjmenovaných polohách. Předpoklad - Vrtná plošina v úrovní stávajího terénu. 
vlevo OP2: HEB140; dl. 5,0m a 7,0m - celkem (7,0*6+5,0*3)=57,000 [A] 
vpravo OP2: HEB140; dl. 7,0m - celkem 7,0*4=28,000 [B] 
Celkem: A+B=85,000 [C]</t>
  </si>
  <si>
    <t>52</t>
  </si>
  <si>
    <t>26a25</t>
  </si>
  <si>
    <t>VRTY PRO SLOUPKY OPLOCENÍ TŘ. TĚŽITELNOSTI II D DO 350MM</t>
  </si>
  <si>
    <t>Vrty pro žb. patky vlevo za mostem pro kotvení sloupků obnoveného oplocení. Položka včetně veškeré manipulace a poplatku za uložení na skládku. 
Vlevo za mostem - Celkem 0,9*6=5,400 [A]</t>
  </si>
  <si>
    <t>53</t>
  </si>
  <si>
    <t>264741</t>
  </si>
  <si>
    <t>VRTY PRO PILOTY TŘ I A II D DO 1000MM</t>
  </si>
  <si>
    <t>Vrty pro provedení velkoprůměrových pilot z vhodně zvolené pracovní plošiny vč. hluchého vrtání. 
Vrtatelnost podloží odvozena dle TP76A - Příloha č.1 (slínovec - II.třída vrtatelnosti). 
Opěra 1 - celkem 5*(5,0+0,6)=28,000 [A] 
Opěra 2 - celkem 5*(5,0+0,6)=28,000 [B] 
Celkem: A+B=56,000 [C]</t>
  </si>
  <si>
    <t>položka zahrnuje:  
- zřízení vrtu, svislou a vodorovnou dopravu zeminy bez uložení na skládku, vrtací práce zapaž. i nepaž. vrtu  
- čerpání vody z vrtu, vyčištění vrtu  
- zabezpečení vrtacích prací  
- dopravu, nájem, provoz a přemístění, montáž a demontáž vrtacích zařízení a dalších mechanismů  
- lešení a podpěrné konstrukce pro práci a manipulaci s vrtacím zařízení a dalších mechanismů  
- vrtací plošiny vč. zemních prací, zpevnění, odvodnění a pod.  
- v případě zapažení dočasnými pažnicemi jejich opotřebení  
- v případě zapažení suspenzí veškeré hospodaření s ní  
- nezahrnuje zapažení trvalými pažnicemi  
- nezahrnuje uložení zeminy na skládku a poplatek za skládku  
nevykazuje se hluché vrtání</t>
  </si>
  <si>
    <t>54</t>
  </si>
  <si>
    <t>285376</t>
  </si>
  <si>
    <t>KOTVENÍ NA POVRCHU Z PŘEDPÍNACÍ VÝZTUŽE DL. DO 8M</t>
  </si>
  <si>
    <t>Tahová kotva záporového pažení. 
Vpravo i vlevo u OP2 - celkem 2+3=5,000 [A]</t>
  </si>
  <si>
    <t>položka zahrnuje dodávku předepsané kotvy, případně její protikorozní úpravu, její osazení do vrtu, zainjektování a napnutí, případně opěrné desky  
nezahrnuje vrty</t>
  </si>
  <si>
    <t>55</t>
  </si>
  <si>
    <t>28997C</t>
  </si>
  <si>
    <t>OPLÁŠTĚNÍ (ZPEVNĚNÍ) Z GEOTEXTILIE DO 300G/M2</t>
  </si>
  <si>
    <t>Opláštění drenážního žebra separační geotextilií s umístěným drenážním potrubím mimo obrys mostu až k vyústění. Celkem - r.š. (0,8+2*(0,6+0,2))*(3,5+9,5+3,0+2,0+9,5+2,0+1,0+4,1)=83,040 [A] 
Opláštění tělesa silniční drenáže separační geotextilií - celkem r.š. 2,5*((26,5+20,5)+(26,2+13,1))=215,750 [B] 
Celkem: A+B=298,790 [C]</t>
  </si>
  <si>
    <t>Položka zahrnuje:  
- dodávku předepsané geotextilie  
- úpravu, očištění a ochranu podkladu  
- přichycení k podkladu, případně zatížení  
- úpravy spojů a zajištění okrajů  
- úpravy pro odvodnění  
- nutné přesahy  
- mimostaveništní a vnitrostaveništní dopravu</t>
  </si>
  <si>
    <t>56</t>
  </si>
  <si>
    <t>28997F</t>
  </si>
  <si>
    <t>OPLÁŠTĚNÍ (ZPEVNĚNÍ) Z GEOTEXTILIE DO 600G/M2</t>
  </si>
  <si>
    <t>Podkladní a ochranná vrstva z geotextilie pro těsnící fólii dle požadavků ČSN 73 6244 v přechodových oblastech (podkladní geotextilie min.600g/m2; ochranná krycí geotextilie min.600g/m2). 
Předmostí OP1 - celkem r.š. 2*4,25*9,3=79,050 [A] 
Předmostí OP2 - celkem r.š. 2*4,25*9,3=79,050 [B] 
Celkem: A+B=158,100 [C]</t>
  </si>
  <si>
    <t>57</t>
  </si>
  <si>
    <t>28999</t>
  </si>
  <si>
    <t>OPLÁŠTĚNÍ (ZPEVNĚNÍ) Z FÓLIE</t>
  </si>
  <si>
    <t>Souvrství těsnící fólie dle požadavků ČSN 73 6244 v přechodových oblastech. Podkladní a ochranná geotextilie vykázána samostatnou položkou 28997F. 
Předmostí OP1 - celkem r.š. 4,25*9,3=39,525 [B] 
Předmostí OP2 - celkem r.š. 4,25*9,3=39,525 [A] 
Celkem: B+A=79,050 [C]</t>
  </si>
  <si>
    <t>Položka zahrnuje:  
- dodávku předepsané fólie  
- úpravu, očištění a ochranu podkladu  
- přichycení k podkladu, případně zatížení  
- úpravy spojů a zajištění okrajů  
- úpravy pro odvodnění  
- nutné přesahy  
- mimostaveništní a vnitrostaveništní dopravu</t>
  </si>
  <si>
    <t>Svislé konstrukce</t>
  </si>
  <si>
    <t>58</t>
  </si>
  <si>
    <t>31717</t>
  </si>
  <si>
    <t>KOVOVÉ KONSTRUKCE PRO KOTVENÍ ŘÍMSY</t>
  </si>
  <si>
    <t>KG</t>
  </si>
  <si>
    <t>Kompletní konstrukce kotvení chodníků vč. dodávky, PKO, vrtů, vlepení 
Kotvení L-římsy na mostě - celkem 6,0kg/ks á1,00m; celkem 6*15=90,000 [A] 
Kotvení P-chodník na mostě - celkem 6,0kg/ks á1,00m; celkem 6*(4+2*5+3)=102,000 [B] 
Celkem: A+B=192,000 [C]</t>
  </si>
  <si>
    <t>Položka zahrnuje dodávku (výrobu) kotevního prvku předepsaného tvaru a jeho osazení do předepsané polohy včetně nezbytných prací (vrty, zálivky apod.)</t>
  </si>
  <si>
    <t>59</t>
  </si>
  <si>
    <t>317325</t>
  </si>
  <si>
    <t>ŘÍMSY ZE ŽELEZOBETONU DO C30/37</t>
  </si>
  <si>
    <t>Beton C30/37-XF4,XD3 
P-chodník - celkem 0,634*14,38=9,117 [A] 
L-římsa - celkem 0,284*14,156=4,020 [B] 
Římsa křídlo IIIa - celkem 0,25*0,70*0,9=0,158 [C] 
Římsa křídlo IVa - celkem 0,25*0,65*4,2=0,683 [D] 
Celkem: A+B+C+D=13,978 [E]</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</si>
  <si>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</si>
  <si>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60</t>
  </si>
  <si>
    <t>317365</t>
  </si>
  <si>
    <t>VÝZTUŽ ŘÍMS Z OCELI 10505, B500B</t>
  </si>
  <si>
    <t>celkem 0,165*13,98=2,307 [A]</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</si>
  <si>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</si>
  <si>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61</t>
  </si>
  <si>
    <t>32719</t>
  </si>
  <si>
    <t>ZDI OPĚR, ZÁRUB, NÁBŘEŽ Z DÍLCŮ KAMENNÝCH</t>
  </si>
  <si>
    <t>Obnova nábřežní zdi na vtokové straně vpravo s plynulým napojením na stávající nábřežní zeď a na spodní stavbu mostu. 
Křídlo IIIa. - celkem 0,9*3,0*1,5=4,050 [B] 
Doplnění nábřežního zdiva (pravý břeh vtoková strana) s plynulým napojením na křídlo IIIa - celkem 2,5=2,500 [A] 
Celkem: B+A=6,550 [C]</t>
  </si>
  <si>
    <t>- dodání dílce požadovaného tvaru a vlastností, jeho skladování, doprava a osazení do definitivní polohy, včetně komplexní technologie výroby a montáže dílců, ošetření a ochrana dílců,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dílci (úprava pohledových ploch, příp. rubových ploch, osazení měřících zařízení, zkoušení a měření dílců a pod.).</t>
  </si>
  <si>
    <t>62</t>
  </si>
  <si>
    <t>327325</t>
  </si>
  <si>
    <t>ZDI OPĚRNÉ, ZÁRUBNÍ, NÁBŘEŽNÍ ZE ŽELEZOVÉHO BETONU DO C30/37</t>
  </si>
  <si>
    <t>Beton C30/37-XD1,XF2. 
Kolmé křídlo IVa. - celkem (0,45*2,00+0,43*2,1)*4,20=7,573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</si>
  <si>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</si>
  <si>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63</t>
  </si>
  <si>
    <t>327365</t>
  </si>
  <si>
    <t>VÝZTUŽ ZDÍ OPĚRNÝCH, ZÁRUBNÍCH, NÁBŘEŽNÍCH Z OCELI 10505, B500B</t>
  </si>
  <si>
    <t>výztuž křídla IVa. - celkem 0,125*7,57=0,946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</si>
  <si>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</si>
  <si>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64</t>
  </si>
  <si>
    <t>333325</t>
  </si>
  <si>
    <t>MOSTNÍ OPĚRY A KŘÍDLA ZE ŽELEZOVÉHO BETONU DO C30/37</t>
  </si>
  <si>
    <t>Beton C30/37-XD1,XF2, kubatury dle PD. 
OP1+OP2+křídla I+II+III+IV - celkem 69,49=69,490 [A]</t>
  </si>
  <si>
    <t>65</t>
  </si>
  <si>
    <t>333365</t>
  </si>
  <si>
    <t>VÝZTUŽ MOSTNÍCH OPĚR A KŘÍDEL Z OCELI 10505, B500B</t>
  </si>
  <si>
    <t>celkem výztuž opěr a křídel 0,165*69,49=11,466 [A]</t>
  </si>
  <si>
    <t>66</t>
  </si>
  <si>
    <t>33817A</t>
  </si>
  <si>
    <t>SLOUPKY OHRADNÍ A PLOTOVÉ Z DÍLCŮ KOVOVÝCH KOTVENÉ DO PATEK NEBO BERANĚNÉ</t>
  </si>
  <si>
    <t>Obnova stávajících ocelových plotových sloupků s patním plechem. Komplet - materiál, podlití, kotvení, PKO apod. 
Oplocení vlevo za mostem - Celkem ((5,55kg/bm*1,7+4,56kg/ks)/1000)*6=0,084 [A]</t>
  </si>
  <si>
    <t>- dodání a osazení předepsaného sloupku včetně PKO  
- případnou betonovou patku z předepsané třídy betonu  
- nutné zemní práce</t>
  </si>
  <si>
    <t>Vodorovné konstrukce</t>
  </si>
  <si>
    <t>67</t>
  </si>
  <si>
    <t>421325</t>
  </si>
  <si>
    <t>MOSTNÍ NOSNÉ DESKOVÉ KONSTRUKCE ZE ŽELEZOBETONU C30/37</t>
  </si>
  <si>
    <t>Beton C30/37-XD1,XF2. 
Žb. monolitická n.k. - celkem 49,80=49,800 [A]</t>
  </si>
  <si>
    <t>68</t>
  </si>
  <si>
    <t>421365</t>
  </si>
  <si>
    <t>VÝZTUŽ MOSTNÍ DESKOVÉ KONSTRUKCE Z OCELI 10505, B500B</t>
  </si>
  <si>
    <t>celkem výztuž nosné konstrukce 0,175*49,80=8,715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</si>
  <si>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</si>
  <si>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69</t>
  </si>
  <si>
    <t>451311</t>
  </si>
  <si>
    <t>PODKL A VÝPLŇ VRSTVY Z PROST BET DO C8/10</t>
  </si>
  <si>
    <t>Beton C8/10-X0. Mimo dosah CHRL. 
OP1+OP2+křídla+nábřežní zdi - celkem 0,2*1,7*((0,2+10,55+0,2)+(0,2+10,40+0,2))+0,2*(0,2+0,55+0,2)*(3,6+3,9+2,0+2,0)+0,2*(0,2+2,0+0,2)*(4,2+0,2)+0,2*1,0*2,0=12,092 [A] 
C8/10-X0 - Pod rubovou drenáží křídla IIIa+IVa - celkem 0,3*0,8*(1,0+4,2)=1,248 [B] 
C8/10-X0 - Pod rubovou drenáží OP1 + OP2 - celkem 0,3*1,2*((3,4+9,45+2,7)+(1,8+9,3+1,8))=10,242 [C] 
Celkem: A+B+C=23,582 [D]</t>
  </si>
  <si>
    <t>70</t>
  </si>
  <si>
    <t>451314</t>
  </si>
  <si>
    <t>PODKLADNÍ A VÝPLŇOVÉ VRSTVY Z PROSTÉHO BETONU C25/30</t>
  </si>
  <si>
    <t>Beton C20/25-nXF3. V dosahu CHRL. 
Podkladní beton dlažeb - okapové chodníky podél křídel - celkem 0,75*0,15*1,2*(4,5+3,7+2,5+2,5)=1,782 [A] 
Podkladní vrstva - rampová napojení říms - celkem 0,15*(2,5*0,8+2,5*0,8)=0,600 [B] 
Celkem: A+B=2,382 [C]</t>
  </si>
  <si>
    <t>71</t>
  </si>
  <si>
    <t>C20/25-nXF3 - betonový práh na rubu OP1 na přechodových klínech - celkem (0,5*(0,35+0,65)*0,45)*9,45=2,126 [A] 
C20/25-nXF3 - betonový práh na rubu OP2 na přechodových klínech - celkem (0,5*(0,35+0,65)*0,45)*9,30=2,093 [B] 
Celkem: A+B=4,219 [C]</t>
  </si>
  <si>
    <t>72</t>
  </si>
  <si>
    <t>45160</t>
  </si>
  <si>
    <t>PODKL A VÝPLŇ VRSTVY Z MEZEROVITÉHO BETONU</t>
  </si>
  <si>
    <t>Mezerovitý betonu (MCB-8) dle TKP kap. 18. 
Obetonování rubové drenáže - celkem (0,3*0,3)*((3,4+9,45+2,7)+(1,8+9,3+1,8)+(1,0+4,2))=3,029 [A]</t>
  </si>
  <si>
    <t>Položka zahrnuje dodávku mezerovitého betonu a jeho uložení se zhutněním, včetně mimostaveništní a vnitrostaveništní dopravy (rovněž přesuny)</t>
  </si>
  <si>
    <t>73</t>
  </si>
  <si>
    <t>45747</t>
  </si>
  <si>
    <t>VYROVNÁVACÍ A SPÁD VRSTVY Z MALTY ZVLÁŠTNÍ (PLASTMALTA)</t>
  </si>
  <si>
    <t>Detail zvýšeného okraje n.k. 
Celkem 0,05*0,125*((4,435+7,038+2,987)+(4,055+7,025+3,012))=0,178 [A]</t>
  </si>
  <si>
    <t>položka zahrnuje:  
- dodání zvláštní malty (plastmalty) předepsané kvality a její rozprostření v předepsané tloušťce a v předepsaném tvaru</t>
  </si>
  <si>
    <t>74</t>
  </si>
  <si>
    <t>45852</t>
  </si>
  <si>
    <t>VÝPLŇ ZA OPĚRAMI A ZDMI Z KAMENIVA DRCENÉHO</t>
  </si>
  <si>
    <t>Plocha odečtena z grafického systému AutoCAD. 
Zásyp za opěrou 0P1 a křídly - celkem 2,65m2*9,5=25,175 [A] 
Zásyp za opěrou 0P2 a křídly - celkem 2,75m2*9,3=25,575 [B] 
Zásyp rubu mostních křídel - celkem 2,0*1,0*(3,4+2,7+1,8+1,8)+1,6*1,3*(4,2+0,9)=30,008 [C] 
Celkem: A+B+C=80,758 [D]</t>
  </si>
  <si>
    <t>položka zahrnuje dodávku předepsaného kameniva, mimostaveništní a vnitrostaveništní dopravu a jeho uložení  
není-li v zadávací dokumentaci uvedeno jinak, jedná se o nakupovaný materiál</t>
  </si>
  <si>
    <t>75</t>
  </si>
  <si>
    <t>45860</t>
  </si>
  <si>
    <t>VÝPLŇ ZA OPĚRAMI A ZDMI Z MEZEROVITÉHO BETONU</t>
  </si>
  <si>
    <t>Přechodové klíny z mezerovitého betonu (MCB-8) dle TKP kap. 18. 
Celkem 0,40*3,6*(8,0+7,95)=22,968 [A]</t>
  </si>
  <si>
    <t>položka zahrnuje:  
- dodávku mezerovitého betonu předepsané kvality a zásyp se zhutněním včetně mimostaveništní a vnitrostaveništní dopravy</t>
  </si>
  <si>
    <t>76</t>
  </si>
  <si>
    <t>461385</t>
  </si>
  <si>
    <t>PATKY ZE ŽELEZOBETONU DO C30/37 VČET VÝZTUŽE</t>
  </si>
  <si>
    <t>Komplet - žb. patka pro kotvení sloupků obnoveného oplocení. 
Vlevo za mostem - Celkem (0,35*0,35*3,14/4)*0,9*6=0,519 [A]</t>
  </si>
  <si>
    <t>položka zahrnuje:  
- nutné zemní práce (hloubení rýh a pod.)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</si>
  <si>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77</t>
  </si>
  <si>
    <t>46457</t>
  </si>
  <si>
    <t>POHOZ DNA A SVAHŮ Z KAMENIVA TĚŽENÉHO</t>
  </si>
  <si>
    <t>Obnova úpravy koryta v.t. na vtokové straně v rozsahu projektové dokumentace akce: Revitalizace ramene drobného vodního toku v Chrudimi (stupeň PD: DSP,DPS; datum: 05/2017; zpracovatel PD: Mgr. Jan Zapetal, Stavby vodního hospodářství a krajinného inženýrství, Šindlar s.r.o., Na Brně 372/2a, 50006 Hradec Králové) 
Modelace terénu a zásyp z křemenných oblázků - Celkem 0,4*95=38,000 [A]</t>
  </si>
  <si>
    <t>78</t>
  </si>
  <si>
    <t>465512</t>
  </si>
  <si>
    <t>DLAŽBY Z LOMOVÉHO KAMENE NA MC</t>
  </si>
  <si>
    <t>Okapové chodníky š. 0,75m podél mostních křídel. 
Kamenná dlažba tl.0,25m do betonového lože tl.0,15m (viz položka 451314) z betonu C20/25-nXF3. 
Celkem 0,75*0,25*1,2*(4,5+3,7+2,5+2,5)=2,970 [A]</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</si>
  <si>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</si>
  <si>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79</t>
  </si>
  <si>
    <t>56314</t>
  </si>
  <si>
    <t>VOZOVKOVÉ VRSTVY Z MECHANICKY ZPEVNĚNÉHO KAMENIVA TL. DO 200MM</t>
  </si>
  <si>
    <t>Plocha odečtena z grafického systému AutoCAD. 
MZK tl. 0,18m na předmostí OP1 (hospodářský sjezd vlevo) - celkem 1,1*52,52=57,772 [A] 
MZK tl. 0,17m na předmostí OP1 (kompletní výměna vozovky) - celkem 364,5=364,500 [B] 
MZK tl. 0,17m na předmostí OP2  (kompletní výměna vozovky) - celkem 115,1=115,100 [C] 
Celkem: A+B+C=537,372 [D]</t>
  </si>
  <si>
    <t>80</t>
  </si>
  <si>
    <t>Plocha odečtena z grafického systému AutoCAD. 
ŠDa - vozovka s kompletní výměnou na předmostí OP1 (tl. 0,25m) - celkem 0,25*417,3=104,325 [A] 
ŠDa - vozovka s kompletní výměnou na předmostí OP2 (tl. 0,25m) - celkem 0,25*128,4=32,100 [B] 
Celkem: A+B=136,425 [C]</t>
  </si>
  <si>
    <t>81</t>
  </si>
  <si>
    <t>Plocha odečtena z grafického systému AutoCAD. 
ŠDb - rampová napojení levostranných říms - celkem 0,25*(1,5*3,5+1,5*3,5)=2,625 [A] 
ŠDb - vozovka levostranného hospodářského sjezdu na předmostí OP1 (tl. 0,25m) - celkem 0,25*1,25*52,52=16,413 [B] 
Celkem: A+B=19,038 [C]</t>
  </si>
  <si>
    <t>82</t>
  </si>
  <si>
    <t>56933</t>
  </si>
  <si>
    <t>ZPEVNĚNÍ KRAJNIC ZE ŠTĚRKODRTI TL. DO 150MM</t>
  </si>
  <si>
    <t>Plocha odečtena z grafického systému AutoCAD. 
Krajnice na předmostí OP1 vlevo - celkem 0,75*(17,0+2,5+3,0)=16,875 [A]</t>
  </si>
  <si>
    <t>- dodání kameniva předepsané kvality a zrnitosti  
- rozprostření a zhutnění vrstvy v předepsané tloušťce  
- zřízení vrstvy bez rozlišení šířky, pokládání vrstvy po etapách</t>
  </si>
  <si>
    <t>83</t>
  </si>
  <si>
    <t>572133</t>
  </si>
  <si>
    <t>INFILTRAČNÍ POSTŘIK Z EMULZE DO 1,5KG/M2</t>
  </si>
  <si>
    <t>Na vrstvě MZK. 
Celkem - 364,5+115,1=479,600 [A]</t>
  </si>
  <si>
    <t>84</t>
  </si>
  <si>
    <t>Plocha dle grafického systému AutoCAD. 
pod ACO11+ na mostě a předmostích - celkem 733,71=733,710 [A] 
pod ACL16+ na mostě a předmostích s AB-vozovou - celkem 733,71=733,710 [B] 
pod ACP16+ na předmostích s AB-vozovkou - celkem 733,71-(92,7+103,9)=537,110 [C] 
Celkem: A+B+C=2 004,530 [D]</t>
  </si>
  <si>
    <t>85</t>
  </si>
  <si>
    <t>574A34</t>
  </si>
  <si>
    <t>ASFALTOVÝ BETON PRO OBRUSNÉ VRSTVY ACO 11+, 11S TL. 40MM</t>
  </si>
  <si>
    <t>Plocha odečtena z grafického systému AutoCAD 
ACO11+ - obrusná vrstva na mostě a na předmostích - celkem 733,71=733,710 [A]</t>
  </si>
  <si>
    <t>86</t>
  </si>
  <si>
    <t>574C56</t>
  </si>
  <si>
    <t>ASFALTOVÝ BETON PRO LOŽNÍ VRSTVY ACL 16+, 16S TL. 60MM</t>
  </si>
  <si>
    <t>Plocha odečtena z grafického systému AutoCAD 
ACP 16+ - ložná vrstva na předmostích vč. přesahů - celkem 733,71-71,79=661,920 [A]</t>
  </si>
  <si>
    <t>87</t>
  </si>
  <si>
    <t>574C46</t>
  </si>
  <si>
    <t>ASFALTOVÝ BETON PRO LOŽNÍ VRSTVY ACL 16+, 16S TL. 50MM</t>
  </si>
  <si>
    <t>Plocha odečtena z grafického systému AutoCAD 
ACL 16+ - ložná vrstva na mostě - celkem 71,79=71,790 [A]</t>
  </si>
  <si>
    <t>88</t>
  </si>
  <si>
    <t>574E46</t>
  </si>
  <si>
    <t>ASFALTOVÝ BETON PRO PODKLADNÍ VRSTVY ACP 16+, 16S TL. 50MM</t>
  </si>
  <si>
    <t>plocha odečtena z grafického systému AutoCAD 
ACP 16+ tl. 50mm na předmostích s kompletní výměnou vozovky - celkem 733,71-(92,7+71,79+103,9)=465,320 [A]</t>
  </si>
  <si>
    <t>89</t>
  </si>
  <si>
    <t>575C43</t>
  </si>
  <si>
    <t>LITÝ ASFALT MA IV (OCHRANA MOSTNÍ IZOLACE) 11 TL. 35MM</t>
  </si>
  <si>
    <t>Plocha odečtena z grafického systému AutoCAD. 
Ochrana izolace z MA 11 IV TL. 35MM na mostě. 
Celkem - 65,45=65,450 [A]</t>
  </si>
  <si>
    <t>90</t>
  </si>
  <si>
    <t>57637</t>
  </si>
  <si>
    <t>POSYP LOMOVÝMI VÝSIVKAMI 35KG/M2</t>
  </si>
  <si>
    <t>Plocha odečtena z grafického systému AutoCAD. 
Uzavírací posyp krytu z lomových výsivek frakce 0-22mm, dávkování 25-35kg/m2. 
Vozovka levostranného hospodářského sjezdu na předmostí OP1 (tl. 0,25m) - celkem 1,1*52,52=57,772 [A]</t>
  </si>
  <si>
    <t>- dodání kameniva předepsané kvality a zrnitosti  
- posyp předepsaným množstvím</t>
  </si>
  <si>
    <t>91</t>
  </si>
  <si>
    <t>576413</t>
  </si>
  <si>
    <t>POSYP KAMENIVEM OBALOVANÝM 4KG/M2</t>
  </si>
  <si>
    <t>Plocha odečtena z grafického systému AutoCAD. 
Posyp čerstvě provedené ochranné vrstvy izolace z MA11IV předobaleným kamenivem fr. 4-8mm; 2-4kg/m2. 
Celkem 65,45=65,450 [A]</t>
  </si>
  <si>
    <t>- dodání obalovaného kameniva předepsané kvality a zrnitosti  
- posyp předepsaným množstvím</t>
  </si>
  <si>
    <t>92</t>
  </si>
  <si>
    <t>582621</t>
  </si>
  <si>
    <t>KRYTY Z BETON DLAŽDIC SE ZÁMKEM ŠEDÝCH TL 60MM DO LOŽE Z MC</t>
  </si>
  <si>
    <t>Rampová napojení římsy ze zámkové dlažby do betonového lože. Barva šedá, typ PARKETA. 
Celkem 2*2,5*0,8=4,000 [A]</t>
  </si>
  <si>
    <t>Přidružená stavební výroba</t>
  </si>
  <si>
    <t>93</t>
  </si>
  <si>
    <t>711112</t>
  </si>
  <si>
    <t>IZOLACE BĚŽNÝCH KONSTRUKCÍ PROTI ZEMNÍ VLHKOSTI ASFALTOVÝMI PÁSY</t>
  </si>
  <si>
    <t>Izolace rubu spodní stqavby až po úroveň rubové drenáže. 
Izolace rub OP1 - celkem r.š. 2,1*(3,4+9,45+2,75)=32,760 [A] 
Izolace rub OP2 - celkem r.š. 2,1*(1,8+9,3+1,8)=27,090 [B] 
Křídla IIIa+IVa - celkem r.š. 1,75*(1,0+4,1)=8,925 [C] 
Celkem: A+B+C=68,775 [D]</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</si>
  <si>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</si>
  <si>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94</t>
  </si>
  <si>
    <t>711442</t>
  </si>
  <si>
    <t>IZOLACE MOSTOVEK CELOPLOŠNÁ ASFALTOVÝMI PÁSY S PEČETÍCÍ VRSTVOU</t>
  </si>
  <si>
    <t>n.k. + přesah na přechodové desky - celkem 98,26=98,260 [A] 
povrch křídel - celkem 0,55*(3,21+2,85+1,80+1,80)=5,313 [B] 
Celkem: A+B=103,573 [C]</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</si>
  <si>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  
v této položce se vykáže i izolace rámových konstrukcí (mosty, propusty, kolektory)</t>
  </si>
  <si>
    <t>95</t>
  </si>
  <si>
    <t>711502</t>
  </si>
  <si>
    <t>OCHRANA IZOLACE NA POVRCHU ASFALTOVÝMI PÁSY</t>
  </si>
  <si>
    <t>Ochrana C.I. asfaltovými pásy s Al-vložkou na mostě. 
Pod L-římsou na mostě - celkem 0,625*9,45+(0,55+0,3)*(2,85+1,80)=9,859 [A] 
Pod P-chodníkem na mostě - celkem 2,50*9,45+(0,55+0,3)*(3,4+1,82)=28,062 [B] 
Celkem: A+B=37,921 [C]</t>
  </si>
  <si>
    <t>položka zahrnuje:  
- dodání  předepsaného ochranného materiálu  
- zřízení ochrany izolace</t>
  </si>
  <si>
    <t>96</t>
  </si>
  <si>
    <t>711509</t>
  </si>
  <si>
    <t>OCHRANA IZOLACE NA POVRCHU TEXTILIÍ</t>
  </si>
  <si>
    <t>Ochranná geotextilie min. 600g/m2. 
OP1 + křídla I+II - celkem 3,0*(9,5+3,5+3,0)+0,55*(3,0+3,0)+1,1*10,55+(4,5*3,0-0,5*4,0*2,0)+(4,1*3,0-0,5*3,5*2,0)=81,205 [A] 
OP2 +křídla III+IV - celkem 3,0*(1,85+9,3+1,8)+0,55*(3,0+3,0)+1,1*10,4+(3,0*3,0-0,5*2,0*0,5)+(3,0*3,0-0,5*2,5*0,5)=70,465 [B] 
Křídla IIIa+IVa - celkem (2,0+3,5)*(4,5+1,5)+2*1,0*(2,0+2,0)=41,000 [C] 
Celkem: A+B+C=192,670 [D]</t>
  </si>
  <si>
    <t>97</t>
  </si>
  <si>
    <t>76792</t>
  </si>
  <si>
    <t>OPLOCENÍ Z DRÁTĚNÉHO PLETIVA POTAŽENÉHO PLASTEM</t>
  </si>
  <si>
    <t>Obnova oplocení z drátěného pletiva vlevo za mostem. 
Vlevo za mostem - celkem 1,6*12,0=19,200 [A]</t>
  </si>
  <si>
    <t>- položka zahrnuje vedle vlastního pletiva i rámy, rošty, lišty, kování, podpěrné, závěsné, upevňovací prvky, spojovací a těsnící materiál, pomocný materiál, kompletní povrchovou úpravu.  
- nejsou zahrnuty sloupky, které se vykazují v samostatných položkách 338**, není zahrnuta podezdívka (272**)  
- součástí položky je  případně i ostnatý drát, uvažovaná plocha se pak vypočítává po horní hranu drátu.</t>
  </si>
  <si>
    <t>98</t>
  </si>
  <si>
    <t>78381</t>
  </si>
  <si>
    <t>NÁTĚRY BETON KONSTR TYP S1 (OS-A)</t>
  </si>
  <si>
    <t>Hydrofobní impregrace L-římsy křídla IIIa - celkem (0,25+0,70)*1,0=0,950 [B] 
Hydrofobní impregrace P-římsy křídla IVa - celkem (0,25+0,65)*4,1=3,690 [A] 
Celkem: B+A=4,640 [C]</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</si>
  <si>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</si>
  <si>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99</t>
  </si>
  <si>
    <t>78382</t>
  </si>
  <si>
    <t>NÁTĚRY BETON KONSTR TYP S2 (OS-B)</t>
  </si>
  <si>
    <t>Nátěr boku n.k. (dle VL4) - celkem (0,25+0,15)*(7,02+7,04)=5,624 [A] 
Nátěr sp.st. (dle VL4) - celkem 0,25*(4,435+4,055+2,987+3,012)=3,622 [B] 
Celkem: A+B=9,246 [C]</t>
  </si>
  <si>
    <t>100</t>
  </si>
  <si>
    <t>78383</t>
  </si>
  <si>
    <t>NÁTĚRY BETON KONSTR TYP S4 (OS-C)</t>
  </si>
  <si>
    <t>Horní povrch římsy na mostě vč. odrazné hrana - celkem (0,8+0,15)*13,95=13,253 [A] 
Horní povrch chodníku na mostě vč. odrazné hrana - celkem (2,5+0,15)*15,2=40,280 [B] 
Celkem: A+B=53,533 [C]</t>
  </si>
  <si>
    <t>101</t>
  </si>
  <si>
    <t>87434</t>
  </si>
  <si>
    <t>POTRUBÍ Z TRUB PLASTOVÝCH ODPADNÍCH DN DO 200MM</t>
  </si>
  <si>
    <t>Plastové odpadní potrubí z dlouhodobě UV-stabilního materiálu (minimálně SN12). 
Dešťová kanalizace DN200 na předmostí OP1 - celkem 2,6+17,3+1,1=21,000 [A] 
Dešťová kanalizace DN200 na předmostí OP2 - celkem 16,2+1,0=17,200 [B] 
Prostup drenáže sp.st. a křídly do v.t. DN200 - celkem 1,2+1,2+0,5+1,0=3,900 [C] 
Celkem: A+B+C=42,100 [D]</t>
  </si>
  <si>
    <t>102</t>
  </si>
  <si>
    <t>87444</t>
  </si>
  <si>
    <t>POTRUBÍ Z TRUB PLASTOVÝCH ODPADNÍCH DN DO 250MM</t>
  </si>
  <si>
    <t>Plastové odpadní potrubí z dlouhodobě UV-stabilního materiálu (minimálně SN12). 
Dešťová kanalizace DN250 na předmostí OP1 - celkem 6,0=6,000 [A] 
Prostup dešťové kanalizace OP2 - komplet 1,2=1,200 [B] 
Celkem: A+B=7,200 [C]</t>
  </si>
  <si>
    <t>103</t>
  </si>
  <si>
    <t>87445</t>
  </si>
  <si>
    <t>POTRUBÍ Z TRUB PLASTOVÝCH ODPADNÍCH DN DO 300MM</t>
  </si>
  <si>
    <t>Plastové odpadní potrubí z dlouhodobě UV-stabilního materiálu (minimálně SN12). 
Prostup dešťové kanalizace OP1 - komplet 1,2=1,200 [A]</t>
  </si>
  <si>
    <t>104</t>
  </si>
  <si>
    <t>87533</t>
  </si>
  <si>
    <t>POTRUBÍ DREN Z TRUB PLAST DN DO 150MM</t>
  </si>
  <si>
    <t>Silniční drenáž pod pravostrannou odraznou hranou chodníku. Zásyp drenáže součástí položky 17581. 
Drenážní plastové potrubí DN150, minimálně SN12, perforace 2/3. 
Celkem (26,5+20,5)+(26,2+13,1)=86,300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</si>
  <si>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</si>
  <si>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105</t>
  </si>
  <si>
    <t>Plastové potrubí rubové drenáže spodní stavby mostu, perforace 2/3, DN150, minimálně SN8. 
Součástí položky řešení prostoru rubové drenáže spodní stavbou. Obetonování drenáže součástí položky 45160. 
Drenážní potrubí na rubu spodní stavby - celkem ((3,4+9,45+2,7)+(1,8+9,3+1,8)+(1,0+4,2))+(2*1,5+0,75+0,9)=38,300 [A]</t>
  </si>
  <si>
    <t>106</t>
  </si>
  <si>
    <t>87627</t>
  </si>
  <si>
    <t>CHRÁNIČKY Z TRUB PLASTOVÝCH DN DO 100MM</t>
  </si>
  <si>
    <t>Chráničky DN 94/110 v pravostranném žb. chodníku vč. přesahu na předmostí - celkem (15,03+14,95+14,87+14,79+14,701)+(2,5+2,5)*5=99,341 [A] 
Chráničky DN 94/110 v levostranné žb. římse vč. přesahu na předmostí - celkem (14,12+14,03)+(2,5+2,5)*2=38,150 [B] 
Celkem: A+B=137,491 [C]</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</si>
  <si>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</si>
  <si>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107</t>
  </si>
  <si>
    <t>89712</t>
  </si>
  <si>
    <t>VPUSŤ KANALIZAČNÍ ULIČNÍ KOMPLETNÍ Z BETONOVÝCH DÍLCŮ</t>
  </si>
  <si>
    <t>UV a mříž pro zatížení dopravou D400 vč. úprav napojení - komplet 1+1=2,000 [A]</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</si>
  <si>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</si>
  <si>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108</t>
  </si>
  <si>
    <t>89921</t>
  </si>
  <si>
    <t>VÝŠKOVÁ ÚPRAVA POKLOPŮ</t>
  </si>
  <si>
    <t>Výšková úprava poklopů kanalizační šachty (tlakové kanlizace) - celkem 1=1,000 [A]</t>
  </si>
  <si>
    <t>- položka výškové úpravy zahrnuje všechny nutné práce a materiály pro zvýšení nebo snížení zařízení (včetně nutné úpravy stávajícího povrchu vozovky nebo chodníku).</t>
  </si>
  <si>
    <t>109</t>
  </si>
  <si>
    <t>89922</t>
  </si>
  <si>
    <t>VÝŠKOVÁ ÚPRAVA MŘÍŽÍ</t>
  </si>
  <si>
    <t>Výšková úprava vtokové mříže stávající UV na předmostí OP2 vpravo - celkem 1=1,000 [A]</t>
  </si>
  <si>
    <t>129</t>
  </si>
  <si>
    <t>894858</t>
  </si>
  <si>
    <t>ŠACHTY KANALIZAČNÍ PLASTOVÉ D 600MM</t>
  </si>
  <si>
    <t>Revizní šachta plastová teleskopická na potrubí dešťové kanlizace (poklop C250) - celkem 2+1=3,000 [A]</t>
  </si>
  <si>
    <t>položka zahrnuje:  
- poklopy s rámem z předepsaného materiálu a tvaru  
- předepsané plastové skruže, dno a není-li uvedeno jinak i podkladní vrstvu (z kameniva nebo betonu).  
- výplň, těsnění a tmelení spár a spojů,  
- očištění a ošetření úložných ploch,  
- předepsané podkladní konstrukce</t>
  </si>
  <si>
    <t>110</t>
  </si>
  <si>
    <t>9112A1</t>
  </si>
  <si>
    <t>ZÁBRADLÍ MOSTNÍ S VODOR MADLY - DODÁVKA A MONTÁŽ</t>
  </si>
  <si>
    <t>Komplet mostního zábradlí v. 1,10m (s vodorovnou výplní vč. kotvení a PKO) - křídlo IIIa + IVa 
Celkem 1,0+4,2=5,200 [A]</t>
  </si>
  <si>
    <t>položka zahrnuje:  
dodání zábradlí včetně předepsané povrchové úpravy  
kotvení sloupků, t.j. kotevní desky, šrouby z nerez oceli, vrty a zálivku, pokud zadávací dokumentace nestanoví jinak  
případné nivelační hmoty pod kotevní desky</t>
  </si>
  <si>
    <t>111</t>
  </si>
  <si>
    <t>9112B1</t>
  </si>
  <si>
    <t>ZÁBRADLÍ MOSTNÍ SE SVISLOU VÝPLNÍ - DODÁVKA A MONTÁŽ</t>
  </si>
  <si>
    <t>Komplet mostního zábradlí v. 1,10m (se svislou výplní vč. kotvení a PKO). 
Celkem 14,5+14,1=28,600 [A]</t>
  </si>
  <si>
    <t>112</t>
  </si>
  <si>
    <t>915111</t>
  </si>
  <si>
    <t>VODOROVNÉ DOPRAVNÍ ZNAČENÍ BARVOU HLADKÉ - DODÁVKA A POKLÁDKA</t>
  </si>
  <si>
    <t>V1a/0,125 - celkem 0,125*(40,0+36,0+42,4)=14,800 [A] 
V2b/0,125 - celkem 0,125*(10,5+7,5)*0,5=1,125 [B] 
Celkem: A+B=15,925 [C]</t>
  </si>
  <si>
    <t>položka zahrnuje:  
- dodání a pokládku nátěrového materiálu (měří se pouze natíraná plocha)  
- předznačení a reflexní úpravu</t>
  </si>
  <si>
    <t>113</t>
  </si>
  <si>
    <t>915211</t>
  </si>
  <si>
    <t>VODOROVNÉ DOPRAVNÍ ZNAČENÍ PLASTEM HLADKÉ - DODÁVKA A POKLÁDKA</t>
  </si>
  <si>
    <t>114</t>
  </si>
  <si>
    <t>Silniční betonové obruby vč. betonového lože (min. C20/25-nXF3). 
Rampová napojení L-říms - celkem 2*(0,8+2,5)=6,600 [A] 
Okapové chodníky podél spodní stavby - celkem (4,5+2*0,75)+(4,0+2*0,75)+(3,0+2*0,75)+(3,0+2*0,75)=20,500 [B] 
Předmostí OP1 (vlevo) - celkem (3,0+4,3+0,5)+12,7+4,5+18,6=43,600 [C] 
Předmostí OP1 (vpravo) - celkem 46,1=46,100 [D] 
Předmostí OP2 (vlevo) - celkem 30,5=30,500 [E] 
Předmostí OP2 (vpravo) - celkem 47,0=47,000 [F] 
Celkem: A+B+C+D+E+F=194,300 [G]</t>
  </si>
  <si>
    <t>115</t>
  </si>
  <si>
    <t>91225</t>
  </si>
  <si>
    <t>SMĚROVÉ SLOUPKY KOVOVÉ VČET ODRAZ PÁSKU</t>
  </si>
  <si>
    <t>Směrové sloupky dle ČSN 73 6101 a dle TP58. 
Hospodářské sjezdy levostranné (sloupky červené) - celkem 2*2=4,000 [C] 
Levostranná krajnice (sloupky bílé) - celkem 15=15,000 [A] 
Celkem: C+A=19,000 [D]</t>
  </si>
  <si>
    <t>položka zahrnuje:  
- dodání a osazení sloupku včetně nutných zemních prací  
- vnitrostaveništní a mimostaveništní doprava  
- odrazky plastové nebo z retroreflexní fólie</t>
  </si>
  <si>
    <t>116</t>
  </si>
  <si>
    <t>91355</t>
  </si>
  <si>
    <t>EVIDENČNÍ ČÍSLO MOSTU</t>
  </si>
  <si>
    <t>na předmostích objektu - celkem 1+1=2,000 [A]</t>
  </si>
  <si>
    <t>položka zahrnuje štítek s evidenčním číslem mostu, sloupek dopravní značky včetně osazení a nutných zemních prací a zabetonování</t>
  </si>
  <si>
    <t>117</t>
  </si>
  <si>
    <t>914121</t>
  </si>
  <si>
    <t>DOPRAVNÍ ZNAČKY ZÁKLADNÍ VELIKOSTI OCELOVÉ FÓLIE TŘ 1 - DODÁVKA A MONTÁŽ</t>
  </si>
  <si>
    <t>Doplnění SDZ dle PD. 
Celkem (2x B20a) - 2=2,000 [A]</t>
  </si>
  <si>
    <t>položka zahrnuje:  
- dodávku a montáž značek v požadovaném provedení</t>
  </si>
  <si>
    <t>118</t>
  </si>
  <si>
    <t>Odstranění stávajícího SDZ vč. sloupků a podstavců. Odvoz na skládku zhotovitele. 
Evidenční číslo mostu - celkem 1+1=2,000 [A] 
SDZ na předmostích - celkem 2+2=4,000 [B] 
Celkem: A+B=6,000 [C]</t>
  </si>
  <si>
    <t>119</t>
  </si>
  <si>
    <t>914911</t>
  </si>
  <si>
    <t>SLOUPKY A STOJKY DOPRAVNÍCH ZNAČEK Z OCEL TRUBEK SE ZABETONOVÁNÍM - DODÁVKA A MONTÁŽ</t>
  </si>
  <si>
    <t>Ocelové sloupky kotvené do betonových patek (beton min. C20/25-nXF3). 
Celkem (2x B20a) - 2=2,000 [A]</t>
  </si>
  <si>
    <t>položka zahrnuje:  
- sloupky a upevňovací zařízení včetně jejich osazení (betonová patka, zemní práce)</t>
  </si>
  <si>
    <t>120</t>
  </si>
  <si>
    <t>915401</t>
  </si>
  <si>
    <t>VODOROVNÉ DOPRAVNÍ ZNAČENÍ BETON PREFABRIK - DODÁVKA A POKLÁDKA</t>
  </si>
  <si>
    <t>Betonové prefa odvodňovací P-proužky pod odraznou hranou chodníků vč. betonového lože a boční opěrky (beton min. C20/25-nXF3). 
Celkem 0,25*(45,3+13,1+28,2+6,0)=23,150 [A]</t>
  </si>
  <si>
    <t>zahrnuje dodávku betonových prefabrikátů a jejich osazení do předepsaného lože</t>
  </si>
  <si>
    <t>121</t>
  </si>
  <si>
    <t>931325</t>
  </si>
  <si>
    <t>TĚSNĚNÍ DILATAČ SPAR ASF ZÁLIVKOU MODIFIK PRŮŘ DO 600MM2</t>
  </si>
  <si>
    <t>Těsnící asfaltové zálivky ve vozovce a podél říms na mostě. 
Celkem 7,3+6,55+100,0+(109,5+78,7)+3*(4*0,5)=308,050 [A]</t>
  </si>
  <si>
    <t>položka zahrnuje dodávku a osazení předepsaného materiálu, očištění ploch spáry před úpravou, očištění okolí spáry po úpravě  
nezahrnuje těsnící profil</t>
  </si>
  <si>
    <t>122</t>
  </si>
  <si>
    <t>93160</t>
  </si>
  <si>
    <t>MOSTNÍ ZÁVĚRY ELASTICKÉ</t>
  </si>
  <si>
    <t>Prořezávka spáry ve vozovce se zálivkou typu EMZ. 
Spára ve vozovce s výplní EMZ zálivkovou hmotou - komplet 0,04*0,04*(7,72+7,60)=0,025 [A]</t>
  </si>
  <si>
    <t>- zahrnuje veškeré práce spojené s kompletním provedením mostních závěrů od úrovně izolace, t.j. položení pracovní separační vrstvy na hotovou izolaci před pokládkou vozovky, vyříznutí a vybourání položené vozovky v prostoru dilatace, dodávka a montáž metalizovaných krycích plechů, položení definitivní separační vrstvy a provedení vlastního mostního závěru zálivkovou hmotou</t>
  </si>
  <si>
    <t>123</t>
  </si>
  <si>
    <t>933331</t>
  </si>
  <si>
    <t>ZKOUŠKA INTEGRITY ULTRAZVUKEM V TRUBKÁCH PILOT SYSTÉMOVÝCH</t>
  </si>
  <si>
    <t>Zkoušky jedné piloty ve skupině metodou CHA dle TKP 16. 
Celkem 2=2,000 [A]</t>
  </si>
  <si>
    <t>Položka zahrnuje kompletní dodávku se všemi pomocnými a doplňujícími pracemi a součástmi;   
- veškeré potřebné mechanismy;   
- podklady a dokumentaci zkoušky;   
- případné stavební práce spojené s přípravou a provedením zkoušky;   
- veškerá zkušební a měřící zařízení vč. opotřebení a nájmu;   
- výpomoce při vlastní zkoušce;   
- provedení vlastní zkoušky a její vyhodnocení, včetně všech měření a dalších potřebných činností;   
-  dodávka a montáž měřících trubek.</t>
  </si>
  <si>
    <t>124</t>
  </si>
  <si>
    <t>933333</t>
  </si>
  <si>
    <t>ZKOUŠKA INTEGRITY ULTRAZVUKEM ODRAZ METOD PIT PILOT SYSTÉMOVÝCH</t>
  </si>
  <si>
    <t>Zkoušky všech pilot metoudou PIT dle TKP 16. 
Celkem 2*5=10,000 [A]</t>
  </si>
  <si>
    <t>Položka obsahuje podklady a dokumentaci zkoušky;   
- případné stavební práce spojené s přípravou a provedením zkoušky;   
- veškerá zkušební a měřící zařízení vč. opotřebení a nájmu;   
- výpomoce při vlastní zkoušce;   
- provedení vlastní zkoušky a její vyhodnocení.</t>
  </si>
  <si>
    <t>125</t>
  </si>
  <si>
    <t>935212</t>
  </si>
  <si>
    <t>PŘÍKOPOVÉ ŽLABY Z BETON TVÁRNIC ŠÍŘ DO 600MM DO BETONU TL 100MM</t>
  </si>
  <si>
    <t>Levostranný silniční příkop vlevo před mostem. 
Celkem 24,5+1,2*3,1=28,220 [A]</t>
  </si>
  <si>
    <t>položka zahrnuje:  
- dodávku a uložení příkopových tvárnic předepsaného rozměru a kvality  
- dodání a rozprostření lože z předepsaného materiálu v předepsané kvalitěa v předepsané tloušťce  
- veškerou manipulaci s materiálem, vnitrostaveništní i mimostaveništní dopravu  
- ukončení, patky, spárování  
- měří se v metrech běžných délky osy žlabu</t>
  </si>
  <si>
    <t>126</t>
  </si>
  <si>
    <t>936541</t>
  </si>
  <si>
    <t>MOSTNÍ ODVODŇOVACÍ TRUBKA (POVRCHŮ IZOLACE) Z NEREZ OCELI</t>
  </si>
  <si>
    <t>Komplet - odvodňovače celoplošné izolace z nerez oceli A4 vč. svislých svodů a kotvení. 
Celkem 1+1=2,000 [A]</t>
  </si>
  <si>
    <t>položka zahrnuje:  
- výrobní dokumentaci (včetně technologického předpisu)  
- dodání kompletní odvodňovací soupravy z předepsaného materiálu,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</si>
  <si>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127</t>
  </si>
  <si>
    <t>Odbourání hlav vrtaných žb. velkoprůměrových pilot. 
OP1 - celkem 5*((3,14*(1,02*1,02)/4)*0,6)=2,450 [B] 
OP2 - celkem 5*((3,14*(1,02*1,02)/4)*0,6)=2,450 [A] 
Celkem: B+A=4,900 [C]</t>
  </si>
  <si>
    <t>128</t>
  </si>
  <si>
    <t>966842</t>
  </si>
  <si>
    <t>ODSTRANĚNÍ OPLOCENÍ Z DRÁT PLETIVA</t>
  </si>
  <si>
    <t>Komplet - Vybourané patky na trvalou skládku vč. poplatku za uložení. Ocelové komponenty s odkupem zhotovitele za cenu šrotu. 
Odstranění stávajícího oplocení vlevo za mostem vč. sloupků a patek - celkem 12,0=12,000 [A]</t>
  </si>
  <si>
    <t>položka zahrnuje:  
- kompletní bourací práce včetně odstranění základových konstrukcí a nezbytného rozsahu zemních prací,  
- veškerou manipulaci s vybouranou sutí a hmotami včetně uložení na skládku,  
- veškeré další práce plynoucí z technologického předpisu a z platných předpisů,  
- odstranění sloupků z jiného materiálu, odstranění vrat a vrátek  
nezahrnuje poplatek za skládku, který se vykazuje v položce 0141** (s výjimkou malého množství bouraného materiálu, kde je možné poplatek zahrnout do jednotkové ceny bourání – tento fakt musí být uveden v doplňujícím textu k položce)</t>
  </si>
  <si>
    <t>SO 431</t>
  </si>
  <si>
    <t>Veřejné osvětlení</t>
  </si>
  <si>
    <t>Poplatky za likvidaci odpadů</t>
  </si>
  <si>
    <t>015112</t>
  </si>
  <si>
    <t>POPLATKY ZA LIKVIDACŮ ODPADŮ NEKONTAMINOVANÝCH - 17 05 04 VYTĚŽENÉ ZEMINY A HORNINY - II. TŘÍDA TĚŽITELNOSTI</t>
  </si>
  <si>
    <t>viz. přílohy č. 1-11</t>
  </si>
  <si>
    <t>1. Položka obsahuje: – veškeré poplatky provozovateli skládky, recyklační linky nebo jiného zařízení na zpracování nebo likvidaci odpadů související s převzetím, uložením, zpracováním nebo likvidací odpadu2. Položka neobsahuje: – náklady spojené s dopravou odpadu z místa stavby na místo převzetí provozovatelem skládky, recyklační linky nebo jiného zařízení na zpracování nebo likvidaci odpadů3. Způsob měření:Tunou se rozumí hmotnost odpadu vytříděného v souladu se zákonem č. 185/2001 Sb., o nakládání s odpady, v platném znění.</t>
  </si>
  <si>
    <t>015140</t>
  </si>
  <si>
    <t>POPLATKY ZA LIKVIDACŮ ODPADŮ NEKONTAMINOVANÝCH - 17 01 01 BETON Z DEMOLIC OBJEKTŮ, ZÁKLADŮ TV</t>
  </si>
  <si>
    <t>015160</t>
  </si>
  <si>
    <t>POPLATKY ZA LIKVIDACŮ ODPADŮ NEKONTAMINOVANÝCH - 02 01 03 SMÝCENÉ STROMY A KEŘE</t>
  </si>
  <si>
    <t>Všeobecné práce pro silnoproud a slaboproud</t>
  </si>
  <si>
    <t>702212</t>
  </si>
  <si>
    <t>KABELOVÁ CHRÁNIČKA ZEMNÍ DN PŘES 100 DO 200 MM</t>
  </si>
  <si>
    <t>1. Položka obsahuje: – proražení otvoru zdivem o průřezu od 0,01 do 0,025m2 – úpravu a začištění omítky po montáži vedení – pomocné mechanismy2. Položka neobsahuje: – protipožární ucpávku3. Způsob měření:Udává se počet kusů kompletní konstrukce nebo práce.</t>
  </si>
  <si>
    <t>702311</t>
  </si>
  <si>
    <t>ZAKRYTÍ KABELŮ VÝSTRAŽNOU FÓLIÍ ŠÍŘKY DO 20 CM</t>
  </si>
  <si>
    <t>1. Položka obsahuje: – kompletní montáž, návrh, rozměření, upevnění, začištění, sváření, vrtání, řezání, spojování a pod.  – veškerý spojovací a montážní materiál vč. upevňovacího materiálu – sestavení a upevnění konstrukce na stanovišti – pomocné mechanismy a povrchovou úpravu2. Položka neobsahuje: X3. Způsob měření:Udává se počet sad, které se skládají z předepsaných dílů, jež tvoří požadovaný celek, za každý započatý měsíc pronájmu.</t>
  </si>
  <si>
    <t>702411</t>
  </si>
  <si>
    <t>KABELOVÝ PROSTUP DO OBJEKTU PŘES ZÁKLAD ZDĚNÝ SVĚTLÉ ŠÍŘKY DO 100 MM</t>
  </si>
  <si>
    <t>1. Položka obsahuje: – kompletní montáž, rozměření, upevnění, sváření, řezání, spojování a pod.  – veškerý spojovací a montážní materiál vč. upevňovacího materiálu ( stojky, držáky, konzoly apod.) – elektrické pospojování – pomocné mechanismy a nátěr2. Položka neobsahuje: – víko a kabelové příchytky3. Způsob měření:Měří se metr délkový.</t>
  </si>
  <si>
    <t>702904-R</t>
  </si>
  <si>
    <t>OBSYP KABELOVÉHO VEDENÍ VRSTVOU Z PŘESÁTÉHO PÍSKU</t>
  </si>
  <si>
    <t>1. Položka obsahuje:  
 – veškeré zemní práce včetně dodání zásypového materiálu  
2. Položka neobsahuje:  
 X  
3. Způsob měření:  
Měří se metr krychlový.</t>
  </si>
  <si>
    <t>703412</t>
  </si>
  <si>
    <t>ELEKTROINSTALAČNÍ TRUBKA PLASTOVÁ VČETNĚ UPEVNĚNÍ A PŘÍSLUŠENSTVÍ DN PRŮMĚRU PŘES 25 DO 40 MM</t>
  </si>
  <si>
    <t>1. Položka obsahuje: – přípravu podkladu pro osazení2. Položka neobsahuje: X3. Způsob měření:Měří se metr délkový.</t>
  </si>
  <si>
    <t>706214-R</t>
  </si>
  <si>
    <t>VÝKOP A ZÁHOZ PRŮZKUMNÉ SONDY PRO PROVÁDĚNÍ VÝKOPOVÝCH PRACÍ</t>
  </si>
  <si>
    <t>1. Položka obsahuje: - výkop a zához průzkumné sondy ručně vč. zřízení a odstranění příložného pažení v zemině tř.4 a všech dalších pomocných prací. S jedním výhozem až do vzdálenosti 3m za okraj rýhy nebo s případným naložením do dopravního vozíku přistaveného k okraji rýhy. Dále ruční zához výkopu s případným rozpojováním výkopku a s jedním přehozem až do vzdálenosti 3m nebo se shozením z vozidel. Bez pěchování zeminy. Dále obsahuje cenu za pom. mechanismy včetně všech ostatních vedlejších nákladů.</t>
  </si>
  <si>
    <t>709110</t>
  </si>
  <si>
    <t>PROVIZORNÍ ZAJIŠTĚNÍ KABELU VE VÝKOPU</t>
  </si>
  <si>
    <t>1. Položka obsahuje: – kompletní montáž, rozměření, upevnění, řezání, spojování a pod.  – veškerý spojovací a montážní materiál vč. upevňovacího materiálu ( držáky apod.) – pomocné mechanismy2. Položka neobsahuje: X3. Způsob měření:Udává se počet kusů kompletní konstrukce nebo práce.</t>
  </si>
  <si>
    <t>709120</t>
  </si>
  <si>
    <t>PROVIZORNÍ ZAJIŠTĚNÍ POTRUBÍ VE VÝKOPU</t>
  </si>
  <si>
    <t>709210</t>
  </si>
  <si>
    <t>KŘIŽOVATKA KABELOVÝCH VEDENÍ SE STÁVAJÍCÍ INŽENÝRSKOU SÍTÍ (KABELEM, POTRUBÍM APOD.)</t>
  </si>
  <si>
    <t>1. Položka obsahuje: – kompletní montáž, rozměření, upevnění, řezání, spojování a pod.  – veškerý spojovací a montážní materiál vč. upevňovacího materiálu ( držáky apod.) – pomocné mechanismy2. Položka neobsahuje: X3. Způsob měření:Měří se metr délkový.</t>
  </si>
  <si>
    <t>709320</t>
  </si>
  <si>
    <t>VYPODLOŽENÍ, ODDĚLENÍ A KRYTÍ SPOJKY NEBO ODBOČNICE PRO KABEL PŘES 10 KV</t>
  </si>
  <si>
    <t>1. Položka obsahuje: – úprava dna výkopu, provedení podkladové a zásypové vrstvy písku – dodání a přemísťování cihel, uložení do rýhy – pomocné mechanismy2. Položka neobsahuje: X3. Způsob měření:Udává se počet kusů kompletní konstrukce nebo práce.</t>
  </si>
  <si>
    <t>709540-R</t>
  </si>
  <si>
    <t>OCHRANA ŠTĚRKOVÉHO LOŽE GEOTEXTILIÍ PROTI ZNEČIŠTĚNÍ</t>
  </si>
  <si>
    <t>1. Položka obsahuje:  
 – ochrana štěrkového lože geotextilií proti znečištění.   
 – dodávka, montáž, demontáž  
 – pomocné mechanismy  
2. Položka neobsahuje:  
 X  
3. Způsob měření:  
Měří se plocha v metrech čtverečných.</t>
  </si>
  <si>
    <t>709612</t>
  </si>
  <si>
    <t>DEMONTÁŽ CHRÁNIČKY/TRUBKY</t>
  </si>
  <si>
    <t>1. Položka obsahuje: – veškeré práce a materiál obsažený v názvu položky2. Položka neobsahuje: X3. Způsob měření:Udává se počet kusů kompletní konstrukce nebo práce.</t>
  </si>
  <si>
    <t>709691-R</t>
  </si>
  <si>
    <t>DEMONTÁŽ - ODVOZ (NA LIKVIDACI ODPADŮ NEBO JINÉ URČENÉ MÍSTO)</t>
  </si>
  <si>
    <t>M3KM</t>
  </si>
  <si>
    <t>1. Položka obsahuje:  
 – výkop  
 – betonovou patku vč. usazení  
 – zaházení a upěchování zeminy vč. pomocných mechanismů  
 – natření tyče  
2. Položka neobsahuje:  
 X  
3. Způsob měření:  
Udává se počet kusů kompletní konstrukce nebo práce.</t>
  </si>
  <si>
    <t>740</t>
  </si>
  <si>
    <t>11090</t>
  </si>
  <si>
    <t>VŠEOBECNÉ VYKLIZENÍ OSTATNÍCH PLOCH</t>
  </si>
  <si>
    <t>odstranění křovin a stromů do průměru 100 mmdoprava dřevin bez ohledu na vzdálenostspálení na hromadách nebo štěpkování</t>
  </si>
  <si>
    <t>Kácení stromů se měří v [ks] poražených stromů (průměr stromů se měří ve výšce 1,3m nad terénem) a zahrnuje zejména:- poražení stromu a osekání větví- spálení větví na hromadách nebo štěpkování- dopravu a uložení kmenů, případné další práce s nimi dle pokynů zadávací dokumentaceOdstranění pařezů se měří v [ks] vytrhaných nebo vykopaných pařezů a zahrnuje zejména:- vytrhání nebo vykopání pařezů- veškeré zemní práce spojené s odstraněním pařezů- dopravu a uložení pařezů, případně další práce s nimi dle pokynů zadávací dokumentace- zásyp jam po pařezech</t>
  </si>
  <si>
    <t>11343</t>
  </si>
  <si>
    <t>ODSTRAN KRYTU ZPEVNĚNÝCH PLOCH S ASFALT POJIVEM VČET PODKLADU</t>
  </si>
  <si>
    <t>11343B</t>
  </si>
  <si>
    <t>ODSTRAN KRYTU ZPEVNĚNÝCH PLOCH S ASFALT POJIVEM VČET PODKLADU - DOPRAVA</t>
  </si>
  <si>
    <t>tkm</t>
  </si>
  <si>
    <t>Položka zahrnuje samostatnou dopravu suti a vybouraných hmot. Množství se určí jako součin hmotnosti [t] a požadované vzdálenosti [km].</t>
  </si>
  <si>
    <t>11355-R</t>
  </si>
  <si>
    <t>ŘEZÁNÍ SPÁRY ASFALTU NEBO BETONU</t>
  </si>
  <si>
    <t>Položka obsahuje: Provedení spáry zařízením pro řezání spáry. Dále obsahuje cenu za pom. Mechanismy včetně všech ostatních vedlejších nákladů.</t>
  </si>
  <si>
    <t>13183</t>
  </si>
  <si>
    <t>HLOUBENÍ JAM ZAPAŽ I NEPAŽ TŘ II</t>
  </si>
  <si>
    <t>položka zahrnuje:- vodorovná a svislá doprava, přemístění, přeložení, manipulace s výkopkem- kompletní provedení vykopávky nezapažené i zapažené- ošetření výkopiště po celou dobu práce v něm vč. klimatických opatření- ztížení vykopávek v blízkosti podzemního vedení, konstrukcí a objektů vč. jejich dočasného zajištění- ztížení pod vodou, v okolí výbušnin, ve stísněných prostorech a pod.- těžení po vrstvách, pásech a po jiných nutných částech (figurách)- čerpání vody vč. čerpacích jímek, potrubí a pohotovostní čerpací soupravy (viz ustanovení k pol. 1151,2)- potřebné snížení hladiny podzemní vody- těžení a rozpojování jednotlivých balvanů- vytahování a nošení výkopku- svahování a přesvah. svahů do konečného tvaru, výměna hornin v podloží a v pláni znehodnocené klimatickými vlivy- eventuelně nutné druhotné rozpojení odstřelené horniny- ruční vykopávky, odstranění kořenů a napadávek- pažení, vzepření a rozepření vč. přepažování (vyjma štětových stěn)- úpravu, ochranu a očištění dna, základové spáry, stěn a svahů- odvedení nebo obvedení vody v okolí výkopiště a ve výkopišti- třídění výkopku- veškeré pomocné konstrukce umožňující provedení vykopávky (příjezdy, sjezdy, nájezdy, lešení, podpěr. konstr., přemostění, zpevněné plochy, zakrytí a pod.)- nezahrnuje uložení zeminy (na skládku, do násypu) ani poplatky za skládku, vykazují se v položce č.0141**</t>
  </si>
  <si>
    <t>13183B</t>
  </si>
  <si>
    <t>HLOUBENÍ JAM ZAPAŽ I NEPAŽ TŘ. II - DOPRAVA</t>
  </si>
  <si>
    <t>Položka zahrnuje samostatnou dopravu zeminy. Množství se určí jako součin kubatutry [m3] a požadované vzdálenosti [km].</t>
  </si>
  <si>
    <t>13283</t>
  </si>
  <si>
    <t>HLOUBENÍ RÝH ŠÍŘ DO 2M PAŽ I NEPAŽ TŘ. II</t>
  </si>
  <si>
    <t>13283B</t>
  </si>
  <si>
    <t>HLOUBENÍ RÝH ŠÍŘ DO 2M PAŽ I NEPAŽ TŘ. II - DOPRAVA</t>
  </si>
  <si>
    <t>141733-R1</t>
  </si>
  <si>
    <t>GEODETICKÉ PRÁCE PŘED STAVBOU A PO DOKONČENÍ STAVBY</t>
  </si>
  <si>
    <t>položka zahrnuje provedení včech vytyčovacích prací před stavbou a po stavbě</t>
  </si>
  <si>
    <t>položka zahrnuje:- kompletní provedení zemní konstrukce vč. výběru vhodného materiálu- úprava  ukládaného  materiálu  vlhčením,  tříděním,  promícháním  nebo  vysoušením,  příp. jiné úpravy za účelem zlepšení jeho  mech. vlastností- hutnění i různé míry hutnění - ošetření úložiště po celou dobu práce v něm vč. klimatických opatření- ztížení v okolí vedení, konstrukcí a objektů a jejich dočasné zajištění- ztížení provádění vč. hutnění ve ztížených podmínkách a stísněných prostorech- ztížené ukládání sypaniny pod vodu- ukládání po vrstvách a po jiných nutných částech (figurách) vč. dosypávek- spouštění a nošení materiálu- výměna částí zemní konstrukce znehodnocené klimatickými vlivy- ruční hutnění- udržování úložiště a jeho ochrana proti vodě- odvedení nebo obvedení vody v okolí úložiště a v úložišti- veškeré  pomocné konstrukce umožňující provedení  zemní konstrukce  (příjezdy,  sjezdy,  nájezdy, lešení, podpěrné konstrukce, přemostění, zpevněné plochy, zakrytí a pod.)</t>
  </si>
  <si>
    <t>položka zahrnuje:- kompletní provedení zemní konstrukce včetně nákupu a dopravy materiálu dle zadávací dokumentace- úprava  ukládaného  materiálu  vlhčením,  tříděním,  promícháním  nebo  vysoušením,  příp. jiné úpravy za účelem zlepšení jeho  mech. vlastností- hutnění i různé míry hutnění - ošetření úložiště po celou dobu práce v něm vč. klimatických opatření- ztížení v okolí vedení, konstrukcí a objektů a jejich dočasné zajištění- ztížení provádění vč. hutnění ve ztížených podmínkách a stísněných prostorech- ztížené ukládání sypaniny pod vodu- ukládání po vrstvách a po jiných nutných částech (figurách) vč. dosypávek- spouštění a nošení materiálu- výměna částí zemní konstrukce znehodnocené klimatickými vlivy- udržování úložiště a jeho ochrana proti vodě- odvedení nebo obvedení vody v okolí úložiště a v úložišti- veškeré  pomocné konstrukce umožňující provedení  zemní konstrukce  (příjezdy,  sjezdy,  nájezdy, lešení, podpěrné konstrukce, přemostění, zpevněné plochy, zakrytí a pod.)</t>
  </si>
  <si>
    <t>18090</t>
  </si>
  <si>
    <t>VŠEOBECNÉ ÚPRAVY OSTATNÍCH PLOCH</t>
  </si>
  <si>
    <t>Všeobecné úpravy musí zahrnovat úpravu území po uskutečnění stavby, tak jak je požadováno v zadávací dokumentaci s výjimkou těch prací, pro které jsou uvedeny samostatné položky.</t>
  </si>
  <si>
    <t>272314</t>
  </si>
  <si>
    <t>ZÁKLADY Z PROSTÉHO BETONU DO C25/30</t>
  </si>
  <si>
    <t>- dodání  čerstvého  betonu  (betonové  směsi)  požadované  kvality,  jeho  uložení  do požadovaného tvaru při jakékoliv hustotě výztuže, konzistenci čerstvého betonu a způsobu hutnění, ošetření a ochranu betonu,- zhotovení nepropustného, mrazuvzdorného betonu a betonu požadované trvanlivosti a vlastností,- užití potřebných přísad a technologií výroby betonu,- zřízení pracovních a dilatačních spar, včetně potřebných úprav, výplně, vložek, opracování, očištění a ošetření,- bednění  požadovaných  konstr. (i ztracené) s úpravou  dle požadované  kvality povrchu betonu, včetně odbedňovacích a odskružovacích prostředků,- podpěrné  konstr. (skruže) a lešení všech druhů pro bednění, uložení čerstvého betonu, výztuže a doplňkových konstr., vč. požadovaných otvorů, ochranných a bezpečnostních opatření a základů těchto konstrukcí a lešení,- vytvoření kotevních čel, kapes, nálitků, a sedel,- zřízení  všech  požadovaných  otvorů, kapes, výklenků, prostupů, dutin, drážek a pod., vč. ztížení práce a úprav  kolem nich,- úpravy pro osazení výztuže, doplňkových konstrukcí a vybavení,- úpravy povrchu pro položení požadované izolace, povlaků a nátěrů, případně vyspravení,- ztížení práce u kabelových a injektážních trubek a ostatních zařízení osazovaných do betonu,- konstrukce betonových kloubů, upevnění kotevních prvků a doplňkových konstrukcí,- nátěry zabraňující soudržnost betonu a bednění,- výplň, těsnění  a tmelení spar a spojů,- opatření  povrchů  betonu  izolací  proti zemní vlhkosti v částech, kde přijdou do styku se zeminou nebo kamenivem,- případné zřízení spojovací vrstvy u základů,- úpravy pro osazení zařízení ochrany konstrukce proti vlivu bludných proudů,</t>
  </si>
  <si>
    <t>56112</t>
  </si>
  <si>
    <t>PODKLADNÍ BETON TL. DO 100MM</t>
  </si>
  <si>
    <t>- dodání směsi v požadované kvalitě- očištění podkladu- uložení směsi dle předepsaného technologického předpisu a zhutnění vrstvy v předepsané tloušťce- zřízení vrstvy bez rozlišení šířky, pokládání vrstvy po etapách, včetně pracovních spar a spojů- úpravu napojení, ukončení- úpravu dilatačních spar včetně předepsané výztuže- nezahrnuje postřiky, nátěry- nezahrnuje úpravu povrchu krytu</t>
  </si>
  <si>
    <t>56212</t>
  </si>
  <si>
    <t>VOZOVKOVÉ VRSTVY Z MATERIÁLŮ STABIL CEMENTEM TL DO 100MM</t>
  </si>
  <si>
    <t>56333</t>
  </si>
  <si>
    <t>VOZOVKOVÉ VRSTVY ZE ŠTĚRKODRTI TL. DO 150MM</t>
  </si>
  <si>
    <t>- dodání kameniva předepsané kvality a zrnitosti- rozprostření a zhutnění vrstvy v předepsané tloušťce- zřízení vrstvy bez rozlišení šířky, pokládání vrstvy po etapách- nezahrnuje postřiky, nátěry</t>
  </si>
  <si>
    <t>56414</t>
  </si>
  <si>
    <t>VOZOVKOVÉ VRSTVY Z ASFALTOCEMENT BETONU TL 50MM</t>
  </si>
  <si>
    <t>- dodání asfaltové směsi s vysokou mezerovitostí v požadované kvalitě  a tekuté malty specifického složení na bázi cementu- očištění podkladu- uložení směsi dle předepsaného technologického předpisu a zhutnění vrstvy v předepsané tloušťce, prolití nebo zavibrování výplňové malty- zřízení vrstvy bez rozlišení šířky, pokládání vrstvy po etapách, včetně pracovních spar a spojů- úpravu napojení, ukončení- úpravu dilatačních spar včetně předepsané výztuže- nezahrnuje postřiky, nátěry- nezahrnuje úpravu povrchu krytu</t>
  </si>
  <si>
    <t>96615</t>
  </si>
  <si>
    <t>BOURÁNÍ KONSTRUKCÍ Z PROSTÉHO BETONU</t>
  </si>
  <si>
    <t>položka zahrnuje:- rozbourání konstrukce bez ohledu na použitou technologii- veškeré pomocné konstrukce (lešení a pod.)-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veškeré další práce plynoucí z technologického předpisu a z platných předpisů</t>
  </si>
  <si>
    <t>96615B</t>
  </si>
  <si>
    <t>BOURÁNÍ KONSTRUKCÍ Z PROSTÉHO BETONU - DOPRAVA</t>
  </si>
  <si>
    <t>741</t>
  </si>
  <si>
    <t>Silnoproud - Elektroinstalační materiál, ocelové konstrukce, uzemnění</t>
  </si>
  <si>
    <t>741911</t>
  </si>
  <si>
    <t>UZEMŇOVACÍ VODIČ V ZEMI FEZN DO 120 MM2</t>
  </si>
  <si>
    <t>1. Položka obsahuje: – přípravu podkladu pro osazení – měření, dělení, spojování, tvarování – ochranný nátěr spojů a při průchodu vodiče nad terén apod. dle příslušných norem2. Položka neobsahuje: – zemní práce – ochranu vodiče - chráničky apod.3. Způsob měření:Měří se metr délkový.</t>
  </si>
  <si>
    <t>741C02</t>
  </si>
  <si>
    <t>UZEMŇOVACÍ SVORKA</t>
  </si>
  <si>
    <t>1. Položka obsahuje: – veškeré příslušenství2. Položka neobsahuje: X3. Způsob měření:Udává se počet kusů kompletní konstrukce nebo práce.</t>
  </si>
  <si>
    <t>741C07</t>
  </si>
  <si>
    <t>VYVEDENÍ UZEMŇOVACÍCH VODIČŮ NA POVRCH/KONSTRUKCI</t>
  </si>
  <si>
    <t>1. Položka obsahuje: – vodivé připojení vodiče na konstrukci – dělení, tvarování, spojování – ochranný i barevný nátěr spoje dle příslušných norem2. Položka neobsahuje: X3. Způsob měření:Udává se počet kusů kompletní konstrukce nebo práce.</t>
  </si>
  <si>
    <t>742</t>
  </si>
  <si>
    <t>Silnoproud - Silnoproudé rozvody</t>
  </si>
  <si>
    <t>742F12</t>
  </si>
  <si>
    <t>KABEL NN NEBO VODIČ JEDNOŽÍLOVÝ CU S PLASTOVOU IZOLACÍ OD 4 DO 16 MM2</t>
  </si>
  <si>
    <t>1. Položka obsahuje: – manipulace a uložení kabelu (do země, chráničky, kanálu, na rošty, na TV a pod.)2. Položka neobsahuje: – příchytky, spojky, koncovky, chráničky apod.3. Způsob měření:Měří se metr délkový.</t>
  </si>
  <si>
    <t>742G11</t>
  </si>
  <si>
    <t>KABEL NN DVOU- A TŘÍŽÍLOVÝ CU S PLASTOVOU IZOLACÍ DO 2,5 MM2</t>
  </si>
  <si>
    <t>742H12</t>
  </si>
  <si>
    <t>KABEL NN ČTYŘ- A PĚTIŽÍLOVÝ CU S PLASTOVOU IZOLACÍ OD 4 DO 16 MM2</t>
  </si>
  <si>
    <t>742H23</t>
  </si>
  <si>
    <t>KABEL NN ČTYŘ- A PĚTIŽÍLOVÝ AL S PLASTOVOU IZOLACÍ OD 25 DO 50 MM2</t>
  </si>
  <si>
    <t>742K12</t>
  </si>
  <si>
    <t>UKONČENÍ JEDNOŽÍLOVÉHO KABELU V ROZVADĚČI NEBO NA PŘÍSTROJI OD 4 DO 16 MM2</t>
  </si>
  <si>
    <t>1. Položka obsahuje: – všechny práce spojené s úpravou kabelů pro montáž včetně veškerého příslušentsví2. Položka neobsahuje: X3. Způsob měření:Udává se počet kusů kompletní konstrukce nebo práce.</t>
  </si>
  <si>
    <t>742L11</t>
  </si>
  <si>
    <t>UKONČENÍ DVOU AŽ PĚTIŽÍLOVÉHO KABELU V ROZVADĚČI NEBO NA PŘÍSTROJI DO 2,5 MM2</t>
  </si>
  <si>
    <t>742L12</t>
  </si>
  <si>
    <t>UKONČENÍ DVOU AŽ PĚTIŽÍLOVÉHO KABELU V ROZVADĚČI NEBO NA PŘÍSTROJI OD 4 DO 16 MM2</t>
  </si>
  <si>
    <t>742L23</t>
  </si>
  <si>
    <t>UKONČENÍ DVOU AŽ PĚTIŽÍLOVÉHO KABELU KABELOVOU SPOJKOU OD 25 DO 50 MM2</t>
  </si>
  <si>
    <t>742P13</t>
  </si>
  <si>
    <t>ZATAŽENÍ KABELU DO CHRÁNIČKY - KABEL DO 4 KG/M</t>
  </si>
  <si>
    <t>1. Položka obsahuje: – montáž kabelu o váze do 4 kg/m do chráničky/ kolektoru2. Položka neobsahuje: X3. Způsob měření:Měří se metr délkový.</t>
  </si>
  <si>
    <t>742P15</t>
  </si>
  <si>
    <t>OZNAČOVACÍ ŠTÍTEK NA KABEL</t>
  </si>
  <si>
    <t>1. Položka obsahuje: – veškeré příslušentsví2. Položka neobsahuje: X3. Způsob měření:Udává se počet kusů kompletní konstrukce nebo práce.</t>
  </si>
  <si>
    <t>742P17</t>
  </si>
  <si>
    <t>VYHLEDÁNÍ STÁVAJÍCÍHO KABELU (MĚŘENÍ, SONDA)</t>
  </si>
  <si>
    <t>1. Položka obsahuje: – vyhledání stávajícího kabelu vn/nn v obvodu žel. stanice, na trati vč. výkopu sondy a veškerého příslušenství2. Položka neobsahuje: X3. Způsob měření:Udává se počet kusů kompletní konstrukce nebo práce.</t>
  </si>
  <si>
    <t>742Z23</t>
  </si>
  <si>
    <t>DEMONTÁŽ KABELOVÉHO VEDENÍ NN</t>
  </si>
  <si>
    <t>1. Položka obsahuje: – všechny náklady na demontáž stávajícího zařízení se všemi pomocnými doplňujícími úpravami pro jeho likvidaci – naložení vybouraného materiálu na dopravní prostředek2. Položka neobsahuje: – odvoz vybouraného materiálu – poplatek za likvidaci odpadů (nacení se dle SSD 0)3. Způsob měření:Měří se metr délkový.</t>
  </si>
  <si>
    <t>742Z91</t>
  </si>
  <si>
    <t>1. Položka obsahuje: – odvoz jakýmkoliv dopravním prostředkem a složení – případné překládky na trase2. Položka neobsahuje: – naložení vybouraného materiálu na dopravní prostředek (je zahrnuto ve zdrojové položce) – poplatky za likvidaci odpadů, nacení se položkami ze ssd 03. Způsob měření:Výměra je součtem součinů metrů krychlových vytěženého v rostlém (původním) stavu nebo vybouraného materiálu a jednotlivých vzdáleností v kilometrech.</t>
  </si>
  <si>
    <t>743</t>
  </si>
  <si>
    <t>Silnoproud - Silnoproudá zařízení</t>
  </si>
  <si>
    <t>743122</t>
  </si>
  <si>
    <t>OSVĚTLOVACÍ STOŽÁR PEVNÝ ŽÁROVĚ ZINKOVANÝ DÉLKY PŘES 6,5 DO 12 M</t>
  </si>
  <si>
    <t>1. Položka obsahuje: – základovou konstrukci a veškeré příslušenství – připojovací svorkovnici ve třídě izolace II ( pro 2x svítidlo ) a kabelové vedení ke svítidlům – uzavírací nátěr, technický popis viz. projektová dokumentace2. Položka neobsahuje: – zemní práce,  betonový základ, svítidlo, výložník3. Způsob měření:Udává se počet kusů kompletní konstrukce nebo práce.</t>
  </si>
  <si>
    <t>743151</t>
  </si>
  <si>
    <t>OSVĚTLOVACÍ STOŽÁR - STOŽÁROVÁ ROZVODNICE S 1-2 JISTÍCÍMI PRVKY</t>
  </si>
  <si>
    <t>1. Položka obsahuje: – veškeré příslušenství, technický popis viz. projektová dokumentace2. Položka neobsahuje: X3. Způsob měření:Udává se počet kusů kompletní konstrukce nebo práce.</t>
  </si>
  <si>
    <t>743312</t>
  </si>
  <si>
    <t>VÝLOŽNÍK PRO MONTÁŽ SVÍTIDLA NA STOŽÁR JEDNORAMENNÝ DÉLKA VYLOŽENÍ PŘES 1 DO 2 M</t>
  </si>
  <si>
    <t>1. Položka obsahuje: – veškeré příslušenství a uzavírací nátěr, technický popis viz. projektová dokumentace2. Položka neobsahuje: X3. Způsob měření:Udává se počet kusů kompletní konstrukce nebo práce.</t>
  </si>
  <si>
    <t>743553</t>
  </si>
  <si>
    <t>SVÍTIDLO VENKOVNÍ VŠEOBECNÉ LED, MIN. IP 44, PŘES 25 DO 45 W</t>
  </si>
  <si>
    <t>1. Položka obsahuje: – zdroj a veškeré příslušenství – technický popis viz. projektová dokumentace2. Položka neobsahuje: X3. Způsob měření:Udává se počet kusů kompletní konstrukce nebo práce.</t>
  </si>
  <si>
    <t>743C11</t>
  </si>
  <si>
    <t>SKŘÍŇ PŘÍPOJKOVÁ POJISTKOVÁ NA STOŽÁR/STĚNU NEBO DO VÝKLENKU DO 63 A, DO 50 MM2, S 1-2 SADAMI JISTÍCÍCH PRVKŮ</t>
  </si>
  <si>
    <t>1. Položka obsahuje: – instalaci vč. vybourání niky ve zdi pro skříň a kabely a zapravení zdiva, omítky a fasády po dokončené montáži – technický popis viz. projektová dokumentace2. Položka neobsahuje: X3. Způsob měření:Udává se počet kusů kompletní konstrukce nebo práce.</t>
  </si>
  <si>
    <t>743Z11</t>
  </si>
  <si>
    <t>DEMONTÁŽ OSVĚTLOVACÍHO STOŽÁRU ULIČNÍHO VÝŠKY DO 15 M</t>
  </si>
  <si>
    <t>1. Položka obsahuje: – všechny náklady na demontáž stávajícího zařízení se všemi pomocnými doplňujícími úpravami pro jeho likvidaci – naložení vybouraného materiálu na dopravní prostředek2. Položka neobsahuje: – odvoz vybouraného materiálu – poplatek za likvidaci odpadů (nacení se dle SSD 0)3. Způsob měření:Udává se počet kusů kompletní konstrukce nebo práce.</t>
  </si>
  <si>
    <t>743Z31</t>
  </si>
  <si>
    <t>DEMONTÁŽ ELEKTROVÝZBROJE OSVĚTLOVACÍHO STOŽÁRU VÝŠKY DO 15 M</t>
  </si>
  <si>
    <t>743Z35</t>
  </si>
  <si>
    <t>DEMONTÁŽ SVÍTIDLA Z OSVĚTLOVACÍHO STOŽÁRU VÝŠKY DO 15 M</t>
  </si>
  <si>
    <t>743Z91</t>
  </si>
  <si>
    <t>747</t>
  </si>
  <si>
    <t>Silnoproud - Zkoušky, revize a HZS</t>
  </si>
  <si>
    <t>747212</t>
  </si>
  <si>
    <t>CELKOVÁ PROHLÍDKA, ZKOUŠENÍ, MĚŘENÍ A VYHOTOVENÍ VÝCHOZÍ REVIZNÍ ZPRÁVY, PRO OBJEM IN PŘES 100 DO 500 TIS. KČ</t>
  </si>
  <si>
    <t>1. Položka obsahuje: – cenu za celkovou prohlídku zařízení PS/SO, vč. měření, komplexních zkoušek a revizi zařízení tohoto PS/SO autorizovaným revizním technikem na silnoproudá zařízení podle požadavku ČSN, včetně hodnocení a vyhotovení celkové revizní zprávy2. Položka neobsahuje: X3. Způsob měření:Udává se počet kusů kompletní konstrukce nebo práce.</t>
  </si>
  <si>
    <t>747511</t>
  </si>
  <si>
    <t>ZKOUŠKY VODIČŮ A KABELŮ NN PRŮŘEZU ŽÍLY DO 5X25 MM2</t>
  </si>
  <si>
    <t>1. Položka obsahuje: – cenu za provedení měření kabelu/ vodiče vč. vyhotovení protokolu2. Položka neobsahuje: X3. Způsob měření:Udává se počet kusů kompletní konstrukce nebo práce.</t>
  </si>
  <si>
    <t>747541</t>
  </si>
  <si>
    <t>MĚŘENÍ INTENZITY OSVĚTLENÍ INSTALOVANÉHO V ROZSAHU TOHOTO SO/PS</t>
  </si>
  <si>
    <t>1. Položka obsahuje: – cenu za měření dle příslušných norem a předpisů, včetně vystavení protokolu2. Položka neobsahuje: X3. Způsob měření:Udává se počet kusů kompletní konstrukce nebo práce.</t>
  </si>
  <si>
    <t>747701</t>
  </si>
  <si>
    <t>DOKONČOVACÍ MONTÁŽNÍ PRÁCE NA ELEKTRICKÉM ZAŘÍZENÍ</t>
  </si>
  <si>
    <t>HOD</t>
  </si>
  <si>
    <t>1. Položka obsahuje: – cenu za práce spojené s uváděním zařízení do provozu, drobné montážní práce v rozvaděčích, koordinaci se zhotoviteli souvisejících zařízení apod.2. Položka neobsahuje: X3. Způsob měření:Udává se čas v hodinách.</t>
  </si>
  <si>
    <t>747705</t>
  </si>
  <si>
    <t>MANIPULACE NA ZAŘÍZENÍCH PROVÁDĚNÉ PROVOZOVATELEM</t>
  </si>
  <si>
    <t>1. Položka obsahuje: – cenu za manipulace na zařízeních prováděné provozovatelem nutných pro další práce zhotovitele na technologickém souboru2. Položka neobsahuje: X3. Způsob měření:Udává se čas v hodinách.</t>
  </si>
  <si>
    <t>747706</t>
  </si>
  <si>
    <t>ZJIŠŤOVÁNÍ STÁVAJÍCÍHO STAVU ROZVODŮ NN</t>
  </si>
  <si>
    <t>1. Položka obsahuje: – cenu za prozkoumání stávajích rozvodů nn, přiřazení vývodových kabelů v rozvaděči nn k jejich zařízení a identifikaci způsobu napájení2. Položka neobsahuje: X3. Způsob měření:Udává se čas v hodinách.</t>
  </si>
  <si>
    <t>748</t>
  </si>
  <si>
    <t>Silnoproud - Ostatní</t>
  </si>
  <si>
    <t>748211</t>
  </si>
  <si>
    <t>POVRCHOVÁ ÚPRAVA NÁTĚREM</t>
  </si>
  <si>
    <t>1. Položka obsahuje: – veškeré příslušenství pro montáž2. Položka neobsahuje: X3. Způsob měření:Měří se plocha v metrech čtverečných.</t>
  </si>
  <si>
    <t>Objekt:</t>
  </si>
  <si>
    <t>SO 451</t>
  </si>
  <si>
    <t>Přeložka vedení CETIN</t>
  </si>
  <si>
    <t>O1</t>
  </si>
  <si>
    <t>SO 451.1</t>
  </si>
  <si>
    <t>Přeložka vedení CETIN - I.etapa</t>
  </si>
  <si>
    <t>O2</t>
  </si>
  <si>
    <t>01</t>
  </si>
  <si>
    <t>1. etapa</t>
  </si>
  <si>
    <t xml:space="preserve">  SO 451.1</t>
  </si>
  <si>
    <t xml:space="preserve">    01</t>
  </si>
  <si>
    <t>00001</t>
  </si>
  <si>
    <t>Přeložka vedení CETIN - 1. Etapa</t>
  </si>
  <si>
    <t>Provedení veškerých prací dle platné PD SO451 v rámci I.etapy výstavby. 
Rozpočtově řešeno samostatně dle mimo tuto projektovou dokumentaci v režii CETIN a.s.</t>
  </si>
  <si>
    <t>SO 451.2</t>
  </si>
  <si>
    <t>Přeložka vedení CETIN - II.etapa</t>
  </si>
  <si>
    <t>02</t>
  </si>
  <si>
    <t>2. etapa</t>
  </si>
  <si>
    <t xml:space="preserve">  SO 451.2</t>
  </si>
  <si>
    <t xml:space="preserve">    02</t>
  </si>
  <si>
    <t>00002</t>
  </si>
  <si>
    <t>Přeložka vedení CETIN - 2. Etapa</t>
  </si>
  <si>
    <t>Provedení veškerých prací dle platné PD v rámci II.etapy výstavby. 
Rozpočtově řešeno samostatně dle mimo tuto projektovou dokumentaci v režii CETIN a.s.</t>
  </si>
</sst>
</file>

<file path=xl/styles.xml><?xml version="1.0" encoding="utf-8"?>
<styleSheet xmlns="http://schemas.openxmlformats.org/spreadsheetml/2006/main">
  <numFmts count="2">
    <numFmt numFmtId="177" formatCode="#,##0.00"/>
    <numFmt numFmtId="178" formatCode="#,##0.000"/>
  </numFmts>
  <fonts count="7">
    <font>
      <sz val="10"/>
      <name val="Arial"/>
      <family val="0"/>
    </font>
    <font>
      <b/>
      <sz val="16"/>
      <color rgb="FF000000"/>
      <name val="Arial"/>
      <family val="0"/>
    </font>
    <font>
      <b/>
      <sz val="16"/>
      <name val="Arial"/>
      <family val="0"/>
    </font>
    <font>
      <b/>
      <sz val="10"/>
      <name val="Arial"/>
      <family val="0"/>
    </font>
    <font>
      <sz val="10"/>
      <color rgb="FFFFFFFF"/>
      <name val="Arial"/>
      <family val="0"/>
    </font>
    <font>
      <b/>
      <sz val="11"/>
      <name val="Arial"/>
      <family val="0"/>
    </font>
    <font>
      <i/>
      <sz val="10"/>
      <name val="Arial"/>
      <family val="0"/>
    </font>
  </fonts>
  <fills count="4">
    <fill>
      <patternFill/>
    </fill>
    <fill>
      <patternFill patternType="gray125"/>
    </fill>
    <fill>
      <patternFill patternType="solid">
        <fgColor rgb="FFD9D9D9"/>
        <bgColor indexed="64"/>
      </patternFill>
    </fill>
    <fill>
      <patternFill patternType="solid">
        <fgColor rgb="FFCB441A"/>
        <bgColor indexed="64"/>
      </patternFill>
    </fill>
  </fills>
  <borders count="7">
    <border>
      <left/>
      <right/>
      <top/>
      <bottom/>
      <diagonal/>
    </border>
    <border>
      <left style="thin"/>
      <right style="thin"/>
      <top style="thin"/>
      <bottom style="thin"/>
    </border>
    <border>
      <left/>
      <right/>
      <top/>
      <bottom style="thin"/>
    </border>
    <border>
      <left/>
      <right style="thin"/>
      <top/>
      <bottom/>
    </border>
    <border>
      <left style="thin"/>
      <right/>
      <top/>
      <bottom/>
    </border>
    <border>
      <left/>
      <right/>
      <top style="thin"/>
      <bottom/>
    </border>
    <border>
      <left/>
      <right/>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4">
    <xf numFmtId="0" fontId="0" fillId="0" borderId="0" xfId="0"/>
    <xf numFmtId="0" fontId="0" fillId="2" borderId="0" xfId="0" applyFill="1"/>
    <xf numFmtId="0" fontId="1" fillId="2" borderId="0" xfId="0" applyFont="1" applyFill="1" applyAlignment="1">
      <alignment horizontal="center" vertical="center"/>
    </xf>
    <xf numFmtId="0" fontId="2" fillId="2" borderId="0" xfId="0" applyFont="1" applyFill="1"/>
    <xf numFmtId="0" fontId="3" fillId="2" borderId="0" xfId="0" applyFont="1" applyFill="1" applyAlignment="1">
      <alignment horizontal="right"/>
    </xf>
    <xf numFmtId="0" fontId="4" fillId="3" borderId="1" xfId="0" applyFont="1" applyFill="1" applyBorder="1" applyAlignment="1">
      <alignment horizontal="center"/>
    </xf>
    <xf numFmtId="0" fontId="0" fillId="2" borderId="2" xfId="0" applyFill="1" applyBorder="1"/>
    <xf numFmtId="177" fontId="3" fillId="2" borderId="0" xfId="0" applyNumberFormat="1" applyFont="1" applyFill="1" applyAlignment="1">
      <alignment horizontal="right"/>
    </xf>
    <xf numFmtId="0" fontId="0" fillId="2" borderId="1" xfId="0" applyFill="1" applyBorder="1" applyAlignment="1">
      <alignment horizontal="center"/>
    </xf>
    <xf numFmtId="0" fontId="0" fillId="2" borderId="3" xfId="0" applyFill="1" applyBorder="1"/>
    <xf numFmtId="0" fontId="0" fillId="2" borderId="4" xfId="0" applyFill="1" applyBorder="1"/>
    <xf numFmtId="0" fontId="0" fillId="2" borderId="5" xfId="0" applyFill="1" applyBorder="1"/>
    <xf numFmtId="0" fontId="5" fillId="2" borderId="0" xfId="0" applyFont="1" applyFill="1"/>
    <xf numFmtId="0" fontId="5" fillId="2" borderId="0" xfId="0" applyFont="1" applyFill="1" applyAlignment="1">
      <alignment horizontal="right"/>
    </xf>
    <xf numFmtId="0" fontId="5" fillId="2" borderId="0" xfId="0" applyFont="1" applyFill="1" applyAlignment="1">
      <alignment horizontal="left"/>
    </xf>
    <xf numFmtId="0" fontId="4" fillId="3" borderId="1" xfId="0" applyFont="1" applyFill="1" applyBorder="1" applyAlignment="1">
      <alignment horizontal="center" vertical="center" wrapText="1"/>
    </xf>
    <xf numFmtId="0" fontId="5" fillId="2" borderId="2" xfId="0" applyFont="1" applyFill="1" applyBorder="1"/>
    <xf numFmtId="0" fontId="5" fillId="2" borderId="2" xfId="0" applyFont="1" applyFill="1" applyBorder="1" applyAlignment="1">
      <alignment horizontal="right"/>
    </xf>
    <xf numFmtId="0" fontId="5" fillId="2" borderId="2" xfId="0" applyFont="1" applyFill="1" applyBorder="1" applyAlignment="1">
      <alignment horizontal="left"/>
    </xf>
    <xf numFmtId="0" fontId="0" fillId="2" borderId="6" xfId="0" applyFill="1" applyBorder="1"/>
    <xf numFmtId="0" fontId="3" fillId="0" borderId="1" xfId="0" applyFont="1" applyBorder="1" applyAlignment="1">
      <alignment horizontal="left"/>
    </xf>
    <xf numFmtId="177" fontId="3" fillId="0" borderId="1" xfId="0" applyNumberFormat="1" applyFont="1" applyBorder="1" applyAlignment="1">
      <alignment horizontal="right"/>
    </xf>
    <xf numFmtId="0" fontId="3" fillId="2" borderId="5" xfId="0" applyFont="1" applyFill="1" applyBorder="1" applyAlignment="1">
      <alignment horizontal="right"/>
    </xf>
    <xf numFmtId="177" fontId="3" fillId="2" borderId="5" xfId="0" applyNumberFormat="1" applyFont="1" applyFill="1" applyBorder="1" applyAlignment="1">
      <alignment horizontal="center"/>
    </xf>
    <xf numFmtId="0" fontId="3" fillId="2" borderId="5" xfId="0" applyFont="1" applyFill="1" applyBorder="1" applyAlignment="1">
      <alignment wrapText="1"/>
    </xf>
    <xf numFmtId="0" fontId="0" fillId="0" borderId="1" xfId="0" applyBorder="1"/>
    <xf numFmtId="0" fontId="3" fillId="2" borderId="6" xfId="0" applyFont="1" applyFill="1" applyBorder="1" applyAlignment="1">
      <alignment horizontal="right"/>
    </xf>
    <xf numFmtId="0" fontId="3" fillId="2" borderId="6" xfId="0" applyFont="1" applyFill="1" applyBorder="1" applyAlignment="1">
      <alignment wrapText="1"/>
    </xf>
    <xf numFmtId="177" fontId="3" fillId="2" borderId="6" xfId="0" applyNumberFormat="1" applyFont="1" applyFill="1" applyBorder="1" applyAlignment="1">
      <alignment horizontal="center"/>
    </xf>
    <xf numFmtId="0" fontId="0" fillId="0" borderId="1" xfId="0" applyBorder="1" applyAlignment="1">
      <alignment horizontal="right"/>
    </xf>
    <xf numFmtId="0" fontId="0" fillId="0" borderId="1" xfId="0" applyBorder="1" applyAlignment="1">
      <alignment wrapText="1"/>
    </xf>
    <xf numFmtId="0" fontId="0" fillId="0" borderId="1" xfId="0" applyBorder="1" applyAlignment="1">
      <alignment horizontal="center"/>
    </xf>
    <xf numFmtId="178" fontId="0" fillId="0" borderId="1" xfId="0" applyNumberFormat="1" applyBorder="1" applyAlignment="1">
      <alignment horizontal="center"/>
    </xf>
    <xf numFmtId="177" fontId="0" fillId="0" borderId="1" xfId="0" applyNumberFormat="1" applyBorder="1" applyAlignment="1">
      <alignment horizont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6" fillId="0" borderId="1" xfId="0" applyFont="1" applyBorder="1" applyAlignment="1">
      <alignment horizontal="left" vertical="center" wrapText="1"/>
    </xf>
    <xf numFmtId="177" fontId="0" fillId="2" borderId="1" xfId="0" applyNumberFormat="1" applyFill="1" applyBorder="1" applyAlignment="1">
      <alignment horizontal="center"/>
    </xf>
    <xf numFmtId="177" fontId="3" fillId="2" borderId="0" xfId="0" applyNumberFormat="1" applyFont="1" applyFill="1" applyAlignment="1">
      <alignment horizontal="center"/>
    </xf>
    <xf numFmtId="0" fontId="3" fillId="2" borderId="2" xfId="0" applyFont="1" applyFill="1" applyBorder="1" applyAlignment="1">
      <alignment horizontal="right"/>
    </xf>
    <xf numFmtId="177" fontId="3" fillId="2" borderId="2" xfId="0" applyNumberFormat="1" applyFont="1" applyFill="1" applyBorder="1" applyAlignment="1">
      <alignment horizontal="center"/>
    </xf>
    <xf numFmtId="0" fontId="0" fillId="0" borderId="1" xfId="0" applyBorder="1" applyAlignment="1">
      <alignment horizontal="left"/>
    </xf>
    <xf numFmtId="177" fontId="0" fillId="0" borderId="1" xfId="0" applyNumberFormat="1" applyBorder="1" applyAlignment="1">
      <alignment horizontal="righ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 name="Picture 1"/>
        <xdr:cNvPicPr preferRelativeResize="1">
          <a:picLocks noChangeAspect="1"/>
        </xdr:cNvPicPr>
      </xdr:nvPicPr>
      <xdr:blipFill>
        <a:blip r:embed="rId1"/>
        <a:stretch>
          <a:fillRect/>
        </a:stretch>
      </xdr:blipFill>
      <xdr:spPr>
        <a:xfrm>
          <a:off x="57150" y="28575"/>
          <a:ext cx="13335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E20"/>
  <sheetViews>
    <sheetView tabSelected="1" workbookViewId="0" topLeftCell="A1"/>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1"/>
      <c r="B1" s="1" t="s">
        <v>0</v>
      </c>
      <c r="C1" s="1"/>
      <c r="D1" s="1"/>
      <c r="E1" s="1"/>
    </row>
    <row r="2" spans="1:5" ht="12.75" customHeight="1">
      <c r="A2" s="1"/>
      <c r="B2" s="2" t="s">
        <v>1</v>
      </c>
      <c r="C2" s="1"/>
      <c r="D2" s="1"/>
      <c r="E2" s="1"/>
    </row>
    <row r="3" spans="1:5" ht="20" customHeight="1">
      <c r="A3" s="1"/>
      <c r="B3" s="1"/>
      <c r="C3" s="1"/>
      <c r="D3" s="1"/>
      <c r="E3" s="1"/>
    </row>
    <row r="4" spans="1:5" ht="20" customHeight="1">
      <c r="A4" s="1"/>
      <c r="B4" s="3" t="s">
        <v>2</v>
      </c>
      <c r="C4" s="1"/>
      <c r="D4" s="1"/>
      <c r="E4" s="1"/>
    </row>
    <row r="5" spans="1:5" ht="12.75" customHeight="1">
      <c r="A5" s="1"/>
      <c r="B5" s="1" t="s">
        <v>3</v>
      </c>
      <c r="C5" s="1"/>
      <c r="D5" s="1"/>
      <c r="E5" s="1"/>
    </row>
    <row r="6" spans="1:5" ht="12.75" customHeight="1">
      <c r="A6" s="1"/>
      <c r="B6" s="4" t="s">
        <v>4</v>
      </c>
      <c r="C6" s="7">
        <f>0+C10+C11+C12+C13+C14+C15+C16</f>
      </c>
      <c r="D6" s="1"/>
      <c r="E6" s="1"/>
    </row>
    <row r="7" spans="1:5" ht="12.75" customHeight="1">
      <c r="A7" s="1"/>
      <c r="B7" s="4" t="s">
        <v>5</v>
      </c>
      <c r="C7" s="7">
        <f>0+E10+E11+E12+E13+E14+E15+E16</f>
      </c>
      <c r="D7" s="1"/>
      <c r="E7" s="1"/>
    </row>
    <row r="8" spans="1:5" ht="12.75" customHeight="1">
      <c r="A8" s="6"/>
      <c r="B8" s="6"/>
      <c r="C8" s="6"/>
      <c r="D8" s="6"/>
      <c r="E8" s="6"/>
    </row>
    <row r="9" spans="1:5" ht="12.75" customHeight="1">
      <c r="A9" s="5" t="s">
        <v>6</v>
      </c>
      <c r="B9" s="5" t="s">
        <v>7</v>
      </c>
      <c r="C9" s="5" t="s">
        <v>8</v>
      </c>
      <c r="D9" s="5" t="s">
        <v>9</v>
      </c>
      <c r="E9" s="5" t="s">
        <v>10</v>
      </c>
    </row>
    <row r="10" spans="1:5" ht="12.75" customHeight="1">
      <c r="A10" s="20" t="s">
        <v>24</v>
      </c>
      <c r="B10" s="20" t="s">
        <v>25</v>
      </c>
      <c r="C10" s="21">
        <f>'SO 000'!I3</f>
      </c>
      <c r="D10" s="21">
        <f>'SO 000'!O2</f>
      </c>
      <c r="E10" s="21">
        <f>C10+D10</f>
      </c>
    </row>
    <row r="11" spans="1:5" ht="12.75" customHeight="1">
      <c r="A11" s="20" t="s">
        <v>119</v>
      </c>
      <c r="B11" s="20" t="s">
        <v>120</v>
      </c>
      <c r="C11" s="21">
        <f>'SO 001'!I3</f>
      </c>
      <c r="D11" s="21">
        <f>'SO 001'!O2</f>
      </c>
      <c r="E11" s="21">
        <f>C11+D11</f>
      </c>
    </row>
    <row r="12" spans="1:5" ht="12.75" customHeight="1">
      <c r="A12" s="20" t="s">
        <v>165</v>
      </c>
      <c r="B12" s="20" t="s">
        <v>166</v>
      </c>
      <c r="C12" s="21">
        <f>'SO 134'!I3</f>
      </c>
      <c r="D12" s="21">
        <f>'SO 134'!O2</f>
      </c>
      <c r="E12" s="21">
        <f>C12+D12</f>
      </c>
    </row>
    <row r="13" spans="1:5" ht="12.75" customHeight="1">
      <c r="A13" s="20" t="s">
        <v>306</v>
      </c>
      <c r="B13" s="20" t="s">
        <v>307</v>
      </c>
      <c r="C13" s="21">
        <f>'SO 182'!I3</f>
      </c>
      <c r="D13" s="21">
        <f>'SO 182'!O2</f>
      </c>
      <c r="E13" s="21">
        <f>C13+D13</f>
      </c>
    </row>
    <row r="14" spans="1:5" ht="12.75" customHeight="1">
      <c r="A14" s="20" t="s">
        <v>385</v>
      </c>
      <c r="B14" s="20" t="s">
        <v>386</v>
      </c>
      <c r="C14" s="21">
        <f>'SO 201'!I3</f>
      </c>
      <c r="D14" s="21">
        <f>'SO 201'!O2</f>
      </c>
      <c r="E14" s="21">
        <f>C14+D14</f>
      </c>
    </row>
    <row r="15" spans="1:5" ht="12.75" customHeight="1">
      <c r="A15" s="20" t="s">
        <v>877</v>
      </c>
      <c r="B15" s="20" t="s">
        <v>878</v>
      </c>
      <c r="C15" s="21">
        <f>'SO 431'!I3</f>
      </c>
      <c r="D15" s="21">
        <f>'SO 431'!O2</f>
      </c>
      <c r="E15" s="21">
        <f>C15+D15</f>
      </c>
    </row>
    <row r="16" spans="1:5" ht="12.75" customHeight="1">
      <c r="A16" s="20" t="s">
        <v>1076</v>
      </c>
      <c r="B16" s="20" t="s">
        <v>1077</v>
      </c>
      <c r="C16" s="21">
        <f>0+C17+C19</f>
      </c>
      <c r="D16" s="21">
        <f>0+D17+D19</f>
      </c>
      <c r="E16" s="21">
        <f>0+E17+E19</f>
      </c>
    </row>
    <row r="17" spans="1:5" ht="12.75" customHeight="1">
      <c r="A17" s="42" t="s">
        <v>1084</v>
      </c>
      <c r="B17" s="42" t="s">
        <v>1080</v>
      </c>
      <c r="C17" s="43">
        <f>0+C18</f>
      </c>
      <c r="D17" s="43">
        <f>0+D18</f>
      </c>
      <c r="E17" s="43">
        <f>0+E18</f>
      </c>
    </row>
    <row r="18" spans="1:5" ht="12.75" customHeight="1">
      <c r="A18" s="42" t="s">
        <v>1085</v>
      </c>
      <c r="B18" s="42" t="s">
        <v>1083</v>
      </c>
      <c r="C18" s="43">
        <f>'SO 451_SO 451.1_01'!I3</f>
      </c>
      <c r="D18" s="43">
        <f>'SO 451_SO 451.1_01'!O2</f>
      </c>
      <c r="E18" s="43">
        <f>C18+D18</f>
      </c>
    </row>
    <row r="19" spans="1:5" ht="12.75" customHeight="1">
      <c r="A19" s="42" t="s">
        <v>1093</v>
      </c>
      <c r="B19" s="42" t="s">
        <v>1090</v>
      </c>
      <c r="C19" s="43">
        <f>0+C20</f>
      </c>
      <c r="D19" s="43">
        <f>0+D20</f>
      </c>
      <c r="E19" s="43">
        <f>0+E20</f>
      </c>
    </row>
    <row r="20" spans="1:5" ht="12.75" customHeight="1">
      <c r="A20" s="42" t="s">
        <v>1094</v>
      </c>
      <c r="B20" s="42" t="s">
        <v>1092</v>
      </c>
      <c r="C20" s="43">
        <f>'SO 451_SO 451.2_02'!I3</f>
      </c>
      <c r="D20" s="43">
        <f>'SO 451_SO 451.2_02'!O2</f>
      </c>
      <c r="E20" s="43">
        <f>C20+D20</f>
      </c>
    </row>
  </sheetData>
  <mergeCells count="4">
    <mergeCell ref="A1:A3"/>
    <mergeCell ref="B2:B3"/>
    <mergeCell ref="B4:D4"/>
    <mergeCell ref="B5:D5"/>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76"/>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f>
      </c>
      <c r="P2" t="s">
        <v>22</v>
      </c>
    </row>
    <row r="3" spans="1:16" ht="15" customHeight="1">
      <c r="A3" t="s">
        <v>12</v>
      </c>
      <c r="B3" s="12" t="s">
        <v>14</v>
      </c>
      <c r="C3" s="13" t="s">
        <v>15</v>
      </c>
      <c r="D3" s="1"/>
      <c r="E3" s="14" t="s">
        <v>16</v>
      </c>
      <c r="F3" s="1"/>
      <c r="G3" s="9"/>
      <c r="H3" s="8" t="s">
        <v>24</v>
      </c>
      <c r="I3" s="38">
        <f>0+I8</f>
      </c>
      <c r="O3" t="s">
        <v>19</v>
      </c>
      <c r="P3" t="s">
        <v>23</v>
      </c>
    </row>
    <row r="4" spans="1:16" ht="15" customHeight="1">
      <c r="A4" t="s">
        <v>17</v>
      </c>
      <c r="B4" s="16" t="s">
        <v>18</v>
      </c>
      <c r="C4" s="17" t="s">
        <v>24</v>
      </c>
      <c r="D4" s="6"/>
      <c r="E4" s="18" t="s">
        <v>25</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0+I9+I13+I17+I21+I25+I29+I33+I37+I41+I45+I49+I53+I57+I61+I65+I69+I73</f>
      </c>
      <c r="R8">
        <f>0+O9+O13+O17+O21+O25+O29+O33+O37+O41+O45+O49+O53+O57+O61+O65+O69+O73</f>
      </c>
    </row>
    <row r="9" spans="1:16" ht="12.75">
      <c r="A9" s="25" t="s">
        <v>45</v>
      </c>
      <c r="B9" s="29" t="s">
        <v>29</v>
      </c>
      <c r="C9" s="29" t="s">
        <v>46</v>
      </c>
      <c r="D9" s="25" t="s">
        <v>29</v>
      </c>
      <c r="E9" s="30" t="s">
        <v>47</v>
      </c>
      <c r="F9" s="31" t="s">
        <v>48</v>
      </c>
      <c r="G9" s="32">
        <v>1</v>
      </c>
      <c r="H9" s="33">
        <v>0</v>
      </c>
      <c r="I9" s="33">
        <f>ROUND(ROUND(H9,2)*ROUND(G9,3),2)</f>
      </c>
      <c r="O9">
        <f>(I9*21)/100</f>
      </c>
      <c r="P9" t="s">
        <v>23</v>
      </c>
    </row>
    <row r="10" spans="1:5" ht="12.75">
      <c r="A10" s="34" t="s">
        <v>49</v>
      </c>
      <c r="E10" s="35" t="s">
        <v>50</v>
      </c>
    </row>
    <row r="11" spans="1:5" ht="63.75">
      <c r="A11" s="36" t="s">
        <v>51</v>
      </c>
      <c r="E11" s="37" t="s">
        <v>52</v>
      </c>
    </row>
    <row r="12" spans="1:5" ht="12.75">
      <c r="A12" t="s">
        <v>53</v>
      </c>
      <c r="E12" s="35" t="s">
        <v>54</v>
      </c>
    </row>
    <row r="13" spans="1:16" ht="12.75">
      <c r="A13" s="25" t="s">
        <v>45</v>
      </c>
      <c r="B13" s="29" t="s">
        <v>23</v>
      </c>
      <c r="C13" s="29" t="s">
        <v>46</v>
      </c>
      <c r="D13" s="25" t="s">
        <v>23</v>
      </c>
      <c r="E13" s="30" t="s">
        <v>47</v>
      </c>
      <c r="F13" s="31" t="s">
        <v>48</v>
      </c>
      <c r="G13" s="32">
        <v>1</v>
      </c>
      <c r="H13" s="33">
        <v>0</v>
      </c>
      <c r="I13" s="33">
        <f>ROUND(ROUND(H13,2)*ROUND(G13,3),2)</f>
      </c>
      <c r="O13">
        <f>(I13*21)/100</f>
      </c>
      <c r="P13" t="s">
        <v>23</v>
      </c>
    </row>
    <row r="14" spans="1:5" ht="12.75">
      <c r="A14" s="34" t="s">
        <v>49</v>
      </c>
      <c r="E14" s="35" t="s">
        <v>50</v>
      </c>
    </row>
    <row r="15" spans="1:5" ht="76.5">
      <c r="A15" s="36" t="s">
        <v>51</v>
      </c>
      <c r="E15" s="37" t="s">
        <v>55</v>
      </c>
    </row>
    <row r="16" spans="1:5" ht="12.75">
      <c r="A16" t="s">
        <v>53</v>
      </c>
      <c r="E16" s="35" t="s">
        <v>54</v>
      </c>
    </row>
    <row r="17" spans="1:16" ht="12.75">
      <c r="A17" s="25" t="s">
        <v>45</v>
      </c>
      <c r="B17" s="29" t="s">
        <v>22</v>
      </c>
      <c r="C17" s="29" t="s">
        <v>56</v>
      </c>
      <c r="D17" s="25" t="s">
        <v>50</v>
      </c>
      <c r="E17" s="30" t="s">
        <v>57</v>
      </c>
      <c r="F17" s="31" t="s">
        <v>48</v>
      </c>
      <c r="G17" s="32">
        <v>1</v>
      </c>
      <c r="H17" s="33">
        <v>0</v>
      </c>
      <c r="I17" s="33">
        <f>ROUND(ROUND(H17,2)*ROUND(G17,3),2)</f>
      </c>
      <c r="O17">
        <f>(I17*21)/100</f>
      </c>
      <c r="P17" t="s">
        <v>23</v>
      </c>
    </row>
    <row r="18" spans="1:5" ht="12.75">
      <c r="A18" s="34" t="s">
        <v>49</v>
      </c>
      <c r="E18" s="35" t="s">
        <v>50</v>
      </c>
    </row>
    <row r="19" spans="1:5" ht="51">
      <c r="A19" s="36" t="s">
        <v>51</v>
      </c>
      <c r="E19" s="37" t="s">
        <v>58</v>
      </c>
    </row>
    <row r="20" spans="1:5" ht="12.75">
      <c r="A20" t="s">
        <v>53</v>
      </c>
      <c r="E20" s="35" t="s">
        <v>59</v>
      </c>
    </row>
    <row r="21" spans="1:16" ht="12.75">
      <c r="A21" s="25" t="s">
        <v>45</v>
      </c>
      <c r="B21" s="29" t="s">
        <v>33</v>
      </c>
      <c r="C21" s="29" t="s">
        <v>60</v>
      </c>
      <c r="D21" s="25" t="s">
        <v>50</v>
      </c>
      <c r="E21" s="30" t="s">
        <v>61</v>
      </c>
      <c r="F21" s="31" t="s">
        <v>48</v>
      </c>
      <c r="G21" s="32">
        <v>1</v>
      </c>
      <c r="H21" s="33">
        <v>0</v>
      </c>
      <c r="I21" s="33">
        <f>ROUND(ROUND(H21,2)*ROUND(G21,3),2)</f>
      </c>
      <c r="O21">
        <f>(I21*21)/100</f>
      </c>
      <c r="P21" t="s">
        <v>23</v>
      </c>
    </row>
    <row r="22" spans="1:5" ht="12.75">
      <c r="A22" s="34" t="s">
        <v>49</v>
      </c>
      <c r="E22" s="35" t="s">
        <v>50</v>
      </c>
    </row>
    <row r="23" spans="1:5" ht="76.5">
      <c r="A23" s="36" t="s">
        <v>51</v>
      </c>
      <c r="E23" s="37" t="s">
        <v>62</v>
      </c>
    </row>
    <row r="24" spans="1:5" ht="12.75">
      <c r="A24" t="s">
        <v>53</v>
      </c>
      <c r="E24" s="35" t="s">
        <v>59</v>
      </c>
    </row>
    <row r="25" spans="1:16" ht="12.75">
      <c r="A25" s="25" t="s">
        <v>45</v>
      </c>
      <c r="B25" s="29" t="s">
        <v>35</v>
      </c>
      <c r="C25" s="29" t="s">
        <v>63</v>
      </c>
      <c r="D25" s="25" t="s">
        <v>50</v>
      </c>
      <c r="E25" s="30" t="s">
        <v>64</v>
      </c>
      <c r="F25" s="31" t="s">
        <v>48</v>
      </c>
      <c r="G25" s="32">
        <v>2</v>
      </c>
      <c r="H25" s="33">
        <v>0</v>
      </c>
      <c r="I25" s="33">
        <f>ROUND(ROUND(H25,2)*ROUND(G25,3),2)</f>
      </c>
      <c r="O25">
        <f>(I25*21)/100</f>
      </c>
      <c r="P25" t="s">
        <v>23</v>
      </c>
    </row>
    <row r="26" spans="1:5" ht="12.75">
      <c r="A26" s="34" t="s">
        <v>49</v>
      </c>
      <c r="E26" s="35" t="s">
        <v>50</v>
      </c>
    </row>
    <row r="27" spans="1:5" ht="76.5">
      <c r="A27" s="36" t="s">
        <v>51</v>
      </c>
      <c r="E27" s="37" t="s">
        <v>65</v>
      </c>
    </row>
    <row r="28" spans="1:5" ht="12.75">
      <c r="A28" t="s">
        <v>53</v>
      </c>
      <c r="E28" s="35" t="s">
        <v>66</v>
      </c>
    </row>
    <row r="29" spans="1:16" ht="12.75">
      <c r="A29" s="25" t="s">
        <v>45</v>
      </c>
      <c r="B29" s="29" t="s">
        <v>37</v>
      </c>
      <c r="C29" s="29" t="s">
        <v>67</v>
      </c>
      <c r="D29" s="25" t="s">
        <v>50</v>
      </c>
      <c r="E29" s="30" t="s">
        <v>68</v>
      </c>
      <c r="F29" s="31" t="s">
        <v>48</v>
      </c>
      <c r="G29" s="32">
        <v>1</v>
      </c>
      <c r="H29" s="33">
        <v>0</v>
      </c>
      <c r="I29" s="33">
        <f>ROUND(ROUND(H29,2)*ROUND(G29,3),2)</f>
      </c>
      <c r="O29">
        <f>(I29*21)/100</f>
      </c>
      <c r="P29" t="s">
        <v>23</v>
      </c>
    </row>
    <row r="30" spans="1:5" ht="12.75">
      <c r="A30" s="34" t="s">
        <v>49</v>
      </c>
      <c r="E30" s="35" t="s">
        <v>50</v>
      </c>
    </row>
    <row r="31" spans="1:5" ht="38.25">
      <c r="A31" s="36" t="s">
        <v>51</v>
      </c>
      <c r="E31" s="37" t="s">
        <v>69</v>
      </c>
    </row>
    <row r="32" spans="1:5" ht="12.75">
      <c r="A32" t="s">
        <v>53</v>
      </c>
      <c r="E32" s="35" t="s">
        <v>66</v>
      </c>
    </row>
    <row r="33" spans="1:16" ht="12.75">
      <c r="A33" s="25" t="s">
        <v>45</v>
      </c>
      <c r="B33" s="29" t="s">
        <v>70</v>
      </c>
      <c r="C33" s="29" t="s">
        <v>71</v>
      </c>
      <c r="D33" s="25" t="s">
        <v>50</v>
      </c>
      <c r="E33" s="30" t="s">
        <v>72</v>
      </c>
      <c r="F33" s="31" t="s">
        <v>48</v>
      </c>
      <c r="G33" s="32">
        <v>1</v>
      </c>
      <c r="H33" s="33">
        <v>0</v>
      </c>
      <c r="I33" s="33">
        <f>ROUND(ROUND(H33,2)*ROUND(G33,3),2)</f>
      </c>
      <c r="O33">
        <f>(I33*21)/100</f>
      </c>
      <c r="P33" t="s">
        <v>23</v>
      </c>
    </row>
    <row r="34" spans="1:5" ht="12.75">
      <c r="A34" s="34" t="s">
        <v>49</v>
      </c>
      <c r="E34" s="35" t="s">
        <v>50</v>
      </c>
    </row>
    <row r="35" spans="1:5" ht="38.25">
      <c r="A35" s="36" t="s">
        <v>51</v>
      </c>
      <c r="E35" s="37" t="s">
        <v>73</v>
      </c>
    </row>
    <row r="36" spans="1:5" ht="38.25">
      <c r="A36" t="s">
        <v>53</v>
      </c>
      <c r="E36" s="35" t="s">
        <v>74</v>
      </c>
    </row>
    <row r="37" spans="1:16" ht="12.75">
      <c r="A37" s="25" t="s">
        <v>45</v>
      </c>
      <c r="B37" s="29" t="s">
        <v>75</v>
      </c>
      <c r="C37" s="29" t="s">
        <v>76</v>
      </c>
      <c r="D37" s="25" t="s">
        <v>50</v>
      </c>
      <c r="E37" s="30" t="s">
        <v>77</v>
      </c>
      <c r="F37" s="31" t="s">
        <v>48</v>
      </c>
      <c r="G37" s="32">
        <v>1</v>
      </c>
      <c r="H37" s="33">
        <v>0</v>
      </c>
      <c r="I37" s="33">
        <f>ROUND(ROUND(H37,2)*ROUND(G37,3),2)</f>
      </c>
      <c r="O37">
        <f>(I37*21)/100</f>
      </c>
      <c r="P37" t="s">
        <v>23</v>
      </c>
    </row>
    <row r="38" spans="1:5" ht="12.75">
      <c r="A38" s="34" t="s">
        <v>49</v>
      </c>
      <c r="E38" s="35" t="s">
        <v>50</v>
      </c>
    </row>
    <row r="39" spans="1:5" ht="51">
      <c r="A39" s="36" t="s">
        <v>51</v>
      </c>
      <c r="E39" s="37" t="s">
        <v>78</v>
      </c>
    </row>
    <row r="40" spans="1:5" ht="12.75">
      <c r="A40" t="s">
        <v>53</v>
      </c>
      <c r="E40" s="35" t="s">
        <v>50</v>
      </c>
    </row>
    <row r="41" spans="1:16" ht="12.75">
      <c r="A41" s="25" t="s">
        <v>45</v>
      </c>
      <c r="B41" s="29" t="s">
        <v>40</v>
      </c>
      <c r="C41" s="29" t="s">
        <v>79</v>
      </c>
      <c r="D41" s="25" t="s">
        <v>80</v>
      </c>
      <c r="E41" s="30" t="s">
        <v>81</v>
      </c>
      <c r="F41" s="31" t="s">
        <v>48</v>
      </c>
      <c r="G41" s="32">
        <v>1</v>
      </c>
      <c r="H41" s="33">
        <v>0</v>
      </c>
      <c r="I41" s="33">
        <f>ROUND(ROUND(H41,2)*ROUND(G41,3),2)</f>
      </c>
      <c r="O41">
        <f>(I41*21)/100</f>
      </c>
      <c r="P41" t="s">
        <v>23</v>
      </c>
    </row>
    <row r="42" spans="1:5" ht="12.75">
      <c r="A42" s="34" t="s">
        <v>49</v>
      </c>
      <c r="E42" s="35" t="s">
        <v>50</v>
      </c>
    </row>
    <row r="43" spans="1:5" ht="76.5">
      <c r="A43" s="36" t="s">
        <v>51</v>
      </c>
      <c r="E43" s="37" t="s">
        <v>82</v>
      </c>
    </row>
    <row r="44" spans="1:5" ht="12.75">
      <c r="A44" t="s">
        <v>53</v>
      </c>
      <c r="E44" s="35" t="s">
        <v>66</v>
      </c>
    </row>
    <row r="45" spans="1:16" ht="12.75">
      <c r="A45" s="25" t="s">
        <v>45</v>
      </c>
      <c r="B45" s="29" t="s">
        <v>42</v>
      </c>
      <c r="C45" s="29" t="s">
        <v>79</v>
      </c>
      <c r="D45" s="25" t="s">
        <v>83</v>
      </c>
      <c r="E45" s="30" t="s">
        <v>81</v>
      </c>
      <c r="F45" s="31" t="s">
        <v>48</v>
      </c>
      <c r="G45" s="32">
        <v>1</v>
      </c>
      <c r="H45" s="33">
        <v>0</v>
      </c>
      <c r="I45" s="33">
        <f>ROUND(ROUND(H45,2)*ROUND(G45,3),2)</f>
      </c>
      <c r="O45">
        <f>(I45*21)/100</f>
      </c>
      <c r="P45" t="s">
        <v>23</v>
      </c>
    </row>
    <row r="46" spans="1:5" ht="12.75">
      <c r="A46" s="34" t="s">
        <v>49</v>
      </c>
      <c r="E46" s="35" t="s">
        <v>50</v>
      </c>
    </row>
    <row r="47" spans="1:5" ht="76.5">
      <c r="A47" s="36" t="s">
        <v>51</v>
      </c>
      <c r="E47" s="37" t="s">
        <v>84</v>
      </c>
    </row>
    <row r="48" spans="1:5" ht="12.75">
      <c r="A48" t="s">
        <v>53</v>
      </c>
      <c r="E48" s="35" t="s">
        <v>66</v>
      </c>
    </row>
    <row r="49" spans="1:16" ht="12.75">
      <c r="A49" s="25" t="s">
        <v>45</v>
      </c>
      <c r="B49" s="29" t="s">
        <v>85</v>
      </c>
      <c r="C49" s="29" t="s">
        <v>86</v>
      </c>
      <c r="D49" s="25" t="s">
        <v>50</v>
      </c>
      <c r="E49" s="30" t="s">
        <v>87</v>
      </c>
      <c r="F49" s="31" t="s">
        <v>48</v>
      </c>
      <c r="G49" s="32">
        <v>1</v>
      </c>
      <c r="H49" s="33">
        <v>0</v>
      </c>
      <c r="I49" s="33">
        <f>ROUND(ROUND(H49,2)*ROUND(G49,3),2)</f>
      </c>
      <c r="O49">
        <f>(I49*21)/100</f>
      </c>
      <c r="P49" t="s">
        <v>23</v>
      </c>
    </row>
    <row r="50" spans="1:5" ht="12.75">
      <c r="A50" s="34" t="s">
        <v>49</v>
      </c>
      <c r="E50" s="35" t="s">
        <v>50</v>
      </c>
    </row>
    <row r="51" spans="1:5" ht="63.75">
      <c r="A51" s="36" t="s">
        <v>51</v>
      </c>
      <c r="E51" s="37" t="s">
        <v>88</v>
      </c>
    </row>
    <row r="52" spans="1:5" ht="12.75">
      <c r="A52" t="s">
        <v>53</v>
      </c>
      <c r="E52" s="35" t="s">
        <v>66</v>
      </c>
    </row>
    <row r="53" spans="1:16" ht="12.75">
      <c r="A53" s="25" t="s">
        <v>45</v>
      </c>
      <c r="B53" s="29" t="s">
        <v>89</v>
      </c>
      <c r="C53" s="29" t="s">
        <v>90</v>
      </c>
      <c r="D53" s="25" t="s">
        <v>29</v>
      </c>
      <c r="E53" s="30" t="s">
        <v>91</v>
      </c>
      <c r="F53" s="31" t="s">
        <v>92</v>
      </c>
      <c r="G53" s="32">
        <v>1</v>
      </c>
      <c r="H53" s="33">
        <v>0</v>
      </c>
      <c r="I53" s="33">
        <f>ROUND(ROUND(H53,2)*ROUND(G53,3),2)</f>
      </c>
      <c r="O53">
        <f>(I53*21)/100</f>
      </c>
      <c r="P53" t="s">
        <v>23</v>
      </c>
    </row>
    <row r="54" spans="1:5" ht="12.75">
      <c r="A54" s="34" t="s">
        <v>49</v>
      </c>
      <c r="E54" s="35" t="s">
        <v>50</v>
      </c>
    </row>
    <row r="55" spans="1:5" ht="38.25">
      <c r="A55" s="36" t="s">
        <v>51</v>
      </c>
      <c r="E55" s="37" t="s">
        <v>93</v>
      </c>
    </row>
    <row r="56" spans="1:5" ht="76.5">
      <c r="A56" t="s">
        <v>53</v>
      </c>
      <c r="E56" s="35" t="s">
        <v>94</v>
      </c>
    </row>
    <row r="57" spans="1:16" ht="12.75">
      <c r="A57" s="25" t="s">
        <v>45</v>
      </c>
      <c r="B57" s="29" t="s">
        <v>95</v>
      </c>
      <c r="C57" s="29" t="s">
        <v>96</v>
      </c>
      <c r="D57" s="25" t="s">
        <v>50</v>
      </c>
      <c r="E57" s="30" t="s">
        <v>97</v>
      </c>
      <c r="F57" s="31" t="s">
        <v>48</v>
      </c>
      <c r="G57" s="32">
        <v>1</v>
      </c>
      <c r="H57" s="33">
        <v>0</v>
      </c>
      <c r="I57" s="33">
        <f>ROUND(ROUND(H57,2)*ROUND(G57,3),2)</f>
      </c>
      <c r="O57">
        <f>(I57*21)/100</f>
      </c>
      <c r="P57" t="s">
        <v>23</v>
      </c>
    </row>
    <row r="58" spans="1:5" ht="12.75">
      <c r="A58" s="34" t="s">
        <v>49</v>
      </c>
      <c r="E58" s="35" t="s">
        <v>50</v>
      </c>
    </row>
    <row r="59" spans="1:5" ht="51">
      <c r="A59" s="36" t="s">
        <v>51</v>
      </c>
      <c r="E59" s="37" t="s">
        <v>98</v>
      </c>
    </row>
    <row r="60" spans="1:5" ht="63.75">
      <c r="A60" t="s">
        <v>53</v>
      </c>
      <c r="E60" s="35" t="s">
        <v>99</v>
      </c>
    </row>
    <row r="61" spans="1:16" ht="12.75">
      <c r="A61" s="25" t="s">
        <v>45</v>
      </c>
      <c r="B61" s="29" t="s">
        <v>100</v>
      </c>
      <c r="C61" s="29" t="s">
        <v>101</v>
      </c>
      <c r="D61" s="25" t="s">
        <v>50</v>
      </c>
      <c r="E61" s="30" t="s">
        <v>102</v>
      </c>
      <c r="F61" s="31" t="s">
        <v>48</v>
      </c>
      <c r="G61" s="32">
        <v>1</v>
      </c>
      <c r="H61" s="33">
        <v>0</v>
      </c>
      <c r="I61" s="33">
        <f>ROUND(ROUND(H61,2)*ROUND(G61,3),2)</f>
      </c>
      <c r="O61">
        <f>(I61*21)/100</f>
      </c>
      <c r="P61" t="s">
        <v>23</v>
      </c>
    </row>
    <row r="62" spans="1:5" ht="12.75">
      <c r="A62" s="34" t="s">
        <v>49</v>
      </c>
      <c r="E62" s="35" t="s">
        <v>50</v>
      </c>
    </row>
    <row r="63" spans="1:5" ht="25.5">
      <c r="A63" s="36" t="s">
        <v>51</v>
      </c>
      <c r="E63" s="37" t="s">
        <v>103</v>
      </c>
    </row>
    <row r="64" spans="1:5" ht="12.75">
      <c r="A64" t="s">
        <v>53</v>
      </c>
      <c r="E64" s="35" t="s">
        <v>50</v>
      </c>
    </row>
    <row r="65" spans="1:16" ht="12.75">
      <c r="A65" s="25" t="s">
        <v>45</v>
      </c>
      <c r="B65" s="29" t="s">
        <v>104</v>
      </c>
      <c r="C65" s="29" t="s">
        <v>105</v>
      </c>
      <c r="D65" s="25" t="s">
        <v>50</v>
      </c>
      <c r="E65" s="30" t="s">
        <v>106</v>
      </c>
      <c r="F65" s="31" t="s">
        <v>48</v>
      </c>
      <c r="G65" s="32">
        <v>1</v>
      </c>
      <c r="H65" s="33">
        <v>0</v>
      </c>
      <c r="I65" s="33">
        <f>ROUND(ROUND(H65,2)*ROUND(G65,3),2)</f>
      </c>
      <c r="O65">
        <f>(I65*21)/100</f>
      </c>
      <c r="P65" t="s">
        <v>23</v>
      </c>
    </row>
    <row r="66" spans="1:5" ht="12.75">
      <c r="A66" s="34" t="s">
        <v>49</v>
      </c>
      <c r="E66" s="35" t="s">
        <v>50</v>
      </c>
    </row>
    <row r="67" spans="1:5" ht="178.5">
      <c r="A67" s="36" t="s">
        <v>51</v>
      </c>
      <c r="E67" s="37" t="s">
        <v>107</v>
      </c>
    </row>
    <row r="68" spans="1:5" ht="12.75">
      <c r="A68" t="s">
        <v>53</v>
      </c>
      <c r="E68" s="35" t="s">
        <v>66</v>
      </c>
    </row>
    <row r="69" spans="1:16" ht="12.75">
      <c r="A69" s="25" t="s">
        <v>45</v>
      </c>
      <c r="B69" s="29" t="s">
        <v>108</v>
      </c>
      <c r="C69" s="29" t="s">
        <v>109</v>
      </c>
      <c r="D69" s="25" t="s">
        <v>50</v>
      </c>
      <c r="E69" s="30" t="s">
        <v>110</v>
      </c>
      <c r="F69" s="31" t="s">
        <v>111</v>
      </c>
      <c r="G69" s="32">
        <v>2</v>
      </c>
      <c r="H69" s="33">
        <v>0</v>
      </c>
      <c r="I69" s="33">
        <f>ROUND(ROUND(H69,2)*ROUND(G69,3),2)</f>
      </c>
      <c r="O69">
        <f>(I69*21)/100</f>
      </c>
      <c r="P69" t="s">
        <v>23</v>
      </c>
    </row>
    <row r="70" spans="1:5" ht="12.75">
      <c r="A70" s="34" t="s">
        <v>49</v>
      </c>
      <c r="E70" s="35" t="s">
        <v>50</v>
      </c>
    </row>
    <row r="71" spans="1:5" ht="38.25">
      <c r="A71" s="36" t="s">
        <v>51</v>
      </c>
      <c r="E71" s="37" t="s">
        <v>112</v>
      </c>
    </row>
    <row r="72" spans="1:5" ht="89.25">
      <c r="A72" t="s">
        <v>53</v>
      </c>
      <c r="E72" s="35" t="s">
        <v>113</v>
      </c>
    </row>
    <row r="73" spans="1:16" ht="12.75">
      <c r="A73" s="25" t="s">
        <v>45</v>
      </c>
      <c r="B73" s="29" t="s">
        <v>114</v>
      </c>
      <c r="C73" s="29" t="s">
        <v>115</v>
      </c>
      <c r="D73" s="25" t="s">
        <v>50</v>
      </c>
      <c r="E73" s="30" t="s">
        <v>116</v>
      </c>
      <c r="F73" s="31" t="s">
        <v>48</v>
      </c>
      <c r="G73" s="32">
        <v>1</v>
      </c>
      <c r="H73" s="33">
        <v>0</v>
      </c>
      <c r="I73" s="33">
        <f>ROUND(ROUND(H73,2)*ROUND(G73,3),2)</f>
      </c>
      <c r="O73">
        <f>(I73*21)/100</f>
      </c>
      <c r="P73" t="s">
        <v>23</v>
      </c>
    </row>
    <row r="74" spans="1:5" ht="12.75">
      <c r="A74" s="34" t="s">
        <v>49</v>
      </c>
      <c r="E74" s="35" t="s">
        <v>50</v>
      </c>
    </row>
    <row r="75" spans="1:5" ht="25.5">
      <c r="A75" s="36" t="s">
        <v>51</v>
      </c>
      <c r="E75" s="37" t="s">
        <v>117</v>
      </c>
    </row>
    <row r="76" spans="1:5" ht="25.5">
      <c r="A76" t="s">
        <v>53</v>
      </c>
      <c r="E76" s="35" t="s">
        <v>118</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5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0+O8+O21+O30</f>
      </c>
      <c r="P2" t="s">
        <v>22</v>
      </c>
    </row>
    <row r="3" spans="1:16" ht="15" customHeight="1">
      <c r="A3" t="s">
        <v>12</v>
      </c>
      <c r="B3" s="12" t="s">
        <v>14</v>
      </c>
      <c r="C3" s="13" t="s">
        <v>15</v>
      </c>
      <c r="D3" s="1"/>
      <c r="E3" s="14" t="s">
        <v>16</v>
      </c>
      <c r="F3" s="1"/>
      <c r="G3" s="9"/>
      <c r="H3" s="8" t="s">
        <v>119</v>
      </c>
      <c r="I3" s="38">
        <f>0+I8+I21+I30</f>
      </c>
      <c r="O3" t="s">
        <v>19</v>
      </c>
      <c r="P3" t="s">
        <v>23</v>
      </c>
    </row>
    <row r="4" spans="1:16" ht="15" customHeight="1">
      <c r="A4" t="s">
        <v>17</v>
      </c>
      <c r="B4" s="16" t="s">
        <v>18</v>
      </c>
      <c r="C4" s="17" t="s">
        <v>119</v>
      </c>
      <c r="D4" s="6"/>
      <c r="E4" s="18" t="s">
        <v>120</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f>
      </c>
      <c r="R8">
        <f>0+O9+O13+O17</f>
      </c>
    </row>
    <row r="9" spans="1:16" ht="12.75">
      <c r="A9" s="25" t="s">
        <v>45</v>
      </c>
      <c r="B9" s="29" t="s">
        <v>29</v>
      </c>
      <c r="C9" s="29" t="s">
        <v>121</v>
      </c>
      <c r="D9" s="25" t="s">
        <v>50</v>
      </c>
      <c r="E9" s="30" t="s">
        <v>122</v>
      </c>
      <c r="F9" s="31" t="s">
        <v>123</v>
      </c>
      <c r="G9" s="32">
        <v>487.54</v>
      </c>
      <c r="H9" s="33">
        <v>0</v>
      </c>
      <c r="I9" s="33">
        <f>ROUND(ROUND(H9,2)*ROUND(G9,3),2)</f>
      </c>
      <c r="O9">
        <f>(I9*21)/100</f>
      </c>
      <c r="P9" t="s">
        <v>23</v>
      </c>
    </row>
    <row r="10" spans="1:5" ht="12.75">
      <c r="A10" s="34" t="s">
        <v>49</v>
      </c>
      <c r="E10" s="35" t="s">
        <v>50</v>
      </c>
    </row>
    <row r="11" spans="1:5" ht="89.25">
      <c r="A11" s="36" t="s">
        <v>51</v>
      </c>
      <c r="E11" s="37" t="s">
        <v>124</v>
      </c>
    </row>
    <row r="12" spans="1:5" ht="25.5">
      <c r="A12" t="s">
        <v>53</v>
      </c>
      <c r="E12" s="35" t="s">
        <v>125</v>
      </c>
    </row>
    <row r="13" spans="1:16" ht="12.75">
      <c r="A13" s="25" t="s">
        <v>45</v>
      </c>
      <c r="B13" s="29" t="s">
        <v>23</v>
      </c>
      <c r="C13" s="29" t="s">
        <v>126</v>
      </c>
      <c r="D13" s="25" t="s">
        <v>50</v>
      </c>
      <c r="E13" s="30" t="s">
        <v>127</v>
      </c>
      <c r="F13" s="31" t="s">
        <v>123</v>
      </c>
      <c r="G13" s="32">
        <v>1.721</v>
      </c>
      <c r="H13" s="33">
        <v>0</v>
      </c>
      <c r="I13" s="33">
        <f>ROUND(ROUND(H13,2)*ROUND(G13,3),2)</f>
      </c>
      <c r="O13">
        <f>(I13*21)/100</f>
      </c>
      <c r="P13" t="s">
        <v>23</v>
      </c>
    </row>
    <row r="14" spans="1:5" ht="12.75">
      <c r="A14" s="34" t="s">
        <v>49</v>
      </c>
      <c r="E14" s="35" t="s">
        <v>50</v>
      </c>
    </row>
    <row r="15" spans="1:5" ht="25.5">
      <c r="A15" s="36" t="s">
        <v>51</v>
      </c>
      <c r="E15" s="37" t="s">
        <v>128</v>
      </c>
    </row>
    <row r="16" spans="1:5" ht="25.5">
      <c r="A16" t="s">
        <v>53</v>
      </c>
      <c r="E16" s="35" t="s">
        <v>125</v>
      </c>
    </row>
    <row r="17" spans="1:16" ht="12.75">
      <c r="A17" s="25" t="s">
        <v>45</v>
      </c>
      <c r="B17" s="29" t="s">
        <v>22</v>
      </c>
      <c r="C17" s="29" t="s">
        <v>129</v>
      </c>
      <c r="D17" s="25" t="s">
        <v>50</v>
      </c>
      <c r="E17" s="30" t="s">
        <v>130</v>
      </c>
      <c r="F17" s="31" t="s">
        <v>48</v>
      </c>
      <c r="G17" s="32">
        <v>1</v>
      </c>
      <c r="H17" s="33">
        <v>0</v>
      </c>
      <c r="I17" s="33">
        <f>ROUND(ROUND(H17,2)*ROUND(G17,3),2)</f>
      </c>
      <c r="O17">
        <f>(I17*21)/100</f>
      </c>
      <c r="P17" t="s">
        <v>23</v>
      </c>
    </row>
    <row r="18" spans="1:5" ht="12.75">
      <c r="A18" s="34" t="s">
        <v>49</v>
      </c>
      <c r="E18" s="35" t="s">
        <v>50</v>
      </c>
    </row>
    <row r="19" spans="1:5" ht="25.5">
      <c r="A19" s="36" t="s">
        <v>51</v>
      </c>
      <c r="E19" s="37" t="s">
        <v>131</v>
      </c>
    </row>
    <row r="20" spans="1:5" ht="12.75">
      <c r="A20" t="s">
        <v>53</v>
      </c>
      <c r="E20" s="35" t="s">
        <v>66</v>
      </c>
    </row>
    <row r="21" spans="1:18" ht="12.75" customHeight="1">
      <c r="A21" s="6" t="s">
        <v>43</v>
      </c>
      <c r="B21" s="6"/>
      <c r="C21" s="40" t="s">
        <v>29</v>
      </c>
      <c r="D21" s="6"/>
      <c r="E21" s="27" t="s">
        <v>132</v>
      </c>
      <c r="F21" s="6"/>
      <c r="G21" s="6"/>
      <c r="H21" s="6"/>
      <c r="I21" s="41">
        <f>0+Q21</f>
      </c>
      <c r="O21">
        <f>0+R21</f>
      </c>
      <c r="Q21">
        <f>0+I22+I26</f>
      </c>
      <c r="R21">
        <f>0+O22+O26</f>
      </c>
    </row>
    <row r="22" spans="1:16" ht="12.75">
      <c r="A22" s="25" t="s">
        <v>45</v>
      </c>
      <c r="B22" s="29" t="s">
        <v>33</v>
      </c>
      <c r="C22" s="29" t="s">
        <v>133</v>
      </c>
      <c r="D22" s="25" t="s">
        <v>50</v>
      </c>
      <c r="E22" s="30" t="s">
        <v>134</v>
      </c>
      <c r="F22" s="31" t="s">
        <v>135</v>
      </c>
      <c r="G22" s="32">
        <v>38</v>
      </c>
      <c r="H22" s="33">
        <v>0</v>
      </c>
      <c r="I22" s="33">
        <f>ROUND(ROUND(H22,2)*ROUND(G22,3),2)</f>
      </c>
      <c r="O22">
        <f>(I22*21)/100</f>
      </c>
      <c r="P22" t="s">
        <v>23</v>
      </c>
    </row>
    <row r="23" spans="1:5" ht="12.75">
      <c r="A23" s="34" t="s">
        <v>49</v>
      </c>
      <c r="E23" s="35" t="s">
        <v>50</v>
      </c>
    </row>
    <row r="24" spans="1:5" ht="51">
      <c r="A24" s="36" t="s">
        <v>51</v>
      </c>
      <c r="E24" s="37" t="s">
        <v>136</v>
      </c>
    </row>
    <row r="25" spans="1:5" ht="76.5">
      <c r="A25" t="s">
        <v>53</v>
      </c>
      <c r="E25" s="35" t="s">
        <v>137</v>
      </c>
    </row>
    <row r="26" spans="1:16" ht="12.75">
      <c r="A26" s="25" t="s">
        <v>45</v>
      </c>
      <c r="B26" s="29" t="s">
        <v>35</v>
      </c>
      <c r="C26" s="29" t="s">
        <v>138</v>
      </c>
      <c r="D26" s="25" t="s">
        <v>50</v>
      </c>
      <c r="E26" s="30" t="s">
        <v>139</v>
      </c>
      <c r="F26" s="31" t="s">
        <v>135</v>
      </c>
      <c r="G26" s="32">
        <v>6.375</v>
      </c>
      <c r="H26" s="33">
        <v>0</v>
      </c>
      <c r="I26" s="33">
        <f>ROUND(ROUND(H26,2)*ROUND(G26,3),2)</f>
      </c>
      <c r="O26">
        <f>(I26*21)/100</f>
      </c>
      <c r="P26" t="s">
        <v>23</v>
      </c>
    </row>
    <row r="27" spans="1:5" ht="12.75">
      <c r="A27" s="34" t="s">
        <v>49</v>
      </c>
      <c r="E27" s="35" t="s">
        <v>50</v>
      </c>
    </row>
    <row r="28" spans="1:5" ht="51">
      <c r="A28" s="36" t="s">
        <v>51</v>
      </c>
      <c r="E28" s="37" t="s">
        <v>140</v>
      </c>
    </row>
    <row r="29" spans="1:5" ht="76.5">
      <c r="A29" t="s">
        <v>53</v>
      </c>
      <c r="E29" s="35" t="s">
        <v>137</v>
      </c>
    </row>
    <row r="30" spans="1:18" ht="12.75" customHeight="1">
      <c r="A30" s="6" t="s">
        <v>43</v>
      </c>
      <c r="B30" s="6"/>
      <c r="C30" s="40" t="s">
        <v>40</v>
      </c>
      <c r="D30" s="6"/>
      <c r="E30" s="27" t="s">
        <v>141</v>
      </c>
      <c r="F30" s="6"/>
      <c r="G30" s="6"/>
      <c r="H30" s="6"/>
      <c r="I30" s="41">
        <f>0+Q30</f>
      </c>
      <c r="O30">
        <f>0+R30</f>
      </c>
      <c r="Q30">
        <f>0+I31+I35+I39+I43+I47+I51</f>
      </c>
      <c r="R30">
        <f>0+O31+O35+O39+O43+O47+O51</f>
      </c>
    </row>
    <row r="31" spans="1:16" ht="12.75">
      <c r="A31" s="25" t="s">
        <v>45</v>
      </c>
      <c r="B31" s="29" t="s">
        <v>37</v>
      </c>
      <c r="C31" s="29" t="s">
        <v>142</v>
      </c>
      <c r="D31" s="25" t="s">
        <v>50</v>
      </c>
      <c r="E31" s="30" t="s">
        <v>143</v>
      </c>
      <c r="F31" s="31" t="s">
        <v>144</v>
      </c>
      <c r="G31" s="32">
        <v>12</v>
      </c>
      <c r="H31" s="33">
        <v>0</v>
      </c>
      <c r="I31" s="33">
        <f>ROUND(ROUND(H31,2)*ROUND(G31,3),2)</f>
      </c>
      <c r="O31">
        <f>(I31*21)/100</f>
      </c>
      <c r="P31" t="s">
        <v>23</v>
      </c>
    </row>
    <row r="32" spans="1:5" ht="12.75">
      <c r="A32" s="34" t="s">
        <v>49</v>
      </c>
      <c r="E32" s="35" t="s">
        <v>50</v>
      </c>
    </row>
    <row r="33" spans="1:5" ht="25.5">
      <c r="A33" s="36" t="s">
        <v>51</v>
      </c>
      <c r="E33" s="37" t="s">
        <v>145</v>
      </c>
    </row>
    <row r="34" spans="1:5" ht="38.25">
      <c r="A34" t="s">
        <v>53</v>
      </c>
      <c r="E34" s="35" t="s">
        <v>146</v>
      </c>
    </row>
    <row r="35" spans="1:16" ht="12.75">
      <c r="A35" s="25" t="s">
        <v>45</v>
      </c>
      <c r="B35" s="29" t="s">
        <v>70</v>
      </c>
      <c r="C35" s="29" t="s">
        <v>147</v>
      </c>
      <c r="D35" s="25" t="s">
        <v>50</v>
      </c>
      <c r="E35" s="30" t="s">
        <v>148</v>
      </c>
      <c r="F35" s="31" t="s">
        <v>135</v>
      </c>
      <c r="G35" s="32">
        <v>110.692</v>
      </c>
      <c r="H35" s="33">
        <v>0</v>
      </c>
      <c r="I35" s="33">
        <f>ROUND(ROUND(H35,2)*ROUND(G35,3),2)</f>
      </c>
      <c r="O35">
        <f>(I35*21)/100</f>
      </c>
      <c r="P35" t="s">
        <v>23</v>
      </c>
    </row>
    <row r="36" spans="1:5" ht="12.75">
      <c r="A36" s="34" t="s">
        <v>49</v>
      </c>
      <c r="E36" s="35" t="s">
        <v>50</v>
      </c>
    </row>
    <row r="37" spans="1:5" ht="102">
      <c r="A37" s="36" t="s">
        <v>51</v>
      </c>
      <c r="E37" s="37" t="s">
        <v>149</v>
      </c>
    </row>
    <row r="38" spans="1:5" ht="102">
      <c r="A38" t="s">
        <v>53</v>
      </c>
      <c r="E38" s="35" t="s">
        <v>150</v>
      </c>
    </row>
    <row r="39" spans="1:16" ht="12.75">
      <c r="A39" s="25" t="s">
        <v>45</v>
      </c>
      <c r="B39" s="29" t="s">
        <v>75</v>
      </c>
      <c r="C39" s="29" t="s">
        <v>151</v>
      </c>
      <c r="D39" s="25" t="s">
        <v>50</v>
      </c>
      <c r="E39" s="30" t="s">
        <v>152</v>
      </c>
      <c r="F39" s="31" t="s">
        <v>135</v>
      </c>
      <c r="G39" s="32">
        <v>11.2</v>
      </c>
      <c r="H39" s="33">
        <v>0</v>
      </c>
      <c r="I39" s="33">
        <f>ROUND(ROUND(H39,2)*ROUND(G39,3),2)</f>
      </c>
      <c r="O39">
        <f>(I39*21)/100</f>
      </c>
      <c r="P39" t="s">
        <v>23</v>
      </c>
    </row>
    <row r="40" spans="1:5" ht="12.75">
      <c r="A40" s="34" t="s">
        <v>49</v>
      </c>
      <c r="E40" s="35" t="s">
        <v>50</v>
      </c>
    </row>
    <row r="41" spans="1:5" ht="38.25">
      <c r="A41" s="36" t="s">
        <v>51</v>
      </c>
      <c r="E41" s="37" t="s">
        <v>153</v>
      </c>
    </row>
    <row r="42" spans="1:5" ht="76.5">
      <c r="A42" t="s">
        <v>53</v>
      </c>
      <c r="E42" s="35" t="s">
        <v>154</v>
      </c>
    </row>
    <row r="43" spans="1:16" ht="12.75">
      <c r="A43" s="25" t="s">
        <v>45</v>
      </c>
      <c r="B43" s="29" t="s">
        <v>40</v>
      </c>
      <c r="C43" s="29" t="s">
        <v>155</v>
      </c>
      <c r="D43" s="25" t="s">
        <v>50</v>
      </c>
      <c r="E43" s="30" t="s">
        <v>156</v>
      </c>
      <c r="F43" s="31" t="s">
        <v>135</v>
      </c>
      <c r="G43" s="32">
        <v>30.544</v>
      </c>
      <c r="H43" s="33">
        <v>0</v>
      </c>
      <c r="I43" s="33">
        <f>ROUND(ROUND(H43,2)*ROUND(G43,3),2)</f>
      </c>
      <c r="O43">
        <f>(I43*21)/100</f>
      </c>
      <c r="P43" t="s">
        <v>23</v>
      </c>
    </row>
    <row r="44" spans="1:5" ht="12.75">
      <c r="A44" s="34" t="s">
        <v>49</v>
      </c>
      <c r="E44" s="35" t="s">
        <v>50</v>
      </c>
    </row>
    <row r="45" spans="1:5" ht="140.25">
      <c r="A45" s="36" t="s">
        <v>51</v>
      </c>
      <c r="E45" s="37" t="s">
        <v>157</v>
      </c>
    </row>
    <row r="46" spans="1:5" ht="102">
      <c r="A46" t="s">
        <v>53</v>
      </c>
      <c r="E46" s="35" t="s">
        <v>150</v>
      </c>
    </row>
    <row r="47" spans="1:16" ht="12.75">
      <c r="A47" s="25" t="s">
        <v>45</v>
      </c>
      <c r="B47" s="29" t="s">
        <v>42</v>
      </c>
      <c r="C47" s="29" t="s">
        <v>158</v>
      </c>
      <c r="D47" s="25" t="s">
        <v>50</v>
      </c>
      <c r="E47" s="30" t="s">
        <v>159</v>
      </c>
      <c r="F47" s="31" t="s">
        <v>144</v>
      </c>
      <c r="G47" s="32">
        <v>11</v>
      </c>
      <c r="H47" s="33">
        <v>0</v>
      </c>
      <c r="I47" s="33">
        <f>ROUND(ROUND(H47,2)*ROUND(G47,3),2)</f>
      </c>
      <c r="O47">
        <f>(I47*21)/100</f>
      </c>
      <c r="P47" t="s">
        <v>23</v>
      </c>
    </row>
    <row r="48" spans="1:5" ht="12.75">
      <c r="A48" s="34" t="s">
        <v>49</v>
      </c>
      <c r="E48" s="35" t="s">
        <v>50</v>
      </c>
    </row>
    <row r="49" spans="1:5" ht="25.5">
      <c r="A49" s="36" t="s">
        <v>51</v>
      </c>
      <c r="E49" s="37" t="s">
        <v>160</v>
      </c>
    </row>
    <row r="50" spans="1:5" ht="38.25">
      <c r="A50" t="s">
        <v>53</v>
      </c>
      <c r="E50" s="35" t="s">
        <v>146</v>
      </c>
    </row>
    <row r="51" spans="1:16" ht="12.75">
      <c r="A51" s="25" t="s">
        <v>45</v>
      </c>
      <c r="B51" s="29" t="s">
        <v>85</v>
      </c>
      <c r="C51" s="29" t="s">
        <v>161</v>
      </c>
      <c r="D51" s="25" t="s">
        <v>50</v>
      </c>
      <c r="E51" s="30" t="s">
        <v>162</v>
      </c>
      <c r="F51" s="31" t="s">
        <v>163</v>
      </c>
      <c r="G51" s="32">
        <v>86.05</v>
      </c>
      <c r="H51" s="33">
        <v>0</v>
      </c>
      <c r="I51" s="33">
        <f>ROUND(ROUND(H51,2)*ROUND(G51,3),2)</f>
      </c>
      <c r="O51">
        <f>(I51*21)/100</f>
      </c>
      <c r="P51" t="s">
        <v>23</v>
      </c>
    </row>
    <row r="52" spans="1:5" ht="12.75">
      <c r="A52" s="34" t="s">
        <v>49</v>
      </c>
      <c r="E52" s="35" t="s">
        <v>50</v>
      </c>
    </row>
    <row r="53" spans="1:5" ht="76.5">
      <c r="A53" s="36" t="s">
        <v>51</v>
      </c>
      <c r="E53" s="37" t="s">
        <v>164</v>
      </c>
    </row>
    <row r="54" spans="1:5" ht="76.5">
      <c r="A54" t="s">
        <v>53</v>
      </c>
      <c r="E54" s="35" t="s">
        <v>154</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153"/>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0+O8+O25+O90+O95+O136+O141</f>
      </c>
      <c r="P2" t="s">
        <v>22</v>
      </c>
    </row>
    <row r="3" spans="1:16" ht="15" customHeight="1">
      <c r="A3" t="s">
        <v>12</v>
      </c>
      <c r="B3" s="12" t="s">
        <v>14</v>
      </c>
      <c r="C3" s="13" t="s">
        <v>15</v>
      </c>
      <c r="D3" s="1"/>
      <c r="E3" s="14" t="s">
        <v>16</v>
      </c>
      <c r="F3" s="1"/>
      <c r="G3" s="9"/>
      <c r="H3" s="8" t="s">
        <v>165</v>
      </c>
      <c r="I3" s="38">
        <f>0+I8+I25+I90+I95+I136+I141</f>
      </c>
      <c r="O3" t="s">
        <v>19</v>
      </c>
      <c r="P3" t="s">
        <v>23</v>
      </c>
    </row>
    <row r="4" spans="1:16" ht="15" customHeight="1">
      <c r="A4" t="s">
        <v>17</v>
      </c>
      <c r="B4" s="16" t="s">
        <v>18</v>
      </c>
      <c r="C4" s="17" t="s">
        <v>165</v>
      </c>
      <c r="D4" s="6"/>
      <c r="E4" s="18" t="s">
        <v>166</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0+I9+I13+I17+I21</f>
      </c>
      <c r="R8">
        <f>0+O9+O13+O17+O21</f>
      </c>
    </row>
    <row r="9" spans="1:16" ht="12.75">
      <c r="A9" s="25" t="s">
        <v>45</v>
      </c>
      <c r="B9" s="29" t="s">
        <v>29</v>
      </c>
      <c r="C9" s="29" t="s">
        <v>167</v>
      </c>
      <c r="D9" s="25" t="s">
        <v>50</v>
      </c>
      <c r="E9" s="30" t="s">
        <v>168</v>
      </c>
      <c r="F9" s="31" t="s">
        <v>135</v>
      </c>
      <c r="G9" s="32">
        <v>59.47</v>
      </c>
      <c r="H9" s="33">
        <v>0</v>
      </c>
      <c r="I9" s="33">
        <f>ROUND(ROUND(H9,2)*ROUND(G9,3),2)</f>
      </c>
      <c r="O9">
        <f>(I9*21)/100</f>
      </c>
      <c r="P9" t="s">
        <v>23</v>
      </c>
    </row>
    <row r="10" spans="1:5" ht="12.75">
      <c r="A10" s="34" t="s">
        <v>49</v>
      </c>
      <c r="E10" s="35" t="s">
        <v>50</v>
      </c>
    </row>
    <row r="11" spans="1:5" ht="51">
      <c r="A11" s="36" t="s">
        <v>51</v>
      </c>
      <c r="E11" s="37" t="s">
        <v>169</v>
      </c>
    </row>
    <row r="12" spans="1:5" ht="25.5">
      <c r="A12" t="s">
        <v>53</v>
      </c>
      <c r="E12" s="35" t="s">
        <v>125</v>
      </c>
    </row>
    <row r="13" spans="1:16" ht="12.75">
      <c r="A13" s="25" t="s">
        <v>45</v>
      </c>
      <c r="B13" s="29" t="s">
        <v>23</v>
      </c>
      <c r="C13" s="29" t="s">
        <v>121</v>
      </c>
      <c r="D13" s="25" t="s">
        <v>50</v>
      </c>
      <c r="E13" s="30" t="s">
        <v>122</v>
      </c>
      <c r="F13" s="31" t="s">
        <v>123</v>
      </c>
      <c r="G13" s="32">
        <v>4.304</v>
      </c>
      <c r="H13" s="33">
        <v>0</v>
      </c>
      <c r="I13" s="33">
        <f>ROUND(ROUND(H13,2)*ROUND(G13,3),2)</f>
      </c>
      <c r="O13">
        <f>(I13*21)/100</f>
      </c>
      <c r="P13" t="s">
        <v>23</v>
      </c>
    </row>
    <row r="14" spans="1:5" ht="12.75">
      <c r="A14" s="34" t="s">
        <v>49</v>
      </c>
      <c r="E14" s="35" t="s">
        <v>50</v>
      </c>
    </row>
    <row r="15" spans="1:5" ht="51">
      <c r="A15" s="36" t="s">
        <v>51</v>
      </c>
      <c r="E15" s="37" t="s">
        <v>170</v>
      </c>
    </row>
    <row r="16" spans="1:5" ht="25.5">
      <c r="A16" t="s">
        <v>53</v>
      </c>
      <c r="E16" s="35" t="s">
        <v>125</v>
      </c>
    </row>
    <row r="17" spans="1:16" ht="12.75">
      <c r="A17" s="25" t="s">
        <v>45</v>
      </c>
      <c r="B17" s="29" t="s">
        <v>22</v>
      </c>
      <c r="C17" s="29" t="s">
        <v>126</v>
      </c>
      <c r="D17" s="25" t="s">
        <v>50</v>
      </c>
      <c r="E17" s="30" t="s">
        <v>127</v>
      </c>
      <c r="F17" s="31" t="s">
        <v>123</v>
      </c>
      <c r="G17" s="32">
        <v>2.808</v>
      </c>
      <c r="H17" s="33">
        <v>0</v>
      </c>
      <c r="I17" s="33">
        <f>ROUND(ROUND(H17,2)*ROUND(G17,3),2)</f>
      </c>
      <c r="O17">
        <f>(I17*21)/100</f>
      </c>
      <c r="P17" t="s">
        <v>23</v>
      </c>
    </row>
    <row r="18" spans="1:5" ht="12.75">
      <c r="A18" s="34" t="s">
        <v>49</v>
      </c>
      <c r="E18" s="35" t="s">
        <v>50</v>
      </c>
    </row>
    <row r="19" spans="1:5" ht="25.5">
      <c r="A19" s="36" t="s">
        <v>51</v>
      </c>
      <c r="E19" s="37" t="s">
        <v>171</v>
      </c>
    </row>
    <row r="20" spans="1:5" ht="25.5">
      <c r="A20" t="s">
        <v>53</v>
      </c>
      <c r="E20" s="35" t="s">
        <v>125</v>
      </c>
    </row>
    <row r="21" spans="1:16" ht="12.75">
      <c r="A21" s="25" t="s">
        <v>45</v>
      </c>
      <c r="B21" s="29" t="s">
        <v>33</v>
      </c>
      <c r="C21" s="29" t="s">
        <v>129</v>
      </c>
      <c r="D21" s="25" t="s">
        <v>50</v>
      </c>
      <c r="E21" s="30" t="s">
        <v>130</v>
      </c>
      <c r="F21" s="31" t="s">
        <v>48</v>
      </c>
      <c r="G21" s="32">
        <v>1</v>
      </c>
      <c r="H21" s="33">
        <v>0</v>
      </c>
      <c r="I21" s="33">
        <f>ROUND(ROUND(H21,2)*ROUND(G21,3),2)</f>
      </c>
      <c r="O21">
        <f>(I21*21)/100</f>
      </c>
      <c r="P21" t="s">
        <v>23</v>
      </c>
    </row>
    <row r="22" spans="1:5" ht="12.75">
      <c r="A22" s="34" t="s">
        <v>49</v>
      </c>
      <c r="E22" s="35" t="s">
        <v>50</v>
      </c>
    </row>
    <row r="23" spans="1:5" ht="12.75">
      <c r="A23" s="36" t="s">
        <v>51</v>
      </c>
      <c r="E23" s="37" t="s">
        <v>172</v>
      </c>
    </row>
    <row r="24" spans="1:5" ht="12.75">
      <c r="A24" t="s">
        <v>53</v>
      </c>
      <c r="E24" s="35" t="s">
        <v>66</v>
      </c>
    </row>
    <row r="25" spans="1:18" ht="12.75" customHeight="1">
      <c r="A25" s="6" t="s">
        <v>43</v>
      </c>
      <c r="B25" s="6"/>
      <c r="C25" s="40" t="s">
        <v>29</v>
      </c>
      <c r="D25" s="6"/>
      <c r="E25" s="27" t="s">
        <v>132</v>
      </c>
      <c r="F25" s="6"/>
      <c r="G25" s="6"/>
      <c r="H25" s="6"/>
      <c r="I25" s="41">
        <f>0+Q25</f>
      </c>
      <c r="O25">
        <f>0+R25</f>
      </c>
      <c r="Q25">
        <f>0+I26+I30+I34+I38+I42+I46+I50+I54+I58+I62+I66+I70+I74+I78+I82+I86</f>
      </c>
      <c r="R25">
        <f>0+O26+O30+O34+O38+O42+O46+O50+O54+O58+O62+O66+O70+O74+O78+O82+O86</f>
      </c>
    </row>
    <row r="26" spans="1:16" ht="12.75">
      <c r="A26" s="25" t="s">
        <v>45</v>
      </c>
      <c r="B26" s="29" t="s">
        <v>35</v>
      </c>
      <c r="C26" s="29" t="s">
        <v>173</v>
      </c>
      <c r="D26" s="25" t="s">
        <v>50</v>
      </c>
      <c r="E26" s="30" t="s">
        <v>174</v>
      </c>
      <c r="F26" s="31" t="s">
        <v>163</v>
      </c>
      <c r="G26" s="32">
        <v>350</v>
      </c>
      <c r="H26" s="33">
        <v>0</v>
      </c>
      <c r="I26" s="33">
        <f>ROUND(ROUND(H26,2)*ROUND(G26,3),2)</f>
      </c>
      <c r="O26">
        <f>(I26*21)/100</f>
      </c>
      <c r="P26" t="s">
        <v>23</v>
      </c>
    </row>
    <row r="27" spans="1:5" ht="12.75">
      <c r="A27" s="34" t="s">
        <v>49</v>
      </c>
      <c r="E27" s="35" t="s">
        <v>50</v>
      </c>
    </row>
    <row r="28" spans="1:5" ht="38.25">
      <c r="A28" s="36" t="s">
        <v>51</v>
      </c>
      <c r="E28" s="37" t="s">
        <v>175</v>
      </c>
    </row>
    <row r="29" spans="1:5" ht="12.75">
      <c r="A29" t="s">
        <v>53</v>
      </c>
      <c r="E29" s="35" t="s">
        <v>176</v>
      </c>
    </row>
    <row r="30" spans="1:16" ht="12.75">
      <c r="A30" s="25" t="s">
        <v>45</v>
      </c>
      <c r="B30" s="29" t="s">
        <v>37</v>
      </c>
      <c r="C30" s="29" t="s">
        <v>177</v>
      </c>
      <c r="D30" s="25" t="s">
        <v>50</v>
      </c>
      <c r="E30" s="30" t="s">
        <v>178</v>
      </c>
      <c r="F30" s="31" t="s">
        <v>135</v>
      </c>
      <c r="G30" s="32">
        <v>1.887</v>
      </c>
      <c r="H30" s="33">
        <v>0</v>
      </c>
      <c r="I30" s="33">
        <f>ROUND(ROUND(H30,2)*ROUND(G30,3),2)</f>
      </c>
      <c r="O30">
        <f>(I30*21)/100</f>
      </c>
      <c r="P30" t="s">
        <v>23</v>
      </c>
    </row>
    <row r="31" spans="1:5" ht="12.75">
      <c r="A31" s="34" t="s">
        <v>49</v>
      </c>
      <c r="E31" s="35" t="s">
        <v>50</v>
      </c>
    </row>
    <row r="32" spans="1:5" ht="51">
      <c r="A32" s="36" t="s">
        <v>51</v>
      </c>
      <c r="E32" s="37" t="s">
        <v>179</v>
      </c>
    </row>
    <row r="33" spans="1:5" ht="63.75">
      <c r="A33" t="s">
        <v>53</v>
      </c>
      <c r="E33" s="35" t="s">
        <v>180</v>
      </c>
    </row>
    <row r="34" spans="1:16" ht="25.5">
      <c r="A34" s="25" t="s">
        <v>45</v>
      </c>
      <c r="B34" s="29" t="s">
        <v>70</v>
      </c>
      <c r="C34" s="29" t="s">
        <v>181</v>
      </c>
      <c r="D34" s="25" t="s">
        <v>50</v>
      </c>
      <c r="E34" s="30" t="s">
        <v>182</v>
      </c>
      <c r="F34" s="31" t="s">
        <v>135</v>
      </c>
      <c r="G34" s="32">
        <v>16.899</v>
      </c>
      <c r="H34" s="33">
        <v>0</v>
      </c>
      <c r="I34" s="33">
        <f>ROUND(ROUND(H34,2)*ROUND(G34,3),2)</f>
      </c>
      <c r="O34">
        <f>(I34*21)/100</f>
      </c>
      <c r="P34" t="s">
        <v>23</v>
      </c>
    </row>
    <row r="35" spans="1:5" ht="12.75">
      <c r="A35" s="34" t="s">
        <v>49</v>
      </c>
      <c r="E35" s="35" t="s">
        <v>50</v>
      </c>
    </row>
    <row r="36" spans="1:5" ht="102">
      <c r="A36" s="36" t="s">
        <v>51</v>
      </c>
      <c r="E36" s="37" t="s">
        <v>183</v>
      </c>
    </row>
    <row r="37" spans="1:5" ht="63.75">
      <c r="A37" t="s">
        <v>53</v>
      </c>
      <c r="E37" s="35" t="s">
        <v>180</v>
      </c>
    </row>
    <row r="38" spans="1:16" ht="12.75">
      <c r="A38" s="25" t="s">
        <v>45</v>
      </c>
      <c r="B38" s="29" t="s">
        <v>75</v>
      </c>
      <c r="C38" s="29" t="s">
        <v>184</v>
      </c>
      <c r="D38" s="25" t="s">
        <v>50</v>
      </c>
      <c r="E38" s="30" t="s">
        <v>185</v>
      </c>
      <c r="F38" s="31" t="s">
        <v>135</v>
      </c>
      <c r="G38" s="32">
        <v>1.17</v>
      </c>
      <c r="H38" s="33">
        <v>0</v>
      </c>
      <c r="I38" s="33">
        <f>ROUND(ROUND(H38,2)*ROUND(G38,3),2)</f>
      </c>
      <c r="O38">
        <f>(I38*21)/100</f>
      </c>
      <c r="P38" t="s">
        <v>23</v>
      </c>
    </row>
    <row r="39" spans="1:5" ht="12.75">
      <c r="A39" s="34" t="s">
        <v>49</v>
      </c>
      <c r="E39" s="35" t="s">
        <v>50</v>
      </c>
    </row>
    <row r="40" spans="1:5" ht="51">
      <c r="A40" s="36" t="s">
        <v>51</v>
      </c>
      <c r="E40" s="37" t="s">
        <v>186</v>
      </c>
    </row>
    <row r="41" spans="1:5" ht="63.75">
      <c r="A41" t="s">
        <v>53</v>
      </c>
      <c r="E41" s="35" t="s">
        <v>180</v>
      </c>
    </row>
    <row r="42" spans="1:16" ht="12.75">
      <c r="A42" s="25" t="s">
        <v>45</v>
      </c>
      <c r="B42" s="29" t="s">
        <v>40</v>
      </c>
      <c r="C42" s="29" t="s">
        <v>187</v>
      </c>
      <c r="D42" s="25" t="s">
        <v>50</v>
      </c>
      <c r="E42" s="30" t="s">
        <v>188</v>
      </c>
      <c r="F42" s="31" t="s">
        <v>144</v>
      </c>
      <c r="G42" s="32">
        <v>11.4</v>
      </c>
      <c r="H42" s="33">
        <v>0</v>
      </c>
      <c r="I42" s="33">
        <f>ROUND(ROUND(H42,2)*ROUND(G42,3),2)</f>
      </c>
      <c r="O42">
        <f>(I42*21)/100</f>
      </c>
      <c r="P42" t="s">
        <v>23</v>
      </c>
    </row>
    <row r="43" spans="1:5" ht="12.75">
      <c r="A43" s="34" t="s">
        <v>49</v>
      </c>
      <c r="E43" s="35" t="s">
        <v>50</v>
      </c>
    </row>
    <row r="44" spans="1:5" ht="38.25">
      <c r="A44" s="36" t="s">
        <v>51</v>
      </c>
      <c r="E44" s="37" t="s">
        <v>189</v>
      </c>
    </row>
    <row r="45" spans="1:5" ht="63.75">
      <c r="A45" t="s">
        <v>53</v>
      </c>
      <c r="E45" s="35" t="s">
        <v>180</v>
      </c>
    </row>
    <row r="46" spans="1:16" ht="12.75">
      <c r="A46" s="25" t="s">
        <v>45</v>
      </c>
      <c r="B46" s="29" t="s">
        <v>42</v>
      </c>
      <c r="C46" s="29" t="s">
        <v>190</v>
      </c>
      <c r="D46" s="25" t="s">
        <v>50</v>
      </c>
      <c r="E46" s="30" t="s">
        <v>191</v>
      </c>
      <c r="F46" s="31" t="s">
        <v>135</v>
      </c>
      <c r="G46" s="32">
        <v>2.34</v>
      </c>
      <c r="H46" s="33">
        <v>0</v>
      </c>
      <c r="I46" s="33">
        <f>ROUND(ROUND(H46,2)*ROUND(G46,3),2)</f>
      </c>
      <c r="O46">
        <f>(I46*21)/100</f>
      </c>
      <c r="P46" t="s">
        <v>23</v>
      </c>
    </row>
    <row r="47" spans="1:5" ht="12.75">
      <c r="A47" s="34" t="s">
        <v>49</v>
      </c>
      <c r="E47" s="35" t="s">
        <v>50</v>
      </c>
    </row>
    <row r="48" spans="1:5" ht="25.5">
      <c r="A48" s="36" t="s">
        <v>51</v>
      </c>
      <c r="E48" s="37" t="s">
        <v>192</v>
      </c>
    </row>
    <row r="49" spans="1:5" ht="63.75">
      <c r="A49" t="s">
        <v>53</v>
      </c>
      <c r="E49" s="35" t="s">
        <v>180</v>
      </c>
    </row>
    <row r="50" spans="1:16" ht="12.75">
      <c r="A50" s="25" t="s">
        <v>45</v>
      </c>
      <c r="B50" s="29" t="s">
        <v>85</v>
      </c>
      <c r="C50" s="29" t="s">
        <v>193</v>
      </c>
      <c r="D50" s="25" t="s">
        <v>50</v>
      </c>
      <c r="E50" s="30" t="s">
        <v>194</v>
      </c>
      <c r="F50" s="31" t="s">
        <v>135</v>
      </c>
      <c r="G50" s="32">
        <v>47.9</v>
      </c>
      <c r="H50" s="33">
        <v>0</v>
      </c>
      <c r="I50" s="33">
        <f>ROUND(ROUND(H50,2)*ROUND(G50,3),2)</f>
      </c>
      <c r="O50">
        <f>(I50*21)/100</f>
      </c>
      <c r="P50" t="s">
        <v>23</v>
      </c>
    </row>
    <row r="51" spans="1:5" ht="12.75">
      <c r="A51" s="34" t="s">
        <v>49</v>
      </c>
      <c r="E51" s="35" t="s">
        <v>50</v>
      </c>
    </row>
    <row r="52" spans="1:5" ht="89.25">
      <c r="A52" s="36" t="s">
        <v>51</v>
      </c>
      <c r="E52" s="37" t="s">
        <v>195</v>
      </c>
    </row>
    <row r="53" spans="1:5" ht="38.25">
      <c r="A53" t="s">
        <v>53</v>
      </c>
      <c r="E53" s="35" t="s">
        <v>196</v>
      </c>
    </row>
    <row r="54" spans="1:16" ht="12.75">
      <c r="A54" s="25" t="s">
        <v>45</v>
      </c>
      <c r="B54" s="29" t="s">
        <v>89</v>
      </c>
      <c r="C54" s="29" t="s">
        <v>197</v>
      </c>
      <c r="D54" s="25" t="s">
        <v>50</v>
      </c>
      <c r="E54" s="30" t="s">
        <v>198</v>
      </c>
      <c r="F54" s="31" t="s">
        <v>135</v>
      </c>
      <c r="G54" s="32">
        <v>42.575</v>
      </c>
      <c r="H54" s="33">
        <v>0</v>
      </c>
      <c r="I54" s="33">
        <f>ROUND(ROUND(H54,2)*ROUND(G54,3),2)</f>
      </c>
      <c r="O54">
        <f>(I54*21)/100</f>
      </c>
      <c r="P54" t="s">
        <v>23</v>
      </c>
    </row>
    <row r="55" spans="1:5" ht="12.75">
      <c r="A55" s="34" t="s">
        <v>49</v>
      </c>
      <c r="E55" s="35" t="s">
        <v>50</v>
      </c>
    </row>
    <row r="56" spans="1:5" ht="140.25">
      <c r="A56" s="36" t="s">
        <v>51</v>
      </c>
      <c r="E56" s="37" t="s">
        <v>199</v>
      </c>
    </row>
    <row r="57" spans="1:5" ht="369.75">
      <c r="A57" t="s">
        <v>53</v>
      </c>
      <c r="E57" s="35" t="s">
        <v>200</v>
      </c>
    </row>
    <row r="58" spans="1:16" ht="12.75">
      <c r="A58" s="25" t="s">
        <v>45</v>
      </c>
      <c r="B58" s="29" t="s">
        <v>95</v>
      </c>
      <c r="C58" s="29" t="s">
        <v>201</v>
      </c>
      <c r="D58" s="25" t="s">
        <v>50</v>
      </c>
      <c r="E58" s="30" t="s">
        <v>202</v>
      </c>
      <c r="F58" s="31" t="s">
        <v>135</v>
      </c>
      <c r="G58" s="32">
        <v>9.58</v>
      </c>
      <c r="H58" s="33">
        <v>0</v>
      </c>
      <c r="I58" s="33">
        <f>ROUND(ROUND(H58,2)*ROUND(G58,3),2)</f>
      </c>
      <c r="O58">
        <f>(I58*21)/100</f>
      </c>
      <c r="P58" t="s">
        <v>23</v>
      </c>
    </row>
    <row r="59" spans="1:5" ht="12.75">
      <c r="A59" s="34" t="s">
        <v>49</v>
      </c>
      <c r="E59" s="35" t="s">
        <v>50</v>
      </c>
    </row>
    <row r="60" spans="1:5" ht="25.5">
      <c r="A60" s="36" t="s">
        <v>51</v>
      </c>
      <c r="E60" s="37" t="s">
        <v>203</v>
      </c>
    </row>
    <row r="61" spans="1:5" ht="306">
      <c r="A61" t="s">
        <v>53</v>
      </c>
      <c r="E61" s="35" t="s">
        <v>204</v>
      </c>
    </row>
    <row r="62" spans="1:16" ht="12.75">
      <c r="A62" s="25" t="s">
        <v>45</v>
      </c>
      <c r="B62" s="29" t="s">
        <v>100</v>
      </c>
      <c r="C62" s="29" t="s">
        <v>205</v>
      </c>
      <c r="D62" s="25" t="s">
        <v>50</v>
      </c>
      <c r="E62" s="30" t="s">
        <v>206</v>
      </c>
      <c r="F62" s="31" t="s">
        <v>135</v>
      </c>
      <c r="G62" s="32">
        <v>42.57</v>
      </c>
      <c r="H62" s="33">
        <v>0</v>
      </c>
      <c r="I62" s="33">
        <f>ROUND(ROUND(H62,2)*ROUND(G62,3),2)</f>
      </c>
      <c r="O62">
        <f>(I62*21)/100</f>
      </c>
      <c r="P62" t="s">
        <v>23</v>
      </c>
    </row>
    <row r="63" spans="1:5" ht="12.75">
      <c r="A63" s="34" t="s">
        <v>49</v>
      </c>
      <c r="E63" s="35" t="s">
        <v>50</v>
      </c>
    </row>
    <row r="64" spans="1:5" ht="25.5">
      <c r="A64" s="36" t="s">
        <v>51</v>
      </c>
      <c r="E64" s="37" t="s">
        <v>207</v>
      </c>
    </row>
    <row r="65" spans="1:5" ht="191.25">
      <c r="A65" t="s">
        <v>53</v>
      </c>
      <c r="E65" s="35" t="s">
        <v>208</v>
      </c>
    </row>
    <row r="66" spans="1:16" ht="12.75">
      <c r="A66" s="25" t="s">
        <v>45</v>
      </c>
      <c r="B66" s="29" t="s">
        <v>104</v>
      </c>
      <c r="C66" s="29" t="s">
        <v>209</v>
      </c>
      <c r="D66" s="25" t="s">
        <v>50</v>
      </c>
      <c r="E66" s="30" t="s">
        <v>210</v>
      </c>
      <c r="F66" s="31" t="s">
        <v>135</v>
      </c>
      <c r="G66" s="32">
        <v>45.765</v>
      </c>
      <c r="H66" s="33">
        <v>0</v>
      </c>
      <c r="I66" s="33">
        <f>ROUND(ROUND(H66,2)*ROUND(G66,3),2)</f>
      </c>
      <c r="O66">
        <f>(I66*21)/100</f>
      </c>
      <c r="P66" t="s">
        <v>23</v>
      </c>
    </row>
    <row r="67" spans="1:5" ht="12.75">
      <c r="A67" s="34" t="s">
        <v>49</v>
      </c>
      <c r="E67" s="35" t="s">
        <v>50</v>
      </c>
    </row>
    <row r="68" spans="1:5" ht="76.5">
      <c r="A68" s="36" t="s">
        <v>51</v>
      </c>
      <c r="E68" s="37" t="s">
        <v>211</v>
      </c>
    </row>
    <row r="69" spans="1:5" ht="280.5">
      <c r="A69" t="s">
        <v>53</v>
      </c>
      <c r="E69" s="35" t="s">
        <v>212</v>
      </c>
    </row>
    <row r="70" spans="1:16" ht="12.75">
      <c r="A70" s="25" t="s">
        <v>45</v>
      </c>
      <c r="B70" s="29" t="s">
        <v>108</v>
      </c>
      <c r="C70" s="29" t="s">
        <v>213</v>
      </c>
      <c r="D70" s="25" t="s">
        <v>50</v>
      </c>
      <c r="E70" s="30" t="s">
        <v>214</v>
      </c>
      <c r="F70" s="31" t="s">
        <v>135</v>
      </c>
      <c r="G70" s="32">
        <v>11.35</v>
      </c>
      <c r="H70" s="33">
        <v>0</v>
      </c>
      <c r="I70" s="33">
        <f>ROUND(ROUND(H70,2)*ROUND(G70,3),2)</f>
      </c>
      <c r="O70">
        <f>(I70*21)/100</f>
      </c>
      <c r="P70" t="s">
        <v>23</v>
      </c>
    </row>
    <row r="71" spans="1:5" ht="12.75">
      <c r="A71" s="34" t="s">
        <v>49</v>
      </c>
      <c r="E71" s="35" t="s">
        <v>50</v>
      </c>
    </row>
    <row r="72" spans="1:5" ht="114.75">
      <c r="A72" s="36" t="s">
        <v>51</v>
      </c>
      <c r="E72" s="37" t="s">
        <v>215</v>
      </c>
    </row>
    <row r="73" spans="1:5" ht="242.25">
      <c r="A73" t="s">
        <v>53</v>
      </c>
      <c r="E73" s="35" t="s">
        <v>216</v>
      </c>
    </row>
    <row r="74" spans="1:16" ht="12.75">
      <c r="A74" s="25" t="s">
        <v>45</v>
      </c>
      <c r="B74" s="29" t="s">
        <v>114</v>
      </c>
      <c r="C74" s="29" t="s">
        <v>217</v>
      </c>
      <c r="D74" s="25" t="s">
        <v>50</v>
      </c>
      <c r="E74" s="30" t="s">
        <v>218</v>
      </c>
      <c r="F74" s="31" t="s">
        <v>163</v>
      </c>
      <c r="G74" s="32">
        <v>282.25</v>
      </c>
      <c r="H74" s="33">
        <v>0</v>
      </c>
      <c r="I74" s="33">
        <f>ROUND(ROUND(H74,2)*ROUND(G74,3),2)</f>
      </c>
      <c r="O74">
        <f>(I74*21)/100</f>
      </c>
      <c r="P74" t="s">
        <v>23</v>
      </c>
    </row>
    <row r="75" spans="1:5" ht="12.75">
      <c r="A75" s="34" t="s">
        <v>49</v>
      </c>
      <c r="E75" s="35" t="s">
        <v>50</v>
      </c>
    </row>
    <row r="76" spans="1:5" ht="127.5">
      <c r="A76" s="36" t="s">
        <v>51</v>
      </c>
      <c r="E76" s="37" t="s">
        <v>219</v>
      </c>
    </row>
    <row r="77" spans="1:5" ht="25.5">
      <c r="A77" t="s">
        <v>53</v>
      </c>
      <c r="E77" s="35" t="s">
        <v>220</v>
      </c>
    </row>
    <row r="78" spans="1:16" ht="12.75">
      <c r="A78" s="25" t="s">
        <v>45</v>
      </c>
      <c r="B78" s="29" t="s">
        <v>221</v>
      </c>
      <c r="C78" s="29" t="s">
        <v>222</v>
      </c>
      <c r="D78" s="25" t="s">
        <v>50</v>
      </c>
      <c r="E78" s="30" t="s">
        <v>223</v>
      </c>
      <c r="F78" s="31" t="s">
        <v>163</v>
      </c>
      <c r="G78" s="32">
        <v>77.75</v>
      </c>
      <c r="H78" s="33">
        <v>0</v>
      </c>
      <c r="I78" s="33">
        <f>ROUND(ROUND(H78,2)*ROUND(G78,3),2)</f>
      </c>
      <c r="O78">
        <f>(I78*21)/100</f>
      </c>
      <c r="P78" t="s">
        <v>23</v>
      </c>
    </row>
    <row r="79" spans="1:5" ht="12.75">
      <c r="A79" s="34" t="s">
        <v>49</v>
      </c>
      <c r="E79" s="35" t="s">
        <v>50</v>
      </c>
    </row>
    <row r="80" spans="1:5" ht="38.25">
      <c r="A80" s="36" t="s">
        <v>51</v>
      </c>
      <c r="E80" s="37" t="s">
        <v>224</v>
      </c>
    </row>
    <row r="81" spans="1:5" ht="38.25">
      <c r="A81" t="s">
        <v>53</v>
      </c>
      <c r="E81" s="35" t="s">
        <v>225</v>
      </c>
    </row>
    <row r="82" spans="1:16" ht="12.75">
      <c r="A82" s="25" t="s">
        <v>45</v>
      </c>
      <c r="B82" s="29" t="s">
        <v>226</v>
      </c>
      <c r="C82" s="29" t="s">
        <v>227</v>
      </c>
      <c r="D82" s="25" t="s">
        <v>50</v>
      </c>
      <c r="E82" s="30" t="s">
        <v>228</v>
      </c>
      <c r="F82" s="31" t="s">
        <v>163</v>
      </c>
      <c r="G82" s="32">
        <v>77.75</v>
      </c>
      <c r="H82" s="33">
        <v>0</v>
      </c>
      <c r="I82" s="33">
        <f>ROUND(ROUND(H82,2)*ROUND(G82,3),2)</f>
      </c>
      <c r="O82">
        <f>(I82*21)/100</f>
      </c>
      <c r="P82" t="s">
        <v>23</v>
      </c>
    </row>
    <row r="83" spans="1:5" ht="12.75">
      <c r="A83" s="34" t="s">
        <v>49</v>
      </c>
      <c r="E83" s="35" t="s">
        <v>50</v>
      </c>
    </row>
    <row r="84" spans="1:5" ht="12.75">
      <c r="A84" s="36" t="s">
        <v>51</v>
      </c>
      <c r="E84" s="37" t="s">
        <v>229</v>
      </c>
    </row>
    <row r="85" spans="1:5" ht="25.5">
      <c r="A85" t="s">
        <v>53</v>
      </c>
      <c r="E85" s="35" t="s">
        <v>230</v>
      </c>
    </row>
    <row r="86" spans="1:16" ht="12.75">
      <c r="A86" s="25" t="s">
        <v>45</v>
      </c>
      <c r="B86" s="29" t="s">
        <v>231</v>
      </c>
      <c r="C86" s="29" t="s">
        <v>232</v>
      </c>
      <c r="D86" s="25" t="s">
        <v>50</v>
      </c>
      <c r="E86" s="30" t="s">
        <v>233</v>
      </c>
      <c r="F86" s="31" t="s">
        <v>163</v>
      </c>
      <c r="G86" s="32">
        <v>77.75</v>
      </c>
      <c r="H86" s="33">
        <v>0</v>
      </c>
      <c r="I86" s="33">
        <f>ROUND(ROUND(H86,2)*ROUND(G86,3),2)</f>
      </c>
      <c r="O86">
        <f>(I86*21)/100</f>
      </c>
      <c r="P86" t="s">
        <v>23</v>
      </c>
    </row>
    <row r="87" spans="1:5" ht="12.75">
      <c r="A87" s="34" t="s">
        <v>49</v>
      </c>
      <c r="E87" s="35" t="s">
        <v>50</v>
      </c>
    </row>
    <row r="88" spans="1:5" ht="12.75">
      <c r="A88" s="36" t="s">
        <v>51</v>
      </c>
      <c r="E88" s="37" t="s">
        <v>229</v>
      </c>
    </row>
    <row r="89" spans="1:5" ht="38.25">
      <c r="A89" t="s">
        <v>53</v>
      </c>
      <c r="E89" s="35" t="s">
        <v>234</v>
      </c>
    </row>
    <row r="90" spans="1:18" ht="12.75" customHeight="1">
      <c r="A90" s="6" t="s">
        <v>43</v>
      </c>
      <c r="B90" s="6"/>
      <c r="C90" s="40" t="s">
        <v>23</v>
      </c>
      <c r="D90" s="6"/>
      <c r="E90" s="27" t="s">
        <v>235</v>
      </c>
      <c r="F90" s="6"/>
      <c r="G90" s="6"/>
      <c r="H90" s="6"/>
      <c r="I90" s="41">
        <f>0+Q90</f>
      </c>
      <c r="O90">
        <f>0+R90</f>
      </c>
      <c r="Q90">
        <f>0+I91</f>
      </c>
      <c r="R90">
        <f>0+O91</f>
      </c>
    </row>
    <row r="91" spans="1:16" ht="12.75">
      <c r="A91" s="25" t="s">
        <v>45</v>
      </c>
      <c r="B91" s="29" t="s">
        <v>236</v>
      </c>
      <c r="C91" s="29" t="s">
        <v>237</v>
      </c>
      <c r="D91" s="25" t="s">
        <v>50</v>
      </c>
      <c r="E91" s="30" t="s">
        <v>238</v>
      </c>
      <c r="F91" s="31" t="s">
        <v>144</v>
      </c>
      <c r="G91" s="32">
        <v>0.25</v>
      </c>
      <c r="H91" s="33">
        <v>0</v>
      </c>
      <c r="I91" s="33">
        <f>ROUND(ROUND(H91,2)*ROUND(G91,3),2)</f>
      </c>
      <c r="O91">
        <f>(I91*21)/100</f>
      </c>
      <c r="P91" t="s">
        <v>23</v>
      </c>
    </row>
    <row r="92" spans="1:5" ht="12.75">
      <c r="A92" s="34" t="s">
        <v>49</v>
      </c>
      <c r="E92" s="35" t="s">
        <v>50</v>
      </c>
    </row>
    <row r="93" spans="1:5" ht="38.25">
      <c r="A93" s="36" t="s">
        <v>51</v>
      </c>
      <c r="E93" s="37" t="s">
        <v>239</v>
      </c>
    </row>
    <row r="94" spans="1:5" ht="63.75">
      <c r="A94" t="s">
        <v>53</v>
      </c>
      <c r="E94" s="35" t="s">
        <v>240</v>
      </c>
    </row>
    <row r="95" spans="1:18" ht="12.75" customHeight="1">
      <c r="A95" s="6" t="s">
        <v>43</v>
      </c>
      <c r="B95" s="6"/>
      <c r="C95" s="40" t="s">
        <v>35</v>
      </c>
      <c r="D95" s="6"/>
      <c r="E95" s="27" t="s">
        <v>241</v>
      </c>
      <c r="F95" s="6"/>
      <c r="G95" s="6"/>
      <c r="H95" s="6"/>
      <c r="I95" s="41">
        <f>0+Q95</f>
      </c>
      <c r="O95">
        <f>0+R95</f>
      </c>
      <c r="Q95">
        <f>0+I96+I100+I104+I108+I112+I116+I120+I124+I128+I132</f>
      </c>
      <c r="R95">
        <f>0+O96+O100+O104+O108+O112+O116+O120+O124+O128+O132</f>
      </c>
    </row>
    <row r="96" spans="1:16" ht="12.75">
      <c r="A96" s="25" t="s">
        <v>45</v>
      </c>
      <c r="B96" s="29" t="s">
        <v>242</v>
      </c>
      <c r="C96" s="29" t="s">
        <v>243</v>
      </c>
      <c r="D96" s="25" t="s">
        <v>50</v>
      </c>
      <c r="E96" s="30" t="s">
        <v>244</v>
      </c>
      <c r="F96" s="31" t="s">
        <v>135</v>
      </c>
      <c r="G96" s="32">
        <v>5.21</v>
      </c>
      <c r="H96" s="33">
        <v>0</v>
      </c>
      <c r="I96" s="33">
        <f>ROUND(ROUND(H96,2)*ROUND(G96,3),2)</f>
      </c>
      <c r="O96">
        <f>(I96*21)/100</f>
      </c>
      <c r="P96" t="s">
        <v>23</v>
      </c>
    </row>
    <row r="97" spans="1:5" ht="12.75">
      <c r="A97" s="34" t="s">
        <v>49</v>
      </c>
      <c r="E97" s="35" t="s">
        <v>50</v>
      </c>
    </row>
    <row r="98" spans="1:5" ht="76.5">
      <c r="A98" s="36" t="s">
        <v>51</v>
      </c>
      <c r="E98" s="37" t="s">
        <v>245</v>
      </c>
    </row>
    <row r="99" spans="1:5" ht="51">
      <c r="A99" t="s">
        <v>53</v>
      </c>
      <c r="E99" s="35" t="s">
        <v>246</v>
      </c>
    </row>
    <row r="100" spans="1:16" ht="12.75">
      <c r="A100" s="25" t="s">
        <v>45</v>
      </c>
      <c r="B100" s="29" t="s">
        <v>247</v>
      </c>
      <c r="C100" s="29" t="s">
        <v>248</v>
      </c>
      <c r="D100" s="25" t="s">
        <v>50</v>
      </c>
      <c r="E100" s="30" t="s">
        <v>249</v>
      </c>
      <c r="F100" s="31" t="s">
        <v>135</v>
      </c>
      <c r="G100" s="32">
        <v>35.253</v>
      </c>
      <c r="H100" s="33">
        <v>0</v>
      </c>
      <c r="I100" s="33">
        <f>ROUND(ROUND(H100,2)*ROUND(G100,3),2)</f>
      </c>
      <c r="O100">
        <f>(I100*21)/100</f>
      </c>
      <c r="P100" t="s">
        <v>23</v>
      </c>
    </row>
    <row r="101" spans="1:5" ht="12.75">
      <c r="A101" s="34" t="s">
        <v>49</v>
      </c>
      <c r="E101" s="35" t="s">
        <v>50</v>
      </c>
    </row>
    <row r="102" spans="1:5" ht="102">
      <c r="A102" s="36" t="s">
        <v>51</v>
      </c>
      <c r="E102" s="37" t="s">
        <v>250</v>
      </c>
    </row>
    <row r="103" spans="1:5" ht="51">
      <c r="A103" t="s">
        <v>53</v>
      </c>
      <c r="E103" s="35" t="s">
        <v>246</v>
      </c>
    </row>
    <row r="104" spans="1:16" ht="12.75">
      <c r="A104" s="25" t="s">
        <v>45</v>
      </c>
      <c r="B104" s="29" t="s">
        <v>251</v>
      </c>
      <c r="C104" s="29" t="s">
        <v>252</v>
      </c>
      <c r="D104" s="25" t="s">
        <v>50</v>
      </c>
      <c r="E104" s="30" t="s">
        <v>253</v>
      </c>
      <c r="F104" s="31" t="s">
        <v>163</v>
      </c>
      <c r="G104" s="32">
        <v>20.2</v>
      </c>
      <c r="H104" s="33">
        <v>0</v>
      </c>
      <c r="I104" s="33">
        <f>ROUND(ROUND(H104,2)*ROUND(G104,3),2)</f>
      </c>
      <c r="O104">
        <f>(I104*21)/100</f>
      </c>
      <c r="P104" t="s">
        <v>23</v>
      </c>
    </row>
    <row r="105" spans="1:5" ht="12.75">
      <c r="A105" s="34" t="s">
        <v>49</v>
      </c>
      <c r="E105" s="35" t="s">
        <v>50</v>
      </c>
    </row>
    <row r="106" spans="1:5" ht="38.25">
      <c r="A106" s="36" t="s">
        <v>51</v>
      </c>
      <c r="E106" s="37" t="s">
        <v>254</v>
      </c>
    </row>
    <row r="107" spans="1:5" ht="51">
      <c r="A107" t="s">
        <v>53</v>
      </c>
      <c r="E107" s="35" t="s">
        <v>255</v>
      </c>
    </row>
    <row r="108" spans="1:16" ht="12.75">
      <c r="A108" s="25" t="s">
        <v>45</v>
      </c>
      <c r="B108" s="29" t="s">
        <v>256</v>
      </c>
      <c r="C108" s="29" t="s">
        <v>257</v>
      </c>
      <c r="D108" s="25" t="s">
        <v>50</v>
      </c>
      <c r="E108" s="30" t="s">
        <v>258</v>
      </c>
      <c r="F108" s="31" t="s">
        <v>163</v>
      </c>
      <c r="G108" s="32">
        <v>20.2</v>
      </c>
      <c r="H108" s="33">
        <v>0</v>
      </c>
      <c r="I108" s="33">
        <f>ROUND(ROUND(H108,2)*ROUND(G108,3),2)</f>
      </c>
      <c r="O108">
        <f>(I108*21)/100</f>
      </c>
      <c r="P108" t="s">
        <v>23</v>
      </c>
    </row>
    <row r="109" spans="1:5" ht="12.75">
      <c r="A109" s="34" t="s">
        <v>49</v>
      </c>
      <c r="E109" s="35" t="s">
        <v>50</v>
      </c>
    </row>
    <row r="110" spans="1:5" ht="25.5">
      <c r="A110" s="36" t="s">
        <v>51</v>
      </c>
      <c r="E110" s="37" t="s">
        <v>259</v>
      </c>
    </row>
    <row r="111" spans="1:5" ht="51">
      <c r="A111" t="s">
        <v>53</v>
      </c>
      <c r="E111" s="35" t="s">
        <v>255</v>
      </c>
    </row>
    <row r="112" spans="1:16" ht="12.75">
      <c r="A112" s="25" t="s">
        <v>45</v>
      </c>
      <c r="B112" s="29" t="s">
        <v>260</v>
      </c>
      <c r="C112" s="29" t="s">
        <v>261</v>
      </c>
      <c r="D112" s="25" t="s">
        <v>50</v>
      </c>
      <c r="E112" s="30" t="s">
        <v>262</v>
      </c>
      <c r="F112" s="31" t="s">
        <v>163</v>
      </c>
      <c r="G112" s="32">
        <v>20.2</v>
      </c>
      <c r="H112" s="33">
        <v>0</v>
      </c>
      <c r="I112" s="33">
        <f>ROUND(ROUND(H112,2)*ROUND(G112,3),2)</f>
      </c>
      <c r="O112">
        <f>(I112*21)/100</f>
      </c>
      <c r="P112" t="s">
        <v>23</v>
      </c>
    </row>
    <row r="113" spans="1:5" ht="12.75">
      <c r="A113" s="34" t="s">
        <v>49</v>
      </c>
      <c r="E113" s="35" t="s">
        <v>50</v>
      </c>
    </row>
    <row r="114" spans="1:5" ht="25.5">
      <c r="A114" s="36" t="s">
        <v>51</v>
      </c>
      <c r="E114" s="37" t="s">
        <v>263</v>
      </c>
    </row>
    <row r="115" spans="1:5" ht="140.25">
      <c r="A115" t="s">
        <v>53</v>
      </c>
      <c r="E115" s="35" t="s">
        <v>264</v>
      </c>
    </row>
    <row r="116" spans="1:16" ht="25.5">
      <c r="A116" s="25" t="s">
        <v>45</v>
      </c>
      <c r="B116" s="29" t="s">
        <v>265</v>
      </c>
      <c r="C116" s="29" t="s">
        <v>266</v>
      </c>
      <c r="D116" s="25" t="s">
        <v>50</v>
      </c>
      <c r="E116" s="30" t="s">
        <v>267</v>
      </c>
      <c r="F116" s="31" t="s">
        <v>163</v>
      </c>
      <c r="G116" s="32">
        <v>20.2</v>
      </c>
      <c r="H116" s="33">
        <v>0</v>
      </c>
      <c r="I116" s="33">
        <f>ROUND(ROUND(H116,2)*ROUND(G116,3),2)</f>
      </c>
      <c r="O116">
        <f>(I116*21)/100</f>
      </c>
      <c r="P116" t="s">
        <v>23</v>
      </c>
    </row>
    <row r="117" spans="1:5" ht="12.75">
      <c r="A117" s="34" t="s">
        <v>49</v>
      </c>
      <c r="E117" s="35" t="s">
        <v>50</v>
      </c>
    </row>
    <row r="118" spans="1:5" ht="25.5">
      <c r="A118" s="36" t="s">
        <v>51</v>
      </c>
      <c r="E118" s="37" t="s">
        <v>268</v>
      </c>
    </row>
    <row r="119" spans="1:5" ht="140.25">
      <c r="A119" t="s">
        <v>53</v>
      </c>
      <c r="E119" s="35" t="s">
        <v>264</v>
      </c>
    </row>
    <row r="120" spans="1:16" ht="12.75">
      <c r="A120" s="25" t="s">
        <v>45</v>
      </c>
      <c r="B120" s="29" t="s">
        <v>269</v>
      </c>
      <c r="C120" s="29" t="s">
        <v>270</v>
      </c>
      <c r="D120" s="25" t="s">
        <v>50</v>
      </c>
      <c r="E120" s="30" t="s">
        <v>271</v>
      </c>
      <c r="F120" s="31" t="s">
        <v>163</v>
      </c>
      <c r="G120" s="32">
        <v>173.26</v>
      </c>
      <c r="H120" s="33">
        <v>0</v>
      </c>
      <c r="I120" s="33">
        <f>ROUND(ROUND(H120,2)*ROUND(G120,3),2)</f>
      </c>
      <c r="O120">
        <f>(I120*21)/100</f>
      </c>
      <c r="P120" t="s">
        <v>23</v>
      </c>
    </row>
    <row r="121" spans="1:5" ht="12.75">
      <c r="A121" s="34" t="s">
        <v>49</v>
      </c>
      <c r="E121" s="35" t="s">
        <v>50</v>
      </c>
    </row>
    <row r="122" spans="1:5" ht="89.25">
      <c r="A122" s="36" t="s">
        <v>51</v>
      </c>
      <c r="E122" s="37" t="s">
        <v>272</v>
      </c>
    </row>
    <row r="123" spans="1:5" ht="153">
      <c r="A123" t="s">
        <v>53</v>
      </c>
      <c r="E123" s="35" t="s">
        <v>273</v>
      </c>
    </row>
    <row r="124" spans="1:16" ht="12.75">
      <c r="A124" s="25" t="s">
        <v>45</v>
      </c>
      <c r="B124" s="29" t="s">
        <v>274</v>
      </c>
      <c r="C124" s="29" t="s">
        <v>275</v>
      </c>
      <c r="D124" s="25" t="s">
        <v>50</v>
      </c>
      <c r="E124" s="30" t="s">
        <v>276</v>
      </c>
      <c r="F124" s="31" t="s">
        <v>163</v>
      </c>
      <c r="G124" s="32">
        <v>16.8</v>
      </c>
      <c r="H124" s="33">
        <v>0</v>
      </c>
      <c r="I124" s="33">
        <f>ROUND(ROUND(H124,2)*ROUND(G124,3),2)</f>
      </c>
      <c r="O124">
        <f>(I124*21)/100</f>
      </c>
      <c r="P124" t="s">
        <v>23</v>
      </c>
    </row>
    <row r="125" spans="1:5" ht="12.75">
      <c r="A125" s="34" t="s">
        <v>49</v>
      </c>
      <c r="E125" s="35" t="s">
        <v>50</v>
      </c>
    </row>
    <row r="126" spans="1:5" ht="51">
      <c r="A126" s="36" t="s">
        <v>51</v>
      </c>
      <c r="E126" s="37" t="s">
        <v>277</v>
      </c>
    </row>
    <row r="127" spans="1:5" ht="153">
      <c r="A127" t="s">
        <v>53</v>
      </c>
      <c r="E127" s="35" t="s">
        <v>273</v>
      </c>
    </row>
    <row r="128" spans="1:16" ht="25.5">
      <c r="A128" s="25" t="s">
        <v>45</v>
      </c>
      <c r="B128" s="29" t="s">
        <v>278</v>
      </c>
      <c r="C128" s="29" t="s">
        <v>279</v>
      </c>
      <c r="D128" s="25" t="s">
        <v>50</v>
      </c>
      <c r="E128" s="30" t="s">
        <v>280</v>
      </c>
      <c r="F128" s="31" t="s">
        <v>163</v>
      </c>
      <c r="G128" s="32">
        <v>2.3</v>
      </c>
      <c r="H128" s="33">
        <v>0</v>
      </c>
      <c r="I128" s="33">
        <f>ROUND(ROUND(H128,2)*ROUND(G128,3),2)</f>
      </c>
      <c r="O128">
        <f>(I128*21)/100</f>
      </c>
      <c r="P128" t="s">
        <v>23</v>
      </c>
    </row>
    <row r="129" spans="1:5" ht="12.75">
      <c r="A129" s="34" t="s">
        <v>49</v>
      </c>
      <c r="E129" s="35" t="s">
        <v>50</v>
      </c>
    </row>
    <row r="130" spans="1:5" ht="51">
      <c r="A130" s="36" t="s">
        <v>51</v>
      </c>
      <c r="E130" s="37" t="s">
        <v>281</v>
      </c>
    </row>
    <row r="131" spans="1:5" ht="153">
      <c r="A131" t="s">
        <v>53</v>
      </c>
      <c r="E131" s="35" t="s">
        <v>273</v>
      </c>
    </row>
    <row r="132" spans="1:16" ht="25.5">
      <c r="A132" s="25" t="s">
        <v>45</v>
      </c>
      <c r="B132" s="29" t="s">
        <v>282</v>
      </c>
      <c r="C132" s="29" t="s">
        <v>283</v>
      </c>
      <c r="D132" s="25" t="s">
        <v>50</v>
      </c>
      <c r="E132" s="30" t="s">
        <v>284</v>
      </c>
      <c r="F132" s="31" t="s">
        <v>163</v>
      </c>
      <c r="G132" s="32">
        <v>1.6</v>
      </c>
      <c r="H132" s="33">
        <v>0</v>
      </c>
      <c r="I132" s="33">
        <f>ROUND(ROUND(H132,2)*ROUND(G132,3),2)</f>
      </c>
      <c r="O132">
        <f>(I132*21)/100</f>
      </c>
      <c r="P132" t="s">
        <v>23</v>
      </c>
    </row>
    <row r="133" spans="1:5" ht="12.75">
      <c r="A133" s="34" t="s">
        <v>49</v>
      </c>
      <c r="E133" s="35" t="s">
        <v>50</v>
      </c>
    </row>
    <row r="134" spans="1:5" ht="51">
      <c r="A134" s="36" t="s">
        <v>51</v>
      </c>
      <c r="E134" s="37" t="s">
        <v>285</v>
      </c>
    </row>
    <row r="135" spans="1:5" ht="153">
      <c r="A135" t="s">
        <v>53</v>
      </c>
      <c r="E135" s="35" t="s">
        <v>273</v>
      </c>
    </row>
    <row r="136" spans="1:18" ht="12.75" customHeight="1">
      <c r="A136" s="6" t="s">
        <v>43</v>
      </c>
      <c r="B136" s="6"/>
      <c r="C136" s="40" t="s">
        <v>75</v>
      </c>
      <c r="D136" s="6"/>
      <c r="E136" s="27" t="s">
        <v>286</v>
      </c>
      <c r="F136" s="6"/>
      <c r="G136" s="6"/>
      <c r="H136" s="6"/>
      <c r="I136" s="41">
        <f>0+Q136</f>
      </c>
      <c r="O136">
        <f>0+R136</f>
      </c>
      <c r="Q136">
        <f>0+I137</f>
      </c>
      <c r="R136">
        <f>0+O137</f>
      </c>
    </row>
    <row r="137" spans="1:16" ht="12.75">
      <c r="A137" s="25" t="s">
        <v>45</v>
      </c>
      <c r="B137" s="29" t="s">
        <v>287</v>
      </c>
      <c r="C137" s="29" t="s">
        <v>288</v>
      </c>
      <c r="D137" s="25" t="s">
        <v>50</v>
      </c>
      <c r="E137" s="30" t="s">
        <v>289</v>
      </c>
      <c r="F137" s="31" t="s">
        <v>144</v>
      </c>
      <c r="G137" s="32">
        <v>1</v>
      </c>
      <c r="H137" s="33">
        <v>0</v>
      </c>
      <c r="I137" s="33">
        <f>ROUND(ROUND(H137,2)*ROUND(G137,3),2)</f>
      </c>
      <c r="O137">
        <f>(I137*21)/100</f>
      </c>
      <c r="P137" t="s">
        <v>23</v>
      </c>
    </row>
    <row r="138" spans="1:5" ht="12.75">
      <c r="A138" s="34" t="s">
        <v>49</v>
      </c>
      <c r="E138" s="35" t="s">
        <v>50</v>
      </c>
    </row>
    <row r="139" spans="1:5" ht="38.25">
      <c r="A139" s="36" t="s">
        <v>51</v>
      </c>
      <c r="E139" s="37" t="s">
        <v>290</v>
      </c>
    </row>
    <row r="140" spans="1:5" ht="255">
      <c r="A140" t="s">
        <v>53</v>
      </c>
      <c r="E140" s="35" t="s">
        <v>291</v>
      </c>
    </row>
    <row r="141" spans="1:18" ht="12.75" customHeight="1">
      <c r="A141" s="6" t="s">
        <v>43</v>
      </c>
      <c r="B141" s="6"/>
      <c r="C141" s="40" t="s">
        <v>40</v>
      </c>
      <c r="D141" s="6"/>
      <c r="E141" s="27" t="s">
        <v>141</v>
      </c>
      <c r="F141" s="6"/>
      <c r="G141" s="6"/>
      <c r="H141" s="6"/>
      <c r="I141" s="41">
        <f>0+Q141</f>
      </c>
      <c r="O141">
        <f>0+R141</f>
      </c>
      <c r="Q141">
        <f>0+I142+I146+I150</f>
      </c>
      <c r="R141">
        <f>0+O142+O146+O150</f>
      </c>
    </row>
    <row r="142" spans="1:16" ht="12.75">
      <c r="A142" s="25" t="s">
        <v>45</v>
      </c>
      <c r="B142" s="29" t="s">
        <v>292</v>
      </c>
      <c r="C142" s="29" t="s">
        <v>293</v>
      </c>
      <c r="D142" s="25" t="s">
        <v>50</v>
      </c>
      <c r="E142" s="30" t="s">
        <v>294</v>
      </c>
      <c r="F142" s="31" t="s">
        <v>144</v>
      </c>
      <c r="G142" s="32">
        <v>4</v>
      </c>
      <c r="H142" s="33">
        <v>0</v>
      </c>
      <c r="I142" s="33">
        <f>ROUND(ROUND(H142,2)*ROUND(G142,3),2)</f>
      </c>
      <c r="O142">
        <f>(I142*21)/100</f>
      </c>
      <c r="P142" t="s">
        <v>23</v>
      </c>
    </row>
    <row r="143" spans="1:5" ht="12.75">
      <c r="A143" s="34" t="s">
        <v>49</v>
      </c>
      <c r="E143" s="35" t="s">
        <v>50</v>
      </c>
    </row>
    <row r="144" spans="1:5" ht="38.25">
      <c r="A144" s="36" t="s">
        <v>51</v>
      </c>
      <c r="E144" s="37" t="s">
        <v>295</v>
      </c>
    </row>
    <row r="145" spans="1:5" ht="76.5">
      <c r="A145" t="s">
        <v>53</v>
      </c>
      <c r="E145" s="35" t="s">
        <v>296</v>
      </c>
    </row>
    <row r="146" spans="1:16" ht="12.75">
      <c r="A146" s="25" t="s">
        <v>45</v>
      </c>
      <c r="B146" s="29" t="s">
        <v>297</v>
      </c>
      <c r="C146" s="29" t="s">
        <v>298</v>
      </c>
      <c r="D146" s="25" t="s">
        <v>50</v>
      </c>
      <c r="E146" s="30" t="s">
        <v>299</v>
      </c>
      <c r="F146" s="31" t="s">
        <v>144</v>
      </c>
      <c r="G146" s="32">
        <v>100.15</v>
      </c>
      <c r="H146" s="33">
        <v>0</v>
      </c>
      <c r="I146" s="33">
        <f>ROUND(ROUND(H146,2)*ROUND(G146,3),2)</f>
      </c>
      <c r="O146">
        <f>(I146*21)/100</f>
      </c>
      <c r="P146" t="s">
        <v>23</v>
      </c>
    </row>
    <row r="147" spans="1:5" ht="12.75">
      <c r="A147" s="34" t="s">
        <v>49</v>
      </c>
      <c r="E147" s="35" t="s">
        <v>50</v>
      </c>
    </row>
    <row r="148" spans="1:5" ht="63.75">
      <c r="A148" s="36" t="s">
        <v>51</v>
      </c>
      <c r="E148" s="37" t="s">
        <v>300</v>
      </c>
    </row>
    <row r="149" spans="1:5" ht="51">
      <c r="A149" t="s">
        <v>53</v>
      </c>
      <c r="E149" s="35" t="s">
        <v>301</v>
      </c>
    </row>
    <row r="150" spans="1:16" ht="12.75">
      <c r="A150" s="25" t="s">
        <v>45</v>
      </c>
      <c r="B150" s="29" t="s">
        <v>302</v>
      </c>
      <c r="C150" s="29" t="s">
        <v>303</v>
      </c>
      <c r="D150" s="25" t="s">
        <v>50</v>
      </c>
      <c r="E150" s="30" t="s">
        <v>304</v>
      </c>
      <c r="F150" s="31" t="s">
        <v>144</v>
      </c>
      <c r="G150" s="32">
        <v>26.5</v>
      </c>
      <c r="H150" s="33">
        <v>0</v>
      </c>
      <c r="I150" s="33">
        <f>ROUND(ROUND(H150,2)*ROUND(G150,3),2)</f>
      </c>
      <c r="O150">
        <f>(I150*21)/100</f>
      </c>
      <c r="P150" t="s">
        <v>23</v>
      </c>
    </row>
    <row r="151" spans="1:5" ht="12.75">
      <c r="A151" s="34" t="s">
        <v>49</v>
      </c>
      <c r="E151" s="35" t="s">
        <v>50</v>
      </c>
    </row>
    <row r="152" spans="1:5" ht="51">
      <c r="A152" s="36" t="s">
        <v>51</v>
      </c>
      <c r="E152" s="37" t="s">
        <v>305</v>
      </c>
    </row>
    <row r="153" spans="1:5" ht="51">
      <c r="A153" t="s">
        <v>53</v>
      </c>
      <c r="E153" s="35" t="s">
        <v>301</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101"/>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0+O8+O17</f>
      </c>
      <c r="P2" t="s">
        <v>22</v>
      </c>
    </row>
    <row r="3" spans="1:16" ht="15" customHeight="1">
      <c r="A3" t="s">
        <v>12</v>
      </c>
      <c r="B3" s="12" t="s">
        <v>14</v>
      </c>
      <c r="C3" s="13" t="s">
        <v>15</v>
      </c>
      <c r="D3" s="1"/>
      <c r="E3" s="14" t="s">
        <v>16</v>
      </c>
      <c r="F3" s="1"/>
      <c r="G3" s="9"/>
      <c r="H3" s="8" t="s">
        <v>306</v>
      </c>
      <c r="I3" s="38">
        <f>0+I8+I17</f>
      </c>
      <c r="O3" t="s">
        <v>19</v>
      </c>
      <c r="P3" t="s">
        <v>23</v>
      </c>
    </row>
    <row r="4" spans="1:16" ht="15" customHeight="1">
      <c r="A4" t="s">
        <v>17</v>
      </c>
      <c r="B4" s="16" t="s">
        <v>18</v>
      </c>
      <c r="C4" s="17" t="s">
        <v>306</v>
      </c>
      <c r="D4" s="6"/>
      <c r="E4" s="18" t="s">
        <v>307</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f>
      </c>
      <c r="R8">
        <f>0+O9+O13</f>
      </c>
    </row>
    <row r="9" spans="1:16" ht="12.75">
      <c r="A9" s="25" t="s">
        <v>45</v>
      </c>
      <c r="B9" s="29" t="s">
        <v>29</v>
      </c>
      <c r="C9" s="29" t="s">
        <v>308</v>
      </c>
      <c r="D9" s="25" t="s">
        <v>50</v>
      </c>
      <c r="E9" s="30" t="s">
        <v>309</v>
      </c>
      <c r="F9" s="31" t="s">
        <v>48</v>
      </c>
      <c r="G9" s="32">
        <v>1</v>
      </c>
      <c r="H9" s="33">
        <v>0</v>
      </c>
      <c r="I9" s="33">
        <f>ROUND(ROUND(H9,2)*ROUND(G9,3),2)</f>
      </c>
      <c r="O9">
        <f>(I9*21)/100</f>
      </c>
      <c r="P9" t="s">
        <v>23</v>
      </c>
    </row>
    <row r="10" spans="1:5" ht="12.75">
      <c r="A10" s="34" t="s">
        <v>49</v>
      </c>
      <c r="E10" s="35" t="s">
        <v>50</v>
      </c>
    </row>
    <row r="11" spans="1:5" ht="51">
      <c r="A11" s="36" t="s">
        <v>51</v>
      </c>
      <c r="E11" s="37" t="s">
        <v>310</v>
      </c>
    </row>
    <row r="12" spans="1:5" ht="12.75">
      <c r="A12" t="s">
        <v>53</v>
      </c>
      <c r="E12" s="35" t="s">
        <v>59</v>
      </c>
    </row>
    <row r="13" spans="1:16" ht="12.75">
      <c r="A13" s="25" t="s">
        <v>45</v>
      </c>
      <c r="B13" s="29" t="s">
        <v>23</v>
      </c>
      <c r="C13" s="29" t="s">
        <v>311</v>
      </c>
      <c r="D13" s="25" t="s">
        <v>50</v>
      </c>
      <c r="E13" s="30" t="s">
        <v>312</v>
      </c>
      <c r="F13" s="31" t="s">
        <v>48</v>
      </c>
      <c r="G13" s="32">
        <v>1</v>
      </c>
      <c r="H13" s="33">
        <v>0</v>
      </c>
      <c r="I13" s="33">
        <f>ROUND(ROUND(H13,2)*ROUND(G13,3),2)</f>
      </c>
      <c r="O13">
        <f>(I13*21)/100</f>
      </c>
      <c r="P13" t="s">
        <v>23</v>
      </c>
    </row>
    <row r="14" spans="1:5" ht="12.75">
      <c r="A14" s="34" t="s">
        <v>49</v>
      </c>
      <c r="E14" s="35" t="s">
        <v>50</v>
      </c>
    </row>
    <row r="15" spans="1:5" ht="51">
      <c r="A15" s="36" t="s">
        <v>51</v>
      </c>
      <c r="E15" s="37" t="s">
        <v>313</v>
      </c>
    </row>
    <row r="16" spans="1:5" ht="12.75">
      <c r="A16" t="s">
        <v>53</v>
      </c>
      <c r="E16" s="35" t="s">
        <v>50</v>
      </c>
    </row>
    <row r="17" spans="1:18" ht="12.75" customHeight="1">
      <c r="A17" s="6" t="s">
        <v>43</v>
      </c>
      <c r="B17" s="6"/>
      <c r="C17" s="40" t="s">
        <v>40</v>
      </c>
      <c r="D17" s="6"/>
      <c r="E17" s="27" t="s">
        <v>141</v>
      </c>
      <c r="F17" s="6"/>
      <c r="G17" s="6"/>
      <c r="H17" s="6"/>
      <c r="I17" s="41">
        <f>0+Q17</f>
      </c>
      <c r="O17">
        <f>0+R17</f>
      </c>
      <c r="Q17">
        <f>0+I18+I22+I26+I30+I34+I38+I42+I46+I50+I54+I58+I62+I66+I70+I74+I78+I82+I86+I90+I94+I98</f>
      </c>
      <c r="R17">
        <f>0+O18+O22+O26+O30+O34+O38+O42+O46+O50+O54+O58+O62+O66+O70+O74+O78+O82+O86+O90+O94+O98</f>
      </c>
    </row>
    <row r="18" spans="1:16" ht="25.5">
      <c r="A18" s="25" t="s">
        <v>45</v>
      </c>
      <c r="B18" s="29" t="s">
        <v>22</v>
      </c>
      <c r="C18" s="29" t="s">
        <v>314</v>
      </c>
      <c r="D18" s="25" t="s">
        <v>50</v>
      </c>
      <c r="E18" s="30" t="s">
        <v>315</v>
      </c>
      <c r="F18" s="31" t="s">
        <v>111</v>
      </c>
      <c r="G18" s="32">
        <v>43</v>
      </c>
      <c r="H18" s="33">
        <v>0</v>
      </c>
      <c r="I18" s="33">
        <f>ROUND(ROUND(H18,2)*ROUND(G18,3),2)</f>
      </c>
      <c r="O18">
        <f>(I18*21)/100</f>
      </c>
      <c r="P18" t="s">
        <v>23</v>
      </c>
    </row>
    <row r="19" spans="1:5" ht="12.75">
      <c r="A19" s="34" t="s">
        <v>49</v>
      </c>
      <c r="E19" s="35" t="s">
        <v>50</v>
      </c>
    </row>
    <row r="20" spans="1:5" ht="51">
      <c r="A20" s="36" t="s">
        <v>51</v>
      </c>
      <c r="E20" s="37" t="s">
        <v>316</v>
      </c>
    </row>
    <row r="21" spans="1:5" ht="63.75">
      <c r="A21" t="s">
        <v>53</v>
      </c>
      <c r="E21" s="35" t="s">
        <v>317</v>
      </c>
    </row>
    <row r="22" spans="1:16" ht="12.75">
      <c r="A22" s="25" t="s">
        <v>45</v>
      </c>
      <c r="B22" s="29" t="s">
        <v>33</v>
      </c>
      <c r="C22" s="29" t="s">
        <v>318</v>
      </c>
      <c r="D22" s="25" t="s">
        <v>50</v>
      </c>
      <c r="E22" s="30" t="s">
        <v>319</v>
      </c>
      <c r="F22" s="31" t="s">
        <v>111</v>
      </c>
      <c r="G22" s="32">
        <v>43</v>
      </c>
      <c r="H22" s="33">
        <v>0</v>
      </c>
      <c r="I22" s="33">
        <f>ROUND(ROUND(H22,2)*ROUND(G22,3),2)</f>
      </c>
      <c r="O22">
        <f>(I22*21)/100</f>
      </c>
      <c r="P22" t="s">
        <v>23</v>
      </c>
    </row>
    <row r="23" spans="1:5" ht="12.75">
      <c r="A23" s="34" t="s">
        <v>49</v>
      </c>
      <c r="E23" s="35" t="s">
        <v>50</v>
      </c>
    </row>
    <row r="24" spans="1:5" ht="51">
      <c r="A24" s="36" t="s">
        <v>51</v>
      </c>
      <c r="E24" s="37" t="s">
        <v>320</v>
      </c>
    </row>
    <row r="25" spans="1:5" ht="25.5">
      <c r="A25" t="s">
        <v>53</v>
      </c>
      <c r="E25" s="35" t="s">
        <v>321</v>
      </c>
    </row>
    <row r="26" spans="1:16" ht="12.75">
      <c r="A26" s="25" t="s">
        <v>45</v>
      </c>
      <c r="B26" s="29" t="s">
        <v>35</v>
      </c>
      <c r="C26" s="29" t="s">
        <v>322</v>
      </c>
      <c r="D26" s="25" t="s">
        <v>50</v>
      </c>
      <c r="E26" s="30" t="s">
        <v>323</v>
      </c>
      <c r="F26" s="31" t="s">
        <v>324</v>
      </c>
      <c r="G26" s="32">
        <v>7740</v>
      </c>
      <c r="H26" s="33">
        <v>0</v>
      </c>
      <c r="I26" s="33">
        <f>ROUND(ROUND(H26,2)*ROUND(G26,3),2)</f>
      </c>
      <c r="O26">
        <f>(I26*21)/100</f>
      </c>
      <c r="P26" t="s">
        <v>23</v>
      </c>
    </row>
    <row r="27" spans="1:5" ht="12.75">
      <c r="A27" s="34" t="s">
        <v>49</v>
      </c>
      <c r="E27" s="35" t="s">
        <v>50</v>
      </c>
    </row>
    <row r="28" spans="1:5" ht="51">
      <c r="A28" s="36" t="s">
        <v>51</v>
      </c>
      <c r="E28" s="37" t="s">
        <v>325</v>
      </c>
    </row>
    <row r="29" spans="1:5" ht="25.5">
      <c r="A29" t="s">
        <v>53</v>
      </c>
      <c r="E29" s="35" t="s">
        <v>326</v>
      </c>
    </row>
    <row r="30" spans="1:16" ht="12.75">
      <c r="A30" s="25" t="s">
        <v>45</v>
      </c>
      <c r="B30" s="29" t="s">
        <v>37</v>
      </c>
      <c r="C30" s="29" t="s">
        <v>327</v>
      </c>
      <c r="D30" s="25" t="s">
        <v>50</v>
      </c>
      <c r="E30" s="30" t="s">
        <v>328</v>
      </c>
      <c r="F30" s="31" t="s">
        <v>111</v>
      </c>
      <c r="G30" s="32">
        <v>4</v>
      </c>
      <c r="H30" s="33">
        <v>0</v>
      </c>
      <c r="I30" s="33">
        <f>ROUND(ROUND(H30,2)*ROUND(G30,3),2)</f>
      </c>
      <c r="O30">
        <f>(I30*21)/100</f>
      </c>
      <c r="P30" t="s">
        <v>23</v>
      </c>
    </row>
    <row r="31" spans="1:5" ht="12.75">
      <c r="A31" s="34" t="s">
        <v>49</v>
      </c>
      <c r="E31" s="35" t="s">
        <v>50</v>
      </c>
    </row>
    <row r="32" spans="1:5" ht="12.75">
      <c r="A32" s="36" t="s">
        <v>51</v>
      </c>
      <c r="E32" s="37" t="s">
        <v>329</v>
      </c>
    </row>
    <row r="33" spans="1:5" ht="63.75">
      <c r="A33" t="s">
        <v>53</v>
      </c>
      <c r="E33" s="35" t="s">
        <v>317</v>
      </c>
    </row>
    <row r="34" spans="1:16" ht="12.75">
      <c r="A34" s="25" t="s">
        <v>45</v>
      </c>
      <c r="B34" s="29" t="s">
        <v>70</v>
      </c>
      <c r="C34" s="29" t="s">
        <v>330</v>
      </c>
      <c r="D34" s="25" t="s">
        <v>50</v>
      </c>
      <c r="E34" s="30" t="s">
        <v>331</v>
      </c>
      <c r="F34" s="31" t="s">
        <v>111</v>
      </c>
      <c r="G34" s="32">
        <v>4</v>
      </c>
      <c r="H34" s="33">
        <v>0</v>
      </c>
      <c r="I34" s="33">
        <f>ROUND(ROUND(H34,2)*ROUND(G34,3),2)</f>
      </c>
      <c r="O34">
        <f>(I34*21)/100</f>
      </c>
      <c r="P34" t="s">
        <v>23</v>
      </c>
    </row>
    <row r="35" spans="1:5" ht="12.75">
      <c r="A35" s="34" t="s">
        <v>49</v>
      </c>
      <c r="E35" s="35" t="s">
        <v>50</v>
      </c>
    </row>
    <row r="36" spans="1:5" ht="12.75">
      <c r="A36" s="36" t="s">
        <v>51</v>
      </c>
      <c r="E36" s="37" t="s">
        <v>332</v>
      </c>
    </row>
    <row r="37" spans="1:5" ht="25.5">
      <c r="A37" t="s">
        <v>53</v>
      </c>
      <c r="E37" s="35" t="s">
        <v>321</v>
      </c>
    </row>
    <row r="38" spans="1:16" ht="12.75">
      <c r="A38" s="25" t="s">
        <v>45</v>
      </c>
      <c r="B38" s="29" t="s">
        <v>75</v>
      </c>
      <c r="C38" s="29" t="s">
        <v>333</v>
      </c>
      <c r="D38" s="25" t="s">
        <v>50</v>
      </c>
      <c r="E38" s="30" t="s">
        <v>334</v>
      </c>
      <c r="F38" s="31" t="s">
        <v>324</v>
      </c>
      <c r="G38" s="32">
        <v>720</v>
      </c>
      <c r="H38" s="33">
        <v>0</v>
      </c>
      <c r="I38" s="33">
        <f>ROUND(ROUND(H38,2)*ROUND(G38,3),2)</f>
      </c>
      <c r="O38">
        <f>(I38*21)/100</f>
      </c>
      <c r="P38" t="s">
        <v>23</v>
      </c>
    </row>
    <row r="39" spans="1:5" ht="12.75">
      <c r="A39" s="34" t="s">
        <v>49</v>
      </c>
      <c r="E39" s="35" t="s">
        <v>50</v>
      </c>
    </row>
    <row r="40" spans="1:5" ht="12.75">
      <c r="A40" s="36" t="s">
        <v>51</v>
      </c>
      <c r="E40" s="37" t="s">
        <v>335</v>
      </c>
    </row>
    <row r="41" spans="1:5" ht="25.5">
      <c r="A41" t="s">
        <v>53</v>
      </c>
      <c r="E41" s="35" t="s">
        <v>326</v>
      </c>
    </row>
    <row r="42" spans="1:16" ht="12.75">
      <c r="A42" s="25" t="s">
        <v>45</v>
      </c>
      <c r="B42" s="29" t="s">
        <v>40</v>
      </c>
      <c r="C42" s="29" t="s">
        <v>336</v>
      </c>
      <c r="D42" s="25" t="s">
        <v>50</v>
      </c>
      <c r="E42" s="30" t="s">
        <v>337</v>
      </c>
      <c r="F42" s="31" t="s">
        <v>111</v>
      </c>
      <c r="G42" s="32">
        <v>2</v>
      </c>
      <c r="H42" s="33">
        <v>0</v>
      </c>
      <c r="I42" s="33">
        <f>ROUND(ROUND(H42,2)*ROUND(G42,3),2)</f>
      </c>
      <c r="O42">
        <f>(I42*21)/100</f>
      </c>
      <c r="P42" t="s">
        <v>23</v>
      </c>
    </row>
    <row r="43" spans="1:5" ht="12.75">
      <c r="A43" s="34" t="s">
        <v>49</v>
      </c>
      <c r="E43" s="35" t="s">
        <v>50</v>
      </c>
    </row>
    <row r="44" spans="1:5" ht="12.75">
      <c r="A44" s="36" t="s">
        <v>51</v>
      </c>
      <c r="E44" s="37" t="s">
        <v>338</v>
      </c>
    </row>
    <row r="45" spans="1:5" ht="76.5">
      <c r="A45" t="s">
        <v>53</v>
      </c>
      <c r="E45" s="35" t="s">
        <v>339</v>
      </c>
    </row>
    <row r="46" spans="1:16" ht="12.75">
      <c r="A46" s="25" t="s">
        <v>45</v>
      </c>
      <c r="B46" s="29" t="s">
        <v>42</v>
      </c>
      <c r="C46" s="29" t="s">
        <v>340</v>
      </c>
      <c r="D46" s="25" t="s">
        <v>50</v>
      </c>
      <c r="E46" s="30" t="s">
        <v>341</v>
      </c>
      <c r="F46" s="31" t="s">
        <v>111</v>
      </c>
      <c r="G46" s="32">
        <v>2</v>
      </c>
      <c r="H46" s="33">
        <v>0</v>
      </c>
      <c r="I46" s="33">
        <f>ROUND(ROUND(H46,2)*ROUND(G46,3),2)</f>
      </c>
      <c r="O46">
        <f>(I46*21)/100</f>
      </c>
      <c r="P46" t="s">
        <v>23</v>
      </c>
    </row>
    <row r="47" spans="1:5" ht="12.75">
      <c r="A47" s="34" t="s">
        <v>49</v>
      </c>
      <c r="E47" s="35" t="s">
        <v>50</v>
      </c>
    </row>
    <row r="48" spans="1:5" ht="12.75">
      <c r="A48" s="36" t="s">
        <v>51</v>
      </c>
      <c r="E48" s="37" t="s">
        <v>342</v>
      </c>
    </row>
    <row r="49" spans="1:5" ht="25.5">
      <c r="A49" t="s">
        <v>53</v>
      </c>
      <c r="E49" s="35" t="s">
        <v>343</v>
      </c>
    </row>
    <row r="50" spans="1:16" ht="12.75">
      <c r="A50" s="25" t="s">
        <v>45</v>
      </c>
      <c r="B50" s="29" t="s">
        <v>85</v>
      </c>
      <c r="C50" s="29" t="s">
        <v>344</v>
      </c>
      <c r="D50" s="25" t="s">
        <v>50</v>
      </c>
      <c r="E50" s="30" t="s">
        <v>345</v>
      </c>
      <c r="F50" s="31" t="s">
        <v>324</v>
      </c>
      <c r="G50" s="32">
        <v>360</v>
      </c>
      <c r="H50" s="33">
        <v>0</v>
      </c>
      <c r="I50" s="33">
        <f>ROUND(ROUND(H50,2)*ROUND(G50,3),2)</f>
      </c>
      <c r="O50">
        <f>(I50*21)/100</f>
      </c>
      <c r="P50" t="s">
        <v>23</v>
      </c>
    </row>
    <row r="51" spans="1:5" ht="12.75">
      <c r="A51" s="34" t="s">
        <v>49</v>
      </c>
      <c r="E51" s="35" t="s">
        <v>50</v>
      </c>
    </row>
    <row r="52" spans="1:5" ht="12.75">
      <c r="A52" s="36" t="s">
        <v>51</v>
      </c>
      <c r="E52" s="37" t="s">
        <v>346</v>
      </c>
    </row>
    <row r="53" spans="1:5" ht="25.5">
      <c r="A53" t="s">
        <v>53</v>
      </c>
      <c r="E53" s="35" t="s">
        <v>347</v>
      </c>
    </row>
    <row r="54" spans="1:16" ht="12.75">
      <c r="A54" s="25" t="s">
        <v>45</v>
      </c>
      <c r="B54" s="29" t="s">
        <v>89</v>
      </c>
      <c r="C54" s="29" t="s">
        <v>348</v>
      </c>
      <c r="D54" s="25" t="s">
        <v>50</v>
      </c>
      <c r="E54" s="30" t="s">
        <v>349</v>
      </c>
      <c r="F54" s="31" t="s">
        <v>111</v>
      </c>
      <c r="G54" s="32">
        <v>2</v>
      </c>
      <c r="H54" s="33">
        <v>0</v>
      </c>
      <c r="I54" s="33">
        <f>ROUND(ROUND(H54,2)*ROUND(G54,3),2)</f>
      </c>
      <c r="O54">
        <f>(I54*21)/100</f>
      </c>
      <c r="P54" t="s">
        <v>23</v>
      </c>
    </row>
    <row r="55" spans="1:5" ht="12.75">
      <c r="A55" s="34" t="s">
        <v>49</v>
      </c>
      <c r="E55" s="35" t="s">
        <v>50</v>
      </c>
    </row>
    <row r="56" spans="1:5" ht="12.75">
      <c r="A56" s="36" t="s">
        <v>51</v>
      </c>
      <c r="E56" s="37" t="s">
        <v>350</v>
      </c>
    </row>
    <row r="57" spans="1:5" ht="63.75">
      <c r="A57" t="s">
        <v>53</v>
      </c>
      <c r="E57" s="35" t="s">
        <v>351</v>
      </c>
    </row>
    <row r="58" spans="1:16" ht="12.75">
      <c r="A58" s="25" t="s">
        <v>45</v>
      </c>
      <c r="B58" s="29" t="s">
        <v>95</v>
      </c>
      <c r="C58" s="29" t="s">
        <v>352</v>
      </c>
      <c r="D58" s="25" t="s">
        <v>50</v>
      </c>
      <c r="E58" s="30" t="s">
        <v>353</v>
      </c>
      <c r="F58" s="31" t="s">
        <v>111</v>
      </c>
      <c r="G58" s="32">
        <v>2</v>
      </c>
      <c r="H58" s="33">
        <v>0</v>
      </c>
      <c r="I58" s="33">
        <f>ROUND(ROUND(H58,2)*ROUND(G58,3),2)</f>
      </c>
      <c r="O58">
        <f>(I58*21)/100</f>
      </c>
      <c r="P58" t="s">
        <v>23</v>
      </c>
    </row>
    <row r="59" spans="1:5" ht="12.75">
      <c r="A59" s="34" t="s">
        <v>49</v>
      </c>
      <c r="E59" s="35" t="s">
        <v>50</v>
      </c>
    </row>
    <row r="60" spans="1:5" ht="25.5">
      <c r="A60" s="36" t="s">
        <v>51</v>
      </c>
      <c r="E60" s="37" t="s">
        <v>354</v>
      </c>
    </row>
    <row r="61" spans="1:5" ht="25.5">
      <c r="A61" t="s">
        <v>53</v>
      </c>
      <c r="E61" s="35" t="s">
        <v>343</v>
      </c>
    </row>
    <row r="62" spans="1:16" ht="12.75">
      <c r="A62" s="25" t="s">
        <v>45</v>
      </c>
      <c r="B62" s="29" t="s">
        <v>100</v>
      </c>
      <c r="C62" s="29" t="s">
        <v>355</v>
      </c>
      <c r="D62" s="25" t="s">
        <v>50</v>
      </c>
      <c r="E62" s="30" t="s">
        <v>356</v>
      </c>
      <c r="F62" s="31" t="s">
        <v>324</v>
      </c>
      <c r="G62" s="32">
        <v>360</v>
      </c>
      <c r="H62" s="33">
        <v>0</v>
      </c>
      <c r="I62" s="33">
        <f>ROUND(ROUND(H62,2)*ROUND(G62,3),2)</f>
      </c>
      <c r="O62">
        <f>(I62*21)/100</f>
      </c>
      <c r="P62" t="s">
        <v>23</v>
      </c>
    </row>
    <row r="63" spans="1:5" ht="12.75">
      <c r="A63" s="34" t="s">
        <v>49</v>
      </c>
      <c r="E63" s="35" t="s">
        <v>50</v>
      </c>
    </row>
    <row r="64" spans="1:5" ht="25.5">
      <c r="A64" s="36" t="s">
        <v>51</v>
      </c>
      <c r="E64" s="37" t="s">
        <v>357</v>
      </c>
    </row>
    <row r="65" spans="1:5" ht="25.5">
      <c r="A65" t="s">
        <v>53</v>
      </c>
      <c r="E65" s="35" t="s">
        <v>347</v>
      </c>
    </row>
    <row r="66" spans="1:16" ht="25.5">
      <c r="A66" s="25" t="s">
        <v>45</v>
      </c>
      <c r="B66" s="29" t="s">
        <v>104</v>
      </c>
      <c r="C66" s="29" t="s">
        <v>358</v>
      </c>
      <c r="D66" s="25" t="s">
        <v>50</v>
      </c>
      <c r="E66" s="30" t="s">
        <v>359</v>
      </c>
      <c r="F66" s="31" t="s">
        <v>111</v>
      </c>
      <c r="G66" s="32">
        <v>36</v>
      </c>
      <c r="H66" s="33">
        <v>0</v>
      </c>
      <c r="I66" s="33">
        <f>ROUND(ROUND(H66,2)*ROUND(G66,3),2)</f>
      </c>
      <c r="O66">
        <f>(I66*21)/100</f>
      </c>
      <c r="P66" t="s">
        <v>23</v>
      </c>
    </row>
    <row r="67" spans="1:5" ht="12.75">
      <c r="A67" s="34" t="s">
        <v>49</v>
      </c>
      <c r="E67" s="35" t="s">
        <v>50</v>
      </c>
    </row>
    <row r="68" spans="1:5" ht="51">
      <c r="A68" s="36" t="s">
        <v>51</v>
      </c>
      <c r="E68" s="37" t="s">
        <v>360</v>
      </c>
    </row>
    <row r="69" spans="1:5" ht="63.75">
      <c r="A69" t="s">
        <v>53</v>
      </c>
      <c r="E69" s="35" t="s">
        <v>351</v>
      </c>
    </row>
    <row r="70" spans="1:16" ht="12.75">
      <c r="A70" s="25" t="s">
        <v>45</v>
      </c>
      <c r="B70" s="29" t="s">
        <v>108</v>
      </c>
      <c r="C70" s="29" t="s">
        <v>361</v>
      </c>
      <c r="D70" s="25" t="s">
        <v>50</v>
      </c>
      <c r="E70" s="30" t="s">
        <v>362</v>
      </c>
      <c r="F70" s="31" t="s">
        <v>111</v>
      </c>
      <c r="G70" s="32">
        <v>36</v>
      </c>
      <c r="H70" s="33">
        <v>0</v>
      </c>
      <c r="I70" s="33">
        <f>ROUND(ROUND(H70,2)*ROUND(G70,3),2)</f>
      </c>
      <c r="O70">
        <f>(I70*21)/100</f>
      </c>
      <c r="P70" t="s">
        <v>23</v>
      </c>
    </row>
    <row r="71" spans="1:5" ht="12.75">
      <c r="A71" s="34" t="s">
        <v>49</v>
      </c>
      <c r="E71" s="35" t="s">
        <v>50</v>
      </c>
    </row>
    <row r="72" spans="1:5" ht="51">
      <c r="A72" s="36" t="s">
        <v>51</v>
      </c>
      <c r="E72" s="37" t="s">
        <v>363</v>
      </c>
    </row>
    <row r="73" spans="1:5" ht="25.5">
      <c r="A73" t="s">
        <v>53</v>
      </c>
      <c r="E73" s="35" t="s">
        <v>343</v>
      </c>
    </row>
    <row r="74" spans="1:16" ht="12.75">
      <c r="A74" s="25" t="s">
        <v>45</v>
      </c>
      <c r="B74" s="29" t="s">
        <v>114</v>
      </c>
      <c r="C74" s="29" t="s">
        <v>364</v>
      </c>
      <c r="D74" s="25" t="s">
        <v>50</v>
      </c>
      <c r="E74" s="30" t="s">
        <v>365</v>
      </c>
      <c r="F74" s="31" t="s">
        <v>324</v>
      </c>
      <c r="G74" s="32">
        <v>6480</v>
      </c>
      <c r="H74" s="33">
        <v>0</v>
      </c>
      <c r="I74" s="33">
        <f>ROUND(ROUND(H74,2)*ROUND(G74,3),2)</f>
      </c>
      <c r="O74">
        <f>(I74*21)/100</f>
      </c>
      <c r="P74" t="s">
        <v>23</v>
      </c>
    </row>
    <row r="75" spans="1:5" ht="12.75">
      <c r="A75" s="34" t="s">
        <v>49</v>
      </c>
      <c r="E75" s="35" t="s">
        <v>50</v>
      </c>
    </row>
    <row r="76" spans="1:5" ht="51">
      <c r="A76" s="36" t="s">
        <v>51</v>
      </c>
      <c r="E76" s="37" t="s">
        <v>366</v>
      </c>
    </row>
    <row r="77" spans="1:5" ht="25.5">
      <c r="A77" t="s">
        <v>53</v>
      </c>
      <c r="E77" s="35" t="s">
        <v>347</v>
      </c>
    </row>
    <row r="78" spans="1:16" ht="25.5">
      <c r="A78" s="25" t="s">
        <v>45</v>
      </c>
      <c r="B78" s="29" t="s">
        <v>221</v>
      </c>
      <c r="C78" s="29" t="s">
        <v>367</v>
      </c>
      <c r="D78" s="25" t="s">
        <v>50</v>
      </c>
      <c r="E78" s="30" t="s">
        <v>368</v>
      </c>
      <c r="F78" s="31" t="s">
        <v>111</v>
      </c>
      <c r="G78" s="32">
        <v>8</v>
      </c>
      <c r="H78" s="33">
        <v>0</v>
      </c>
      <c r="I78" s="33">
        <f>ROUND(ROUND(H78,2)*ROUND(G78,3),2)</f>
      </c>
      <c r="O78">
        <f>(I78*21)/100</f>
      </c>
      <c r="P78" t="s">
        <v>23</v>
      </c>
    </row>
    <row r="79" spans="1:5" ht="12.75">
      <c r="A79" s="34" t="s">
        <v>49</v>
      </c>
      <c r="E79" s="35" t="s">
        <v>50</v>
      </c>
    </row>
    <row r="80" spans="1:5" ht="25.5">
      <c r="A80" s="36" t="s">
        <v>51</v>
      </c>
      <c r="E80" s="37" t="s">
        <v>369</v>
      </c>
    </row>
    <row r="81" spans="1:5" ht="63.75">
      <c r="A81" t="s">
        <v>53</v>
      </c>
      <c r="E81" s="35" t="s">
        <v>351</v>
      </c>
    </row>
    <row r="82" spans="1:16" ht="12.75">
      <c r="A82" s="25" t="s">
        <v>45</v>
      </c>
      <c r="B82" s="29" t="s">
        <v>226</v>
      </c>
      <c r="C82" s="29" t="s">
        <v>370</v>
      </c>
      <c r="D82" s="25" t="s">
        <v>50</v>
      </c>
      <c r="E82" s="30" t="s">
        <v>371</v>
      </c>
      <c r="F82" s="31" t="s">
        <v>111</v>
      </c>
      <c r="G82" s="32">
        <v>8</v>
      </c>
      <c r="H82" s="33">
        <v>0</v>
      </c>
      <c r="I82" s="33">
        <f>ROUND(ROUND(H82,2)*ROUND(G82,3),2)</f>
      </c>
      <c r="O82">
        <f>(I82*21)/100</f>
      </c>
      <c r="P82" t="s">
        <v>23</v>
      </c>
    </row>
    <row r="83" spans="1:5" ht="12.75">
      <c r="A83" s="34" t="s">
        <v>49</v>
      </c>
      <c r="E83" s="35" t="s">
        <v>50</v>
      </c>
    </row>
    <row r="84" spans="1:5" ht="25.5">
      <c r="A84" s="36" t="s">
        <v>51</v>
      </c>
      <c r="E84" s="37" t="s">
        <v>372</v>
      </c>
    </row>
    <row r="85" spans="1:5" ht="25.5">
      <c r="A85" t="s">
        <v>53</v>
      </c>
      <c r="E85" s="35" t="s">
        <v>343</v>
      </c>
    </row>
    <row r="86" spans="1:16" ht="12.75">
      <c r="A86" s="25" t="s">
        <v>45</v>
      </c>
      <c r="B86" s="29" t="s">
        <v>231</v>
      </c>
      <c r="C86" s="29" t="s">
        <v>373</v>
      </c>
      <c r="D86" s="25" t="s">
        <v>50</v>
      </c>
      <c r="E86" s="30" t="s">
        <v>374</v>
      </c>
      <c r="F86" s="31" t="s">
        <v>324</v>
      </c>
      <c r="G86" s="32">
        <v>1440</v>
      </c>
      <c r="H86" s="33">
        <v>0</v>
      </c>
      <c r="I86" s="33">
        <f>ROUND(ROUND(H86,2)*ROUND(G86,3),2)</f>
      </c>
      <c r="O86">
        <f>(I86*21)/100</f>
      </c>
      <c r="P86" t="s">
        <v>23</v>
      </c>
    </row>
    <row r="87" spans="1:5" ht="12.75">
      <c r="A87" s="34" t="s">
        <v>49</v>
      </c>
      <c r="E87" s="35" t="s">
        <v>50</v>
      </c>
    </row>
    <row r="88" spans="1:5" ht="25.5">
      <c r="A88" s="36" t="s">
        <v>51</v>
      </c>
      <c r="E88" s="37" t="s">
        <v>375</v>
      </c>
    </row>
    <row r="89" spans="1:5" ht="25.5">
      <c r="A89" t="s">
        <v>53</v>
      </c>
      <c r="E89" s="35" t="s">
        <v>347</v>
      </c>
    </row>
    <row r="90" spans="1:16" ht="12.75">
      <c r="A90" s="25" t="s">
        <v>45</v>
      </c>
      <c r="B90" s="29" t="s">
        <v>236</v>
      </c>
      <c r="C90" s="29" t="s">
        <v>376</v>
      </c>
      <c r="D90" s="25" t="s">
        <v>50</v>
      </c>
      <c r="E90" s="30" t="s">
        <v>377</v>
      </c>
      <c r="F90" s="31" t="s">
        <v>111</v>
      </c>
      <c r="G90" s="32">
        <v>41</v>
      </c>
      <c r="H90" s="33">
        <v>0</v>
      </c>
      <c r="I90" s="33">
        <f>ROUND(ROUND(H90,2)*ROUND(G90,3),2)</f>
      </c>
      <c r="O90">
        <f>(I90*21)/100</f>
      </c>
      <c r="P90" t="s">
        <v>23</v>
      </c>
    </row>
    <row r="91" spans="1:5" ht="12.75">
      <c r="A91" s="34" t="s">
        <v>49</v>
      </c>
      <c r="E91" s="35" t="s">
        <v>50</v>
      </c>
    </row>
    <row r="92" spans="1:5" ht="63.75">
      <c r="A92" s="36" t="s">
        <v>51</v>
      </c>
      <c r="E92" s="37" t="s">
        <v>378</v>
      </c>
    </row>
    <row r="93" spans="1:5" ht="63.75">
      <c r="A93" t="s">
        <v>53</v>
      </c>
      <c r="E93" s="35" t="s">
        <v>351</v>
      </c>
    </row>
    <row r="94" spans="1:16" ht="12.75">
      <c r="A94" s="25" t="s">
        <v>45</v>
      </c>
      <c r="B94" s="29" t="s">
        <v>242</v>
      </c>
      <c r="C94" s="29" t="s">
        <v>379</v>
      </c>
      <c r="D94" s="25" t="s">
        <v>50</v>
      </c>
      <c r="E94" s="30" t="s">
        <v>380</v>
      </c>
      <c r="F94" s="31" t="s">
        <v>111</v>
      </c>
      <c r="G94" s="32">
        <v>41</v>
      </c>
      <c r="H94" s="33">
        <v>0</v>
      </c>
      <c r="I94" s="33">
        <f>ROUND(ROUND(H94,2)*ROUND(G94,3),2)</f>
      </c>
      <c r="O94">
        <f>(I94*21)/100</f>
      </c>
      <c r="P94" t="s">
        <v>23</v>
      </c>
    </row>
    <row r="95" spans="1:5" ht="12.75">
      <c r="A95" s="34" t="s">
        <v>49</v>
      </c>
      <c r="E95" s="35" t="s">
        <v>50</v>
      </c>
    </row>
    <row r="96" spans="1:5" ht="63.75">
      <c r="A96" s="36" t="s">
        <v>51</v>
      </c>
      <c r="E96" s="37" t="s">
        <v>381</v>
      </c>
    </row>
    <row r="97" spans="1:5" ht="25.5">
      <c r="A97" t="s">
        <v>53</v>
      </c>
      <c r="E97" s="35" t="s">
        <v>343</v>
      </c>
    </row>
    <row r="98" spans="1:16" ht="12.75">
      <c r="A98" s="25" t="s">
        <v>45</v>
      </c>
      <c r="B98" s="29" t="s">
        <v>247</v>
      </c>
      <c r="C98" s="29" t="s">
        <v>382</v>
      </c>
      <c r="D98" s="25" t="s">
        <v>50</v>
      </c>
      <c r="E98" s="30" t="s">
        <v>383</v>
      </c>
      <c r="F98" s="31" t="s">
        <v>324</v>
      </c>
      <c r="G98" s="32">
        <v>7380</v>
      </c>
      <c r="H98" s="33">
        <v>0</v>
      </c>
      <c r="I98" s="33">
        <f>ROUND(ROUND(H98,2)*ROUND(G98,3),2)</f>
      </c>
      <c r="O98">
        <f>(I98*21)/100</f>
      </c>
      <c r="P98" t="s">
        <v>23</v>
      </c>
    </row>
    <row r="99" spans="1:5" ht="12.75">
      <c r="A99" s="34" t="s">
        <v>49</v>
      </c>
      <c r="E99" s="35" t="s">
        <v>50</v>
      </c>
    </row>
    <row r="100" spans="1:5" ht="63.75">
      <c r="A100" s="36" t="s">
        <v>51</v>
      </c>
      <c r="E100" s="37" t="s">
        <v>384</v>
      </c>
    </row>
    <row r="101" spans="1:5" ht="25.5">
      <c r="A101" t="s">
        <v>53</v>
      </c>
      <c r="E101" s="35" t="s">
        <v>347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R53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0+O8+O53+O174+O239+O276+O325+O382+O415+O456</f>
      </c>
      <c r="P2" t="s">
        <v>22</v>
      </c>
    </row>
    <row r="3" spans="1:16" ht="15" customHeight="1">
      <c r="A3" t="s">
        <v>12</v>
      </c>
      <c r="B3" s="12" t="s">
        <v>14</v>
      </c>
      <c r="C3" s="13" t="s">
        <v>15</v>
      </c>
      <c r="D3" s="1"/>
      <c r="E3" s="14" t="s">
        <v>16</v>
      </c>
      <c r="F3" s="1"/>
      <c r="G3" s="9"/>
      <c r="H3" s="8" t="s">
        <v>385</v>
      </c>
      <c r="I3" s="38">
        <f>0+I8+I53+I174+I239+I276+I325+I382+I415+I456</f>
      </c>
      <c r="O3" t="s">
        <v>19</v>
      </c>
      <c r="P3" t="s">
        <v>23</v>
      </c>
    </row>
    <row r="4" spans="1:16" ht="15" customHeight="1">
      <c r="A4" t="s">
        <v>17</v>
      </c>
      <c r="B4" s="16" t="s">
        <v>18</v>
      </c>
      <c r="C4" s="17" t="s">
        <v>385</v>
      </c>
      <c r="D4" s="6"/>
      <c r="E4" s="18" t="s">
        <v>386</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0+I9+I13+I17+I21+I25+I29+I33+I37+I41+I45+I49</f>
      </c>
      <c r="R8">
        <f>0+O9+O13+O17+O21+O25+O29+O33+O37+O41+O45+O49</f>
      </c>
    </row>
    <row r="9" spans="1:16" ht="12.75">
      <c r="A9" s="25" t="s">
        <v>45</v>
      </c>
      <c r="B9" s="29" t="s">
        <v>29</v>
      </c>
      <c r="C9" s="29" t="s">
        <v>167</v>
      </c>
      <c r="D9" s="25" t="s">
        <v>50</v>
      </c>
      <c r="E9" s="30" t="s">
        <v>168</v>
      </c>
      <c r="F9" s="31" t="s">
        <v>135</v>
      </c>
      <c r="G9" s="32">
        <v>502.274</v>
      </c>
      <c r="H9" s="33">
        <v>0</v>
      </c>
      <c r="I9" s="33">
        <f>ROUND(ROUND(H9,2)*ROUND(G9,3),2)</f>
      </c>
      <c r="O9">
        <f>(I9*21)/100</f>
      </c>
      <c r="P9" t="s">
        <v>23</v>
      </c>
    </row>
    <row r="10" spans="1:5" ht="12.75">
      <c r="A10" s="34" t="s">
        <v>49</v>
      </c>
      <c r="E10" s="35" t="s">
        <v>50</v>
      </c>
    </row>
    <row r="11" spans="1:5" ht="178.5">
      <c r="A11" s="36" t="s">
        <v>51</v>
      </c>
      <c r="E11" s="37" t="s">
        <v>387</v>
      </c>
    </row>
    <row r="12" spans="1:5" ht="25.5">
      <c r="A12" t="s">
        <v>53</v>
      </c>
      <c r="E12" s="35" t="s">
        <v>125</v>
      </c>
    </row>
    <row r="13" spans="1:16" ht="12.75">
      <c r="A13" s="25" t="s">
        <v>45</v>
      </c>
      <c r="B13" s="29" t="s">
        <v>23</v>
      </c>
      <c r="C13" s="29" t="s">
        <v>121</v>
      </c>
      <c r="D13" s="25" t="s">
        <v>50</v>
      </c>
      <c r="E13" s="30" t="s">
        <v>122</v>
      </c>
      <c r="F13" s="31" t="s">
        <v>123</v>
      </c>
      <c r="G13" s="32">
        <v>19.553</v>
      </c>
      <c r="H13" s="33">
        <v>0</v>
      </c>
      <c r="I13" s="33">
        <f>ROUND(ROUND(H13,2)*ROUND(G13,3),2)</f>
      </c>
      <c r="O13">
        <f>(I13*21)/100</f>
      </c>
      <c r="P13" t="s">
        <v>23</v>
      </c>
    </row>
    <row r="14" spans="1:5" ht="12.75">
      <c r="A14" s="34" t="s">
        <v>49</v>
      </c>
      <c r="E14" s="35" t="s">
        <v>50</v>
      </c>
    </row>
    <row r="15" spans="1:5" ht="63.75">
      <c r="A15" s="36" t="s">
        <v>51</v>
      </c>
      <c r="E15" s="37" t="s">
        <v>388</v>
      </c>
    </row>
    <row r="16" spans="1:5" ht="25.5">
      <c r="A16" t="s">
        <v>53</v>
      </c>
      <c r="E16" s="35" t="s">
        <v>125</v>
      </c>
    </row>
    <row r="17" spans="1:16" ht="12.75">
      <c r="A17" s="25" t="s">
        <v>45</v>
      </c>
      <c r="B17" s="29" t="s">
        <v>22</v>
      </c>
      <c r="C17" s="29" t="s">
        <v>126</v>
      </c>
      <c r="D17" s="25" t="s">
        <v>50</v>
      </c>
      <c r="E17" s="30" t="s">
        <v>127</v>
      </c>
      <c r="F17" s="31" t="s">
        <v>123</v>
      </c>
      <c r="G17" s="32">
        <v>24.22</v>
      </c>
      <c r="H17" s="33">
        <v>0</v>
      </c>
      <c r="I17" s="33">
        <f>ROUND(ROUND(H17,2)*ROUND(G17,3),2)</f>
      </c>
      <c r="O17">
        <f>(I17*21)/100</f>
      </c>
      <c r="P17" t="s">
        <v>23</v>
      </c>
    </row>
    <row r="18" spans="1:5" ht="12.75">
      <c r="A18" s="34" t="s">
        <v>49</v>
      </c>
      <c r="E18" s="35" t="s">
        <v>50</v>
      </c>
    </row>
    <row r="19" spans="1:5" ht="25.5">
      <c r="A19" s="36" t="s">
        <v>51</v>
      </c>
      <c r="E19" s="37" t="s">
        <v>389</v>
      </c>
    </row>
    <row r="20" spans="1:5" ht="25.5">
      <c r="A20" t="s">
        <v>53</v>
      </c>
      <c r="E20" s="35" t="s">
        <v>125</v>
      </c>
    </row>
    <row r="21" spans="1:16" ht="12.75">
      <c r="A21" s="25" t="s">
        <v>45</v>
      </c>
      <c r="B21" s="29" t="s">
        <v>33</v>
      </c>
      <c r="C21" s="29" t="s">
        <v>60</v>
      </c>
      <c r="D21" s="25" t="s">
        <v>50</v>
      </c>
      <c r="E21" s="30" t="s">
        <v>61</v>
      </c>
      <c r="F21" s="31" t="s">
        <v>48</v>
      </c>
      <c r="G21" s="32">
        <v>1</v>
      </c>
      <c r="H21" s="33">
        <v>0</v>
      </c>
      <c r="I21" s="33">
        <f>ROUND(ROUND(H21,2)*ROUND(G21,3),2)</f>
      </c>
      <c r="O21">
        <f>(I21*21)/100</f>
      </c>
      <c r="P21" t="s">
        <v>23</v>
      </c>
    </row>
    <row r="22" spans="1:5" ht="12.75">
      <c r="A22" s="34" t="s">
        <v>49</v>
      </c>
      <c r="E22" s="35" t="s">
        <v>50</v>
      </c>
    </row>
    <row r="23" spans="1:5" ht="63.75">
      <c r="A23" s="36" t="s">
        <v>51</v>
      </c>
      <c r="E23" s="37" t="s">
        <v>390</v>
      </c>
    </row>
    <row r="24" spans="1:5" ht="12.75">
      <c r="A24" t="s">
        <v>53</v>
      </c>
      <c r="E24" s="35" t="s">
        <v>59</v>
      </c>
    </row>
    <row r="25" spans="1:16" ht="12.75">
      <c r="A25" s="25" t="s">
        <v>45</v>
      </c>
      <c r="B25" s="29" t="s">
        <v>35</v>
      </c>
      <c r="C25" s="29" t="s">
        <v>391</v>
      </c>
      <c r="D25" s="25" t="s">
        <v>50</v>
      </c>
      <c r="E25" s="30" t="s">
        <v>392</v>
      </c>
      <c r="F25" s="31" t="s">
        <v>48</v>
      </c>
      <c r="G25" s="32">
        <v>2</v>
      </c>
      <c r="H25" s="33">
        <v>0</v>
      </c>
      <c r="I25" s="33">
        <f>ROUND(ROUND(H25,2)*ROUND(G25,3),2)</f>
      </c>
      <c r="O25">
        <f>(I25*21)/100</f>
      </c>
      <c r="P25" t="s">
        <v>23</v>
      </c>
    </row>
    <row r="26" spans="1:5" ht="12.75">
      <c r="A26" s="34" t="s">
        <v>49</v>
      </c>
      <c r="E26" s="35" t="s">
        <v>50</v>
      </c>
    </row>
    <row r="27" spans="1:5" ht="38.25">
      <c r="A27" s="36" t="s">
        <v>51</v>
      </c>
      <c r="E27" s="37" t="s">
        <v>393</v>
      </c>
    </row>
    <row r="28" spans="1:5" ht="12.75">
      <c r="A28" t="s">
        <v>53</v>
      </c>
      <c r="E28" s="35" t="s">
        <v>59</v>
      </c>
    </row>
    <row r="29" spans="1:16" ht="12.75">
      <c r="A29" s="25" t="s">
        <v>45</v>
      </c>
      <c r="B29" s="29" t="s">
        <v>37</v>
      </c>
      <c r="C29" s="29" t="s">
        <v>394</v>
      </c>
      <c r="D29" s="25" t="s">
        <v>50</v>
      </c>
      <c r="E29" s="30" t="s">
        <v>395</v>
      </c>
      <c r="F29" s="31" t="s">
        <v>163</v>
      </c>
      <c r="G29" s="32">
        <v>10</v>
      </c>
      <c r="H29" s="33">
        <v>0</v>
      </c>
      <c r="I29" s="33">
        <f>ROUND(ROUND(H29,2)*ROUND(G29,3),2)</f>
      </c>
      <c r="O29">
        <f>(I29*21)/100</f>
      </c>
      <c r="P29" t="s">
        <v>23</v>
      </c>
    </row>
    <row r="30" spans="1:5" ht="12.75">
      <c r="A30" s="34" t="s">
        <v>49</v>
      </c>
      <c r="E30" s="35" t="s">
        <v>50</v>
      </c>
    </row>
    <row r="31" spans="1:5" ht="102">
      <c r="A31" s="36" t="s">
        <v>51</v>
      </c>
      <c r="E31" s="37" t="s">
        <v>396</v>
      </c>
    </row>
    <row r="32" spans="1:5" ht="12.75">
      <c r="A32" t="s">
        <v>53</v>
      </c>
      <c r="E32" s="35" t="s">
        <v>59</v>
      </c>
    </row>
    <row r="33" spans="1:16" ht="12.75">
      <c r="A33" s="25" t="s">
        <v>45</v>
      </c>
      <c r="B33" s="29" t="s">
        <v>70</v>
      </c>
      <c r="C33" s="29" t="s">
        <v>397</v>
      </c>
      <c r="D33" s="25" t="s">
        <v>50</v>
      </c>
      <c r="E33" s="30" t="s">
        <v>398</v>
      </c>
      <c r="F33" s="31" t="s">
        <v>399</v>
      </c>
      <c r="G33" s="32">
        <v>12</v>
      </c>
      <c r="H33" s="33">
        <v>0</v>
      </c>
      <c r="I33" s="33">
        <f>ROUND(ROUND(H33,2)*ROUND(G33,3),2)</f>
      </c>
      <c r="O33">
        <f>(I33*21)/100</f>
      </c>
      <c r="P33" t="s">
        <v>23</v>
      </c>
    </row>
    <row r="34" spans="1:5" ht="12.75">
      <c r="A34" s="34" t="s">
        <v>49</v>
      </c>
      <c r="E34" s="35" t="s">
        <v>50</v>
      </c>
    </row>
    <row r="35" spans="1:5" ht="38.25">
      <c r="A35" s="36" t="s">
        <v>51</v>
      </c>
      <c r="E35" s="37" t="s">
        <v>400</v>
      </c>
    </row>
    <row r="36" spans="1:5" ht="12.75">
      <c r="A36" t="s">
        <v>53</v>
      </c>
      <c r="E36" s="35" t="s">
        <v>59</v>
      </c>
    </row>
    <row r="37" spans="1:16" ht="12.75">
      <c r="A37" s="25" t="s">
        <v>45</v>
      </c>
      <c r="B37" s="29" t="s">
        <v>75</v>
      </c>
      <c r="C37" s="29" t="s">
        <v>401</v>
      </c>
      <c r="D37" s="25" t="s">
        <v>50</v>
      </c>
      <c r="E37" s="30" t="s">
        <v>402</v>
      </c>
      <c r="F37" s="31" t="s">
        <v>163</v>
      </c>
      <c r="G37" s="32">
        <v>10</v>
      </c>
      <c r="H37" s="33">
        <v>0</v>
      </c>
      <c r="I37" s="33">
        <f>ROUND(ROUND(H37,2)*ROUND(G37,3),2)</f>
      </c>
      <c r="O37">
        <f>(I37*21)/100</f>
      </c>
      <c r="P37" t="s">
        <v>23</v>
      </c>
    </row>
    <row r="38" spans="1:5" ht="12.75">
      <c r="A38" s="34" t="s">
        <v>49</v>
      </c>
      <c r="E38" s="35" t="s">
        <v>50</v>
      </c>
    </row>
    <row r="39" spans="1:5" ht="76.5">
      <c r="A39" s="36" t="s">
        <v>51</v>
      </c>
      <c r="E39" s="37" t="s">
        <v>403</v>
      </c>
    </row>
    <row r="40" spans="1:5" ht="12.75">
      <c r="A40" t="s">
        <v>53</v>
      </c>
      <c r="E40" s="35" t="s">
        <v>59</v>
      </c>
    </row>
    <row r="41" spans="1:16" ht="12.75">
      <c r="A41" s="25" t="s">
        <v>45</v>
      </c>
      <c r="B41" s="29" t="s">
        <v>40</v>
      </c>
      <c r="C41" s="29" t="s">
        <v>404</v>
      </c>
      <c r="D41" s="25" t="s">
        <v>50</v>
      </c>
      <c r="E41" s="30" t="s">
        <v>405</v>
      </c>
      <c r="F41" s="31" t="s">
        <v>111</v>
      </c>
      <c r="G41" s="32">
        <v>1</v>
      </c>
      <c r="H41" s="33">
        <v>0</v>
      </c>
      <c r="I41" s="33">
        <f>ROUND(ROUND(H41,2)*ROUND(G41,3),2)</f>
      </c>
      <c r="O41">
        <f>(I41*21)/100</f>
      </c>
      <c r="P41" t="s">
        <v>23</v>
      </c>
    </row>
    <row r="42" spans="1:5" ht="12.75">
      <c r="A42" s="34" t="s">
        <v>49</v>
      </c>
      <c r="E42" s="35" t="s">
        <v>50</v>
      </c>
    </row>
    <row r="43" spans="1:5" ht="25.5">
      <c r="A43" s="36" t="s">
        <v>51</v>
      </c>
      <c r="E43" s="37" t="s">
        <v>406</v>
      </c>
    </row>
    <row r="44" spans="1:5" ht="12.75">
      <c r="A44" t="s">
        <v>53</v>
      </c>
      <c r="E44" s="35" t="s">
        <v>66</v>
      </c>
    </row>
    <row r="45" spans="1:16" ht="12.75">
      <c r="A45" s="25" t="s">
        <v>45</v>
      </c>
      <c r="B45" s="29" t="s">
        <v>42</v>
      </c>
      <c r="C45" s="29" t="s">
        <v>129</v>
      </c>
      <c r="D45" s="25" t="s">
        <v>50</v>
      </c>
      <c r="E45" s="30" t="s">
        <v>130</v>
      </c>
      <c r="F45" s="31" t="s">
        <v>48</v>
      </c>
      <c r="G45" s="32">
        <v>1</v>
      </c>
      <c r="H45" s="33">
        <v>0</v>
      </c>
      <c r="I45" s="33">
        <f>ROUND(ROUND(H45,2)*ROUND(G45,3),2)</f>
      </c>
      <c r="O45">
        <f>(I45*21)/100</f>
      </c>
      <c r="P45" t="s">
        <v>23</v>
      </c>
    </row>
    <row r="46" spans="1:5" ht="12.75">
      <c r="A46" s="34" t="s">
        <v>49</v>
      </c>
      <c r="E46" s="35" t="s">
        <v>50</v>
      </c>
    </row>
    <row r="47" spans="1:5" ht="12.75">
      <c r="A47" s="36" t="s">
        <v>51</v>
      </c>
      <c r="E47" s="37" t="s">
        <v>407</v>
      </c>
    </row>
    <row r="48" spans="1:5" ht="12.75">
      <c r="A48" t="s">
        <v>53</v>
      </c>
      <c r="E48" s="35" t="s">
        <v>66</v>
      </c>
    </row>
    <row r="49" spans="1:16" ht="12.75">
      <c r="A49" s="25" t="s">
        <v>45</v>
      </c>
      <c r="B49" s="29" t="s">
        <v>85</v>
      </c>
      <c r="C49" s="29" t="s">
        <v>408</v>
      </c>
      <c r="D49" s="25" t="s">
        <v>50</v>
      </c>
      <c r="E49" s="30" t="s">
        <v>409</v>
      </c>
      <c r="F49" s="31" t="s">
        <v>111</v>
      </c>
      <c r="G49" s="32">
        <v>1</v>
      </c>
      <c r="H49" s="33">
        <v>0</v>
      </c>
      <c r="I49" s="33">
        <f>ROUND(ROUND(H49,2)*ROUND(G49,3),2)</f>
      </c>
      <c r="O49">
        <f>(I49*21)/100</f>
      </c>
      <c r="P49" t="s">
        <v>23</v>
      </c>
    </row>
    <row r="50" spans="1:5" ht="12.75">
      <c r="A50" s="34" t="s">
        <v>49</v>
      </c>
      <c r="E50" s="35" t="s">
        <v>50</v>
      </c>
    </row>
    <row r="51" spans="1:5" ht="38.25">
      <c r="A51" s="36" t="s">
        <v>51</v>
      </c>
      <c r="E51" s="37" t="s">
        <v>410</v>
      </c>
    </row>
    <row r="52" spans="1:5" ht="51">
      <c r="A52" t="s">
        <v>53</v>
      </c>
      <c r="E52" s="35" t="s">
        <v>411</v>
      </c>
    </row>
    <row r="53" spans="1:18" ht="12.75" customHeight="1">
      <c r="A53" s="6" t="s">
        <v>43</v>
      </c>
      <c r="B53" s="6"/>
      <c r="C53" s="40" t="s">
        <v>29</v>
      </c>
      <c r="D53" s="6"/>
      <c r="E53" s="27" t="s">
        <v>132</v>
      </c>
      <c r="F53" s="6"/>
      <c r="G53" s="6"/>
      <c r="H53" s="6"/>
      <c r="I53" s="41">
        <f>0+Q53</f>
      </c>
      <c r="O53">
        <f>0+R53</f>
      </c>
      <c r="Q53">
        <f>0+I54+I58+I62+I66+I70+I74+I78+I82+I86+I90+I94+I98+I102+I106+I110+I114+I118+I122+I126+I130+I134+I138+I142+I146+I150+I154+I158+I162+I166+I170</f>
      </c>
      <c r="R53">
        <f>0+O54+O58+O62+O66+O70+O74+O78+O82+O86+O90+O94+O98+O102+O106+O110+O114+O118+O122+O126+O130+O134+O138+O142+O146+O150+O154+O158+O162+O166+O170</f>
      </c>
    </row>
    <row r="54" spans="1:16" ht="12.75">
      <c r="A54" s="25" t="s">
        <v>45</v>
      </c>
      <c r="B54" s="29" t="s">
        <v>89</v>
      </c>
      <c r="C54" s="29" t="s">
        <v>173</v>
      </c>
      <c r="D54" s="25" t="s">
        <v>50</v>
      </c>
      <c r="E54" s="30" t="s">
        <v>174</v>
      </c>
      <c r="F54" s="31" t="s">
        <v>163</v>
      </c>
      <c r="G54" s="32">
        <v>5240</v>
      </c>
      <c r="H54" s="33">
        <v>0</v>
      </c>
      <c r="I54" s="33">
        <f>ROUND(ROUND(H54,2)*ROUND(G54,3),2)</f>
      </c>
      <c r="O54">
        <f>(I54*21)/100</f>
      </c>
      <c r="P54" t="s">
        <v>23</v>
      </c>
    </row>
    <row r="55" spans="1:5" ht="12.75">
      <c r="A55" s="34" t="s">
        <v>49</v>
      </c>
      <c r="E55" s="35" t="s">
        <v>50</v>
      </c>
    </row>
    <row r="56" spans="1:5" ht="51">
      <c r="A56" s="36" t="s">
        <v>51</v>
      </c>
      <c r="E56" s="37" t="s">
        <v>412</v>
      </c>
    </row>
    <row r="57" spans="1:5" ht="12.75">
      <c r="A57" t="s">
        <v>53</v>
      </c>
      <c r="E57" s="35" t="s">
        <v>176</v>
      </c>
    </row>
    <row r="58" spans="1:16" ht="12.75">
      <c r="A58" s="25" t="s">
        <v>45</v>
      </c>
      <c r="B58" s="29" t="s">
        <v>95</v>
      </c>
      <c r="C58" s="29" t="s">
        <v>413</v>
      </c>
      <c r="D58" s="25" t="s">
        <v>50</v>
      </c>
      <c r="E58" s="30" t="s">
        <v>414</v>
      </c>
      <c r="F58" s="31" t="s">
        <v>163</v>
      </c>
      <c r="G58" s="32">
        <v>39.9</v>
      </c>
      <c r="H58" s="33">
        <v>0</v>
      </c>
      <c r="I58" s="33">
        <f>ROUND(ROUND(H58,2)*ROUND(G58,3),2)</f>
      </c>
      <c r="O58">
        <f>(I58*21)/100</f>
      </c>
      <c r="P58" t="s">
        <v>23</v>
      </c>
    </row>
    <row r="59" spans="1:5" ht="12.75">
      <c r="A59" s="34" t="s">
        <v>49</v>
      </c>
      <c r="E59" s="35" t="s">
        <v>50</v>
      </c>
    </row>
    <row r="60" spans="1:5" ht="38.25">
      <c r="A60" s="36" t="s">
        <v>51</v>
      </c>
      <c r="E60" s="37" t="s">
        <v>415</v>
      </c>
    </row>
    <row r="61" spans="1:5" ht="38.25">
      <c r="A61" t="s">
        <v>53</v>
      </c>
      <c r="E61" s="35" t="s">
        <v>416</v>
      </c>
    </row>
    <row r="62" spans="1:16" ht="12.75">
      <c r="A62" s="25" t="s">
        <v>45</v>
      </c>
      <c r="B62" s="29" t="s">
        <v>100</v>
      </c>
      <c r="C62" s="29" t="s">
        <v>417</v>
      </c>
      <c r="D62" s="25" t="s">
        <v>50</v>
      </c>
      <c r="E62" s="30" t="s">
        <v>418</v>
      </c>
      <c r="F62" s="31" t="s">
        <v>111</v>
      </c>
      <c r="G62" s="32">
        <v>1</v>
      </c>
      <c r="H62" s="33">
        <v>0</v>
      </c>
      <c r="I62" s="33">
        <f>ROUND(ROUND(H62,2)*ROUND(G62,3),2)</f>
      </c>
      <c r="O62">
        <f>(I62*21)/100</f>
      </c>
      <c r="P62" t="s">
        <v>23</v>
      </c>
    </row>
    <row r="63" spans="1:5" ht="12.75">
      <c r="A63" s="34" t="s">
        <v>49</v>
      </c>
      <c r="E63" s="35" t="s">
        <v>50</v>
      </c>
    </row>
    <row r="64" spans="1:5" ht="25.5">
      <c r="A64" s="36" t="s">
        <v>51</v>
      </c>
      <c r="E64" s="37" t="s">
        <v>419</v>
      </c>
    </row>
    <row r="65" spans="1:5" ht="165.75">
      <c r="A65" t="s">
        <v>53</v>
      </c>
      <c r="E65" s="35" t="s">
        <v>420</v>
      </c>
    </row>
    <row r="66" spans="1:16" ht="25.5">
      <c r="A66" s="25" t="s">
        <v>45</v>
      </c>
      <c r="B66" s="29" t="s">
        <v>104</v>
      </c>
      <c r="C66" s="29" t="s">
        <v>181</v>
      </c>
      <c r="D66" s="25" t="s">
        <v>50</v>
      </c>
      <c r="E66" s="30" t="s">
        <v>182</v>
      </c>
      <c r="F66" s="31" t="s">
        <v>135</v>
      </c>
      <c r="G66" s="32">
        <v>114.608</v>
      </c>
      <c r="H66" s="33">
        <v>0</v>
      </c>
      <c r="I66" s="33">
        <f>ROUND(ROUND(H66,2)*ROUND(G66,3),2)</f>
      </c>
      <c r="O66">
        <f>(I66*21)/100</f>
      </c>
      <c r="P66" t="s">
        <v>23</v>
      </c>
    </row>
    <row r="67" spans="1:5" ht="12.75">
      <c r="A67" s="34" t="s">
        <v>49</v>
      </c>
      <c r="E67" s="35" t="s">
        <v>50</v>
      </c>
    </row>
    <row r="68" spans="1:5" ht="76.5">
      <c r="A68" s="36" t="s">
        <v>51</v>
      </c>
      <c r="E68" s="37" t="s">
        <v>421</v>
      </c>
    </row>
    <row r="69" spans="1:5" ht="63.75">
      <c r="A69" t="s">
        <v>53</v>
      </c>
      <c r="E69" s="35" t="s">
        <v>180</v>
      </c>
    </row>
    <row r="70" spans="1:16" ht="12.75">
      <c r="A70" s="25" t="s">
        <v>45</v>
      </c>
      <c r="B70" s="29" t="s">
        <v>108</v>
      </c>
      <c r="C70" s="29" t="s">
        <v>184</v>
      </c>
      <c r="D70" s="25" t="s">
        <v>50</v>
      </c>
      <c r="E70" s="30" t="s">
        <v>185</v>
      </c>
      <c r="F70" s="31" t="s">
        <v>135</v>
      </c>
      <c r="G70" s="32">
        <v>24.215</v>
      </c>
      <c r="H70" s="33">
        <v>0</v>
      </c>
      <c r="I70" s="33">
        <f>ROUND(ROUND(H70,2)*ROUND(G70,3),2)</f>
      </c>
      <c r="O70">
        <f>(I70*21)/100</f>
      </c>
      <c r="P70" t="s">
        <v>23</v>
      </c>
    </row>
    <row r="71" spans="1:5" ht="12.75">
      <c r="A71" s="34" t="s">
        <v>49</v>
      </c>
      <c r="E71" s="35" t="s">
        <v>50</v>
      </c>
    </row>
    <row r="72" spans="1:5" ht="102">
      <c r="A72" s="36" t="s">
        <v>51</v>
      </c>
      <c r="E72" s="37" t="s">
        <v>422</v>
      </c>
    </row>
    <row r="73" spans="1:5" ht="63.75">
      <c r="A73" t="s">
        <v>53</v>
      </c>
      <c r="E73" s="35" t="s">
        <v>180</v>
      </c>
    </row>
    <row r="74" spans="1:16" ht="12.75">
      <c r="A74" s="25" t="s">
        <v>45</v>
      </c>
      <c r="B74" s="29" t="s">
        <v>114</v>
      </c>
      <c r="C74" s="29" t="s">
        <v>423</v>
      </c>
      <c r="D74" s="25" t="s">
        <v>50</v>
      </c>
      <c r="E74" s="30" t="s">
        <v>424</v>
      </c>
      <c r="F74" s="31" t="s">
        <v>135</v>
      </c>
      <c r="G74" s="32">
        <v>1.736</v>
      </c>
      <c r="H74" s="33">
        <v>0</v>
      </c>
      <c r="I74" s="33">
        <f>ROUND(ROUND(H74,2)*ROUND(G74,3),2)</f>
      </c>
      <c r="O74">
        <f>(I74*21)/100</f>
      </c>
      <c r="P74" t="s">
        <v>23</v>
      </c>
    </row>
    <row r="75" spans="1:5" ht="12.75">
      <c r="A75" s="34" t="s">
        <v>49</v>
      </c>
      <c r="E75" s="35" t="s">
        <v>50</v>
      </c>
    </row>
    <row r="76" spans="1:5" ht="76.5">
      <c r="A76" s="36" t="s">
        <v>51</v>
      </c>
      <c r="E76" s="37" t="s">
        <v>425</v>
      </c>
    </row>
    <row r="77" spans="1:5" ht="63.75">
      <c r="A77" t="s">
        <v>53</v>
      </c>
      <c r="E77" s="35" t="s">
        <v>180</v>
      </c>
    </row>
    <row r="78" spans="1:16" ht="12.75">
      <c r="A78" s="25" t="s">
        <v>45</v>
      </c>
      <c r="B78" s="29" t="s">
        <v>221</v>
      </c>
      <c r="C78" s="29" t="s">
        <v>187</v>
      </c>
      <c r="D78" s="25" t="s">
        <v>50</v>
      </c>
      <c r="E78" s="30" t="s">
        <v>188</v>
      </c>
      <c r="F78" s="31" t="s">
        <v>144</v>
      </c>
      <c r="G78" s="32">
        <v>64.5</v>
      </c>
      <c r="H78" s="33">
        <v>0</v>
      </c>
      <c r="I78" s="33">
        <f>ROUND(ROUND(H78,2)*ROUND(G78,3),2)</f>
      </c>
      <c r="O78">
        <f>(I78*21)/100</f>
      </c>
      <c r="P78" t="s">
        <v>23</v>
      </c>
    </row>
    <row r="79" spans="1:5" ht="12.75">
      <c r="A79" s="34" t="s">
        <v>49</v>
      </c>
      <c r="E79" s="35" t="s">
        <v>50</v>
      </c>
    </row>
    <row r="80" spans="1:5" ht="63.75">
      <c r="A80" s="36" t="s">
        <v>51</v>
      </c>
      <c r="E80" s="37" t="s">
        <v>426</v>
      </c>
    </row>
    <row r="81" spans="1:5" ht="63.75">
      <c r="A81" t="s">
        <v>53</v>
      </c>
      <c r="E81" s="35" t="s">
        <v>180</v>
      </c>
    </row>
    <row r="82" spans="1:16" ht="12.75">
      <c r="A82" s="25" t="s">
        <v>45</v>
      </c>
      <c r="B82" s="29" t="s">
        <v>226</v>
      </c>
      <c r="C82" s="29" t="s">
        <v>427</v>
      </c>
      <c r="D82" s="25" t="s">
        <v>50</v>
      </c>
      <c r="E82" s="30" t="s">
        <v>428</v>
      </c>
      <c r="F82" s="31" t="s">
        <v>144</v>
      </c>
      <c r="G82" s="32">
        <v>27</v>
      </c>
      <c r="H82" s="33">
        <v>0</v>
      </c>
      <c r="I82" s="33">
        <f>ROUND(ROUND(H82,2)*ROUND(G82,3),2)</f>
      </c>
      <c r="O82">
        <f>(I82*21)/100</f>
      </c>
      <c r="P82" t="s">
        <v>23</v>
      </c>
    </row>
    <row r="83" spans="1:5" ht="12.75">
      <c r="A83" s="34" t="s">
        <v>49</v>
      </c>
      <c r="E83" s="35" t="s">
        <v>50</v>
      </c>
    </row>
    <row r="84" spans="1:5" ht="25.5">
      <c r="A84" s="36" t="s">
        <v>51</v>
      </c>
      <c r="E84" s="37" t="s">
        <v>429</v>
      </c>
    </row>
    <row r="85" spans="1:5" ht="63.75">
      <c r="A85" t="s">
        <v>53</v>
      </c>
      <c r="E85" s="35" t="s">
        <v>180</v>
      </c>
    </row>
    <row r="86" spans="1:16" ht="12.75">
      <c r="A86" s="25" t="s">
        <v>45</v>
      </c>
      <c r="B86" s="29" t="s">
        <v>231</v>
      </c>
      <c r="C86" s="29" t="s">
        <v>190</v>
      </c>
      <c r="D86" s="25" t="s">
        <v>50</v>
      </c>
      <c r="E86" s="30" t="s">
        <v>191</v>
      </c>
      <c r="F86" s="31" t="s">
        <v>135</v>
      </c>
      <c r="G86" s="32">
        <v>68.894</v>
      </c>
      <c r="H86" s="33">
        <v>0</v>
      </c>
      <c r="I86" s="33">
        <f>ROUND(ROUND(H86,2)*ROUND(G86,3),2)</f>
      </c>
      <c r="O86">
        <f>(I86*21)/100</f>
      </c>
      <c r="P86" t="s">
        <v>23</v>
      </c>
    </row>
    <row r="87" spans="1:5" ht="12.75">
      <c r="A87" s="34" t="s">
        <v>49</v>
      </c>
      <c r="E87" s="35" t="s">
        <v>50</v>
      </c>
    </row>
    <row r="88" spans="1:5" ht="102">
      <c r="A88" s="36" t="s">
        <v>51</v>
      </c>
      <c r="E88" s="37" t="s">
        <v>430</v>
      </c>
    </row>
    <row r="89" spans="1:5" ht="63.75">
      <c r="A89" t="s">
        <v>53</v>
      </c>
      <c r="E89" s="35" t="s">
        <v>180</v>
      </c>
    </row>
    <row r="90" spans="1:16" ht="12.75">
      <c r="A90" s="25" t="s">
        <v>45</v>
      </c>
      <c r="B90" s="29" t="s">
        <v>236</v>
      </c>
      <c r="C90" s="29" t="s">
        <v>431</v>
      </c>
      <c r="D90" s="25" t="s">
        <v>50</v>
      </c>
      <c r="E90" s="30" t="s">
        <v>432</v>
      </c>
      <c r="F90" s="31" t="s">
        <v>144</v>
      </c>
      <c r="G90" s="32">
        <v>308.05</v>
      </c>
      <c r="H90" s="33">
        <v>0</v>
      </c>
      <c r="I90" s="33">
        <f>ROUND(ROUND(H90,2)*ROUND(G90,3),2)</f>
      </c>
      <c r="O90">
        <f>(I90*21)/100</f>
      </c>
      <c r="P90" t="s">
        <v>23</v>
      </c>
    </row>
    <row r="91" spans="1:5" ht="12.75">
      <c r="A91" s="34" t="s">
        <v>49</v>
      </c>
      <c r="E91" s="35" t="s">
        <v>50</v>
      </c>
    </row>
    <row r="92" spans="1:5" ht="25.5">
      <c r="A92" s="36" t="s">
        <v>51</v>
      </c>
      <c r="E92" s="37" t="s">
        <v>433</v>
      </c>
    </row>
    <row r="93" spans="1:5" ht="25.5">
      <c r="A93" t="s">
        <v>53</v>
      </c>
      <c r="E93" s="35" t="s">
        <v>434</v>
      </c>
    </row>
    <row r="94" spans="1:16" ht="12.75">
      <c r="A94" s="25" t="s">
        <v>45</v>
      </c>
      <c r="B94" s="29" t="s">
        <v>242</v>
      </c>
      <c r="C94" s="29" t="s">
        <v>435</v>
      </c>
      <c r="D94" s="25" t="s">
        <v>29</v>
      </c>
      <c r="E94" s="30" t="s">
        <v>436</v>
      </c>
      <c r="F94" s="31" t="s">
        <v>144</v>
      </c>
      <c r="G94" s="32">
        <v>11.5</v>
      </c>
      <c r="H94" s="33">
        <v>0</v>
      </c>
      <c r="I94" s="33">
        <f>ROUND(ROUND(H94,2)*ROUND(G94,3),2)</f>
      </c>
      <c r="O94">
        <f>(I94*21)/100</f>
      </c>
      <c r="P94" t="s">
        <v>23</v>
      </c>
    </row>
    <row r="95" spans="1:5" ht="12.75">
      <c r="A95" s="34" t="s">
        <v>49</v>
      </c>
      <c r="E95" s="35" t="s">
        <v>50</v>
      </c>
    </row>
    <row r="96" spans="1:5" ht="51">
      <c r="A96" s="36" t="s">
        <v>51</v>
      </c>
      <c r="E96" s="37" t="s">
        <v>437</v>
      </c>
    </row>
    <row r="97" spans="1:5" ht="38.25">
      <c r="A97" t="s">
        <v>53</v>
      </c>
      <c r="E97" s="35" t="s">
        <v>438</v>
      </c>
    </row>
    <row r="98" spans="1:16" ht="12.75">
      <c r="A98" s="25" t="s">
        <v>45</v>
      </c>
      <c r="B98" s="29" t="s">
        <v>247</v>
      </c>
      <c r="C98" s="29" t="s">
        <v>435</v>
      </c>
      <c r="D98" s="25" t="s">
        <v>23</v>
      </c>
      <c r="E98" s="30" t="s">
        <v>436</v>
      </c>
      <c r="F98" s="31" t="s">
        <v>144</v>
      </c>
      <c r="G98" s="32">
        <v>20</v>
      </c>
      <c r="H98" s="33">
        <v>0</v>
      </c>
      <c r="I98" s="33">
        <f>ROUND(ROUND(H98,2)*ROUND(G98,3),2)</f>
      </c>
      <c r="O98">
        <f>(I98*21)/100</f>
      </c>
      <c r="P98" t="s">
        <v>23</v>
      </c>
    </row>
    <row r="99" spans="1:5" ht="12.75">
      <c r="A99" s="34" t="s">
        <v>49</v>
      </c>
      <c r="E99" s="35" t="s">
        <v>50</v>
      </c>
    </row>
    <row r="100" spans="1:5" ht="38.25">
      <c r="A100" s="36" t="s">
        <v>51</v>
      </c>
      <c r="E100" s="37" t="s">
        <v>439</v>
      </c>
    </row>
    <row r="101" spans="1:5" ht="38.25">
      <c r="A101" t="s">
        <v>53</v>
      </c>
      <c r="E101" s="35" t="s">
        <v>438</v>
      </c>
    </row>
    <row r="102" spans="1:16" ht="12.75">
      <c r="A102" s="25" t="s">
        <v>45</v>
      </c>
      <c r="B102" s="29" t="s">
        <v>251</v>
      </c>
      <c r="C102" s="29" t="s">
        <v>440</v>
      </c>
      <c r="D102" s="25" t="s">
        <v>50</v>
      </c>
      <c r="E102" s="30" t="s">
        <v>441</v>
      </c>
      <c r="F102" s="31" t="s">
        <v>144</v>
      </c>
      <c r="G102" s="32">
        <v>22</v>
      </c>
      <c r="H102" s="33">
        <v>0</v>
      </c>
      <c r="I102" s="33">
        <f>ROUND(ROUND(H102,2)*ROUND(G102,3),2)</f>
      </c>
      <c r="O102">
        <f>(I102*21)/100</f>
      </c>
      <c r="P102" t="s">
        <v>23</v>
      </c>
    </row>
    <row r="103" spans="1:5" ht="12.75">
      <c r="A103" s="34" t="s">
        <v>49</v>
      </c>
      <c r="E103" s="35" t="s">
        <v>50</v>
      </c>
    </row>
    <row r="104" spans="1:5" ht="38.25">
      <c r="A104" s="36" t="s">
        <v>51</v>
      </c>
      <c r="E104" s="37" t="s">
        <v>442</v>
      </c>
    </row>
    <row r="105" spans="1:5" ht="38.25">
      <c r="A105" t="s">
        <v>53</v>
      </c>
      <c r="E105" s="35" t="s">
        <v>438</v>
      </c>
    </row>
    <row r="106" spans="1:16" ht="12.75">
      <c r="A106" s="25" t="s">
        <v>45</v>
      </c>
      <c r="B106" s="29" t="s">
        <v>256</v>
      </c>
      <c r="C106" s="29" t="s">
        <v>193</v>
      </c>
      <c r="D106" s="25" t="s">
        <v>50</v>
      </c>
      <c r="E106" s="30" t="s">
        <v>194</v>
      </c>
      <c r="F106" s="31" t="s">
        <v>135</v>
      </c>
      <c r="G106" s="32">
        <v>120.8</v>
      </c>
      <c r="H106" s="33">
        <v>0</v>
      </c>
      <c r="I106" s="33">
        <f>ROUND(ROUND(H106,2)*ROUND(G106,3),2)</f>
      </c>
      <c r="O106">
        <f>(I106*21)/100</f>
      </c>
      <c r="P106" t="s">
        <v>23</v>
      </c>
    </row>
    <row r="107" spans="1:5" ht="12.75">
      <c r="A107" s="34" t="s">
        <v>49</v>
      </c>
      <c r="E107" s="35" t="s">
        <v>50</v>
      </c>
    </row>
    <row r="108" spans="1:5" ht="51">
      <c r="A108" s="36" t="s">
        <v>51</v>
      </c>
      <c r="E108" s="37" t="s">
        <v>443</v>
      </c>
    </row>
    <row r="109" spans="1:5" ht="38.25">
      <c r="A109" t="s">
        <v>53</v>
      </c>
      <c r="E109" s="35" t="s">
        <v>196</v>
      </c>
    </row>
    <row r="110" spans="1:16" ht="12.75">
      <c r="A110" s="25" t="s">
        <v>45</v>
      </c>
      <c r="B110" s="29" t="s">
        <v>260</v>
      </c>
      <c r="C110" s="29" t="s">
        <v>197</v>
      </c>
      <c r="D110" s="25" t="s">
        <v>50</v>
      </c>
      <c r="E110" s="30" t="s">
        <v>198</v>
      </c>
      <c r="F110" s="31" t="s">
        <v>135</v>
      </c>
      <c r="G110" s="32">
        <v>160.325</v>
      </c>
      <c r="H110" s="33">
        <v>0</v>
      </c>
      <c r="I110" s="33">
        <f>ROUND(ROUND(H110,2)*ROUND(G110,3),2)</f>
      </c>
      <c r="O110">
        <f>(I110*21)/100</f>
      </c>
      <c r="P110" t="s">
        <v>23</v>
      </c>
    </row>
    <row r="111" spans="1:5" ht="12.75">
      <c r="A111" s="34" t="s">
        <v>49</v>
      </c>
      <c r="E111" s="35" t="s">
        <v>50</v>
      </c>
    </row>
    <row r="112" spans="1:5" ht="140.25">
      <c r="A112" s="36" t="s">
        <v>51</v>
      </c>
      <c r="E112" s="37" t="s">
        <v>444</v>
      </c>
    </row>
    <row r="113" spans="1:5" ht="369.75">
      <c r="A113" t="s">
        <v>53</v>
      </c>
      <c r="E113" s="35" t="s">
        <v>200</v>
      </c>
    </row>
    <row r="114" spans="1:16" ht="12.75">
      <c r="A114" s="25" t="s">
        <v>45</v>
      </c>
      <c r="B114" s="29" t="s">
        <v>265</v>
      </c>
      <c r="C114" s="29" t="s">
        <v>201</v>
      </c>
      <c r="D114" s="25" t="s">
        <v>50</v>
      </c>
      <c r="E114" s="30" t="s">
        <v>202</v>
      </c>
      <c r="F114" s="31" t="s">
        <v>135</v>
      </c>
      <c r="G114" s="32">
        <v>413.11</v>
      </c>
      <c r="H114" s="33">
        <v>0</v>
      </c>
      <c r="I114" s="33">
        <f>ROUND(ROUND(H114,2)*ROUND(G114,3),2)</f>
      </c>
      <c r="O114">
        <f>(I114*21)/100</f>
      </c>
      <c r="P114" t="s">
        <v>23</v>
      </c>
    </row>
    <row r="115" spans="1:5" ht="12.75">
      <c r="A115" s="34" t="s">
        <v>49</v>
      </c>
      <c r="E115" s="35" t="s">
        <v>50</v>
      </c>
    </row>
    <row r="116" spans="1:5" ht="63.75">
      <c r="A116" s="36" t="s">
        <v>51</v>
      </c>
      <c r="E116" s="37" t="s">
        <v>445</v>
      </c>
    </row>
    <row r="117" spans="1:5" ht="306">
      <c r="A117" t="s">
        <v>53</v>
      </c>
      <c r="E117" s="35" t="s">
        <v>204</v>
      </c>
    </row>
    <row r="118" spans="1:16" ht="12.75">
      <c r="A118" s="25" t="s">
        <v>45</v>
      </c>
      <c r="B118" s="29" t="s">
        <v>269</v>
      </c>
      <c r="C118" s="29" t="s">
        <v>446</v>
      </c>
      <c r="D118" s="25" t="s">
        <v>50</v>
      </c>
      <c r="E118" s="30" t="s">
        <v>447</v>
      </c>
      <c r="F118" s="31" t="s">
        <v>135</v>
      </c>
      <c r="G118" s="32">
        <v>5</v>
      </c>
      <c r="H118" s="33">
        <v>0</v>
      </c>
      <c r="I118" s="33">
        <f>ROUND(ROUND(H118,2)*ROUND(G118,3),2)</f>
      </c>
      <c r="O118">
        <f>(I118*21)/100</f>
      </c>
      <c r="P118" t="s">
        <v>23</v>
      </c>
    </row>
    <row r="119" spans="1:5" ht="12.75">
      <c r="A119" s="34" t="s">
        <v>49</v>
      </c>
      <c r="E119" s="35" t="s">
        <v>50</v>
      </c>
    </row>
    <row r="120" spans="1:5" ht="51">
      <c r="A120" s="36" t="s">
        <v>51</v>
      </c>
      <c r="E120" s="37" t="s">
        <v>448</v>
      </c>
    </row>
    <row r="121" spans="1:5" ht="63.75">
      <c r="A121" t="s">
        <v>53</v>
      </c>
      <c r="E121" s="35" t="s">
        <v>449</v>
      </c>
    </row>
    <row r="122" spans="1:16" ht="12.75">
      <c r="A122" s="25" t="s">
        <v>45</v>
      </c>
      <c r="B122" s="29" t="s">
        <v>274</v>
      </c>
      <c r="C122" s="29" t="s">
        <v>450</v>
      </c>
      <c r="D122" s="25" t="s">
        <v>50</v>
      </c>
      <c r="E122" s="30" t="s">
        <v>451</v>
      </c>
      <c r="F122" s="31" t="s">
        <v>135</v>
      </c>
      <c r="G122" s="32">
        <v>336.415</v>
      </c>
      <c r="H122" s="33">
        <v>0</v>
      </c>
      <c r="I122" s="33">
        <f>ROUND(ROUND(H122,2)*ROUND(G122,3),2)</f>
      </c>
      <c r="O122">
        <f>(I122*21)/100</f>
      </c>
      <c r="P122" t="s">
        <v>23</v>
      </c>
    </row>
    <row r="123" spans="1:5" ht="12.75">
      <c r="A123" s="34" t="s">
        <v>49</v>
      </c>
      <c r="E123" s="35" t="s">
        <v>50</v>
      </c>
    </row>
    <row r="124" spans="1:5" ht="114.75">
      <c r="A124" s="36" t="s">
        <v>51</v>
      </c>
      <c r="E124" s="37" t="s">
        <v>452</v>
      </c>
    </row>
    <row r="125" spans="1:5" ht="318.75">
      <c r="A125" t="s">
        <v>53</v>
      </c>
      <c r="E125" s="35" t="s">
        <v>453</v>
      </c>
    </row>
    <row r="126" spans="1:16" ht="12.75">
      <c r="A126" s="25" t="s">
        <v>45</v>
      </c>
      <c r="B126" s="29" t="s">
        <v>278</v>
      </c>
      <c r="C126" s="29" t="s">
        <v>454</v>
      </c>
      <c r="D126" s="25" t="s">
        <v>50</v>
      </c>
      <c r="E126" s="30" t="s">
        <v>455</v>
      </c>
      <c r="F126" s="31" t="s">
        <v>135</v>
      </c>
      <c r="G126" s="32">
        <v>79.206</v>
      </c>
      <c r="H126" s="33">
        <v>0</v>
      </c>
      <c r="I126" s="33">
        <f>ROUND(ROUND(H126,2)*ROUND(G126,3),2)</f>
      </c>
      <c r="O126">
        <f>(I126*21)/100</f>
      </c>
      <c r="P126" t="s">
        <v>23</v>
      </c>
    </row>
    <row r="127" spans="1:5" ht="12.75">
      <c r="A127" s="34" t="s">
        <v>49</v>
      </c>
      <c r="E127" s="35" t="s">
        <v>50</v>
      </c>
    </row>
    <row r="128" spans="1:5" ht="140.25">
      <c r="A128" s="36" t="s">
        <v>51</v>
      </c>
      <c r="E128" s="37" t="s">
        <v>456</v>
      </c>
    </row>
    <row r="129" spans="1:5" ht="318.75">
      <c r="A129" t="s">
        <v>53</v>
      </c>
      <c r="E129" s="35" t="s">
        <v>453</v>
      </c>
    </row>
    <row r="130" spans="1:16" ht="12.75">
      <c r="A130" s="25" t="s">
        <v>45</v>
      </c>
      <c r="B130" s="29" t="s">
        <v>282</v>
      </c>
      <c r="C130" s="29" t="s">
        <v>457</v>
      </c>
      <c r="D130" s="25" t="s">
        <v>50</v>
      </c>
      <c r="E130" s="30" t="s">
        <v>458</v>
      </c>
      <c r="F130" s="31" t="s">
        <v>135</v>
      </c>
      <c r="G130" s="32">
        <v>200</v>
      </c>
      <c r="H130" s="33">
        <v>0</v>
      </c>
      <c r="I130" s="33">
        <f>ROUND(ROUND(H130,2)*ROUND(G130,3),2)</f>
      </c>
      <c r="O130">
        <f>(I130*21)/100</f>
      </c>
      <c r="P130" t="s">
        <v>23</v>
      </c>
    </row>
    <row r="131" spans="1:5" ht="12.75">
      <c r="A131" s="34" t="s">
        <v>49</v>
      </c>
      <c r="E131" s="35" t="s">
        <v>50</v>
      </c>
    </row>
    <row r="132" spans="1:5" ht="51">
      <c r="A132" s="36" t="s">
        <v>51</v>
      </c>
      <c r="E132" s="37" t="s">
        <v>459</v>
      </c>
    </row>
    <row r="133" spans="1:5" ht="267.75">
      <c r="A133" t="s">
        <v>53</v>
      </c>
      <c r="E133" s="35" t="s">
        <v>460</v>
      </c>
    </row>
    <row r="134" spans="1:16" ht="12.75">
      <c r="A134" s="25" t="s">
        <v>45</v>
      </c>
      <c r="B134" s="29" t="s">
        <v>287</v>
      </c>
      <c r="C134" s="29" t="s">
        <v>205</v>
      </c>
      <c r="D134" s="25" t="s">
        <v>50</v>
      </c>
      <c r="E134" s="30" t="s">
        <v>206</v>
      </c>
      <c r="F134" s="31" t="s">
        <v>135</v>
      </c>
      <c r="G134" s="32">
        <v>647.624</v>
      </c>
      <c r="H134" s="33">
        <v>0</v>
      </c>
      <c r="I134" s="33">
        <f>ROUND(ROUND(H134,2)*ROUND(G134,3),2)</f>
      </c>
      <c r="O134">
        <f>(I134*21)/100</f>
      </c>
      <c r="P134" t="s">
        <v>23</v>
      </c>
    </row>
    <row r="135" spans="1:5" ht="12.75">
      <c r="A135" s="34" t="s">
        <v>49</v>
      </c>
      <c r="E135" s="35" t="s">
        <v>50</v>
      </c>
    </row>
    <row r="136" spans="1:5" ht="140.25">
      <c r="A136" s="36" t="s">
        <v>51</v>
      </c>
      <c r="E136" s="37" t="s">
        <v>461</v>
      </c>
    </row>
    <row r="137" spans="1:5" ht="191.25">
      <c r="A137" t="s">
        <v>53</v>
      </c>
      <c r="E137" s="35" t="s">
        <v>208</v>
      </c>
    </row>
    <row r="138" spans="1:16" ht="12.75">
      <c r="A138" s="25" t="s">
        <v>45</v>
      </c>
      <c r="B138" s="29" t="s">
        <v>292</v>
      </c>
      <c r="C138" s="29" t="s">
        <v>213</v>
      </c>
      <c r="D138" s="25" t="s">
        <v>50</v>
      </c>
      <c r="E138" s="30" t="s">
        <v>214</v>
      </c>
      <c r="F138" s="31" t="s">
        <v>135</v>
      </c>
      <c r="G138" s="32">
        <v>15.076</v>
      </c>
      <c r="H138" s="33">
        <v>0</v>
      </c>
      <c r="I138" s="33">
        <f>ROUND(ROUND(H138,2)*ROUND(G138,3),2)</f>
      </c>
      <c r="O138">
        <f>(I138*21)/100</f>
      </c>
      <c r="P138" t="s">
        <v>23</v>
      </c>
    </row>
    <row r="139" spans="1:5" ht="12.75">
      <c r="A139" s="34" t="s">
        <v>49</v>
      </c>
      <c r="E139" s="35" t="s">
        <v>50</v>
      </c>
    </row>
    <row r="140" spans="1:5" ht="127.5">
      <c r="A140" s="36" t="s">
        <v>51</v>
      </c>
      <c r="E140" s="37" t="s">
        <v>462</v>
      </c>
    </row>
    <row r="141" spans="1:5" ht="242.25">
      <c r="A141" t="s">
        <v>53</v>
      </c>
      <c r="E141" s="35" t="s">
        <v>216</v>
      </c>
    </row>
    <row r="142" spans="1:16" ht="12.75">
      <c r="A142" s="25" t="s">
        <v>45</v>
      </c>
      <c r="B142" s="29" t="s">
        <v>297</v>
      </c>
      <c r="C142" s="29" t="s">
        <v>463</v>
      </c>
      <c r="D142" s="25" t="s">
        <v>50</v>
      </c>
      <c r="E142" s="30" t="s">
        <v>464</v>
      </c>
      <c r="F142" s="31" t="s">
        <v>135</v>
      </c>
      <c r="G142" s="32">
        <v>59.96</v>
      </c>
      <c r="H142" s="33">
        <v>0</v>
      </c>
      <c r="I142" s="33">
        <f>ROUND(ROUND(H142,2)*ROUND(G142,3),2)</f>
      </c>
      <c r="O142">
        <f>(I142*21)/100</f>
      </c>
      <c r="P142" t="s">
        <v>23</v>
      </c>
    </row>
    <row r="143" spans="1:5" ht="12.75">
      <c r="A143" s="34" t="s">
        <v>49</v>
      </c>
      <c r="E143" s="35" t="s">
        <v>50</v>
      </c>
    </row>
    <row r="144" spans="1:5" ht="102">
      <c r="A144" s="36" t="s">
        <v>51</v>
      </c>
      <c r="E144" s="37" t="s">
        <v>465</v>
      </c>
    </row>
    <row r="145" spans="1:5" ht="229.5">
      <c r="A145" t="s">
        <v>53</v>
      </c>
      <c r="E145" s="35" t="s">
        <v>466</v>
      </c>
    </row>
    <row r="146" spans="1:16" ht="12.75">
      <c r="A146" s="25" t="s">
        <v>45</v>
      </c>
      <c r="B146" s="29" t="s">
        <v>302</v>
      </c>
      <c r="C146" s="29" t="s">
        <v>467</v>
      </c>
      <c r="D146" s="25" t="s">
        <v>50</v>
      </c>
      <c r="E146" s="30" t="s">
        <v>468</v>
      </c>
      <c r="F146" s="31" t="s">
        <v>135</v>
      </c>
      <c r="G146" s="32">
        <v>68.04</v>
      </c>
      <c r="H146" s="33">
        <v>0</v>
      </c>
      <c r="I146" s="33">
        <f>ROUND(ROUND(H146,2)*ROUND(G146,3),2)</f>
      </c>
      <c r="O146">
        <f>(I146*21)/100</f>
      </c>
      <c r="P146" t="s">
        <v>23</v>
      </c>
    </row>
    <row r="147" spans="1:5" ht="12.75">
      <c r="A147" s="34" t="s">
        <v>49</v>
      </c>
      <c r="E147" s="35" t="s">
        <v>50</v>
      </c>
    </row>
    <row r="148" spans="1:5" ht="51">
      <c r="A148" s="36" t="s">
        <v>51</v>
      </c>
      <c r="E148" s="37" t="s">
        <v>469</v>
      </c>
    </row>
    <row r="149" spans="1:5" ht="229.5">
      <c r="A149" t="s">
        <v>53</v>
      </c>
      <c r="E149" s="35" t="s">
        <v>470</v>
      </c>
    </row>
    <row r="150" spans="1:16" ht="12.75">
      <c r="A150" s="25" t="s">
        <v>45</v>
      </c>
      <c r="B150" s="29" t="s">
        <v>471</v>
      </c>
      <c r="C150" s="29" t="s">
        <v>472</v>
      </c>
      <c r="D150" s="25" t="s">
        <v>50</v>
      </c>
      <c r="E150" s="30" t="s">
        <v>473</v>
      </c>
      <c r="F150" s="31" t="s">
        <v>135</v>
      </c>
      <c r="G150" s="32">
        <v>68.682</v>
      </c>
      <c r="H150" s="33">
        <v>0</v>
      </c>
      <c r="I150" s="33">
        <f>ROUND(ROUND(H150,2)*ROUND(G150,3),2)</f>
      </c>
      <c r="O150">
        <f>(I150*21)/100</f>
      </c>
      <c r="P150" t="s">
        <v>23</v>
      </c>
    </row>
    <row r="151" spans="1:5" ht="12.75">
      <c r="A151" s="34" t="s">
        <v>49</v>
      </c>
      <c r="E151" s="35" t="s">
        <v>50</v>
      </c>
    </row>
    <row r="152" spans="1:5" ht="127.5">
      <c r="A152" s="36" t="s">
        <v>51</v>
      </c>
      <c r="E152" s="37" t="s">
        <v>474</v>
      </c>
    </row>
    <row r="153" spans="1:5" ht="293.25">
      <c r="A153" t="s">
        <v>53</v>
      </c>
      <c r="E153" s="35" t="s">
        <v>475</v>
      </c>
    </row>
    <row r="154" spans="1:16" ht="12.75">
      <c r="A154" s="25" t="s">
        <v>45</v>
      </c>
      <c r="B154" s="29" t="s">
        <v>476</v>
      </c>
      <c r="C154" s="29" t="s">
        <v>217</v>
      </c>
      <c r="D154" s="25" t="s">
        <v>50</v>
      </c>
      <c r="E154" s="30" t="s">
        <v>218</v>
      </c>
      <c r="F154" s="31" t="s">
        <v>163</v>
      </c>
      <c r="G154" s="32">
        <v>568.73</v>
      </c>
      <c r="H154" s="33">
        <v>0</v>
      </c>
      <c r="I154" s="33">
        <f>ROUND(ROUND(H154,2)*ROUND(G154,3),2)</f>
      </c>
      <c r="O154">
        <f>(I154*21)/100</f>
      </c>
      <c r="P154" t="s">
        <v>23</v>
      </c>
    </row>
    <row r="155" spans="1:5" ht="12.75">
      <c r="A155" s="34" t="s">
        <v>49</v>
      </c>
      <c r="E155" s="35" t="s">
        <v>50</v>
      </c>
    </row>
    <row r="156" spans="1:5" ht="51">
      <c r="A156" s="36" t="s">
        <v>51</v>
      </c>
      <c r="E156" s="37" t="s">
        <v>477</v>
      </c>
    </row>
    <row r="157" spans="1:5" ht="25.5">
      <c r="A157" t="s">
        <v>53</v>
      </c>
      <c r="E157" s="35" t="s">
        <v>220</v>
      </c>
    </row>
    <row r="158" spans="1:16" ht="12.75">
      <c r="A158" s="25" t="s">
        <v>45</v>
      </c>
      <c r="B158" s="29" t="s">
        <v>478</v>
      </c>
      <c r="C158" s="29" t="s">
        <v>222</v>
      </c>
      <c r="D158" s="25" t="s">
        <v>50</v>
      </c>
      <c r="E158" s="30" t="s">
        <v>223</v>
      </c>
      <c r="F158" s="31" t="s">
        <v>163</v>
      </c>
      <c r="G158" s="32">
        <v>765.75</v>
      </c>
      <c r="H158" s="33">
        <v>0</v>
      </c>
      <c r="I158" s="33">
        <f>ROUND(ROUND(H158,2)*ROUND(G158,3),2)</f>
      </c>
      <c r="O158">
        <f>(I158*21)/100</f>
      </c>
      <c r="P158" t="s">
        <v>23</v>
      </c>
    </row>
    <row r="159" spans="1:5" ht="12.75">
      <c r="A159" s="34" t="s">
        <v>49</v>
      </c>
      <c r="E159" s="35" t="s">
        <v>50</v>
      </c>
    </row>
    <row r="160" spans="1:5" ht="51">
      <c r="A160" s="36" t="s">
        <v>51</v>
      </c>
      <c r="E160" s="37" t="s">
        <v>479</v>
      </c>
    </row>
    <row r="161" spans="1:5" ht="38.25">
      <c r="A161" t="s">
        <v>53</v>
      </c>
      <c r="E161" s="35" t="s">
        <v>225</v>
      </c>
    </row>
    <row r="162" spans="1:16" ht="12.75">
      <c r="A162" s="25" t="s">
        <v>45</v>
      </c>
      <c r="B162" s="29" t="s">
        <v>480</v>
      </c>
      <c r="C162" s="29" t="s">
        <v>227</v>
      </c>
      <c r="D162" s="25" t="s">
        <v>50</v>
      </c>
      <c r="E162" s="30" t="s">
        <v>228</v>
      </c>
      <c r="F162" s="31" t="s">
        <v>163</v>
      </c>
      <c r="G162" s="32">
        <v>765.75</v>
      </c>
      <c r="H162" s="33">
        <v>0</v>
      </c>
      <c r="I162" s="33">
        <f>ROUND(ROUND(H162,2)*ROUND(G162,3),2)</f>
      </c>
      <c r="O162">
        <f>(I162*21)/100</f>
      </c>
      <c r="P162" t="s">
        <v>23</v>
      </c>
    </row>
    <row r="163" spans="1:5" ht="12.75">
      <c r="A163" s="34" t="s">
        <v>49</v>
      </c>
      <c r="E163" s="35" t="s">
        <v>50</v>
      </c>
    </row>
    <row r="164" spans="1:5" ht="12.75">
      <c r="A164" s="36" t="s">
        <v>51</v>
      </c>
      <c r="E164" s="37" t="s">
        <v>481</v>
      </c>
    </row>
    <row r="165" spans="1:5" ht="25.5">
      <c r="A165" t="s">
        <v>53</v>
      </c>
      <c r="E165" s="35" t="s">
        <v>230</v>
      </c>
    </row>
    <row r="166" spans="1:16" ht="12.75">
      <c r="A166" s="25" t="s">
        <v>45</v>
      </c>
      <c r="B166" s="29" t="s">
        <v>482</v>
      </c>
      <c r="C166" s="29" t="s">
        <v>232</v>
      </c>
      <c r="D166" s="25" t="s">
        <v>50</v>
      </c>
      <c r="E166" s="30" t="s">
        <v>233</v>
      </c>
      <c r="F166" s="31" t="s">
        <v>163</v>
      </c>
      <c r="G166" s="32">
        <v>765.75</v>
      </c>
      <c r="H166" s="33">
        <v>0</v>
      </c>
      <c r="I166" s="33">
        <f>ROUND(ROUND(H166,2)*ROUND(G166,3),2)</f>
      </c>
      <c r="O166">
        <f>(I166*21)/100</f>
      </c>
      <c r="P166" t="s">
        <v>23</v>
      </c>
    </row>
    <row r="167" spans="1:5" ht="12.75">
      <c r="A167" s="34" t="s">
        <v>49</v>
      </c>
      <c r="E167" s="35" t="s">
        <v>50</v>
      </c>
    </row>
    <row r="168" spans="1:5" ht="12.75">
      <c r="A168" s="36" t="s">
        <v>51</v>
      </c>
      <c r="E168" s="37" t="s">
        <v>481</v>
      </c>
    </row>
    <row r="169" spans="1:5" ht="38.25">
      <c r="A169" t="s">
        <v>53</v>
      </c>
      <c r="E169" s="35" t="s">
        <v>234</v>
      </c>
    </row>
    <row r="170" spans="1:16" ht="12.75">
      <c r="A170" s="25" t="s">
        <v>45</v>
      </c>
      <c r="B170" s="29" t="s">
        <v>483</v>
      </c>
      <c r="C170" s="29" t="s">
        <v>484</v>
      </c>
      <c r="D170" s="25" t="s">
        <v>50</v>
      </c>
      <c r="E170" s="30" t="s">
        <v>485</v>
      </c>
      <c r="F170" s="31" t="s">
        <v>163</v>
      </c>
      <c r="G170" s="32">
        <v>105</v>
      </c>
      <c r="H170" s="33">
        <v>0</v>
      </c>
      <c r="I170" s="33">
        <f>ROUND(ROUND(H170,2)*ROUND(G170,3),2)</f>
      </c>
      <c r="O170">
        <f>(I170*21)/100</f>
      </c>
      <c r="P170" t="s">
        <v>23</v>
      </c>
    </row>
    <row r="171" spans="1:5" ht="12.75">
      <c r="A171" s="34" t="s">
        <v>49</v>
      </c>
      <c r="E171" s="35" t="s">
        <v>50</v>
      </c>
    </row>
    <row r="172" spans="1:5" ht="63.75">
      <c r="A172" s="36" t="s">
        <v>51</v>
      </c>
      <c r="E172" s="37" t="s">
        <v>486</v>
      </c>
    </row>
    <row r="173" spans="1:5" ht="38.25">
      <c r="A173" t="s">
        <v>53</v>
      </c>
      <c r="E173" s="35" t="s">
        <v>487</v>
      </c>
    </row>
    <row r="174" spans="1:18" ht="12.75" customHeight="1">
      <c r="A174" s="6" t="s">
        <v>43</v>
      </c>
      <c r="B174" s="6"/>
      <c r="C174" s="40" t="s">
        <v>23</v>
      </c>
      <c r="D174" s="6"/>
      <c r="E174" s="27" t="s">
        <v>235</v>
      </c>
      <c r="F174" s="6"/>
      <c r="G174" s="6"/>
      <c r="H174" s="6"/>
      <c r="I174" s="41">
        <f>0+Q174</f>
      </c>
      <c r="O174">
        <f>0+R174</f>
      </c>
      <c r="Q174">
        <f>0+I175+I179+I183+I187+I191+I195+I199+I203+I207+I211+I215+I219+I223+I227+I231+I235</f>
      </c>
      <c r="R174">
        <f>0+O175+O179+O183+O187+O191+O195+O199+O203+O207+O211+O215+O219+O223+O227+O231+O235</f>
      </c>
    </row>
    <row r="175" spans="1:16" ht="12.75">
      <c r="A175" s="25" t="s">
        <v>45</v>
      </c>
      <c r="B175" s="29" t="s">
        <v>488</v>
      </c>
      <c r="C175" s="29" t="s">
        <v>489</v>
      </c>
      <c r="D175" s="25" t="s">
        <v>50</v>
      </c>
      <c r="E175" s="30" t="s">
        <v>490</v>
      </c>
      <c r="F175" s="31" t="s">
        <v>163</v>
      </c>
      <c r="G175" s="32">
        <v>88.53</v>
      </c>
      <c r="H175" s="33">
        <v>0</v>
      </c>
      <c r="I175" s="33">
        <f>ROUND(ROUND(H175,2)*ROUND(G175,3),2)</f>
      </c>
      <c r="O175">
        <f>(I175*21)/100</f>
      </c>
      <c r="P175" t="s">
        <v>23</v>
      </c>
    </row>
    <row r="176" spans="1:5" ht="12.75">
      <c r="A176" s="34" t="s">
        <v>49</v>
      </c>
      <c r="E176" s="35" t="s">
        <v>50</v>
      </c>
    </row>
    <row r="177" spans="1:5" ht="51">
      <c r="A177" s="36" t="s">
        <v>51</v>
      </c>
      <c r="E177" s="37" t="s">
        <v>491</v>
      </c>
    </row>
    <row r="178" spans="1:5" ht="25.5">
      <c r="A178" t="s">
        <v>53</v>
      </c>
      <c r="E178" s="35" t="s">
        <v>492</v>
      </c>
    </row>
    <row r="179" spans="1:16" ht="12.75">
      <c r="A179" s="25" t="s">
        <v>45</v>
      </c>
      <c r="B179" s="29" t="s">
        <v>493</v>
      </c>
      <c r="C179" s="29" t="s">
        <v>494</v>
      </c>
      <c r="D179" s="25" t="s">
        <v>50</v>
      </c>
      <c r="E179" s="30" t="s">
        <v>495</v>
      </c>
      <c r="F179" s="31" t="s">
        <v>135</v>
      </c>
      <c r="G179" s="32">
        <v>0.229</v>
      </c>
      <c r="H179" s="33">
        <v>0</v>
      </c>
      <c r="I179" s="33">
        <f>ROUND(ROUND(H179,2)*ROUND(G179,3),2)</f>
      </c>
      <c r="O179">
        <f>(I179*21)/100</f>
      </c>
      <c r="P179" t="s">
        <v>23</v>
      </c>
    </row>
    <row r="180" spans="1:5" ht="12.75">
      <c r="A180" s="34" t="s">
        <v>49</v>
      </c>
      <c r="E180" s="35" t="s">
        <v>50</v>
      </c>
    </row>
    <row r="181" spans="1:5" ht="63.75">
      <c r="A181" s="36" t="s">
        <v>51</v>
      </c>
      <c r="E181" s="37" t="s">
        <v>496</v>
      </c>
    </row>
    <row r="182" spans="1:5" ht="51">
      <c r="A182" t="s">
        <v>53</v>
      </c>
      <c r="E182" s="35" t="s">
        <v>497</v>
      </c>
    </row>
    <row r="183" spans="1:16" ht="12.75">
      <c r="A183" s="25" t="s">
        <v>45</v>
      </c>
      <c r="B183" s="29" t="s">
        <v>498</v>
      </c>
      <c r="C183" s="29" t="s">
        <v>499</v>
      </c>
      <c r="D183" s="25" t="s">
        <v>50</v>
      </c>
      <c r="E183" s="30" t="s">
        <v>500</v>
      </c>
      <c r="F183" s="31" t="s">
        <v>135</v>
      </c>
      <c r="G183" s="32">
        <v>43.452</v>
      </c>
      <c r="H183" s="33">
        <v>0</v>
      </c>
      <c r="I183" s="33">
        <f>ROUND(ROUND(H183,2)*ROUND(G183,3),2)</f>
      </c>
      <c r="O183">
        <f>(I183*21)/100</f>
      </c>
      <c r="P183" t="s">
        <v>23</v>
      </c>
    </row>
    <row r="184" spans="1:5" ht="12.75">
      <c r="A184" s="34" t="s">
        <v>49</v>
      </c>
      <c r="E184" s="35" t="s">
        <v>50</v>
      </c>
    </row>
    <row r="185" spans="1:5" ht="89.25">
      <c r="A185" s="36" t="s">
        <v>51</v>
      </c>
      <c r="E185" s="37" t="s">
        <v>501</v>
      </c>
    </row>
    <row r="186" spans="1:5" ht="409.5">
      <c r="A186" t="s">
        <v>53</v>
      </c>
      <c r="E186" s="35" t="s">
        <v>502</v>
      </c>
    </row>
    <row r="187" spans="1:16" ht="12.75">
      <c r="A187" s="25" t="s">
        <v>45</v>
      </c>
      <c r="B187" s="29" t="s">
        <v>503</v>
      </c>
      <c r="C187" s="29" t="s">
        <v>504</v>
      </c>
      <c r="D187" s="25" t="s">
        <v>50</v>
      </c>
      <c r="E187" s="30" t="s">
        <v>505</v>
      </c>
      <c r="F187" s="31" t="s">
        <v>123</v>
      </c>
      <c r="G187" s="32">
        <v>5.868</v>
      </c>
      <c r="H187" s="33">
        <v>0</v>
      </c>
      <c r="I187" s="33">
        <f>ROUND(ROUND(H187,2)*ROUND(G187,3),2)</f>
      </c>
      <c r="O187">
        <f>(I187*21)/100</f>
      </c>
      <c r="P187" t="s">
        <v>23</v>
      </c>
    </row>
    <row r="188" spans="1:5" ht="12.75">
      <c r="A188" s="34" t="s">
        <v>49</v>
      </c>
      <c r="E188" s="35" t="s">
        <v>50</v>
      </c>
    </row>
    <row r="189" spans="1:5" ht="25.5">
      <c r="A189" s="36" t="s">
        <v>51</v>
      </c>
      <c r="E189" s="37" t="s">
        <v>506</v>
      </c>
    </row>
    <row r="190" spans="1:5" ht="267.75">
      <c r="A190" t="s">
        <v>53</v>
      </c>
      <c r="E190" s="35" t="s">
        <v>507</v>
      </c>
    </row>
    <row r="191" spans="1:16" ht="12.75">
      <c r="A191" s="25" t="s">
        <v>45</v>
      </c>
      <c r="B191" s="29" t="s">
        <v>508</v>
      </c>
      <c r="C191" s="29" t="s">
        <v>509</v>
      </c>
      <c r="D191" s="25" t="s">
        <v>29</v>
      </c>
      <c r="E191" s="30" t="s">
        <v>510</v>
      </c>
      <c r="F191" s="31" t="s">
        <v>123</v>
      </c>
      <c r="G191" s="32">
        <v>2.865</v>
      </c>
      <c r="H191" s="33">
        <v>0</v>
      </c>
      <c r="I191" s="33">
        <f>ROUND(ROUND(H191,2)*ROUND(G191,3),2)</f>
      </c>
      <c r="O191">
        <f>(I191*21)/100</f>
      </c>
      <c r="P191" t="s">
        <v>23</v>
      </c>
    </row>
    <row r="192" spans="1:5" ht="12.75">
      <c r="A192" s="34" t="s">
        <v>49</v>
      </c>
      <c r="E192" s="35" t="s">
        <v>50</v>
      </c>
    </row>
    <row r="193" spans="1:5" ht="63.75">
      <c r="A193" s="36" t="s">
        <v>51</v>
      </c>
      <c r="E193" s="37" t="s">
        <v>511</v>
      </c>
    </row>
    <row r="194" spans="1:5" ht="38.25">
      <c r="A194" t="s">
        <v>53</v>
      </c>
      <c r="E194" s="35" t="s">
        <v>512</v>
      </c>
    </row>
    <row r="195" spans="1:16" ht="12.75">
      <c r="A195" s="25" t="s">
        <v>45</v>
      </c>
      <c r="B195" s="29" t="s">
        <v>513</v>
      </c>
      <c r="C195" s="29" t="s">
        <v>509</v>
      </c>
      <c r="D195" s="25" t="s">
        <v>23</v>
      </c>
      <c r="E195" s="30" t="s">
        <v>510</v>
      </c>
      <c r="F195" s="31" t="s">
        <v>123</v>
      </c>
      <c r="G195" s="32">
        <v>0.798</v>
      </c>
      <c r="H195" s="33">
        <v>0</v>
      </c>
      <c r="I195" s="33">
        <f>ROUND(ROUND(H195,2)*ROUND(G195,3),2)</f>
      </c>
      <c r="O195">
        <f>(I195*21)/100</f>
      </c>
      <c r="P195" t="s">
        <v>23</v>
      </c>
    </row>
    <row r="196" spans="1:5" ht="12.75">
      <c r="A196" s="34" t="s">
        <v>49</v>
      </c>
      <c r="E196" s="35" t="s">
        <v>50</v>
      </c>
    </row>
    <row r="197" spans="1:5" ht="89.25">
      <c r="A197" s="36" t="s">
        <v>51</v>
      </c>
      <c r="E197" s="37" t="s">
        <v>514</v>
      </c>
    </row>
    <row r="198" spans="1:5" ht="38.25">
      <c r="A198" t="s">
        <v>53</v>
      </c>
      <c r="E198" s="35" t="s">
        <v>512</v>
      </c>
    </row>
    <row r="199" spans="1:16" ht="12.75">
      <c r="A199" s="25" t="s">
        <v>45</v>
      </c>
      <c r="B199" s="29" t="s">
        <v>515</v>
      </c>
      <c r="C199" s="29" t="s">
        <v>516</v>
      </c>
      <c r="D199" s="25" t="s">
        <v>50</v>
      </c>
      <c r="E199" s="30" t="s">
        <v>517</v>
      </c>
      <c r="F199" s="31" t="s">
        <v>163</v>
      </c>
      <c r="G199" s="32">
        <v>50.5</v>
      </c>
      <c r="H199" s="33">
        <v>0</v>
      </c>
      <c r="I199" s="33">
        <f>ROUND(ROUND(H199,2)*ROUND(G199,3),2)</f>
      </c>
      <c r="O199">
        <f>(I199*21)/100</f>
      </c>
      <c r="P199" t="s">
        <v>23</v>
      </c>
    </row>
    <row r="200" spans="1:5" ht="12.75">
      <c r="A200" s="34" t="s">
        <v>49</v>
      </c>
      <c r="E200" s="35" t="s">
        <v>50</v>
      </c>
    </row>
    <row r="201" spans="1:5" ht="63.75">
      <c r="A201" s="36" t="s">
        <v>51</v>
      </c>
      <c r="E201" s="37" t="s">
        <v>518</v>
      </c>
    </row>
    <row r="202" spans="1:5" ht="25.5">
      <c r="A202" t="s">
        <v>53</v>
      </c>
      <c r="E202" s="35" t="s">
        <v>519</v>
      </c>
    </row>
    <row r="203" spans="1:16" ht="12.75">
      <c r="A203" s="25" t="s">
        <v>45</v>
      </c>
      <c r="B203" s="29" t="s">
        <v>520</v>
      </c>
      <c r="C203" s="29" t="s">
        <v>521</v>
      </c>
      <c r="D203" s="25" t="s">
        <v>50</v>
      </c>
      <c r="E203" s="30" t="s">
        <v>522</v>
      </c>
      <c r="F203" s="31" t="s">
        <v>135</v>
      </c>
      <c r="G203" s="32">
        <v>16.5</v>
      </c>
      <c r="H203" s="33">
        <v>0</v>
      </c>
      <c r="I203" s="33">
        <f>ROUND(ROUND(H203,2)*ROUND(G203,3),2)</f>
      </c>
      <c r="O203">
        <f>(I203*21)/100</f>
      </c>
      <c r="P203" t="s">
        <v>23</v>
      </c>
    </row>
    <row r="204" spans="1:5" ht="12.75">
      <c r="A204" s="34" t="s">
        <v>49</v>
      </c>
      <c r="E204" s="35" t="s">
        <v>50</v>
      </c>
    </row>
    <row r="205" spans="1:5" ht="89.25">
      <c r="A205" s="36" t="s">
        <v>51</v>
      </c>
      <c r="E205" s="37" t="s">
        <v>523</v>
      </c>
    </row>
    <row r="206" spans="1:5" ht="25.5">
      <c r="A206" t="s">
        <v>53</v>
      </c>
      <c r="E206" s="35" t="s">
        <v>524</v>
      </c>
    </row>
    <row r="207" spans="1:16" ht="25.5">
      <c r="A207" s="25" t="s">
        <v>45</v>
      </c>
      <c r="B207" s="29" t="s">
        <v>525</v>
      </c>
      <c r="C207" s="29" t="s">
        <v>526</v>
      </c>
      <c r="D207" s="25" t="s">
        <v>50</v>
      </c>
      <c r="E207" s="30" t="s">
        <v>527</v>
      </c>
      <c r="F207" s="31" t="s">
        <v>144</v>
      </c>
      <c r="G207" s="32">
        <v>40</v>
      </c>
      <c r="H207" s="33">
        <v>0</v>
      </c>
      <c r="I207" s="33">
        <f>ROUND(ROUND(H207,2)*ROUND(G207,3),2)</f>
      </c>
      <c r="O207">
        <f>(I207*21)/100</f>
      </c>
      <c r="P207" t="s">
        <v>23</v>
      </c>
    </row>
    <row r="208" spans="1:5" ht="12.75">
      <c r="A208" s="34" t="s">
        <v>49</v>
      </c>
      <c r="E208" s="35" t="s">
        <v>50</v>
      </c>
    </row>
    <row r="209" spans="1:5" ht="51">
      <c r="A209" s="36" t="s">
        <v>51</v>
      </c>
      <c r="E209" s="37" t="s">
        <v>528</v>
      </c>
    </row>
    <row r="210" spans="1:5" ht="63.75">
      <c r="A210" t="s">
        <v>53</v>
      </c>
      <c r="E210" s="35" t="s">
        <v>240</v>
      </c>
    </row>
    <row r="211" spans="1:16" ht="25.5">
      <c r="A211" s="25" t="s">
        <v>45</v>
      </c>
      <c r="B211" s="29" t="s">
        <v>529</v>
      </c>
      <c r="C211" s="29" t="s">
        <v>530</v>
      </c>
      <c r="D211" s="25" t="s">
        <v>50</v>
      </c>
      <c r="E211" s="30" t="s">
        <v>531</v>
      </c>
      <c r="F211" s="31" t="s">
        <v>144</v>
      </c>
      <c r="G211" s="32">
        <v>85</v>
      </c>
      <c r="H211" s="33">
        <v>0</v>
      </c>
      <c r="I211" s="33">
        <f>ROUND(ROUND(H211,2)*ROUND(G211,3),2)</f>
      </c>
      <c r="O211">
        <f>(I211*21)/100</f>
      </c>
      <c r="P211" t="s">
        <v>23</v>
      </c>
    </row>
    <row r="212" spans="1:5" ht="12.75">
      <c r="A212" s="34" t="s">
        <v>49</v>
      </c>
      <c r="E212" s="35" t="s">
        <v>50</v>
      </c>
    </row>
    <row r="213" spans="1:5" ht="63.75">
      <c r="A213" s="36" t="s">
        <v>51</v>
      </c>
      <c r="E213" s="37" t="s">
        <v>532</v>
      </c>
    </row>
    <row r="214" spans="1:5" ht="63.75">
      <c r="A214" t="s">
        <v>53</v>
      </c>
      <c r="E214" s="35" t="s">
        <v>240</v>
      </c>
    </row>
    <row r="215" spans="1:16" ht="12.75">
      <c r="A215" s="25" t="s">
        <v>45</v>
      </c>
      <c r="B215" s="29" t="s">
        <v>533</v>
      </c>
      <c r="C215" s="29" t="s">
        <v>534</v>
      </c>
      <c r="D215" s="25" t="s">
        <v>50</v>
      </c>
      <c r="E215" s="30" t="s">
        <v>535</v>
      </c>
      <c r="F215" s="31" t="s">
        <v>144</v>
      </c>
      <c r="G215" s="32">
        <v>5.4</v>
      </c>
      <c r="H215" s="33">
        <v>0</v>
      </c>
      <c r="I215" s="33">
        <f>ROUND(ROUND(H215,2)*ROUND(G215,3),2)</f>
      </c>
      <c r="O215">
        <f>(I215*21)/100</f>
      </c>
      <c r="P215" t="s">
        <v>23</v>
      </c>
    </row>
    <row r="216" spans="1:5" ht="12.75">
      <c r="A216" s="34" t="s">
        <v>49</v>
      </c>
      <c r="E216" s="35" t="s">
        <v>50</v>
      </c>
    </row>
    <row r="217" spans="1:5" ht="38.25">
      <c r="A217" s="36" t="s">
        <v>51</v>
      </c>
      <c r="E217" s="37" t="s">
        <v>536</v>
      </c>
    </row>
    <row r="218" spans="1:5" ht="12.75">
      <c r="A218" t="s">
        <v>53</v>
      </c>
      <c r="E218" s="35" t="s">
        <v>50</v>
      </c>
    </row>
    <row r="219" spans="1:16" ht="12.75">
      <c r="A219" s="25" t="s">
        <v>45</v>
      </c>
      <c r="B219" s="29" t="s">
        <v>537</v>
      </c>
      <c r="C219" s="29" t="s">
        <v>538</v>
      </c>
      <c r="D219" s="25" t="s">
        <v>50</v>
      </c>
      <c r="E219" s="30" t="s">
        <v>539</v>
      </c>
      <c r="F219" s="31" t="s">
        <v>144</v>
      </c>
      <c r="G219" s="32">
        <v>56</v>
      </c>
      <c r="H219" s="33">
        <v>0</v>
      </c>
      <c r="I219" s="33">
        <f>ROUND(ROUND(H219,2)*ROUND(G219,3),2)</f>
      </c>
      <c r="O219">
        <f>(I219*21)/100</f>
      </c>
      <c r="P219" t="s">
        <v>23</v>
      </c>
    </row>
    <row r="220" spans="1:5" ht="12.75">
      <c r="A220" s="34" t="s">
        <v>49</v>
      </c>
      <c r="E220" s="35" t="s">
        <v>50</v>
      </c>
    </row>
    <row r="221" spans="1:5" ht="76.5">
      <c r="A221" s="36" t="s">
        <v>51</v>
      </c>
      <c r="E221" s="37" t="s">
        <v>540</v>
      </c>
    </row>
    <row r="222" spans="1:5" ht="191.25">
      <c r="A222" t="s">
        <v>53</v>
      </c>
      <c r="E222" s="35" t="s">
        <v>541</v>
      </c>
    </row>
    <row r="223" spans="1:16" ht="12.75">
      <c r="A223" s="25" t="s">
        <v>45</v>
      </c>
      <c r="B223" s="29" t="s">
        <v>542</v>
      </c>
      <c r="C223" s="29" t="s">
        <v>543</v>
      </c>
      <c r="D223" s="25" t="s">
        <v>50</v>
      </c>
      <c r="E223" s="30" t="s">
        <v>544</v>
      </c>
      <c r="F223" s="31" t="s">
        <v>111</v>
      </c>
      <c r="G223" s="32">
        <v>5</v>
      </c>
      <c r="H223" s="33">
        <v>0</v>
      </c>
      <c r="I223" s="33">
        <f>ROUND(ROUND(H223,2)*ROUND(G223,3),2)</f>
      </c>
      <c r="O223">
        <f>(I223*21)/100</f>
      </c>
      <c r="P223" t="s">
        <v>23</v>
      </c>
    </row>
    <row r="224" spans="1:5" ht="12.75">
      <c r="A224" s="34" t="s">
        <v>49</v>
      </c>
      <c r="E224" s="35" t="s">
        <v>50</v>
      </c>
    </row>
    <row r="225" spans="1:5" ht="25.5">
      <c r="A225" s="36" t="s">
        <v>51</v>
      </c>
      <c r="E225" s="37" t="s">
        <v>545</v>
      </c>
    </row>
    <row r="226" spans="1:5" ht="38.25">
      <c r="A226" t="s">
        <v>53</v>
      </c>
      <c r="E226" s="35" t="s">
        <v>546</v>
      </c>
    </row>
    <row r="227" spans="1:16" ht="12.75">
      <c r="A227" s="25" t="s">
        <v>45</v>
      </c>
      <c r="B227" s="29" t="s">
        <v>547</v>
      </c>
      <c r="C227" s="29" t="s">
        <v>548</v>
      </c>
      <c r="D227" s="25" t="s">
        <v>50</v>
      </c>
      <c r="E227" s="30" t="s">
        <v>549</v>
      </c>
      <c r="F227" s="31" t="s">
        <v>163</v>
      </c>
      <c r="G227" s="32">
        <v>298.79</v>
      </c>
      <c r="H227" s="33">
        <v>0</v>
      </c>
      <c r="I227" s="33">
        <f>ROUND(ROUND(H227,2)*ROUND(G227,3),2)</f>
      </c>
      <c r="O227">
        <f>(I227*21)/100</f>
      </c>
      <c r="P227" t="s">
        <v>23</v>
      </c>
    </row>
    <row r="228" spans="1:5" ht="12.75">
      <c r="A228" s="34" t="s">
        <v>49</v>
      </c>
      <c r="E228" s="35" t="s">
        <v>50</v>
      </c>
    </row>
    <row r="229" spans="1:5" ht="76.5">
      <c r="A229" s="36" t="s">
        <v>51</v>
      </c>
      <c r="E229" s="37" t="s">
        <v>550</v>
      </c>
    </row>
    <row r="230" spans="1:5" ht="102">
      <c r="A230" t="s">
        <v>53</v>
      </c>
      <c r="E230" s="35" t="s">
        <v>551</v>
      </c>
    </row>
    <row r="231" spans="1:16" ht="12.75">
      <c r="A231" s="25" t="s">
        <v>45</v>
      </c>
      <c r="B231" s="29" t="s">
        <v>552</v>
      </c>
      <c r="C231" s="29" t="s">
        <v>553</v>
      </c>
      <c r="D231" s="25" t="s">
        <v>50</v>
      </c>
      <c r="E231" s="30" t="s">
        <v>554</v>
      </c>
      <c r="F231" s="31" t="s">
        <v>163</v>
      </c>
      <c r="G231" s="32">
        <v>158.1</v>
      </c>
      <c r="H231" s="33">
        <v>0</v>
      </c>
      <c r="I231" s="33">
        <f>ROUND(ROUND(H231,2)*ROUND(G231,3),2)</f>
      </c>
      <c r="O231">
        <f>(I231*21)/100</f>
      </c>
      <c r="P231" t="s">
        <v>23</v>
      </c>
    </row>
    <row r="232" spans="1:5" ht="12.75">
      <c r="A232" s="34" t="s">
        <v>49</v>
      </c>
      <c r="E232" s="35" t="s">
        <v>50</v>
      </c>
    </row>
    <row r="233" spans="1:5" ht="76.5">
      <c r="A233" s="36" t="s">
        <v>51</v>
      </c>
      <c r="E233" s="37" t="s">
        <v>555</v>
      </c>
    </row>
    <row r="234" spans="1:5" ht="102">
      <c r="A234" t="s">
        <v>53</v>
      </c>
      <c r="E234" s="35" t="s">
        <v>551</v>
      </c>
    </row>
    <row r="235" spans="1:16" ht="12.75">
      <c r="A235" s="25" t="s">
        <v>45</v>
      </c>
      <c r="B235" s="29" t="s">
        <v>556</v>
      </c>
      <c r="C235" s="29" t="s">
        <v>557</v>
      </c>
      <c r="D235" s="25" t="s">
        <v>50</v>
      </c>
      <c r="E235" s="30" t="s">
        <v>558</v>
      </c>
      <c r="F235" s="31" t="s">
        <v>163</v>
      </c>
      <c r="G235" s="32">
        <v>79.05</v>
      </c>
      <c r="H235" s="33">
        <v>0</v>
      </c>
      <c r="I235" s="33">
        <f>ROUND(ROUND(H235,2)*ROUND(G235,3),2)</f>
      </c>
      <c r="O235">
        <f>(I235*21)/100</f>
      </c>
      <c r="P235" t="s">
        <v>23</v>
      </c>
    </row>
    <row r="236" spans="1:5" ht="12.75">
      <c r="A236" s="34" t="s">
        <v>49</v>
      </c>
      <c r="E236" s="35" t="s">
        <v>50</v>
      </c>
    </row>
    <row r="237" spans="1:5" ht="63.75">
      <c r="A237" s="36" t="s">
        <v>51</v>
      </c>
      <c r="E237" s="37" t="s">
        <v>559</v>
      </c>
    </row>
    <row r="238" spans="1:5" ht="102">
      <c r="A238" t="s">
        <v>53</v>
      </c>
      <c r="E238" s="35" t="s">
        <v>560</v>
      </c>
    </row>
    <row r="239" spans="1:18" ht="12.75" customHeight="1">
      <c r="A239" s="6" t="s">
        <v>43</v>
      </c>
      <c r="B239" s="6"/>
      <c r="C239" s="40" t="s">
        <v>22</v>
      </c>
      <c r="D239" s="6"/>
      <c r="E239" s="27" t="s">
        <v>561</v>
      </c>
      <c r="F239" s="6"/>
      <c r="G239" s="6"/>
      <c r="H239" s="6"/>
      <c r="I239" s="41">
        <f>0+Q239</f>
      </c>
      <c r="O239">
        <f>0+R239</f>
      </c>
      <c r="Q239">
        <f>0+I240+I244+I248+I252+I256+I260+I264+I268+I272</f>
      </c>
      <c r="R239">
        <f>0+O240+O244+O248+O252+O256+O260+O264+O268+O272</f>
      </c>
    </row>
    <row r="240" spans="1:16" ht="12.75">
      <c r="A240" s="25" t="s">
        <v>45</v>
      </c>
      <c r="B240" s="29" t="s">
        <v>562</v>
      </c>
      <c r="C240" s="29" t="s">
        <v>563</v>
      </c>
      <c r="D240" s="25" t="s">
        <v>50</v>
      </c>
      <c r="E240" s="30" t="s">
        <v>564</v>
      </c>
      <c r="F240" s="31" t="s">
        <v>565</v>
      </c>
      <c r="G240" s="32">
        <v>192</v>
      </c>
      <c r="H240" s="33">
        <v>0</v>
      </c>
      <c r="I240" s="33">
        <f>ROUND(ROUND(H240,2)*ROUND(G240,3),2)</f>
      </c>
      <c r="O240">
        <f>(I240*21)/100</f>
      </c>
      <c r="P240" t="s">
        <v>23</v>
      </c>
    </row>
    <row r="241" spans="1:5" ht="12.75">
      <c r="A241" s="34" t="s">
        <v>49</v>
      </c>
      <c r="E241" s="35" t="s">
        <v>50</v>
      </c>
    </row>
    <row r="242" spans="1:5" ht="63.75">
      <c r="A242" s="36" t="s">
        <v>51</v>
      </c>
      <c r="E242" s="37" t="s">
        <v>566</v>
      </c>
    </row>
    <row r="243" spans="1:5" ht="25.5">
      <c r="A243" t="s">
        <v>53</v>
      </c>
      <c r="E243" s="35" t="s">
        <v>567</v>
      </c>
    </row>
    <row r="244" spans="1:16" ht="12.75">
      <c r="A244" s="25" t="s">
        <v>45</v>
      </c>
      <c r="B244" s="29" t="s">
        <v>568</v>
      </c>
      <c r="C244" s="29" t="s">
        <v>569</v>
      </c>
      <c r="D244" s="25" t="s">
        <v>50</v>
      </c>
      <c r="E244" s="30" t="s">
        <v>570</v>
      </c>
      <c r="F244" s="31" t="s">
        <v>135</v>
      </c>
      <c r="G244" s="32">
        <v>13.978</v>
      </c>
      <c r="H244" s="33">
        <v>0</v>
      </c>
      <c r="I244" s="33">
        <f>ROUND(ROUND(H244,2)*ROUND(G244,3),2)</f>
      </c>
      <c r="O244">
        <f>(I244*21)/100</f>
      </c>
      <c r="P244" t="s">
        <v>23</v>
      </c>
    </row>
    <row r="245" spans="1:5" ht="12.75">
      <c r="A245" s="34" t="s">
        <v>49</v>
      </c>
      <c r="E245" s="35" t="s">
        <v>50</v>
      </c>
    </row>
    <row r="246" spans="1:5" ht="76.5">
      <c r="A246" s="36" t="s">
        <v>51</v>
      </c>
      <c r="E246" s="37" t="s">
        <v>571</v>
      </c>
    </row>
    <row r="247" spans="1:5" ht="382.5">
      <c r="A247" t="s">
        <v>53</v>
      </c>
      <c r="E247" s="35" t="s">
        <v>572</v>
      </c>
    </row>
    <row r="248" spans="1:16" ht="12.75">
      <c r="A248" s="25" t="s">
        <v>45</v>
      </c>
      <c r="B248" s="29" t="s">
        <v>573</v>
      </c>
      <c r="C248" s="29" t="s">
        <v>574</v>
      </c>
      <c r="D248" s="25" t="s">
        <v>50</v>
      </c>
      <c r="E248" s="30" t="s">
        <v>575</v>
      </c>
      <c r="F248" s="31" t="s">
        <v>123</v>
      </c>
      <c r="G248" s="32">
        <v>2.307</v>
      </c>
      <c r="H248" s="33">
        <v>0</v>
      </c>
      <c r="I248" s="33">
        <f>ROUND(ROUND(H248,2)*ROUND(G248,3),2)</f>
      </c>
      <c r="O248">
        <f>(I248*21)/100</f>
      </c>
      <c r="P248" t="s">
        <v>23</v>
      </c>
    </row>
    <row r="249" spans="1:5" ht="12.75">
      <c r="A249" s="34" t="s">
        <v>49</v>
      </c>
      <c r="E249" s="35" t="s">
        <v>50</v>
      </c>
    </row>
    <row r="250" spans="1:5" ht="12.75">
      <c r="A250" s="36" t="s">
        <v>51</v>
      </c>
      <c r="E250" s="37" t="s">
        <v>576</v>
      </c>
    </row>
    <row r="251" spans="1:5" ht="242.25">
      <c r="A251" t="s">
        <v>53</v>
      </c>
      <c r="E251" s="35" t="s">
        <v>577</v>
      </c>
    </row>
    <row r="252" spans="1:16" ht="12.75">
      <c r="A252" s="25" t="s">
        <v>45</v>
      </c>
      <c r="B252" s="29" t="s">
        <v>578</v>
      </c>
      <c r="C252" s="29" t="s">
        <v>579</v>
      </c>
      <c r="D252" s="25" t="s">
        <v>50</v>
      </c>
      <c r="E252" s="30" t="s">
        <v>580</v>
      </c>
      <c r="F252" s="31" t="s">
        <v>135</v>
      </c>
      <c r="G252" s="32">
        <v>6.55</v>
      </c>
      <c r="H252" s="33">
        <v>0</v>
      </c>
      <c r="I252" s="33">
        <f>ROUND(ROUND(H252,2)*ROUND(G252,3),2)</f>
      </c>
      <c r="O252">
        <f>(I252*21)/100</f>
      </c>
      <c r="P252" t="s">
        <v>23</v>
      </c>
    </row>
    <row r="253" spans="1:5" ht="12.75">
      <c r="A253" s="34" t="s">
        <v>49</v>
      </c>
      <c r="E253" s="35" t="s">
        <v>50</v>
      </c>
    </row>
    <row r="254" spans="1:5" ht="76.5">
      <c r="A254" s="36" t="s">
        <v>51</v>
      </c>
      <c r="E254" s="37" t="s">
        <v>581</v>
      </c>
    </row>
    <row r="255" spans="1:5" ht="204">
      <c r="A255" t="s">
        <v>53</v>
      </c>
      <c r="E255" s="35" t="s">
        <v>582</v>
      </c>
    </row>
    <row r="256" spans="1:16" ht="12.75">
      <c r="A256" s="25" t="s">
        <v>45</v>
      </c>
      <c r="B256" s="29" t="s">
        <v>583</v>
      </c>
      <c r="C256" s="29" t="s">
        <v>584</v>
      </c>
      <c r="D256" s="25" t="s">
        <v>50</v>
      </c>
      <c r="E256" s="30" t="s">
        <v>585</v>
      </c>
      <c r="F256" s="31" t="s">
        <v>135</v>
      </c>
      <c r="G256" s="32">
        <v>7.573</v>
      </c>
      <c r="H256" s="33">
        <v>0</v>
      </c>
      <c r="I256" s="33">
        <f>ROUND(ROUND(H256,2)*ROUND(G256,3),2)</f>
      </c>
      <c r="O256">
        <f>(I256*21)/100</f>
      </c>
      <c r="P256" t="s">
        <v>23</v>
      </c>
    </row>
    <row r="257" spans="1:5" ht="12.75">
      <c r="A257" s="34" t="s">
        <v>49</v>
      </c>
      <c r="E257" s="35" t="s">
        <v>50</v>
      </c>
    </row>
    <row r="258" spans="1:5" ht="25.5">
      <c r="A258" s="36" t="s">
        <v>51</v>
      </c>
      <c r="E258" s="37" t="s">
        <v>586</v>
      </c>
    </row>
    <row r="259" spans="1:5" ht="369.75">
      <c r="A259" t="s">
        <v>53</v>
      </c>
      <c r="E259" s="35" t="s">
        <v>587</v>
      </c>
    </row>
    <row r="260" spans="1:16" ht="12.75">
      <c r="A260" s="25" t="s">
        <v>45</v>
      </c>
      <c r="B260" s="29" t="s">
        <v>588</v>
      </c>
      <c r="C260" s="29" t="s">
        <v>589</v>
      </c>
      <c r="D260" s="25" t="s">
        <v>50</v>
      </c>
      <c r="E260" s="30" t="s">
        <v>590</v>
      </c>
      <c r="F260" s="31" t="s">
        <v>123</v>
      </c>
      <c r="G260" s="32">
        <v>0.946</v>
      </c>
      <c r="H260" s="33">
        <v>0</v>
      </c>
      <c r="I260" s="33">
        <f>ROUND(ROUND(H260,2)*ROUND(G260,3),2)</f>
      </c>
      <c r="O260">
        <f>(I260*21)/100</f>
      </c>
      <c r="P260" t="s">
        <v>23</v>
      </c>
    </row>
    <row r="261" spans="1:5" ht="12.75">
      <c r="A261" s="34" t="s">
        <v>49</v>
      </c>
      <c r="E261" s="35" t="s">
        <v>50</v>
      </c>
    </row>
    <row r="262" spans="1:5" ht="12.75">
      <c r="A262" s="36" t="s">
        <v>51</v>
      </c>
      <c r="E262" s="37" t="s">
        <v>591</v>
      </c>
    </row>
    <row r="263" spans="1:5" ht="267.75">
      <c r="A263" t="s">
        <v>53</v>
      </c>
      <c r="E263" s="35" t="s">
        <v>592</v>
      </c>
    </row>
    <row r="264" spans="1:16" ht="12.75">
      <c r="A264" s="25" t="s">
        <v>45</v>
      </c>
      <c r="B264" s="29" t="s">
        <v>593</v>
      </c>
      <c r="C264" s="29" t="s">
        <v>594</v>
      </c>
      <c r="D264" s="25" t="s">
        <v>50</v>
      </c>
      <c r="E264" s="30" t="s">
        <v>595</v>
      </c>
      <c r="F264" s="31" t="s">
        <v>135</v>
      </c>
      <c r="G264" s="32">
        <v>69.49</v>
      </c>
      <c r="H264" s="33">
        <v>0</v>
      </c>
      <c r="I264" s="33">
        <f>ROUND(ROUND(H264,2)*ROUND(G264,3),2)</f>
      </c>
      <c r="O264">
        <f>(I264*21)/100</f>
      </c>
      <c r="P264" t="s">
        <v>23</v>
      </c>
    </row>
    <row r="265" spans="1:5" ht="12.75">
      <c r="A265" s="34" t="s">
        <v>49</v>
      </c>
      <c r="E265" s="35" t="s">
        <v>50</v>
      </c>
    </row>
    <row r="266" spans="1:5" ht="25.5">
      <c r="A266" s="36" t="s">
        <v>51</v>
      </c>
      <c r="E266" s="37" t="s">
        <v>596</v>
      </c>
    </row>
    <row r="267" spans="1:5" ht="369.75">
      <c r="A267" t="s">
        <v>53</v>
      </c>
      <c r="E267" s="35" t="s">
        <v>587</v>
      </c>
    </row>
    <row r="268" spans="1:16" ht="12.75">
      <c r="A268" s="25" t="s">
        <v>45</v>
      </c>
      <c r="B268" s="29" t="s">
        <v>597</v>
      </c>
      <c r="C268" s="29" t="s">
        <v>598</v>
      </c>
      <c r="D268" s="25" t="s">
        <v>50</v>
      </c>
      <c r="E268" s="30" t="s">
        <v>599</v>
      </c>
      <c r="F268" s="31" t="s">
        <v>123</v>
      </c>
      <c r="G268" s="32">
        <v>11.466</v>
      </c>
      <c r="H268" s="33">
        <v>0</v>
      </c>
      <c r="I268" s="33">
        <f>ROUND(ROUND(H268,2)*ROUND(G268,3),2)</f>
      </c>
      <c r="O268">
        <f>(I268*21)/100</f>
      </c>
      <c r="P268" t="s">
        <v>23</v>
      </c>
    </row>
    <row r="269" spans="1:5" ht="12.75">
      <c r="A269" s="34" t="s">
        <v>49</v>
      </c>
      <c r="E269" s="35" t="s">
        <v>50</v>
      </c>
    </row>
    <row r="270" spans="1:5" ht="12.75">
      <c r="A270" s="36" t="s">
        <v>51</v>
      </c>
      <c r="E270" s="37" t="s">
        <v>600</v>
      </c>
    </row>
    <row r="271" spans="1:5" ht="267.75">
      <c r="A271" t="s">
        <v>53</v>
      </c>
      <c r="E271" s="35" t="s">
        <v>592</v>
      </c>
    </row>
    <row r="272" spans="1:16" ht="25.5">
      <c r="A272" s="25" t="s">
        <v>45</v>
      </c>
      <c r="B272" s="29" t="s">
        <v>601</v>
      </c>
      <c r="C272" s="29" t="s">
        <v>602</v>
      </c>
      <c r="D272" s="25" t="s">
        <v>50</v>
      </c>
      <c r="E272" s="30" t="s">
        <v>603</v>
      </c>
      <c r="F272" s="31" t="s">
        <v>123</v>
      </c>
      <c r="G272" s="32">
        <v>0.084</v>
      </c>
      <c r="H272" s="33">
        <v>0</v>
      </c>
      <c r="I272" s="33">
        <f>ROUND(ROUND(H272,2)*ROUND(G272,3),2)</f>
      </c>
      <c r="O272">
        <f>(I272*21)/100</f>
      </c>
      <c r="P272" t="s">
        <v>23</v>
      </c>
    </row>
    <row r="273" spans="1:5" ht="12.75">
      <c r="A273" s="34" t="s">
        <v>49</v>
      </c>
      <c r="E273" s="35" t="s">
        <v>50</v>
      </c>
    </row>
    <row r="274" spans="1:5" ht="38.25">
      <c r="A274" s="36" t="s">
        <v>51</v>
      </c>
      <c r="E274" s="37" t="s">
        <v>604</v>
      </c>
    </row>
    <row r="275" spans="1:5" ht="38.25">
      <c r="A275" t="s">
        <v>53</v>
      </c>
      <c r="E275" s="35" t="s">
        <v>605</v>
      </c>
    </row>
    <row r="276" spans="1:18" ht="12.75" customHeight="1">
      <c r="A276" s="6" t="s">
        <v>43</v>
      </c>
      <c r="B276" s="6"/>
      <c r="C276" s="40" t="s">
        <v>33</v>
      </c>
      <c r="D276" s="6"/>
      <c r="E276" s="27" t="s">
        <v>606</v>
      </c>
      <c r="F276" s="6"/>
      <c r="G276" s="6"/>
      <c r="H276" s="6"/>
      <c r="I276" s="41">
        <f>0+Q276</f>
      </c>
      <c r="O276">
        <f>0+R276</f>
      </c>
      <c r="Q276">
        <f>0+I277+I281+I285+I289+I293+I297+I301+I305+I309+I313+I317+I321</f>
      </c>
      <c r="R276">
        <f>0+O277+O281+O285+O289+O293+O297+O301+O305+O309+O313+O317+O321</f>
      </c>
    </row>
    <row r="277" spans="1:16" ht="12.75">
      <c r="A277" s="25" t="s">
        <v>45</v>
      </c>
      <c r="B277" s="29" t="s">
        <v>607</v>
      </c>
      <c r="C277" s="29" t="s">
        <v>608</v>
      </c>
      <c r="D277" s="25" t="s">
        <v>50</v>
      </c>
      <c r="E277" s="30" t="s">
        <v>609</v>
      </c>
      <c r="F277" s="31" t="s">
        <v>135</v>
      </c>
      <c r="G277" s="32">
        <v>49.8</v>
      </c>
      <c r="H277" s="33">
        <v>0</v>
      </c>
      <c r="I277" s="33">
        <f>ROUND(ROUND(H277,2)*ROUND(G277,3),2)</f>
      </c>
      <c r="O277">
        <f>(I277*21)/100</f>
      </c>
      <c r="P277" t="s">
        <v>23</v>
      </c>
    </row>
    <row r="278" spans="1:5" ht="12.75">
      <c r="A278" s="34" t="s">
        <v>49</v>
      </c>
      <c r="E278" s="35" t="s">
        <v>50</v>
      </c>
    </row>
    <row r="279" spans="1:5" ht="25.5">
      <c r="A279" s="36" t="s">
        <v>51</v>
      </c>
      <c r="E279" s="37" t="s">
        <v>610</v>
      </c>
    </row>
    <row r="280" spans="1:5" ht="369.75">
      <c r="A280" t="s">
        <v>53</v>
      </c>
      <c r="E280" s="35" t="s">
        <v>587</v>
      </c>
    </row>
    <row r="281" spans="1:16" ht="12.75">
      <c r="A281" s="25" t="s">
        <v>45</v>
      </c>
      <c r="B281" s="29" t="s">
        <v>611</v>
      </c>
      <c r="C281" s="29" t="s">
        <v>612</v>
      </c>
      <c r="D281" s="25" t="s">
        <v>50</v>
      </c>
      <c r="E281" s="30" t="s">
        <v>613</v>
      </c>
      <c r="F281" s="31" t="s">
        <v>123</v>
      </c>
      <c r="G281" s="32">
        <v>8.715</v>
      </c>
      <c r="H281" s="33">
        <v>0</v>
      </c>
      <c r="I281" s="33">
        <f>ROUND(ROUND(H281,2)*ROUND(G281,3),2)</f>
      </c>
      <c r="O281">
        <f>(I281*21)/100</f>
      </c>
      <c r="P281" t="s">
        <v>23</v>
      </c>
    </row>
    <row r="282" spans="1:5" ht="12.75">
      <c r="A282" s="34" t="s">
        <v>49</v>
      </c>
      <c r="E282" s="35" t="s">
        <v>50</v>
      </c>
    </row>
    <row r="283" spans="1:5" ht="12.75">
      <c r="A283" s="36" t="s">
        <v>51</v>
      </c>
      <c r="E283" s="37" t="s">
        <v>614</v>
      </c>
    </row>
    <row r="284" spans="1:5" ht="267.75">
      <c r="A284" t="s">
        <v>53</v>
      </c>
      <c r="E284" s="35" t="s">
        <v>615</v>
      </c>
    </row>
    <row r="285" spans="1:16" ht="12.75">
      <c r="A285" s="25" t="s">
        <v>45</v>
      </c>
      <c r="B285" s="29" t="s">
        <v>616</v>
      </c>
      <c r="C285" s="29" t="s">
        <v>617</v>
      </c>
      <c r="D285" s="25" t="s">
        <v>50</v>
      </c>
      <c r="E285" s="30" t="s">
        <v>618</v>
      </c>
      <c r="F285" s="31" t="s">
        <v>135</v>
      </c>
      <c r="G285" s="32">
        <v>23.582</v>
      </c>
      <c r="H285" s="33">
        <v>0</v>
      </c>
      <c r="I285" s="33">
        <f>ROUND(ROUND(H285,2)*ROUND(G285,3),2)</f>
      </c>
      <c r="O285">
        <f>(I285*21)/100</f>
      </c>
      <c r="P285" t="s">
        <v>23</v>
      </c>
    </row>
    <row r="286" spans="1:5" ht="12.75">
      <c r="A286" s="34" t="s">
        <v>49</v>
      </c>
      <c r="E286" s="35" t="s">
        <v>50</v>
      </c>
    </row>
    <row r="287" spans="1:5" ht="114.75">
      <c r="A287" s="36" t="s">
        <v>51</v>
      </c>
      <c r="E287" s="37" t="s">
        <v>619</v>
      </c>
    </row>
    <row r="288" spans="1:5" ht="369.75">
      <c r="A288" t="s">
        <v>53</v>
      </c>
      <c r="E288" s="35" t="s">
        <v>587</v>
      </c>
    </row>
    <row r="289" spans="1:16" ht="12.75">
      <c r="A289" s="25" t="s">
        <v>45</v>
      </c>
      <c r="B289" s="29" t="s">
        <v>620</v>
      </c>
      <c r="C289" s="29" t="s">
        <v>621</v>
      </c>
      <c r="D289" s="25" t="s">
        <v>29</v>
      </c>
      <c r="E289" s="30" t="s">
        <v>622</v>
      </c>
      <c r="F289" s="31" t="s">
        <v>135</v>
      </c>
      <c r="G289" s="32">
        <v>2.382</v>
      </c>
      <c r="H289" s="33">
        <v>0</v>
      </c>
      <c r="I289" s="33">
        <f>ROUND(ROUND(H289,2)*ROUND(G289,3),2)</f>
      </c>
      <c r="O289">
        <f>(I289*21)/100</f>
      </c>
      <c r="P289" t="s">
        <v>23</v>
      </c>
    </row>
    <row r="290" spans="1:5" ht="12.75">
      <c r="A290" s="34" t="s">
        <v>49</v>
      </c>
      <c r="E290" s="35" t="s">
        <v>50</v>
      </c>
    </row>
    <row r="291" spans="1:5" ht="63.75">
      <c r="A291" s="36" t="s">
        <v>51</v>
      </c>
      <c r="E291" s="37" t="s">
        <v>623</v>
      </c>
    </row>
    <row r="292" spans="1:5" ht="369.75">
      <c r="A292" t="s">
        <v>53</v>
      </c>
      <c r="E292" s="35" t="s">
        <v>587</v>
      </c>
    </row>
    <row r="293" spans="1:16" ht="12.75">
      <c r="A293" s="25" t="s">
        <v>45</v>
      </c>
      <c r="B293" s="29" t="s">
        <v>624</v>
      </c>
      <c r="C293" s="29" t="s">
        <v>621</v>
      </c>
      <c r="D293" s="25" t="s">
        <v>23</v>
      </c>
      <c r="E293" s="30" t="s">
        <v>622</v>
      </c>
      <c r="F293" s="31" t="s">
        <v>135</v>
      </c>
      <c r="G293" s="32">
        <v>4.219</v>
      </c>
      <c r="H293" s="33">
        <v>0</v>
      </c>
      <c r="I293" s="33">
        <f>ROUND(ROUND(H293,2)*ROUND(G293,3),2)</f>
      </c>
      <c r="O293">
        <f>(I293*21)/100</f>
      </c>
      <c r="P293" t="s">
        <v>23</v>
      </c>
    </row>
    <row r="294" spans="1:5" ht="12.75">
      <c r="A294" s="34" t="s">
        <v>49</v>
      </c>
      <c r="E294" s="35" t="s">
        <v>50</v>
      </c>
    </row>
    <row r="295" spans="1:5" ht="63.75">
      <c r="A295" s="36" t="s">
        <v>51</v>
      </c>
      <c r="E295" s="37" t="s">
        <v>625</v>
      </c>
    </row>
    <row r="296" spans="1:5" ht="369.75">
      <c r="A296" t="s">
        <v>53</v>
      </c>
      <c r="E296" s="35" t="s">
        <v>587</v>
      </c>
    </row>
    <row r="297" spans="1:16" ht="12.75">
      <c r="A297" s="25" t="s">
        <v>45</v>
      </c>
      <c r="B297" s="29" t="s">
        <v>626</v>
      </c>
      <c r="C297" s="29" t="s">
        <v>627</v>
      </c>
      <c r="D297" s="25" t="s">
        <v>50</v>
      </c>
      <c r="E297" s="30" t="s">
        <v>628</v>
      </c>
      <c r="F297" s="31" t="s">
        <v>135</v>
      </c>
      <c r="G297" s="32">
        <v>3.029</v>
      </c>
      <c r="H297" s="33">
        <v>0</v>
      </c>
      <c r="I297" s="33">
        <f>ROUND(ROUND(H297,2)*ROUND(G297,3),2)</f>
      </c>
      <c r="O297">
        <f>(I297*21)/100</f>
      </c>
      <c r="P297" t="s">
        <v>23</v>
      </c>
    </row>
    <row r="298" spans="1:5" ht="12.75">
      <c r="A298" s="34" t="s">
        <v>49</v>
      </c>
      <c r="E298" s="35" t="s">
        <v>50</v>
      </c>
    </row>
    <row r="299" spans="1:5" ht="38.25">
      <c r="A299" s="36" t="s">
        <v>51</v>
      </c>
      <c r="E299" s="37" t="s">
        <v>629</v>
      </c>
    </row>
    <row r="300" spans="1:5" ht="25.5">
      <c r="A300" t="s">
        <v>53</v>
      </c>
      <c r="E300" s="35" t="s">
        <v>630</v>
      </c>
    </row>
    <row r="301" spans="1:16" ht="12.75">
      <c r="A301" s="25" t="s">
        <v>45</v>
      </c>
      <c r="B301" s="29" t="s">
        <v>631</v>
      </c>
      <c r="C301" s="29" t="s">
        <v>632</v>
      </c>
      <c r="D301" s="25" t="s">
        <v>50</v>
      </c>
      <c r="E301" s="30" t="s">
        <v>633</v>
      </c>
      <c r="F301" s="31" t="s">
        <v>135</v>
      </c>
      <c r="G301" s="32">
        <v>0.178</v>
      </c>
      <c r="H301" s="33">
        <v>0</v>
      </c>
      <c r="I301" s="33">
        <f>ROUND(ROUND(H301,2)*ROUND(G301,3),2)</f>
      </c>
      <c r="O301">
        <f>(I301*21)/100</f>
      </c>
      <c r="P301" t="s">
        <v>23</v>
      </c>
    </row>
    <row r="302" spans="1:5" ht="12.75">
      <c r="A302" s="34" t="s">
        <v>49</v>
      </c>
      <c r="E302" s="35" t="s">
        <v>50</v>
      </c>
    </row>
    <row r="303" spans="1:5" ht="25.5">
      <c r="A303" s="36" t="s">
        <v>51</v>
      </c>
      <c r="E303" s="37" t="s">
        <v>634</v>
      </c>
    </row>
    <row r="304" spans="1:5" ht="38.25">
      <c r="A304" t="s">
        <v>53</v>
      </c>
      <c r="E304" s="35" t="s">
        <v>635</v>
      </c>
    </row>
    <row r="305" spans="1:16" ht="12.75">
      <c r="A305" s="25" t="s">
        <v>45</v>
      </c>
      <c r="B305" s="29" t="s">
        <v>636</v>
      </c>
      <c r="C305" s="29" t="s">
        <v>637</v>
      </c>
      <c r="D305" s="25" t="s">
        <v>50</v>
      </c>
      <c r="E305" s="30" t="s">
        <v>638</v>
      </c>
      <c r="F305" s="31" t="s">
        <v>135</v>
      </c>
      <c r="G305" s="32">
        <v>80.758</v>
      </c>
      <c r="H305" s="33">
        <v>0</v>
      </c>
      <c r="I305" s="33">
        <f>ROUND(ROUND(H305,2)*ROUND(G305,3),2)</f>
      </c>
      <c r="O305">
        <f>(I305*21)/100</f>
      </c>
      <c r="P305" t="s">
        <v>23</v>
      </c>
    </row>
    <row r="306" spans="1:5" ht="12.75">
      <c r="A306" s="34" t="s">
        <v>49</v>
      </c>
      <c r="E306" s="35" t="s">
        <v>50</v>
      </c>
    </row>
    <row r="307" spans="1:5" ht="76.5">
      <c r="A307" s="36" t="s">
        <v>51</v>
      </c>
      <c r="E307" s="37" t="s">
        <v>639</v>
      </c>
    </row>
    <row r="308" spans="1:5" ht="38.25">
      <c r="A308" t="s">
        <v>53</v>
      </c>
      <c r="E308" s="35" t="s">
        <v>640</v>
      </c>
    </row>
    <row r="309" spans="1:16" ht="12.75">
      <c r="A309" s="25" t="s">
        <v>45</v>
      </c>
      <c r="B309" s="29" t="s">
        <v>641</v>
      </c>
      <c r="C309" s="29" t="s">
        <v>642</v>
      </c>
      <c r="D309" s="25" t="s">
        <v>50</v>
      </c>
      <c r="E309" s="30" t="s">
        <v>643</v>
      </c>
      <c r="F309" s="31" t="s">
        <v>135</v>
      </c>
      <c r="G309" s="32">
        <v>22.968</v>
      </c>
      <c r="H309" s="33">
        <v>0</v>
      </c>
      <c r="I309" s="33">
        <f>ROUND(ROUND(H309,2)*ROUND(G309,3),2)</f>
      </c>
      <c r="O309">
        <f>(I309*21)/100</f>
      </c>
      <c r="P309" t="s">
        <v>23</v>
      </c>
    </row>
    <row r="310" spans="1:5" ht="12.75">
      <c r="A310" s="34" t="s">
        <v>49</v>
      </c>
      <c r="E310" s="35" t="s">
        <v>50</v>
      </c>
    </row>
    <row r="311" spans="1:5" ht="25.5">
      <c r="A311" s="36" t="s">
        <v>51</v>
      </c>
      <c r="E311" s="37" t="s">
        <v>644</v>
      </c>
    </row>
    <row r="312" spans="1:5" ht="38.25">
      <c r="A312" t="s">
        <v>53</v>
      </c>
      <c r="E312" s="35" t="s">
        <v>645</v>
      </c>
    </row>
    <row r="313" spans="1:16" ht="12.75">
      <c r="A313" s="25" t="s">
        <v>45</v>
      </c>
      <c r="B313" s="29" t="s">
        <v>646</v>
      </c>
      <c r="C313" s="29" t="s">
        <v>647</v>
      </c>
      <c r="D313" s="25" t="s">
        <v>50</v>
      </c>
      <c r="E313" s="30" t="s">
        <v>648</v>
      </c>
      <c r="F313" s="31" t="s">
        <v>135</v>
      </c>
      <c r="G313" s="32">
        <v>0.519</v>
      </c>
      <c r="H313" s="33">
        <v>0</v>
      </c>
      <c r="I313" s="33">
        <f>ROUND(ROUND(H313,2)*ROUND(G313,3),2)</f>
      </c>
      <c r="O313">
        <f>(I313*21)/100</f>
      </c>
      <c r="P313" t="s">
        <v>23</v>
      </c>
    </row>
    <row r="314" spans="1:5" ht="12.75">
      <c r="A314" s="34" t="s">
        <v>49</v>
      </c>
      <c r="E314" s="35" t="s">
        <v>50</v>
      </c>
    </row>
    <row r="315" spans="1:5" ht="25.5">
      <c r="A315" s="36" t="s">
        <v>51</v>
      </c>
      <c r="E315" s="37" t="s">
        <v>649</v>
      </c>
    </row>
    <row r="316" spans="1:5" ht="409.5">
      <c r="A316" t="s">
        <v>53</v>
      </c>
      <c r="E316" s="35" t="s">
        <v>650</v>
      </c>
    </row>
    <row r="317" spans="1:16" ht="12.75">
      <c r="A317" s="25" t="s">
        <v>45</v>
      </c>
      <c r="B317" s="29" t="s">
        <v>651</v>
      </c>
      <c r="C317" s="29" t="s">
        <v>652</v>
      </c>
      <c r="D317" s="25" t="s">
        <v>80</v>
      </c>
      <c r="E317" s="30" t="s">
        <v>653</v>
      </c>
      <c r="F317" s="31" t="s">
        <v>135</v>
      </c>
      <c r="G317" s="32">
        <v>38</v>
      </c>
      <c r="H317" s="33">
        <v>0</v>
      </c>
      <c r="I317" s="33">
        <f>ROUND(ROUND(H317,2)*ROUND(G317,3),2)</f>
      </c>
      <c r="O317">
        <f>(I317*21)/100</f>
      </c>
      <c r="P317" t="s">
        <v>23</v>
      </c>
    </row>
    <row r="318" spans="1:5" ht="12.75">
      <c r="A318" s="34" t="s">
        <v>49</v>
      </c>
      <c r="E318" s="35" t="s">
        <v>50</v>
      </c>
    </row>
    <row r="319" spans="1:5" ht="76.5">
      <c r="A319" s="36" t="s">
        <v>51</v>
      </c>
      <c r="E319" s="37" t="s">
        <v>654</v>
      </c>
    </row>
    <row r="320" spans="1:5" ht="38.25">
      <c r="A320" t="s">
        <v>53</v>
      </c>
      <c r="E320" s="35" t="s">
        <v>640</v>
      </c>
    </row>
    <row r="321" spans="1:16" ht="12.75">
      <c r="A321" s="25" t="s">
        <v>45</v>
      </c>
      <c r="B321" s="29" t="s">
        <v>655</v>
      </c>
      <c r="C321" s="29" t="s">
        <v>656</v>
      </c>
      <c r="D321" s="25" t="s">
        <v>50</v>
      </c>
      <c r="E321" s="30" t="s">
        <v>657</v>
      </c>
      <c r="F321" s="31" t="s">
        <v>135</v>
      </c>
      <c r="G321" s="32">
        <v>2.97</v>
      </c>
      <c r="H321" s="33">
        <v>0</v>
      </c>
      <c r="I321" s="33">
        <f>ROUND(ROUND(H321,2)*ROUND(G321,3),2)</f>
      </c>
      <c r="O321">
        <f>(I321*21)/100</f>
      </c>
      <c r="P321" t="s">
        <v>23</v>
      </c>
    </row>
    <row r="322" spans="1:5" ht="12.75">
      <c r="A322" s="34" t="s">
        <v>49</v>
      </c>
      <c r="E322" s="35" t="s">
        <v>50</v>
      </c>
    </row>
    <row r="323" spans="1:5" ht="51">
      <c r="A323" s="36" t="s">
        <v>51</v>
      </c>
      <c r="E323" s="37" t="s">
        <v>658</v>
      </c>
    </row>
    <row r="324" spans="1:5" ht="102">
      <c r="A324" t="s">
        <v>53</v>
      </c>
      <c r="E324" s="35" t="s">
        <v>659</v>
      </c>
    </row>
    <row r="325" spans="1:18" ht="12.75" customHeight="1">
      <c r="A325" s="6" t="s">
        <v>43</v>
      </c>
      <c r="B325" s="6"/>
      <c r="C325" s="40" t="s">
        <v>35</v>
      </c>
      <c r="D325" s="6"/>
      <c r="E325" s="27" t="s">
        <v>241</v>
      </c>
      <c r="F325" s="6"/>
      <c r="G325" s="6"/>
      <c r="H325" s="6"/>
      <c r="I325" s="41">
        <f>0+Q325</f>
      </c>
      <c r="O325">
        <f>0+R325</f>
      </c>
      <c r="Q325">
        <f>0+I326+I330+I334+I338+I342+I346+I350+I354+I358+I362+I366+I370+I374+I378</f>
      </c>
      <c r="R325">
        <f>0+O326+O330+O334+O338+O342+O346+O350+O354+O358+O362+O366+O370+O374+O378</f>
      </c>
    </row>
    <row r="326" spans="1:16" ht="25.5">
      <c r="A326" s="25" t="s">
        <v>45</v>
      </c>
      <c r="B326" s="29" t="s">
        <v>660</v>
      </c>
      <c r="C326" s="29" t="s">
        <v>661</v>
      </c>
      <c r="D326" s="25" t="s">
        <v>50</v>
      </c>
      <c r="E326" s="30" t="s">
        <v>662</v>
      </c>
      <c r="F326" s="31" t="s">
        <v>163</v>
      </c>
      <c r="G326" s="32">
        <v>537.372</v>
      </c>
      <c r="H326" s="33">
        <v>0</v>
      </c>
      <c r="I326" s="33">
        <f>ROUND(ROUND(H326,2)*ROUND(G326,3),2)</f>
      </c>
      <c r="O326">
        <f>(I326*21)/100</f>
      </c>
      <c r="P326" t="s">
        <v>23</v>
      </c>
    </row>
    <row r="327" spans="1:5" ht="12.75">
      <c r="A327" s="34" t="s">
        <v>49</v>
      </c>
      <c r="E327" s="35" t="s">
        <v>50</v>
      </c>
    </row>
    <row r="328" spans="1:5" ht="102">
      <c r="A328" s="36" t="s">
        <v>51</v>
      </c>
      <c r="E328" s="37" t="s">
        <v>663</v>
      </c>
    </row>
    <row r="329" spans="1:5" ht="51">
      <c r="A329" t="s">
        <v>53</v>
      </c>
      <c r="E329" s="35" t="s">
        <v>246</v>
      </c>
    </row>
    <row r="330" spans="1:16" ht="12.75">
      <c r="A330" s="25" t="s">
        <v>45</v>
      </c>
      <c r="B330" s="29" t="s">
        <v>664</v>
      </c>
      <c r="C330" s="29" t="s">
        <v>248</v>
      </c>
      <c r="D330" s="25" t="s">
        <v>29</v>
      </c>
      <c r="E330" s="30" t="s">
        <v>249</v>
      </c>
      <c r="F330" s="31" t="s">
        <v>135</v>
      </c>
      <c r="G330" s="32">
        <v>136.425</v>
      </c>
      <c r="H330" s="33">
        <v>0</v>
      </c>
      <c r="I330" s="33">
        <f>ROUND(ROUND(H330,2)*ROUND(G330,3),2)</f>
      </c>
      <c r="O330">
        <f>(I330*21)/100</f>
      </c>
      <c r="P330" t="s">
        <v>23</v>
      </c>
    </row>
    <row r="331" spans="1:5" ht="12.75">
      <c r="A331" s="34" t="s">
        <v>49</v>
      </c>
      <c r="E331" s="35" t="s">
        <v>50</v>
      </c>
    </row>
    <row r="332" spans="1:5" ht="76.5">
      <c r="A332" s="36" t="s">
        <v>51</v>
      </c>
      <c r="E332" s="37" t="s">
        <v>665</v>
      </c>
    </row>
    <row r="333" spans="1:5" ht="51">
      <c r="A333" t="s">
        <v>53</v>
      </c>
      <c r="E333" s="35" t="s">
        <v>246</v>
      </c>
    </row>
    <row r="334" spans="1:16" ht="12.75">
      <c r="A334" s="25" t="s">
        <v>45</v>
      </c>
      <c r="B334" s="29" t="s">
        <v>666</v>
      </c>
      <c r="C334" s="29" t="s">
        <v>248</v>
      </c>
      <c r="D334" s="25" t="s">
        <v>23</v>
      </c>
      <c r="E334" s="30" t="s">
        <v>249</v>
      </c>
      <c r="F334" s="31" t="s">
        <v>135</v>
      </c>
      <c r="G334" s="32">
        <v>19.038</v>
      </c>
      <c r="H334" s="33">
        <v>0</v>
      </c>
      <c r="I334" s="33">
        <f>ROUND(ROUND(H334,2)*ROUND(G334,3),2)</f>
      </c>
      <c r="O334">
        <f>(I334*21)/100</f>
      </c>
      <c r="P334" t="s">
        <v>23</v>
      </c>
    </row>
    <row r="335" spans="1:5" ht="12.75">
      <c r="A335" s="34" t="s">
        <v>49</v>
      </c>
      <c r="E335" s="35" t="s">
        <v>50</v>
      </c>
    </row>
    <row r="336" spans="1:5" ht="76.5">
      <c r="A336" s="36" t="s">
        <v>51</v>
      </c>
      <c r="E336" s="37" t="s">
        <v>667</v>
      </c>
    </row>
    <row r="337" spans="1:5" ht="51">
      <c r="A337" t="s">
        <v>53</v>
      </c>
      <c r="E337" s="35" t="s">
        <v>246</v>
      </c>
    </row>
    <row r="338" spans="1:16" ht="12.75">
      <c r="A338" s="25" t="s">
        <v>45</v>
      </c>
      <c r="B338" s="29" t="s">
        <v>668</v>
      </c>
      <c r="C338" s="29" t="s">
        <v>669</v>
      </c>
      <c r="D338" s="25" t="s">
        <v>50</v>
      </c>
      <c r="E338" s="30" t="s">
        <v>670</v>
      </c>
      <c r="F338" s="31" t="s">
        <v>163</v>
      </c>
      <c r="G338" s="32">
        <v>16.875</v>
      </c>
      <c r="H338" s="33">
        <v>0</v>
      </c>
      <c r="I338" s="33">
        <f>ROUND(ROUND(H338,2)*ROUND(G338,3),2)</f>
      </c>
      <c r="O338">
        <f>(I338*21)/100</f>
      </c>
      <c r="P338" t="s">
        <v>23</v>
      </c>
    </row>
    <row r="339" spans="1:5" ht="12.75">
      <c r="A339" s="34" t="s">
        <v>49</v>
      </c>
      <c r="E339" s="35" t="s">
        <v>50</v>
      </c>
    </row>
    <row r="340" spans="1:5" ht="25.5">
      <c r="A340" s="36" t="s">
        <v>51</v>
      </c>
      <c r="E340" s="37" t="s">
        <v>671</v>
      </c>
    </row>
    <row r="341" spans="1:5" ht="38.25">
      <c r="A341" t="s">
        <v>53</v>
      </c>
      <c r="E341" s="35" t="s">
        <v>672</v>
      </c>
    </row>
    <row r="342" spans="1:16" ht="12.75">
      <c r="A342" s="25" t="s">
        <v>45</v>
      </c>
      <c r="B342" s="29" t="s">
        <v>673</v>
      </c>
      <c r="C342" s="29" t="s">
        <v>674</v>
      </c>
      <c r="D342" s="25" t="s">
        <v>50</v>
      </c>
      <c r="E342" s="30" t="s">
        <v>675</v>
      </c>
      <c r="F342" s="31" t="s">
        <v>163</v>
      </c>
      <c r="G342" s="32">
        <v>479.6</v>
      </c>
      <c r="H342" s="33">
        <v>0</v>
      </c>
      <c r="I342" s="33">
        <f>ROUND(ROUND(H342,2)*ROUND(G342,3),2)</f>
      </c>
      <c r="O342">
        <f>(I342*21)/100</f>
      </c>
      <c r="P342" t="s">
        <v>23</v>
      </c>
    </row>
    <row r="343" spans="1:5" ht="12.75">
      <c r="A343" s="34" t="s">
        <v>49</v>
      </c>
      <c r="E343" s="35" t="s">
        <v>50</v>
      </c>
    </row>
    <row r="344" spans="1:5" ht="25.5">
      <c r="A344" s="36" t="s">
        <v>51</v>
      </c>
      <c r="E344" s="37" t="s">
        <v>676</v>
      </c>
    </row>
    <row r="345" spans="1:5" ht="51">
      <c r="A345" t="s">
        <v>53</v>
      </c>
      <c r="E345" s="35" t="s">
        <v>255</v>
      </c>
    </row>
    <row r="346" spans="1:16" ht="12.75">
      <c r="A346" s="25" t="s">
        <v>45</v>
      </c>
      <c r="B346" s="29" t="s">
        <v>677</v>
      </c>
      <c r="C346" s="29" t="s">
        <v>257</v>
      </c>
      <c r="D346" s="25" t="s">
        <v>50</v>
      </c>
      <c r="E346" s="30" t="s">
        <v>258</v>
      </c>
      <c r="F346" s="31" t="s">
        <v>163</v>
      </c>
      <c r="G346" s="32">
        <v>2004.53</v>
      </c>
      <c r="H346" s="33">
        <v>0</v>
      </c>
      <c r="I346" s="33">
        <f>ROUND(ROUND(H346,2)*ROUND(G346,3),2)</f>
      </c>
      <c r="O346">
        <f>(I346*21)/100</f>
      </c>
      <c r="P346" t="s">
        <v>23</v>
      </c>
    </row>
    <row r="347" spans="1:5" ht="12.75">
      <c r="A347" s="34" t="s">
        <v>49</v>
      </c>
      <c r="E347" s="35" t="s">
        <v>50</v>
      </c>
    </row>
    <row r="348" spans="1:5" ht="76.5">
      <c r="A348" s="36" t="s">
        <v>51</v>
      </c>
      <c r="E348" s="37" t="s">
        <v>678</v>
      </c>
    </row>
    <row r="349" spans="1:5" ht="51">
      <c r="A349" t="s">
        <v>53</v>
      </c>
      <c r="E349" s="35" t="s">
        <v>255</v>
      </c>
    </row>
    <row r="350" spans="1:16" ht="12.75">
      <c r="A350" s="25" t="s">
        <v>45</v>
      </c>
      <c r="B350" s="29" t="s">
        <v>679</v>
      </c>
      <c r="C350" s="29" t="s">
        <v>680</v>
      </c>
      <c r="D350" s="25" t="s">
        <v>50</v>
      </c>
      <c r="E350" s="30" t="s">
        <v>681</v>
      </c>
      <c r="F350" s="31" t="s">
        <v>163</v>
      </c>
      <c r="G350" s="32">
        <v>733.71</v>
      </c>
      <c r="H350" s="33">
        <v>0</v>
      </c>
      <c r="I350" s="33">
        <f>ROUND(ROUND(H350,2)*ROUND(G350,3),2)</f>
      </c>
      <c r="O350">
        <f>(I350*21)/100</f>
      </c>
      <c r="P350" t="s">
        <v>23</v>
      </c>
    </row>
    <row r="351" spans="1:5" ht="12.75">
      <c r="A351" s="34" t="s">
        <v>49</v>
      </c>
      <c r="E351" s="35" t="s">
        <v>50</v>
      </c>
    </row>
    <row r="352" spans="1:5" ht="25.5">
      <c r="A352" s="36" t="s">
        <v>51</v>
      </c>
      <c r="E352" s="37" t="s">
        <v>682</v>
      </c>
    </row>
    <row r="353" spans="1:5" ht="140.25">
      <c r="A353" t="s">
        <v>53</v>
      </c>
      <c r="E353" s="35" t="s">
        <v>264</v>
      </c>
    </row>
    <row r="354" spans="1:16" ht="12.75">
      <c r="A354" s="25" t="s">
        <v>45</v>
      </c>
      <c r="B354" s="29" t="s">
        <v>683</v>
      </c>
      <c r="C354" s="29" t="s">
        <v>684</v>
      </c>
      <c r="D354" s="25" t="s">
        <v>50</v>
      </c>
      <c r="E354" s="30" t="s">
        <v>685</v>
      </c>
      <c r="F354" s="31" t="s">
        <v>163</v>
      </c>
      <c r="G354" s="32">
        <v>661.92</v>
      </c>
      <c r="H354" s="33">
        <v>0</v>
      </c>
      <c r="I354" s="33">
        <f>ROUND(ROUND(H354,2)*ROUND(G354,3),2)</f>
      </c>
      <c r="O354">
        <f>(I354*21)/100</f>
      </c>
      <c r="P354" t="s">
        <v>23</v>
      </c>
    </row>
    <row r="355" spans="1:5" ht="12.75">
      <c r="A355" s="34" t="s">
        <v>49</v>
      </c>
      <c r="E355" s="35" t="s">
        <v>50</v>
      </c>
    </row>
    <row r="356" spans="1:5" ht="38.25">
      <c r="A356" s="36" t="s">
        <v>51</v>
      </c>
      <c r="E356" s="37" t="s">
        <v>686</v>
      </c>
    </row>
    <row r="357" spans="1:5" ht="140.25">
      <c r="A357" t="s">
        <v>53</v>
      </c>
      <c r="E357" s="35" t="s">
        <v>264</v>
      </c>
    </row>
    <row r="358" spans="1:16" ht="12.75">
      <c r="A358" s="25" t="s">
        <v>45</v>
      </c>
      <c r="B358" s="29" t="s">
        <v>687</v>
      </c>
      <c r="C358" s="29" t="s">
        <v>688</v>
      </c>
      <c r="D358" s="25" t="s">
        <v>50</v>
      </c>
      <c r="E358" s="30" t="s">
        <v>689</v>
      </c>
      <c r="F358" s="31" t="s">
        <v>163</v>
      </c>
      <c r="G358" s="32">
        <v>71.79</v>
      </c>
      <c r="H358" s="33">
        <v>0</v>
      </c>
      <c r="I358" s="33">
        <f>ROUND(ROUND(H358,2)*ROUND(G358,3),2)</f>
      </c>
      <c r="O358">
        <f>(I358*21)/100</f>
      </c>
      <c r="P358" t="s">
        <v>23</v>
      </c>
    </row>
    <row r="359" spans="1:5" ht="12.75">
      <c r="A359" s="34" t="s">
        <v>49</v>
      </c>
      <c r="E359" s="35" t="s">
        <v>50</v>
      </c>
    </row>
    <row r="360" spans="1:5" ht="25.5">
      <c r="A360" s="36" t="s">
        <v>51</v>
      </c>
      <c r="E360" s="37" t="s">
        <v>690</v>
      </c>
    </row>
    <row r="361" spans="1:5" ht="140.25">
      <c r="A361" t="s">
        <v>53</v>
      </c>
      <c r="E361" s="35" t="s">
        <v>264</v>
      </c>
    </row>
    <row r="362" spans="1:16" ht="12.75">
      <c r="A362" s="25" t="s">
        <v>45</v>
      </c>
      <c r="B362" s="29" t="s">
        <v>691</v>
      </c>
      <c r="C362" s="29" t="s">
        <v>692</v>
      </c>
      <c r="D362" s="25" t="s">
        <v>50</v>
      </c>
      <c r="E362" s="30" t="s">
        <v>693</v>
      </c>
      <c r="F362" s="31" t="s">
        <v>163</v>
      </c>
      <c r="G362" s="32">
        <v>465.32</v>
      </c>
      <c r="H362" s="33">
        <v>0</v>
      </c>
      <c r="I362" s="33">
        <f>ROUND(ROUND(H362,2)*ROUND(G362,3),2)</f>
      </c>
      <c r="O362">
        <f>(I362*21)/100</f>
      </c>
      <c r="P362" t="s">
        <v>23</v>
      </c>
    </row>
    <row r="363" spans="1:5" ht="12.75">
      <c r="A363" s="34" t="s">
        <v>49</v>
      </c>
      <c r="E363" s="35" t="s">
        <v>50</v>
      </c>
    </row>
    <row r="364" spans="1:5" ht="38.25">
      <c r="A364" s="36" t="s">
        <v>51</v>
      </c>
      <c r="E364" s="37" t="s">
        <v>694</v>
      </c>
    </row>
    <row r="365" spans="1:5" ht="140.25">
      <c r="A365" t="s">
        <v>53</v>
      </c>
      <c r="E365" s="35" t="s">
        <v>264</v>
      </c>
    </row>
    <row r="366" spans="1:16" ht="12.75">
      <c r="A366" s="25" t="s">
        <v>45</v>
      </c>
      <c r="B366" s="29" t="s">
        <v>695</v>
      </c>
      <c r="C366" s="29" t="s">
        <v>696</v>
      </c>
      <c r="D366" s="25" t="s">
        <v>50</v>
      </c>
      <c r="E366" s="30" t="s">
        <v>697</v>
      </c>
      <c r="F366" s="31" t="s">
        <v>163</v>
      </c>
      <c r="G366" s="32">
        <v>65.45</v>
      </c>
      <c r="H366" s="33">
        <v>0</v>
      </c>
      <c r="I366" s="33">
        <f>ROUND(ROUND(H366,2)*ROUND(G366,3),2)</f>
      </c>
      <c r="O366">
        <f>(I366*21)/100</f>
      </c>
      <c r="P366" t="s">
        <v>23</v>
      </c>
    </row>
    <row r="367" spans="1:5" ht="12.75">
      <c r="A367" s="34" t="s">
        <v>49</v>
      </c>
      <c r="E367" s="35" t="s">
        <v>50</v>
      </c>
    </row>
    <row r="368" spans="1:5" ht="38.25">
      <c r="A368" s="36" t="s">
        <v>51</v>
      </c>
      <c r="E368" s="37" t="s">
        <v>698</v>
      </c>
    </row>
    <row r="369" spans="1:5" ht="140.25">
      <c r="A369" t="s">
        <v>53</v>
      </c>
      <c r="E369" s="35" t="s">
        <v>264</v>
      </c>
    </row>
    <row r="370" spans="1:16" ht="12.75">
      <c r="A370" s="25" t="s">
        <v>45</v>
      </c>
      <c r="B370" s="29" t="s">
        <v>699</v>
      </c>
      <c r="C370" s="29" t="s">
        <v>700</v>
      </c>
      <c r="D370" s="25" t="s">
        <v>50</v>
      </c>
      <c r="E370" s="30" t="s">
        <v>701</v>
      </c>
      <c r="F370" s="31" t="s">
        <v>163</v>
      </c>
      <c r="G370" s="32">
        <v>57.772</v>
      </c>
      <c r="H370" s="33">
        <v>0</v>
      </c>
      <c r="I370" s="33">
        <f>ROUND(ROUND(H370,2)*ROUND(G370,3),2)</f>
      </c>
      <c r="O370">
        <f>(I370*21)/100</f>
      </c>
      <c r="P370" t="s">
        <v>23</v>
      </c>
    </row>
    <row r="371" spans="1:5" ht="12.75">
      <c r="A371" s="34" t="s">
        <v>49</v>
      </c>
      <c r="E371" s="35" t="s">
        <v>50</v>
      </c>
    </row>
    <row r="372" spans="1:5" ht="51">
      <c r="A372" s="36" t="s">
        <v>51</v>
      </c>
      <c r="E372" s="37" t="s">
        <v>702</v>
      </c>
    </row>
    <row r="373" spans="1:5" ht="25.5">
      <c r="A373" t="s">
        <v>53</v>
      </c>
      <c r="E373" s="35" t="s">
        <v>703</v>
      </c>
    </row>
    <row r="374" spans="1:16" ht="12.75">
      <c r="A374" s="25" t="s">
        <v>45</v>
      </c>
      <c r="B374" s="29" t="s">
        <v>704</v>
      </c>
      <c r="C374" s="29" t="s">
        <v>705</v>
      </c>
      <c r="D374" s="25" t="s">
        <v>50</v>
      </c>
      <c r="E374" s="30" t="s">
        <v>706</v>
      </c>
      <c r="F374" s="31" t="s">
        <v>163</v>
      </c>
      <c r="G374" s="32">
        <v>65.45</v>
      </c>
      <c r="H374" s="33">
        <v>0</v>
      </c>
      <c r="I374" s="33">
        <f>ROUND(ROUND(H374,2)*ROUND(G374,3),2)</f>
      </c>
      <c r="O374">
        <f>(I374*21)/100</f>
      </c>
      <c r="P374" t="s">
        <v>23</v>
      </c>
    </row>
    <row r="375" spans="1:5" ht="12.75">
      <c r="A375" s="34" t="s">
        <v>49</v>
      </c>
      <c r="E375" s="35" t="s">
        <v>50</v>
      </c>
    </row>
    <row r="376" spans="1:5" ht="51">
      <c r="A376" s="36" t="s">
        <v>51</v>
      </c>
      <c r="E376" s="37" t="s">
        <v>707</v>
      </c>
    </row>
    <row r="377" spans="1:5" ht="25.5">
      <c r="A377" t="s">
        <v>53</v>
      </c>
      <c r="E377" s="35" t="s">
        <v>708</v>
      </c>
    </row>
    <row r="378" spans="1:16" ht="12.75">
      <c r="A378" s="25" t="s">
        <v>45</v>
      </c>
      <c r="B378" s="29" t="s">
        <v>709</v>
      </c>
      <c r="C378" s="29" t="s">
        <v>710</v>
      </c>
      <c r="D378" s="25" t="s">
        <v>50</v>
      </c>
      <c r="E378" s="30" t="s">
        <v>711</v>
      </c>
      <c r="F378" s="31" t="s">
        <v>163</v>
      </c>
      <c r="G378" s="32">
        <v>4</v>
      </c>
      <c r="H378" s="33">
        <v>0</v>
      </c>
      <c r="I378" s="33">
        <f>ROUND(ROUND(H378,2)*ROUND(G378,3),2)</f>
      </c>
      <c r="O378">
        <f>(I378*21)/100</f>
      </c>
      <c r="P378" t="s">
        <v>23</v>
      </c>
    </row>
    <row r="379" spans="1:5" ht="12.75">
      <c r="A379" s="34" t="s">
        <v>49</v>
      </c>
      <c r="E379" s="35" t="s">
        <v>50</v>
      </c>
    </row>
    <row r="380" spans="1:5" ht="38.25">
      <c r="A380" s="36" t="s">
        <v>51</v>
      </c>
      <c r="E380" s="37" t="s">
        <v>712</v>
      </c>
    </row>
    <row r="381" spans="1:5" ht="153">
      <c r="A381" t="s">
        <v>53</v>
      </c>
      <c r="E381" s="35" t="s">
        <v>273</v>
      </c>
    </row>
    <row r="382" spans="1:18" ht="12.75" customHeight="1">
      <c r="A382" s="6" t="s">
        <v>43</v>
      </c>
      <c r="B382" s="6"/>
      <c r="C382" s="40" t="s">
        <v>70</v>
      </c>
      <c r="D382" s="6"/>
      <c r="E382" s="27" t="s">
        <v>713</v>
      </c>
      <c r="F382" s="6"/>
      <c r="G382" s="6"/>
      <c r="H382" s="6"/>
      <c r="I382" s="41">
        <f>0+Q382</f>
      </c>
      <c r="O382">
        <f>0+R382</f>
      </c>
      <c r="Q382">
        <f>0+I383+I387+I391+I395+I399+I403+I407+I411</f>
      </c>
      <c r="R382">
        <f>0+O383+O387+O391+O395+O399+O403+O407+O411</f>
      </c>
    </row>
    <row r="383" spans="1:16" ht="25.5">
      <c r="A383" s="25" t="s">
        <v>45</v>
      </c>
      <c r="B383" s="29" t="s">
        <v>714</v>
      </c>
      <c r="C383" s="29" t="s">
        <v>715</v>
      </c>
      <c r="D383" s="25" t="s">
        <v>50</v>
      </c>
      <c r="E383" s="30" t="s">
        <v>716</v>
      </c>
      <c r="F383" s="31" t="s">
        <v>163</v>
      </c>
      <c r="G383" s="32">
        <v>68.775</v>
      </c>
      <c r="H383" s="33">
        <v>0</v>
      </c>
      <c r="I383" s="33">
        <f>ROUND(ROUND(H383,2)*ROUND(G383,3),2)</f>
      </c>
      <c r="O383">
        <f>(I383*21)/100</f>
      </c>
      <c r="P383" t="s">
        <v>23</v>
      </c>
    </row>
    <row r="384" spans="1:5" ht="12.75">
      <c r="A384" s="34" t="s">
        <v>49</v>
      </c>
      <c r="E384" s="35" t="s">
        <v>50</v>
      </c>
    </row>
    <row r="385" spans="1:5" ht="63.75">
      <c r="A385" s="36" t="s">
        <v>51</v>
      </c>
      <c r="E385" s="37" t="s">
        <v>717</v>
      </c>
    </row>
    <row r="386" spans="1:5" ht="191.25">
      <c r="A386" t="s">
        <v>53</v>
      </c>
      <c r="E386" s="35" t="s">
        <v>718</v>
      </c>
    </row>
    <row r="387" spans="1:16" ht="25.5">
      <c r="A387" s="25" t="s">
        <v>45</v>
      </c>
      <c r="B387" s="29" t="s">
        <v>719</v>
      </c>
      <c r="C387" s="29" t="s">
        <v>720</v>
      </c>
      <c r="D387" s="25" t="s">
        <v>50</v>
      </c>
      <c r="E387" s="30" t="s">
        <v>721</v>
      </c>
      <c r="F387" s="31" t="s">
        <v>163</v>
      </c>
      <c r="G387" s="32">
        <v>103.573</v>
      </c>
      <c r="H387" s="33">
        <v>0</v>
      </c>
      <c r="I387" s="33">
        <f>ROUND(ROUND(H387,2)*ROUND(G387,3),2)</f>
      </c>
      <c r="O387">
        <f>(I387*21)/100</f>
      </c>
      <c r="P387" t="s">
        <v>23</v>
      </c>
    </row>
    <row r="388" spans="1:5" ht="12.75">
      <c r="A388" s="34" t="s">
        <v>49</v>
      </c>
      <c r="E388" s="35" t="s">
        <v>50</v>
      </c>
    </row>
    <row r="389" spans="1:5" ht="38.25">
      <c r="A389" s="36" t="s">
        <v>51</v>
      </c>
      <c r="E389" s="37" t="s">
        <v>722</v>
      </c>
    </row>
    <row r="390" spans="1:5" ht="204">
      <c r="A390" t="s">
        <v>53</v>
      </c>
      <c r="E390" s="35" t="s">
        <v>723</v>
      </c>
    </row>
    <row r="391" spans="1:16" ht="12.75">
      <c r="A391" s="25" t="s">
        <v>45</v>
      </c>
      <c r="B391" s="29" t="s">
        <v>724</v>
      </c>
      <c r="C391" s="29" t="s">
        <v>725</v>
      </c>
      <c r="D391" s="25" t="s">
        <v>50</v>
      </c>
      <c r="E391" s="30" t="s">
        <v>726</v>
      </c>
      <c r="F391" s="31" t="s">
        <v>163</v>
      </c>
      <c r="G391" s="32">
        <v>37.921</v>
      </c>
      <c r="H391" s="33">
        <v>0</v>
      </c>
      <c r="I391" s="33">
        <f>ROUND(ROUND(H391,2)*ROUND(G391,3),2)</f>
      </c>
      <c r="O391">
        <f>(I391*21)/100</f>
      </c>
      <c r="P391" t="s">
        <v>23</v>
      </c>
    </row>
    <row r="392" spans="1:5" ht="12.75">
      <c r="A392" s="34" t="s">
        <v>49</v>
      </c>
      <c r="E392" s="35" t="s">
        <v>50</v>
      </c>
    </row>
    <row r="393" spans="1:5" ht="51">
      <c r="A393" s="36" t="s">
        <v>51</v>
      </c>
      <c r="E393" s="37" t="s">
        <v>727</v>
      </c>
    </row>
    <row r="394" spans="1:5" ht="38.25">
      <c r="A394" t="s">
        <v>53</v>
      </c>
      <c r="E394" s="35" t="s">
        <v>728</v>
      </c>
    </row>
    <row r="395" spans="1:16" ht="12.75">
      <c r="A395" s="25" t="s">
        <v>45</v>
      </c>
      <c r="B395" s="29" t="s">
        <v>729</v>
      </c>
      <c r="C395" s="29" t="s">
        <v>730</v>
      </c>
      <c r="D395" s="25" t="s">
        <v>50</v>
      </c>
      <c r="E395" s="30" t="s">
        <v>731</v>
      </c>
      <c r="F395" s="31" t="s">
        <v>163</v>
      </c>
      <c r="G395" s="32">
        <v>192.67</v>
      </c>
      <c r="H395" s="33">
        <v>0</v>
      </c>
      <c r="I395" s="33">
        <f>ROUND(ROUND(H395,2)*ROUND(G395,3),2)</f>
      </c>
      <c r="O395">
        <f>(I395*21)/100</f>
      </c>
      <c r="P395" t="s">
        <v>23</v>
      </c>
    </row>
    <row r="396" spans="1:5" ht="12.75">
      <c r="A396" s="34" t="s">
        <v>49</v>
      </c>
      <c r="E396" s="35" t="s">
        <v>50</v>
      </c>
    </row>
    <row r="397" spans="1:5" ht="89.25">
      <c r="A397" s="36" t="s">
        <v>51</v>
      </c>
      <c r="E397" s="37" t="s">
        <v>732</v>
      </c>
    </row>
    <row r="398" spans="1:5" ht="38.25">
      <c r="A398" t="s">
        <v>53</v>
      </c>
      <c r="E398" s="35" t="s">
        <v>728</v>
      </c>
    </row>
    <row r="399" spans="1:16" ht="12.75">
      <c r="A399" s="25" t="s">
        <v>45</v>
      </c>
      <c r="B399" s="29" t="s">
        <v>733</v>
      </c>
      <c r="C399" s="29" t="s">
        <v>734</v>
      </c>
      <c r="D399" s="25" t="s">
        <v>50</v>
      </c>
      <c r="E399" s="30" t="s">
        <v>735</v>
      </c>
      <c r="F399" s="31" t="s">
        <v>163</v>
      </c>
      <c r="G399" s="32">
        <v>19.2</v>
      </c>
      <c r="H399" s="33">
        <v>0</v>
      </c>
      <c r="I399" s="33">
        <f>ROUND(ROUND(H399,2)*ROUND(G399,3),2)</f>
      </c>
      <c r="O399">
        <f>(I399*21)/100</f>
      </c>
      <c r="P399" t="s">
        <v>23</v>
      </c>
    </row>
    <row r="400" spans="1:5" ht="12.75">
      <c r="A400" s="34" t="s">
        <v>49</v>
      </c>
      <c r="E400" s="35" t="s">
        <v>50</v>
      </c>
    </row>
    <row r="401" spans="1:5" ht="25.5">
      <c r="A401" s="36" t="s">
        <v>51</v>
      </c>
      <c r="E401" s="37" t="s">
        <v>736</v>
      </c>
    </row>
    <row r="402" spans="1:5" ht="89.25">
      <c r="A402" t="s">
        <v>53</v>
      </c>
      <c r="E402" s="35" t="s">
        <v>737</v>
      </c>
    </row>
    <row r="403" spans="1:16" ht="12.75">
      <c r="A403" s="25" t="s">
        <v>45</v>
      </c>
      <c r="B403" s="29" t="s">
        <v>738</v>
      </c>
      <c r="C403" s="29" t="s">
        <v>739</v>
      </c>
      <c r="D403" s="25" t="s">
        <v>50</v>
      </c>
      <c r="E403" s="30" t="s">
        <v>740</v>
      </c>
      <c r="F403" s="31" t="s">
        <v>163</v>
      </c>
      <c r="G403" s="32">
        <v>4.64</v>
      </c>
      <c r="H403" s="33">
        <v>0</v>
      </c>
      <c r="I403" s="33">
        <f>ROUND(ROUND(H403,2)*ROUND(G403,3),2)</f>
      </c>
      <c r="O403">
        <f>(I403*21)/100</f>
      </c>
      <c r="P403" t="s">
        <v>23</v>
      </c>
    </row>
    <row r="404" spans="1:5" ht="12.75">
      <c r="A404" s="34" t="s">
        <v>49</v>
      </c>
      <c r="E404" s="35" t="s">
        <v>50</v>
      </c>
    </row>
    <row r="405" spans="1:5" ht="38.25">
      <c r="A405" s="36" t="s">
        <v>51</v>
      </c>
      <c r="E405" s="37" t="s">
        <v>741</v>
      </c>
    </row>
    <row r="406" spans="1:5" ht="51">
      <c r="A406" t="s">
        <v>53</v>
      </c>
      <c r="E406" s="35" t="s">
        <v>742</v>
      </c>
    </row>
    <row r="407" spans="1:16" ht="12.75">
      <c r="A407" s="25" t="s">
        <v>45</v>
      </c>
      <c r="B407" s="29" t="s">
        <v>743</v>
      </c>
      <c r="C407" s="29" t="s">
        <v>744</v>
      </c>
      <c r="D407" s="25" t="s">
        <v>50</v>
      </c>
      <c r="E407" s="30" t="s">
        <v>745</v>
      </c>
      <c r="F407" s="31" t="s">
        <v>163</v>
      </c>
      <c r="G407" s="32">
        <v>9.246</v>
      </c>
      <c r="H407" s="33">
        <v>0</v>
      </c>
      <c r="I407" s="33">
        <f>ROUND(ROUND(H407,2)*ROUND(G407,3),2)</f>
      </c>
      <c r="O407">
        <f>(I407*21)/100</f>
      </c>
      <c r="P407" t="s">
        <v>23</v>
      </c>
    </row>
    <row r="408" spans="1:5" ht="12.75">
      <c r="A408" s="34" t="s">
        <v>49</v>
      </c>
      <c r="E408" s="35" t="s">
        <v>50</v>
      </c>
    </row>
    <row r="409" spans="1:5" ht="38.25">
      <c r="A409" s="36" t="s">
        <v>51</v>
      </c>
      <c r="E409" s="37" t="s">
        <v>746</v>
      </c>
    </row>
    <row r="410" spans="1:5" ht="51">
      <c r="A410" t="s">
        <v>53</v>
      </c>
      <c r="E410" s="35" t="s">
        <v>742</v>
      </c>
    </row>
    <row r="411" spans="1:16" ht="12.75">
      <c r="A411" s="25" t="s">
        <v>45</v>
      </c>
      <c r="B411" s="29" t="s">
        <v>747</v>
      </c>
      <c r="C411" s="29" t="s">
        <v>748</v>
      </c>
      <c r="D411" s="25" t="s">
        <v>50</v>
      </c>
      <c r="E411" s="30" t="s">
        <v>749</v>
      </c>
      <c r="F411" s="31" t="s">
        <v>163</v>
      </c>
      <c r="G411" s="32">
        <v>53.533</v>
      </c>
      <c r="H411" s="33">
        <v>0</v>
      </c>
      <c r="I411" s="33">
        <f>ROUND(ROUND(H411,2)*ROUND(G411,3),2)</f>
      </c>
      <c r="O411">
        <f>(I411*21)/100</f>
      </c>
      <c r="P411" t="s">
        <v>23</v>
      </c>
    </row>
    <row r="412" spans="1:5" ht="12.75">
      <c r="A412" s="34" t="s">
        <v>49</v>
      </c>
      <c r="E412" s="35" t="s">
        <v>50</v>
      </c>
    </row>
    <row r="413" spans="1:5" ht="63.75">
      <c r="A413" s="36" t="s">
        <v>51</v>
      </c>
      <c r="E413" s="37" t="s">
        <v>750</v>
      </c>
    </row>
    <row r="414" spans="1:5" ht="51">
      <c r="A414" t="s">
        <v>53</v>
      </c>
      <c r="E414" s="35" t="s">
        <v>742</v>
      </c>
    </row>
    <row r="415" spans="1:18" ht="12.75" customHeight="1">
      <c r="A415" s="6" t="s">
        <v>43</v>
      </c>
      <c r="B415" s="6"/>
      <c r="C415" s="40" t="s">
        <v>75</v>
      </c>
      <c r="D415" s="6"/>
      <c r="E415" s="27" t="s">
        <v>286</v>
      </c>
      <c r="F415" s="6"/>
      <c r="G415" s="6"/>
      <c r="H415" s="6"/>
      <c r="I415" s="41">
        <f>0+Q415</f>
      </c>
      <c r="O415">
        <f>0+R415</f>
      </c>
      <c r="Q415">
        <f>0+I416+I420+I424+I428+I432+I436+I440+I444+I448+I452</f>
      </c>
      <c r="R415">
        <f>0+O416+O420+O424+O428+O432+O436+O440+O444+O448+O452</f>
      </c>
    </row>
    <row r="416" spans="1:16" ht="12.75">
      <c r="A416" s="25" t="s">
        <v>45</v>
      </c>
      <c r="B416" s="29" t="s">
        <v>751</v>
      </c>
      <c r="C416" s="29" t="s">
        <v>752</v>
      </c>
      <c r="D416" s="25" t="s">
        <v>50</v>
      </c>
      <c r="E416" s="30" t="s">
        <v>753</v>
      </c>
      <c r="F416" s="31" t="s">
        <v>144</v>
      </c>
      <c r="G416" s="32">
        <v>42.1</v>
      </c>
      <c r="H416" s="33">
        <v>0</v>
      </c>
      <c r="I416" s="33">
        <f>ROUND(ROUND(H416,2)*ROUND(G416,3),2)</f>
      </c>
      <c r="O416">
        <f>(I416*21)/100</f>
      </c>
      <c r="P416" t="s">
        <v>23</v>
      </c>
    </row>
    <row r="417" spans="1:5" ht="12.75">
      <c r="A417" s="34" t="s">
        <v>49</v>
      </c>
      <c r="E417" s="35" t="s">
        <v>50</v>
      </c>
    </row>
    <row r="418" spans="1:5" ht="63.75">
      <c r="A418" s="36" t="s">
        <v>51</v>
      </c>
      <c r="E418" s="37" t="s">
        <v>754</v>
      </c>
    </row>
    <row r="419" spans="1:5" ht="255">
      <c r="A419" t="s">
        <v>53</v>
      </c>
      <c r="E419" s="35" t="s">
        <v>291</v>
      </c>
    </row>
    <row r="420" spans="1:16" ht="12.75">
      <c r="A420" s="25" t="s">
        <v>45</v>
      </c>
      <c r="B420" s="29" t="s">
        <v>755</v>
      </c>
      <c r="C420" s="29" t="s">
        <v>756</v>
      </c>
      <c r="D420" s="25" t="s">
        <v>50</v>
      </c>
      <c r="E420" s="30" t="s">
        <v>757</v>
      </c>
      <c r="F420" s="31" t="s">
        <v>144</v>
      </c>
      <c r="G420" s="32">
        <v>7.2</v>
      </c>
      <c r="H420" s="33">
        <v>0</v>
      </c>
      <c r="I420" s="33">
        <f>ROUND(ROUND(H420,2)*ROUND(G420,3),2)</f>
      </c>
      <c r="O420">
        <f>(I420*21)/100</f>
      </c>
      <c r="P420" t="s">
        <v>23</v>
      </c>
    </row>
    <row r="421" spans="1:5" ht="12.75">
      <c r="A421" s="34" t="s">
        <v>49</v>
      </c>
      <c r="E421" s="35" t="s">
        <v>50</v>
      </c>
    </row>
    <row r="422" spans="1:5" ht="51">
      <c r="A422" s="36" t="s">
        <v>51</v>
      </c>
      <c r="E422" s="37" t="s">
        <v>758</v>
      </c>
    </row>
    <row r="423" spans="1:5" ht="255">
      <c r="A423" t="s">
        <v>53</v>
      </c>
      <c r="E423" s="35" t="s">
        <v>291</v>
      </c>
    </row>
    <row r="424" spans="1:16" ht="12.75">
      <c r="A424" s="25" t="s">
        <v>45</v>
      </c>
      <c r="B424" s="29" t="s">
        <v>759</v>
      </c>
      <c r="C424" s="29" t="s">
        <v>760</v>
      </c>
      <c r="D424" s="25" t="s">
        <v>50</v>
      </c>
      <c r="E424" s="30" t="s">
        <v>761</v>
      </c>
      <c r="F424" s="31" t="s">
        <v>144</v>
      </c>
      <c r="G424" s="32">
        <v>1.2</v>
      </c>
      <c r="H424" s="33">
        <v>0</v>
      </c>
      <c r="I424" s="33">
        <f>ROUND(ROUND(H424,2)*ROUND(G424,3),2)</f>
      </c>
      <c r="O424">
        <f>(I424*21)/100</f>
      </c>
      <c r="P424" t="s">
        <v>23</v>
      </c>
    </row>
    <row r="425" spans="1:5" ht="12.75">
      <c r="A425" s="34" t="s">
        <v>49</v>
      </c>
      <c r="E425" s="35" t="s">
        <v>50</v>
      </c>
    </row>
    <row r="426" spans="1:5" ht="25.5">
      <c r="A426" s="36" t="s">
        <v>51</v>
      </c>
      <c r="E426" s="37" t="s">
        <v>762</v>
      </c>
    </row>
    <row r="427" spans="1:5" ht="255">
      <c r="A427" t="s">
        <v>53</v>
      </c>
      <c r="E427" s="35" t="s">
        <v>291</v>
      </c>
    </row>
    <row r="428" spans="1:16" ht="12.75">
      <c r="A428" s="25" t="s">
        <v>45</v>
      </c>
      <c r="B428" s="29" t="s">
        <v>763</v>
      </c>
      <c r="C428" s="29" t="s">
        <v>764</v>
      </c>
      <c r="D428" s="25" t="s">
        <v>29</v>
      </c>
      <c r="E428" s="30" t="s">
        <v>765</v>
      </c>
      <c r="F428" s="31" t="s">
        <v>144</v>
      </c>
      <c r="G428" s="32">
        <v>86.3</v>
      </c>
      <c r="H428" s="33">
        <v>0</v>
      </c>
      <c r="I428" s="33">
        <f>ROUND(ROUND(H428,2)*ROUND(G428,3),2)</f>
      </c>
      <c r="O428">
        <f>(I428*21)/100</f>
      </c>
      <c r="P428" t="s">
        <v>23</v>
      </c>
    </row>
    <row r="429" spans="1:5" ht="12.75">
      <c r="A429" s="34" t="s">
        <v>49</v>
      </c>
      <c r="E429" s="35" t="s">
        <v>50</v>
      </c>
    </row>
    <row r="430" spans="1:5" ht="51">
      <c r="A430" s="36" t="s">
        <v>51</v>
      </c>
      <c r="E430" s="37" t="s">
        <v>766</v>
      </c>
    </row>
    <row r="431" spans="1:5" ht="242.25">
      <c r="A431" t="s">
        <v>53</v>
      </c>
      <c r="E431" s="35" t="s">
        <v>767</v>
      </c>
    </row>
    <row r="432" spans="1:16" ht="12.75">
      <c r="A432" s="25" t="s">
        <v>45</v>
      </c>
      <c r="B432" s="29" t="s">
        <v>768</v>
      </c>
      <c r="C432" s="29" t="s">
        <v>764</v>
      </c>
      <c r="D432" s="25" t="s">
        <v>23</v>
      </c>
      <c r="E432" s="30" t="s">
        <v>765</v>
      </c>
      <c r="F432" s="31" t="s">
        <v>144</v>
      </c>
      <c r="G432" s="32">
        <v>38.3</v>
      </c>
      <c r="H432" s="33">
        <v>0</v>
      </c>
      <c r="I432" s="33">
        <f>ROUND(ROUND(H432,2)*ROUND(G432,3),2)</f>
      </c>
      <c r="O432">
        <f>(I432*21)/100</f>
      </c>
      <c r="P432" t="s">
        <v>23</v>
      </c>
    </row>
    <row r="433" spans="1:5" ht="12.75">
      <c r="A433" s="34" t="s">
        <v>49</v>
      </c>
      <c r="E433" s="35" t="s">
        <v>50</v>
      </c>
    </row>
    <row r="434" spans="1:5" ht="76.5">
      <c r="A434" s="36" t="s">
        <v>51</v>
      </c>
      <c r="E434" s="37" t="s">
        <v>769</v>
      </c>
    </row>
    <row r="435" spans="1:5" ht="242.25">
      <c r="A435" t="s">
        <v>53</v>
      </c>
      <c r="E435" s="35" t="s">
        <v>767</v>
      </c>
    </row>
    <row r="436" spans="1:16" ht="12.75">
      <c r="A436" s="25" t="s">
        <v>45</v>
      </c>
      <c r="B436" s="29" t="s">
        <v>770</v>
      </c>
      <c r="C436" s="29" t="s">
        <v>771</v>
      </c>
      <c r="D436" s="25" t="s">
        <v>50</v>
      </c>
      <c r="E436" s="30" t="s">
        <v>772</v>
      </c>
      <c r="F436" s="31" t="s">
        <v>144</v>
      </c>
      <c r="G436" s="32">
        <v>137.491</v>
      </c>
      <c r="H436" s="33">
        <v>0</v>
      </c>
      <c r="I436" s="33">
        <f>ROUND(ROUND(H436,2)*ROUND(G436,3),2)</f>
      </c>
      <c r="O436">
        <f>(I436*21)/100</f>
      </c>
      <c r="P436" t="s">
        <v>23</v>
      </c>
    </row>
    <row r="437" spans="1:5" ht="12.75">
      <c r="A437" s="34" t="s">
        <v>49</v>
      </c>
      <c r="E437" s="35" t="s">
        <v>50</v>
      </c>
    </row>
    <row r="438" spans="1:5" ht="63.75">
      <c r="A438" s="36" t="s">
        <v>51</v>
      </c>
      <c r="E438" s="37" t="s">
        <v>773</v>
      </c>
    </row>
    <row r="439" spans="1:5" ht="242.25">
      <c r="A439" t="s">
        <v>53</v>
      </c>
      <c r="E439" s="35" t="s">
        <v>774</v>
      </c>
    </row>
    <row r="440" spans="1:16" ht="12.75">
      <c r="A440" s="25" t="s">
        <v>45</v>
      </c>
      <c r="B440" s="29" t="s">
        <v>775</v>
      </c>
      <c r="C440" s="29" t="s">
        <v>776</v>
      </c>
      <c r="D440" s="25" t="s">
        <v>50</v>
      </c>
      <c r="E440" s="30" t="s">
        <v>777</v>
      </c>
      <c r="F440" s="31" t="s">
        <v>111</v>
      </c>
      <c r="G440" s="32">
        <v>2</v>
      </c>
      <c r="H440" s="33">
        <v>0</v>
      </c>
      <c r="I440" s="33">
        <f>ROUND(ROUND(H440,2)*ROUND(G440,3),2)</f>
      </c>
      <c r="O440">
        <f>(I440*21)/100</f>
      </c>
      <c r="P440" t="s">
        <v>23</v>
      </c>
    </row>
    <row r="441" spans="1:5" ht="12.75">
      <c r="A441" s="34" t="s">
        <v>49</v>
      </c>
      <c r="E441" s="35" t="s">
        <v>50</v>
      </c>
    </row>
    <row r="442" spans="1:5" ht="12.75">
      <c r="A442" s="36" t="s">
        <v>51</v>
      </c>
      <c r="E442" s="37" t="s">
        <v>778</v>
      </c>
    </row>
    <row r="443" spans="1:5" ht="76.5">
      <c r="A443" t="s">
        <v>53</v>
      </c>
      <c r="E443" s="35" t="s">
        <v>779</v>
      </c>
    </row>
    <row r="444" spans="1:16" ht="12.75">
      <c r="A444" s="25" t="s">
        <v>45</v>
      </c>
      <c r="B444" s="29" t="s">
        <v>780</v>
      </c>
      <c r="C444" s="29" t="s">
        <v>781</v>
      </c>
      <c r="D444" s="25" t="s">
        <v>50</v>
      </c>
      <c r="E444" s="30" t="s">
        <v>782</v>
      </c>
      <c r="F444" s="31" t="s">
        <v>111</v>
      </c>
      <c r="G444" s="32">
        <v>1</v>
      </c>
      <c r="H444" s="33">
        <v>0</v>
      </c>
      <c r="I444" s="33">
        <f>ROUND(ROUND(H444,2)*ROUND(G444,3),2)</f>
      </c>
      <c r="O444">
        <f>(I444*21)/100</f>
      </c>
      <c r="P444" t="s">
        <v>23</v>
      </c>
    </row>
    <row r="445" spans="1:5" ht="12.75">
      <c r="A445" s="34" t="s">
        <v>49</v>
      </c>
      <c r="E445" s="35" t="s">
        <v>50</v>
      </c>
    </row>
    <row r="446" spans="1:5" ht="25.5">
      <c r="A446" s="36" t="s">
        <v>51</v>
      </c>
      <c r="E446" s="37" t="s">
        <v>783</v>
      </c>
    </row>
    <row r="447" spans="1:5" ht="25.5">
      <c r="A447" t="s">
        <v>53</v>
      </c>
      <c r="E447" s="35" t="s">
        <v>784</v>
      </c>
    </row>
    <row r="448" spans="1:16" ht="12.75">
      <c r="A448" s="25" t="s">
        <v>45</v>
      </c>
      <c r="B448" s="29" t="s">
        <v>785</v>
      </c>
      <c r="C448" s="29" t="s">
        <v>786</v>
      </c>
      <c r="D448" s="25" t="s">
        <v>50</v>
      </c>
      <c r="E448" s="30" t="s">
        <v>787</v>
      </c>
      <c r="F448" s="31" t="s">
        <v>111</v>
      </c>
      <c r="G448" s="32">
        <v>1</v>
      </c>
      <c r="H448" s="33">
        <v>0</v>
      </c>
      <c r="I448" s="33">
        <f>ROUND(ROUND(H448,2)*ROUND(G448,3),2)</f>
      </c>
      <c r="O448">
        <f>(I448*21)/100</f>
      </c>
      <c r="P448" t="s">
        <v>23</v>
      </c>
    </row>
    <row r="449" spans="1:5" ht="12.75">
      <c r="A449" s="34" t="s">
        <v>49</v>
      </c>
      <c r="E449" s="35" t="s">
        <v>50</v>
      </c>
    </row>
    <row r="450" spans="1:5" ht="25.5">
      <c r="A450" s="36" t="s">
        <v>51</v>
      </c>
      <c r="E450" s="37" t="s">
        <v>788</v>
      </c>
    </row>
    <row r="451" spans="1:5" ht="25.5">
      <c r="A451" t="s">
        <v>53</v>
      </c>
      <c r="E451" s="35" t="s">
        <v>784</v>
      </c>
    </row>
    <row r="452" spans="1:16" ht="12.75">
      <c r="A452" s="25" t="s">
        <v>45</v>
      </c>
      <c r="B452" s="29" t="s">
        <v>789</v>
      </c>
      <c r="C452" s="29" t="s">
        <v>790</v>
      </c>
      <c r="D452" s="25" t="s">
        <v>50</v>
      </c>
      <c r="E452" s="30" t="s">
        <v>791</v>
      </c>
      <c r="F452" s="31" t="s">
        <v>111</v>
      </c>
      <c r="G452" s="32">
        <v>3</v>
      </c>
      <c r="H452" s="33">
        <v>0</v>
      </c>
      <c r="I452" s="33">
        <f>ROUND(ROUND(H452,2)*ROUND(G452,3),2)</f>
      </c>
      <c r="O452">
        <f>(I452*21)/100</f>
      </c>
      <c r="P452" t="s">
        <v>23</v>
      </c>
    </row>
    <row r="453" spans="1:5" ht="12.75">
      <c r="A453" s="34" t="s">
        <v>49</v>
      </c>
      <c r="E453" s="35" t="s">
        <v>50</v>
      </c>
    </row>
    <row r="454" spans="1:5" ht="25.5">
      <c r="A454" s="36" t="s">
        <v>51</v>
      </c>
      <c r="E454" s="37" t="s">
        <v>792</v>
      </c>
    </row>
    <row r="455" spans="1:5" ht="89.25">
      <c r="A455" t="s">
        <v>53</v>
      </c>
      <c r="E455" s="35" t="s">
        <v>793</v>
      </c>
    </row>
    <row r="456" spans="1:18" ht="12.75" customHeight="1">
      <c r="A456" s="6" t="s">
        <v>43</v>
      </c>
      <c r="B456" s="6"/>
      <c r="C456" s="40" t="s">
        <v>40</v>
      </c>
      <c r="D456" s="6"/>
      <c r="E456" s="27" t="s">
        <v>141</v>
      </c>
      <c r="F456" s="6"/>
      <c r="G456" s="6"/>
      <c r="H456" s="6"/>
      <c r="I456" s="41">
        <f>0+Q456</f>
      </c>
      <c r="O456">
        <f>0+R456</f>
      </c>
      <c r="Q456">
        <f>0+I457+I461+I465+I469+I473+I477+I481+I485+I489+I493+I497+I501+I505+I509+I513+I517+I521+I525+I529</f>
      </c>
      <c r="R456">
        <f>0+O457+O461+O465+O469+O473+O477+O481+O485+O489+O493+O497+O501+O505+O509+O513+O517+O521+O525+O529</f>
      </c>
    </row>
    <row r="457" spans="1:16" ht="12.75">
      <c r="A457" s="25" t="s">
        <v>45</v>
      </c>
      <c r="B457" s="29" t="s">
        <v>794</v>
      </c>
      <c r="C457" s="29" t="s">
        <v>795</v>
      </c>
      <c r="D457" s="25" t="s">
        <v>50</v>
      </c>
      <c r="E457" s="30" t="s">
        <v>796</v>
      </c>
      <c r="F457" s="31" t="s">
        <v>144</v>
      </c>
      <c r="G457" s="32">
        <v>5.2</v>
      </c>
      <c r="H457" s="33">
        <v>0</v>
      </c>
      <c r="I457" s="33">
        <f>ROUND(ROUND(H457,2)*ROUND(G457,3),2)</f>
      </c>
      <c r="O457">
        <f>(I457*21)/100</f>
      </c>
      <c r="P457" t="s">
        <v>23</v>
      </c>
    </row>
    <row r="458" spans="1:5" ht="12.75">
      <c r="A458" s="34" t="s">
        <v>49</v>
      </c>
      <c r="E458" s="35" t="s">
        <v>50</v>
      </c>
    </row>
    <row r="459" spans="1:5" ht="38.25">
      <c r="A459" s="36" t="s">
        <v>51</v>
      </c>
      <c r="E459" s="37" t="s">
        <v>797</v>
      </c>
    </row>
    <row r="460" spans="1:5" ht="63.75">
      <c r="A460" t="s">
        <v>53</v>
      </c>
      <c r="E460" s="35" t="s">
        <v>798</v>
      </c>
    </row>
    <row r="461" spans="1:16" ht="12.75">
      <c r="A461" s="25" t="s">
        <v>45</v>
      </c>
      <c r="B461" s="29" t="s">
        <v>799</v>
      </c>
      <c r="C461" s="29" t="s">
        <v>800</v>
      </c>
      <c r="D461" s="25" t="s">
        <v>50</v>
      </c>
      <c r="E461" s="30" t="s">
        <v>801</v>
      </c>
      <c r="F461" s="31" t="s">
        <v>144</v>
      </c>
      <c r="G461" s="32">
        <v>28.6</v>
      </c>
      <c r="H461" s="33">
        <v>0</v>
      </c>
      <c r="I461" s="33">
        <f>ROUND(ROUND(H461,2)*ROUND(G461,3),2)</f>
      </c>
      <c r="O461">
        <f>(I461*21)/100</f>
      </c>
      <c r="P461" t="s">
        <v>23</v>
      </c>
    </row>
    <row r="462" spans="1:5" ht="12.75">
      <c r="A462" s="34" t="s">
        <v>49</v>
      </c>
      <c r="E462" s="35" t="s">
        <v>50</v>
      </c>
    </row>
    <row r="463" spans="1:5" ht="25.5">
      <c r="A463" s="36" t="s">
        <v>51</v>
      </c>
      <c r="E463" s="37" t="s">
        <v>802</v>
      </c>
    </row>
    <row r="464" spans="1:5" ht="63.75">
      <c r="A464" t="s">
        <v>53</v>
      </c>
      <c r="E464" s="35" t="s">
        <v>798</v>
      </c>
    </row>
    <row r="465" spans="1:16" ht="25.5">
      <c r="A465" s="25" t="s">
        <v>45</v>
      </c>
      <c r="B465" s="29" t="s">
        <v>803</v>
      </c>
      <c r="C465" s="29" t="s">
        <v>804</v>
      </c>
      <c r="D465" s="25" t="s">
        <v>50</v>
      </c>
      <c r="E465" s="30" t="s">
        <v>805</v>
      </c>
      <c r="F465" s="31" t="s">
        <v>163</v>
      </c>
      <c r="G465" s="32">
        <v>15.925</v>
      </c>
      <c r="H465" s="33">
        <v>0</v>
      </c>
      <c r="I465" s="33">
        <f>ROUND(ROUND(H465,2)*ROUND(G465,3),2)</f>
      </c>
      <c r="O465">
        <f>(I465*21)/100</f>
      </c>
      <c r="P465" t="s">
        <v>23</v>
      </c>
    </row>
    <row r="466" spans="1:5" ht="12.75">
      <c r="A466" s="34" t="s">
        <v>49</v>
      </c>
      <c r="E466" s="35" t="s">
        <v>50</v>
      </c>
    </row>
    <row r="467" spans="1:5" ht="38.25">
      <c r="A467" s="36" t="s">
        <v>51</v>
      </c>
      <c r="E467" s="37" t="s">
        <v>806</v>
      </c>
    </row>
    <row r="468" spans="1:5" ht="38.25">
      <c r="A468" t="s">
        <v>53</v>
      </c>
      <c r="E468" s="35" t="s">
        <v>807</v>
      </c>
    </row>
    <row r="469" spans="1:16" ht="25.5">
      <c r="A469" s="25" t="s">
        <v>45</v>
      </c>
      <c r="B469" s="29" t="s">
        <v>808</v>
      </c>
      <c r="C469" s="29" t="s">
        <v>809</v>
      </c>
      <c r="D469" s="25" t="s">
        <v>50</v>
      </c>
      <c r="E469" s="30" t="s">
        <v>810</v>
      </c>
      <c r="F469" s="31" t="s">
        <v>163</v>
      </c>
      <c r="G469" s="32">
        <v>15.925</v>
      </c>
      <c r="H469" s="33">
        <v>0</v>
      </c>
      <c r="I469" s="33">
        <f>ROUND(ROUND(H469,2)*ROUND(G469,3),2)</f>
      </c>
      <c r="O469">
        <f>(I469*21)/100</f>
      </c>
      <c r="P469" t="s">
        <v>23</v>
      </c>
    </row>
    <row r="470" spans="1:5" ht="12.75">
      <c r="A470" s="34" t="s">
        <v>49</v>
      </c>
      <c r="E470" s="35" t="s">
        <v>50</v>
      </c>
    </row>
    <row r="471" spans="1:5" ht="38.25">
      <c r="A471" s="36" t="s">
        <v>51</v>
      </c>
      <c r="E471" s="37" t="s">
        <v>806</v>
      </c>
    </row>
    <row r="472" spans="1:5" ht="38.25">
      <c r="A472" t="s">
        <v>53</v>
      </c>
      <c r="E472" s="35" t="s">
        <v>807</v>
      </c>
    </row>
    <row r="473" spans="1:16" ht="12.75">
      <c r="A473" s="25" t="s">
        <v>45</v>
      </c>
      <c r="B473" s="29" t="s">
        <v>811</v>
      </c>
      <c r="C473" s="29" t="s">
        <v>303</v>
      </c>
      <c r="D473" s="25" t="s">
        <v>50</v>
      </c>
      <c r="E473" s="30" t="s">
        <v>304</v>
      </c>
      <c r="F473" s="31" t="s">
        <v>144</v>
      </c>
      <c r="G473" s="32">
        <v>194.3</v>
      </c>
      <c r="H473" s="33">
        <v>0</v>
      </c>
      <c r="I473" s="33">
        <f>ROUND(ROUND(H473,2)*ROUND(G473,3),2)</f>
      </c>
      <c r="O473">
        <f>(I473*21)/100</f>
      </c>
      <c r="P473" t="s">
        <v>23</v>
      </c>
    </row>
    <row r="474" spans="1:5" ht="12.75">
      <c r="A474" s="34" t="s">
        <v>49</v>
      </c>
      <c r="E474" s="35" t="s">
        <v>50</v>
      </c>
    </row>
    <row r="475" spans="1:5" ht="114.75">
      <c r="A475" s="36" t="s">
        <v>51</v>
      </c>
      <c r="E475" s="37" t="s">
        <v>812</v>
      </c>
    </row>
    <row r="476" spans="1:5" ht="51">
      <c r="A476" t="s">
        <v>53</v>
      </c>
      <c r="E476" s="35" t="s">
        <v>301</v>
      </c>
    </row>
    <row r="477" spans="1:16" ht="12.75">
      <c r="A477" s="25" t="s">
        <v>45</v>
      </c>
      <c r="B477" s="29" t="s">
        <v>813</v>
      </c>
      <c r="C477" s="29" t="s">
        <v>814</v>
      </c>
      <c r="D477" s="25" t="s">
        <v>50</v>
      </c>
      <c r="E477" s="30" t="s">
        <v>815</v>
      </c>
      <c r="F477" s="31" t="s">
        <v>111</v>
      </c>
      <c r="G477" s="32">
        <v>19</v>
      </c>
      <c r="H477" s="33">
        <v>0</v>
      </c>
      <c r="I477" s="33">
        <f>ROUND(ROUND(H477,2)*ROUND(G477,3),2)</f>
      </c>
      <c r="O477">
        <f>(I477*21)/100</f>
      </c>
      <c r="P477" t="s">
        <v>23</v>
      </c>
    </row>
    <row r="478" spans="1:5" ht="12.75">
      <c r="A478" s="34" t="s">
        <v>49</v>
      </c>
      <c r="E478" s="35" t="s">
        <v>50</v>
      </c>
    </row>
    <row r="479" spans="1:5" ht="51">
      <c r="A479" s="36" t="s">
        <v>51</v>
      </c>
      <c r="E479" s="37" t="s">
        <v>816</v>
      </c>
    </row>
    <row r="480" spans="1:5" ht="51">
      <c r="A480" t="s">
        <v>53</v>
      </c>
      <c r="E480" s="35" t="s">
        <v>817</v>
      </c>
    </row>
    <row r="481" spans="1:16" ht="12.75">
      <c r="A481" s="25" t="s">
        <v>45</v>
      </c>
      <c r="B481" s="29" t="s">
        <v>818</v>
      </c>
      <c r="C481" s="29" t="s">
        <v>819</v>
      </c>
      <c r="D481" s="25" t="s">
        <v>50</v>
      </c>
      <c r="E481" s="30" t="s">
        <v>820</v>
      </c>
      <c r="F481" s="31" t="s">
        <v>111</v>
      </c>
      <c r="G481" s="32">
        <v>2</v>
      </c>
      <c r="H481" s="33">
        <v>0</v>
      </c>
      <c r="I481" s="33">
        <f>ROUND(ROUND(H481,2)*ROUND(G481,3),2)</f>
      </c>
      <c r="O481">
        <f>(I481*21)/100</f>
      </c>
      <c r="P481" t="s">
        <v>23</v>
      </c>
    </row>
    <row r="482" spans="1:5" ht="12.75">
      <c r="A482" s="34" t="s">
        <v>49</v>
      </c>
      <c r="E482" s="35" t="s">
        <v>50</v>
      </c>
    </row>
    <row r="483" spans="1:5" ht="12.75">
      <c r="A483" s="36" t="s">
        <v>51</v>
      </c>
      <c r="E483" s="37" t="s">
        <v>821</v>
      </c>
    </row>
    <row r="484" spans="1:5" ht="25.5">
      <c r="A484" t="s">
        <v>53</v>
      </c>
      <c r="E484" s="35" t="s">
        <v>822</v>
      </c>
    </row>
    <row r="485" spans="1:16" ht="25.5">
      <c r="A485" s="25" t="s">
        <v>45</v>
      </c>
      <c r="B485" s="29" t="s">
        <v>823</v>
      </c>
      <c r="C485" s="29" t="s">
        <v>824</v>
      </c>
      <c r="D485" s="25" t="s">
        <v>50</v>
      </c>
      <c r="E485" s="30" t="s">
        <v>825</v>
      </c>
      <c r="F485" s="31" t="s">
        <v>111</v>
      </c>
      <c r="G485" s="32">
        <v>2</v>
      </c>
      <c r="H485" s="33">
        <v>0</v>
      </c>
      <c r="I485" s="33">
        <f>ROUND(ROUND(H485,2)*ROUND(G485,3),2)</f>
      </c>
      <c r="O485">
        <f>(I485*21)/100</f>
      </c>
      <c r="P485" t="s">
        <v>23</v>
      </c>
    </row>
    <row r="486" spans="1:5" ht="12.75">
      <c r="A486" s="34" t="s">
        <v>49</v>
      </c>
      <c r="E486" s="35" t="s">
        <v>50</v>
      </c>
    </row>
    <row r="487" spans="1:5" ht="25.5">
      <c r="A487" s="36" t="s">
        <v>51</v>
      </c>
      <c r="E487" s="37" t="s">
        <v>826</v>
      </c>
    </row>
    <row r="488" spans="1:5" ht="25.5">
      <c r="A488" t="s">
        <v>53</v>
      </c>
      <c r="E488" s="35" t="s">
        <v>827</v>
      </c>
    </row>
    <row r="489" spans="1:16" ht="12.75">
      <c r="A489" s="25" t="s">
        <v>45</v>
      </c>
      <c r="B489" s="29" t="s">
        <v>828</v>
      </c>
      <c r="C489" s="29" t="s">
        <v>318</v>
      </c>
      <c r="D489" s="25" t="s">
        <v>50</v>
      </c>
      <c r="E489" s="30" t="s">
        <v>319</v>
      </c>
      <c r="F489" s="31" t="s">
        <v>111</v>
      </c>
      <c r="G489" s="32">
        <v>6</v>
      </c>
      <c r="H489" s="33">
        <v>0</v>
      </c>
      <c r="I489" s="33">
        <f>ROUND(ROUND(H489,2)*ROUND(G489,3),2)</f>
      </c>
      <c r="O489">
        <f>(I489*21)/100</f>
      </c>
      <c r="P489" t="s">
        <v>23</v>
      </c>
    </row>
    <row r="490" spans="1:5" ht="12.75">
      <c r="A490" s="34" t="s">
        <v>49</v>
      </c>
      <c r="E490" s="35" t="s">
        <v>50</v>
      </c>
    </row>
    <row r="491" spans="1:5" ht="63.75">
      <c r="A491" s="36" t="s">
        <v>51</v>
      </c>
      <c r="E491" s="37" t="s">
        <v>829</v>
      </c>
    </row>
    <row r="492" spans="1:5" ht="25.5">
      <c r="A492" t="s">
        <v>53</v>
      </c>
      <c r="E492" s="35" t="s">
        <v>321</v>
      </c>
    </row>
    <row r="493" spans="1:16" ht="25.5">
      <c r="A493" s="25" t="s">
        <v>45</v>
      </c>
      <c r="B493" s="29" t="s">
        <v>830</v>
      </c>
      <c r="C493" s="29" t="s">
        <v>831</v>
      </c>
      <c r="D493" s="25" t="s">
        <v>50</v>
      </c>
      <c r="E493" s="30" t="s">
        <v>832</v>
      </c>
      <c r="F493" s="31" t="s">
        <v>111</v>
      </c>
      <c r="G493" s="32">
        <v>2</v>
      </c>
      <c r="H493" s="33">
        <v>0</v>
      </c>
      <c r="I493" s="33">
        <f>ROUND(ROUND(H493,2)*ROUND(G493,3),2)</f>
      </c>
      <c r="O493">
        <f>(I493*21)/100</f>
      </c>
      <c r="P493" t="s">
        <v>23</v>
      </c>
    </row>
    <row r="494" spans="1:5" ht="12.75">
      <c r="A494" s="34" t="s">
        <v>49</v>
      </c>
      <c r="E494" s="35" t="s">
        <v>50</v>
      </c>
    </row>
    <row r="495" spans="1:5" ht="25.5">
      <c r="A495" s="36" t="s">
        <v>51</v>
      </c>
      <c r="E495" s="37" t="s">
        <v>833</v>
      </c>
    </row>
    <row r="496" spans="1:5" ht="25.5">
      <c r="A496" t="s">
        <v>53</v>
      </c>
      <c r="E496" s="35" t="s">
        <v>834</v>
      </c>
    </row>
    <row r="497" spans="1:16" ht="25.5">
      <c r="A497" s="25" t="s">
        <v>45</v>
      </c>
      <c r="B497" s="29" t="s">
        <v>835</v>
      </c>
      <c r="C497" s="29" t="s">
        <v>836</v>
      </c>
      <c r="D497" s="25" t="s">
        <v>50</v>
      </c>
      <c r="E497" s="30" t="s">
        <v>837</v>
      </c>
      <c r="F497" s="31" t="s">
        <v>163</v>
      </c>
      <c r="G497" s="32">
        <v>23.15</v>
      </c>
      <c r="H497" s="33">
        <v>0</v>
      </c>
      <c r="I497" s="33">
        <f>ROUND(ROUND(H497,2)*ROUND(G497,3),2)</f>
      </c>
      <c r="O497">
        <f>(I497*21)/100</f>
      </c>
      <c r="P497" t="s">
        <v>23</v>
      </c>
    </row>
    <row r="498" spans="1:5" ht="12.75">
      <c r="A498" s="34" t="s">
        <v>49</v>
      </c>
      <c r="E498" s="35" t="s">
        <v>50</v>
      </c>
    </row>
    <row r="499" spans="1:5" ht="38.25">
      <c r="A499" s="36" t="s">
        <v>51</v>
      </c>
      <c r="E499" s="37" t="s">
        <v>838</v>
      </c>
    </row>
    <row r="500" spans="1:5" ht="12.75">
      <c r="A500" t="s">
        <v>53</v>
      </c>
      <c r="E500" s="35" t="s">
        <v>839</v>
      </c>
    </row>
    <row r="501" spans="1:16" ht="12.75">
      <c r="A501" s="25" t="s">
        <v>45</v>
      </c>
      <c r="B501" s="29" t="s">
        <v>840</v>
      </c>
      <c r="C501" s="29" t="s">
        <v>841</v>
      </c>
      <c r="D501" s="25" t="s">
        <v>50</v>
      </c>
      <c r="E501" s="30" t="s">
        <v>842</v>
      </c>
      <c r="F501" s="31" t="s">
        <v>144</v>
      </c>
      <c r="G501" s="32">
        <v>308.05</v>
      </c>
      <c r="H501" s="33">
        <v>0</v>
      </c>
      <c r="I501" s="33">
        <f>ROUND(ROUND(H501,2)*ROUND(G501,3),2)</f>
      </c>
      <c r="O501">
        <f>(I501*21)/100</f>
      </c>
      <c r="P501" t="s">
        <v>23</v>
      </c>
    </row>
    <row r="502" spans="1:5" ht="12.75">
      <c r="A502" s="34" t="s">
        <v>49</v>
      </c>
      <c r="E502" s="35" t="s">
        <v>50</v>
      </c>
    </row>
    <row r="503" spans="1:5" ht="25.5">
      <c r="A503" s="36" t="s">
        <v>51</v>
      </c>
      <c r="E503" s="37" t="s">
        <v>843</v>
      </c>
    </row>
    <row r="504" spans="1:5" ht="38.25">
      <c r="A504" t="s">
        <v>53</v>
      </c>
      <c r="E504" s="35" t="s">
        <v>844</v>
      </c>
    </row>
    <row r="505" spans="1:16" ht="12.75">
      <c r="A505" s="25" t="s">
        <v>45</v>
      </c>
      <c r="B505" s="29" t="s">
        <v>845</v>
      </c>
      <c r="C505" s="29" t="s">
        <v>846</v>
      </c>
      <c r="D505" s="25" t="s">
        <v>50</v>
      </c>
      <c r="E505" s="30" t="s">
        <v>847</v>
      </c>
      <c r="F505" s="31" t="s">
        <v>135</v>
      </c>
      <c r="G505" s="32">
        <v>0.025</v>
      </c>
      <c r="H505" s="33">
        <v>0</v>
      </c>
      <c r="I505" s="33">
        <f>ROUND(ROUND(H505,2)*ROUND(G505,3),2)</f>
      </c>
      <c r="O505">
        <f>(I505*21)/100</f>
      </c>
      <c r="P505" t="s">
        <v>23</v>
      </c>
    </row>
    <row r="506" spans="1:5" ht="12.75">
      <c r="A506" s="34" t="s">
        <v>49</v>
      </c>
      <c r="E506" s="35" t="s">
        <v>50</v>
      </c>
    </row>
    <row r="507" spans="1:5" ht="38.25">
      <c r="A507" s="36" t="s">
        <v>51</v>
      </c>
      <c r="E507" s="37" t="s">
        <v>848</v>
      </c>
    </row>
    <row r="508" spans="1:5" ht="63.75">
      <c r="A508" t="s">
        <v>53</v>
      </c>
      <c r="E508" s="35" t="s">
        <v>849</v>
      </c>
    </row>
    <row r="509" spans="1:16" ht="12.75">
      <c r="A509" s="25" t="s">
        <v>45</v>
      </c>
      <c r="B509" s="29" t="s">
        <v>850</v>
      </c>
      <c r="C509" s="29" t="s">
        <v>851</v>
      </c>
      <c r="D509" s="25" t="s">
        <v>50</v>
      </c>
      <c r="E509" s="30" t="s">
        <v>852</v>
      </c>
      <c r="F509" s="31" t="s">
        <v>111</v>
      </c>
      <c r="G509" s="32">
        <v>2</v>
      </c>
      <c r="H509" s="33">
        <v>0</v>
      </c>
      <c r="I509" s="33">
        <f>ROUND(ROUND(H509,2)*ROUND(G509,3),2)</f>
      </c>
      <c r="O509">
        <f>(I509*21)/100</f>
      </c>
      <c r="P509" t="s">
        <v>23</v>
      </c>
    </row>
    <row r="510" spans="1:5" ht="12.75">
      <c r="A510" s="34" t="s">
        <v>49</v>
      </c>
      <c r="E510" s="35" t="s">
        <v>50</v>
      </c>
    </row>
    <row r="511" spans="1:5" ht="25.5">
      <c r="A511" s="36" t="s">
        <v>51</v>
      </c>
      <c r="E511" s="37" t="s">
        <v>853</v>
      </c>
    </row>
    <row r="512" spans="1:5" ht="127.5">
      <c r="A512" t="s">
        <v>53</v>
      </c>
      <c r="E512" s="35" t="s">
        <v>854</v>
      </c>
    </row>
    <row r="513" spans="1:16" ht="25.5">
      <c r="A513" s="25" t="s">
        <v>45</v>
      </c>
      <c r="B513" s="29" t="s">
        <v>855</v>
      </c>
      <c r="C513" s="29" t="s">
        <v>856</v>
      </c>
      <c r="D513" s="25" t="s">
        <v>50</v>
      </c>
      <c r="E513" s="30" t="s">
        <v>857</v>
      </c>
      <c r="F513" s="31" t="s">
        <v>111</v>
      </c>
      <c r="G513" s="32">
        <v>10</v>
      </c>
      <c r="H513" s="33">
        <v>0</v>
      </c>
      <c r="I513" s="33">
        <f>ROUND(ROUND(H513,2)*ROUND(G513,3),2)</f>
      </c>
      <c r="O513">
        <f>(I513*21)/100</f>
      </c>
      <c r="P513" t="s">
        <v>23</v>
      </c>
    </row>
    <row r="514" spans="1:5" ht="12.75">
      <c r="A514" s="34" t="s">
        <v>49</v>
      </c>
      <c r="E514" s="35" t="s">
        <v>50</v>
      </c>
    </row>
    <row r="515" spans="1:5" ht="25.5">
      <c r="A515" s="36" t="s">
        <v>51</v>
      </c>
      <c r="E515" s="37" t="s">
        <v>858</v>
      </c>
    </row>
    <row r="516" spans="1:5" ht="63.75">
      <c r="A516" t="s">
        <v>53</v>
      </c>
      <c r="E516" s="35" t="s">
        <v>859</v>
      </c>
    </row>
    <row r="517" spans="1:16" ht="12.75">
      <c r="A517" s="25" t="s">
        <v>45</v>
      </c>
      <c r="B517" s="29" t="s">
        <v>860</v>
      </c>
      <c r="C517" s="29" t="s">
        <v>861</v>
      </c>
      <c r="D517" s="25" t="s">
        <v>50</v>
      </c>
      <c r="E517" s="30" t="s">
        <v>862</v>
      </c>
      <c r="F517" s="31" t="s">
        <v>144</v>
      </c>
      <c r="G517" s="32">
        <v>28.22</v>
      </c>
      <c r="H517" s="33">
        <v>0</v>
      </c>
      <c r="I517" s="33">
        <f>ROUND(ROUND(H517,2)*ROUND(G517,3),2)</f>
      </c>
      <c r="O517">
        <f>(I517*21)/100</f>
      </c>
      <c r="P517" t="s">
        <v>23</v>
      </c>
    </row>
    <row r="518" spans="1:5" ht="12.75">
      <c r="A518" s="34" t="s">
        <v>49</v>
      </c>
      <c r="E518" s="35" t="s">
        <v>50</v>
      </c>
    </row>
    <row r="519" spans="1:5" ht="25.5">
      <c r="A519" s="36" t="s">
        <v>51</v>
      </c>
      <c r="E519" s="37" t="s">
        <v>863</v>
      </c>
    </row>
    <row r="520" spans="1:5" ht="89.25">
      <c r="A520" t="s">
        <v>53</v>
      </c>
      <c r="E520" s="35" t="s">
        <v>864</v>
      </c>
    </row>
    <row r="521" spans="1:16" ht="12.75">
      <c r="A521" s="25" t="s">
        <v>45</v>
      </c>
      <c r="B521" s="29" t="s">
        <v>865</v>
      </c>
      <c r="C521" s="29" t="s">
        <v>866</v>
      </c>
      <c r="D521" s="25" t="s">
        <v>50</v>
      </c>
      <c r="E521" s="30" t="s">
        <v>867</v>
      </c>
      <c r="F521" s="31" t="s">
        <v>111</v>
      </c>
      <c r="G521" s="32">
        <v>2</v>
      </c>
      <c r="H521" s="33">
        <v>0</v>
      </c>
      <c r="I521" s="33">
        <f>ROUND(ROUND(H521,2)*ROUND(G521,3),2)</f>
      </c>
      <c r="O521">
        <f>(I521*21)/100</f>
      </c>
      <c r="P521" t="s">
        <v>23</v>
      </c>
    </row>
    <row r="522" spans="1:5" ht="12.75">
      <c r="A522" s="34" t="s">
        <v>49</v>
      </c>
      <c r="E522" s="35" t="s">
        <v>50</v>
      </c>
    </row>
    <row r="523" spans="1:5" ht="38.25">
      <c r="A523" s="36" t="s">
        <v>51</v>
      </c>
      <c r="E523" s="37" t="s">
        <v>868</v>
      </c>
    </row>
    <row r="524" spans="1:5" ht="267.75">
      <c r="A524" t="s">
        <v>53</v>
      </c>
      <c r="E524" s="35" t="s">
        <v>869</v>
      </c>
    </row>
    <row r="525" spans="1:16" ht="12.75">
      <c r="A525" s="25" t="s">
        <v>45</v>
      </c>
      <c r="B525" s="29" t="s">
        <v>870</v>
      </c>
      <c r="C525" s="29" t="s">
        <v>155</v>
      </c>
      <c r="D525" s="25" t="s">
        <v>50</v>
      </c>
      <c r="E525" s="30" t="s">
        <v>156</v>
      </c>
      <c r="F525" s="31" t="s">
        <v>135</v>
      </c>
      <c r="G525" s="32">
        <v>4.9</v>
      </c>
      <c r="H525" s="33">
        <v>0</v>
      </c>
      <c r="I525" s="33">
        <f>ROUND(ROUND(H525,2)*ROUND(G525,3),2)</f>
      </c>
      <c r="O525">
        <f>(I525*21)/100</f>
      </c>
      <c r="P525" t="s">
        <v>23</v>
      </c>
    </row>
    <row r="526" spans="1:5" ht="12.75">
      <c r="A526" s="34" t="s">
        <v>49</v>
      </c>
      <c r="E526" s="35" t="s">
        <v>50</v>
      </c>
    </row>
    <row r="527" spans="1:5" ht="51">
      <c r="A527" s="36" t="s">
        <v>51</v>
      </c>
      <c r="E527" s="37" t="s">
        <v>871</v>
      </c>
    </row>
    <row r="528" spans="1:5" ht="102">
      <c r="A528" t="s">
        <v>53</v>
      </c>
      <c r="E528" s="35" t="s">
        <v>150</v>
      </c>
    </row>
    <row r="529" spans="1:16" ht="12.75">
      <c r="A529" s="25" t="s">
        <v>45</v>
      </c>
      <c r="B529" s="29" t="s">
        <v>872</v>
      </c>
      <c r="C529" s="29" t="s">
        <v>873</v>
      </c>
      <c r="D529" s="25" t="s">
        <v>50</v>
      </c>
      <c r="E529" s="30" t="s">
        <v>874</v>
      </c>
      <c r="F529" s="31" t="s">
        <v>144</v>
      </c>
      <c r="G529" s="32">
        <v>12</v>
      </c>
      <c r="H529" s="33">
        <v>0</v>
      </c>
      <c r="I529" s="33">
        <f>ROUND(ROUND(H529,2)*ROUND(G529,3),2)</f>
      </c>
      <c r="O529">
        <f>(I529*21)/100</f>
      </c>
      <c r="P529" t="s">
        <v>23</v>
      </c>
    </row>
    <row r="530" spans="1:5" ht="12.75">
      <c r="A530" s="34" t="s">
        <v>49</v>
      </c>
      <c r="E530" s="35" t="s">
        <v>50</v>
      </c>
    </row>
    <row r="531" spans="1:5" ht="51">
      <c r="A531" s="36" t="s">
        <v>51</v>
      </c>
      <c r="E531" s="37" t="s">
        <v>875</v>
      </c>
    </row>
    <row r="532" spans="1:5" ht="114.75">
      <c r="A532" t="s">
        <v>53</v>
      </c>
      <c r="E532" s="35" t="s">
        <v>876</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R291"/>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0+O8+O21+O74+O159+O172+O225+O262+O287</f>
      </c>
      <c r="P2" t="s">
        <v>22</v>
      </c>
    </row>
    <row r="3" spans="1:16" ht="15" customHeight="1">
      <c r="A3" t="s">
        <v>12</v>
      </c>
      <c r="B3" s="12" t="s">
        <v>14</v>
      </c>
      <c r="C3" s="13" t="s">
        <v>15</v>
      </c>
      <c r="D3" s="1"/>
      <c r="E3" s="14" t="s">
        <v>16</v>
      </c>
      <c r="F3" s="1"/>
      <c r="G3" s="9"/>
      <c r="H3" s="8" t="s">
        <v>877</v>
      </c>
      <c r="I3" s="38">
        <f>0+I8+I21+I74+I159+I172+I225+I262+I287</f>
      </c>
      <c r="O3" t="s">
        <v>19</v>
      </c>
      <c r="P3" t="s">
        <v>23</v>
      </c>
    </row>
    <row r="4" spans="1:16" ht="15" customHeight="1">
      <c r="A4" t="s">
        <v>17</v>
      </c>
      <c r="B4" s="16" t="s">
        <v>18</v>
      </c>
      <c r="C4" s="17" t="s">
        <v>877</v>
      </c>
      <c r="D4" s="6"/>
      <c r="E4" s="18" t="s">
        <v>878</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104</v>
      </c>
      <c r="D8" s="19"/>
      <c r="E8" s="27" t="s">
        <v>879</v>
      </c>
      <c r="F8" s="19"/>
      <c r="G8" s="19"/>
      <c r="H8" s="19"/>
      <c r="I8" s="28">
        <f>0+Q8</f>
      </c>
      <c r="O8">
        <f>0+R8</f>
      </c>
      <c r="Q8">
        <f>0+I9+I13+I17</f>
      </c>
      <c r="R8">
        <f>0+O9+O13+O17</f>
      </c>
    </row>
    <row r="9" spans="1:16" ht="25.5">
      <c r="A9" s="25" t="s">
        <v>45</v>
      </c>
      <c r="B9" s="29" t="s">
        <v>29</v>
      </c>
      <c r="C9" s="29" t="s">
        <v>880</v>
      </c>
      <c r="D9" s="25" t="s">
        <v>50</v>
      </c>
      <c r="E9" s="30" t="s">
        <v>881</v>
      </c>
      <c r="F9" s="31" t="s">
        <v>123</v>
      </c>
      <c r="G9" s="32">
        <v>70</v>
      </c>
      <c r="H9" s="33">
        <v>0</v>
      </c>
      <c r="I9" s="33">
        <f>ROUND(ROUND(H9,2)*ROUND(G9,3),2)</f>
      </c>
      <c r="O9">
        <f>(I9*21)/100</f>
      </c>
      <c r="P9" t="s">
        <v>23</v>
      </c>
    </row>
    <row r="10" spans="1:5" ht="12.75">
      <c r="A10" s="34" t="s">
        <v>49</v>
      </c>
      <c r="E10" s="35" t="s">
        <v>50</v>
      </c>
    </row>
    <row r="11" spans="1:5" ht="12.75">
      <c r="A11" s="36" t="s">
        <v>51</v>
      </c>
      <c r="E11" s="37" t="s">
        <v>882</v>
      </c>
    </row>
    <row r="12" spans="1:5" ht="89.25">
      <c r="A12" t="s">
        <v>53</v>
      </c>
      <c r="E12" s="35" t="s">
        <v>883</v>
      </c>
    </row>
    <row r="13" spans="1:16" ht="25.5">
      <c r="A13" s="25" t="s">
        <v>45</v>
      </c>
      <c r="B13" s="29" t="s">
        <v>23</v>
      </c>
      <c r="C13" s="29" t="s">
        <v>884</v>
      </c>
      <c r="D13" s="25" t="s">
        <v>50</v>
      </c>
      <c r="E13" s="30" t="s">
        <v>885</v>
      </c>
      <c r="F13" s="31" t="s">
        <v>123</v>
      </c>
      <c r="G13" s="32">
        <v>1</v>
      </c>
      <c r="H13" s="33">
        <v>0</v>
      </c>
      <c r="I13" s="33">
        <f>ROUND(ROUND(H13,2)*ROUND(G13,3),2)</f>
      </c>
      <c r="O13">
        <f>(I13*21)/100</f>
      </c>
      <c r="P13" t="s">
        <v>23</v>
      </c>
    </row>
    <row r="14" spans="1:5" ht="12.75">
      <c r="A14" s="34" t="s">
        <v>49</v>
      </c>
      <c r="E14" s="35" t="s">
        <v>50</v>
      </c>
    </row>
    <row r="15" spans="1:5" ht="12.75">
      <c r="A15" s="36" t="s">
        <v>51</v>
      </c>
      <c r="E15" s="37" t="s">
        <v>882</v>
      </c>
    </row>
    <row r="16" spans="1:5" ht="89.25">
      <c r="A16" t="s">
        <v>53</v>
      </c>
      <c r="E16" s="35" t="s">
        <v>883</v>
      </c>
    </row>
    <row r="17" spans="1:16" ht="25.5">
      <c r="A17" s="25" t="s">
        <v>45</v>
      </c>
      <c r="B17" s="29" t="s">
        <v>22</v>
      </c>
      <c r="C17" s="29" t="s">
        <v>886</v>
      </c>
      <c r="D17" s="25" t="s">
        <v>50</v>
      </c>
      <c r="E17" s="30" t="s">
        <v>887</v>
      </c>
      <c r="F17" s="31" t="s">
        <v>123</v>
      </c>
      <c r="G17" s="32">
        <v>1</v>
      </c>
      <c r="H17" s="33">
        <v>0</v>
      </c>
      <c r="I17" s="33">
        <f>ROUND(ROUND(H17,2)*ROUND(G17,3),2)</f>
      </c>
      <c r="O17">
        <f>(I17*21)/100</f>
      </c>
      <c r="P17" t="s">
        <v>23</v>
      </c>
    </row>
    <row r="18" spans="1:5" ht="12.75">
      <c r="A18" s="34" t="s">
        <v>49</v>
      </c>
      <c r="E18" s="35" t="s">
        <v>50</v>
      </c>
    </row>
    <row r="19" spans="1:5" ht="12.75">
      <c r="A19" s="36" t="s">
        <v>51</v>
      </c>
      <c r="E19" s="37" t="s">
        <v>882</v>
      </c>
    </row>
    <row r="20" spans="1:5" ht="89.25">
      <c r="A20" t="s">
        <v>53</v>
      </c>
      <c r="E20" s="35" t="s">
        <v>883</v>
      </c>
    </row>
    <row r="21" spans="1:18" ht="12.75" customHeight="1">
      <c r="A21" s="6" t="s">
        <v>43</v>
      </c>
      <c r="B21" s="6"/>
      <c r="C21" s="40" t="s">
        <v>620</v>
      </c>
      <c r="D21" s="6"/>
      <c r="E21" s="27" t="s">
        <v>888</v>
      </c>
      <c r="F21" s="6"/>
      <c r="G21" s="6"/>
      <c r="H21" s="6"/>
      <c r="I21" s="41">
        <f>0+Q21</f>
      </c>
      <c r="O21">
        <f>0+R21</f>
      </c>
      <c r="Q21">
        <f>0+I22+I26+I30+I34+I38+I42+I46+I50+I54+I58+I62+I66+I70</f>
      </c>
      <c r="R21">
        <f>0+O22+O26+O30+O34+O38+O42+O46+O50+O54+O58+O62+O66+O70</f>
      </c>
    </row>
    <row r="22" spans="1:16" ht="12.75">
      <c r="A22" s="25" t="s">
        <v>45</v>
      </c>
      <c r="B22" s="29" t="s">
        <v>247</v>
      </c>
      <c r="C22" s="29" t="s">
        <v>889</v>
      </c>
      <c r="D22" s="25" t="s">
        <v>50</v>
      </c>
      <c r="E22" s="30" t="s">
        <v>890</v>
      </c>
      <c r="F22" s="31" t="s">
        <v>144</v>
      </c>
      <c r="G22" s="32">
        <v>155</v>
      </c>
      <c r="H22" s="33">
        <v>0</v>
      </c>
      <c r="I22" s="33">
        <f>ROUND(ROUND(H22,2)*ROUND(G22,3),2)</f>
      </c>
      <c r="O22">
        <f>(I22*21)/100</f>
      </c>
      <c r="P22" t="s">
        <v>23</v>
      </c>
    </row>
    <row r="23" spans="1:5" ht="12.75">
      <c r="A23" s="34" t="s">
        <v>49</v>
      </c>
      <c r="E23" s="35" t="s">
        <v>50</v>
      </c>
    </row>
    <row r="24" spans="1:5" ht="12.75">
      <c r="A24" s="36" t="s">
        <v>51</v>
      </c>
      <c r="E24" s="37" t="s">
        <v>882</v>
      </c>
    </row>
    <row r="25" spans="1:5" ht="51">
      <c r="A25" t="s">
        <v>53</v>
      </c>
      <c r="E25" s="35" t="s">
        <v>891</v>
      </c>
    </row>
    <row r="26" spans="1:16" ht="12.75">
      <c r="A26" s="25" t="s">
        <v>45</v>
      </c>
      <c r="B26" s="29" t="s">
        <v>251</v>
      </c>
      <c r="C26" s="29" t="s">
        <v>892</v>
      </c>
      <c r="D26" s="25" t="s">
        <v>50</v>
      </c>
      <c r="E26" s="30" t="s">
        <v>893</v>
      </c>
      <c r="F26" s="31" t="s">
        <v>144</v>
      </c>
      <c r="G26" s="32">
        <v>140</v>
      </c>
      <c r="H26" s="33">
        <v>0</v>
      </c>
      <c r="I26" s="33">
        <f>ROUND(ROUND(H26,2)*ROUND(G26,3),2)</f>
      </c>
      <c r="O26">
        <f>(I26*21)/100</f>
      </c>
      <c r="P26" t="s">
        <v>23</v>
      </c>
    </row>
    <row r="27" spans="1:5" ht="12.75">
      <c r="A27" s="34" t="s">
        <v>49</v>
      </c>
      <c r="E27" s="35" t="s">
        <v>50</v>
      </c>
    </row>
    <row r="28" spans="1:5" ht="12.75">
      <c r="A28" s="36" t="s">
        <v>51</v>
      </c>
      <c r="E28" s="37" t="s">
        <v>882</v>
      </c>
    </row>
    <row r="29" spans="1:5" ht="76.5">
      <c r="A29" t="s">
        <v>53</v>
      </c>
      <c r="E29" s="35" t="s">
        <v>894</v>
      </c>
    </row>
    <row r="30" spans="1:16" ht="25.5">
      <c r="A30" s="25" t="s">
        <v>45</v>
      </c>
      <c r="B30" s="29" t="s">
        <v>256</v>
      </c>
      <c r="C30" s="29" t="s">
        <v>895</v>
      </c>
      <c r="D30" s="25" t="s">
        <v>50</v>
      </c>
      <c r="E30" s="30" t="s">
        <v>896</v>
      </c>
      <c r="F30" s="31" t="s">
        <v>111</v>
      </c>
      <c r="G30" s="32">
        <v>2</v>
      </c>
      <c r="H30" s="33">
        <v>0</v>
      </c>
      <c r="I30" s="33">
        <f>ROUND(ROUND(H30,2)*ROUND(G30,3),2)</f>
      </c>
      <c r="O30">
        <f>(I30*21)/100</f>
      </c>
      <c r="P30" t="s">
        <v>23</v>
      </c>
    </row>
    <row r="31" spans="1:5" ht="12.75">
      <c r="A31" s="34" t="s">
        <v>49</v>
      </c>
      <c r="E31" s="35" t="s">
        <v>50</v>
      </c>
    </row>
    <row r="32" spans="1:5" ht="12.75">
      <c r="A32" s="36" t="s">
        <v>51</v>
      </c>
      <c r="E32" s="37" t="s">
        <v>882</v>
      </c>
    </row>
    <row r="33" spans="1:5" ht="63.75">
      <c r="A33" t="s">
        <v>53</v>
      </c>
      <c r="E33" s="35" t="s">
        <v>897</v>
      </c>
    </row>
    <row r="34" spans="1:16" ht="12.75">
      <c r="A34" s="25" t="s">
        <v>45</v>
      </c>
      <c r="B34" s="29" t="s">
        <v>260</v>
      </c>
      <c r="C34" s="29" t="s">
        <v>898</v>
      </c>
      <c r="D34" s="25" t="s">
        <v>50</v>
      </c>
      <c r="E34" s="30" t="s">
        <v>899</v>
      </c>
      <c r="F34" s="31" t="s">
        <v>135</v>
      </c>
      <c r="G34" s="32">
        <v>11</v>
      </c>
      <c r="H34" s="33">
        <v>0</v>
      </c>
      <c r="I34" s="33">
        <f>ROUND(ROUND(H34,2)*ROUND(G34,3),2)</f>
      </c>
      <c r="O34">
        <f>(I34*21)/100</f>
      </c>
      <c r="P34" t="s">
        <v>23</v>
      </c>
    </row>
    <row r="35" spans="1:5" ht="12.75">
      <c r="A35" s="34" t="s">
        <v>49</v>
      </c>
      <c r="E35" s="35" t="s">
        <v>50</v>
      </c>
    </row>
    <row r="36" spans="1:5" ht="12.75">
      <c r="A36" s="36" t="s">
        <v>51</v>
      </c>
      <c r="E36" s="37" t="s">
        <v>882</v>
      </c>
    </row>
    <row r="37" spans="1:5" ht="76.5">
      <c r="A37" t="s">
        <v>53</v>
      </c>
      <c r="E37" s="35" t="s">
        <v>900</v>
      </c>
    </row>
    <row r="38" spans="1:16" ht="25.5">
      <c r="A38" s="25" t="s">
        <v>45</v>
      </c>
      <c r="B38" s="29" t="s">
        <v>265</v>
      </c>
      <c r="C38" s="29" t="s">
        <v>901</v>
      </c>
      <c r="D38" s="25" t="s">
        <v>50</v>
      </c>
      <c r="E38" s="30" t="s">
        <v>902</v>
      </c>
      <c r="F38" s="31" t="s">
        <v>144</v>
      </c>
      <c r="G38" s="32">
        <v>15</v>
      </c>
      <c r="H38" s="33">
        <v>0</v>
      </c>
      <c r="I38" s="33">
        <f>ROUND(ROUND(H38,2)*ROUND(G38,3),2)</f>
      </c>
      <c r="O38">
        <f>(I38*21)/100</f>
      </c>
      <c r="P38" t="s">
        <v>23</v>
      </c>
    </row>
    <row r="39" spans="1:5" ht="12.75">
      <c r="A39" s="34" t="s">
        <v>49</v>
      </c>
      <c r="E39" s="35" t="s">
        <v>50</v>
      </c>
    </row>
    <row r="40" spans="1:5" ht="12.75">
      <c r="A40" s="36" t="s">
        <v>51</v>
      </c>
      <c r="E40" s="37" t="s">
        <v>882</v>
      </c>
    </row>
    <row r="41" spans="1:5" ht="25.5">
      <c r="A41" t="s">
        <v>53</v>
      </c>
      <c r="E41" s="35" t="s">
        <v>903</v>
      </c>
    </row>
    <row r="42" spans="1:16" ht="25.5">
      <c r="A42" s="25" t="s">
        <v>45</v>
      </c>
      <c r="B42" s="29" t="s">
        <v>269</v>
      </c>
      <c r="C42" s="29" t="s">
        <v>904</v>
      </c>
      <c r="D42" s="25" t="s">
        <v>50</v>
      </c>
      <c r="E42" s="30" t="s">
        <v>905</v>
      </c>
      <c r="F42" s="31" t="s">
        <v>111</v>
      </c>
      <c r="G42" s="32">
        <v>2</v>
      </c>
      <c r="H42" s="33">
        <v>0</v>
      </c>
      <c r="I42" s="33">
        <f>ROUND(ROUND(H42,2)*ROUND(G42,3),2)</f>
      </c>
      <c r="O42">
        <f>(I42*21)/100</f>
      </c>
      <c r="P42" t="s">
        <v>23</v>
      </c>
    </row>
    <row r="43" spans="1:5" ht="12.75">
      <c r="A43" s="34" t="s">
        <v>49</v>
      </c>
      <c r="E43" s="35" t="s">
        <v>50</v>
      </c>
    </row>
    <row r="44" spans="1:5" ht="12.75">
      <c r="A44" s="36" t="s">
        <v>51</v>
      </c>
      <c r="E44" s="37" t="s">
        <v>882</v>
      </c>
    </row>
    <row r="45" spans="1:5" ht="89.25">
      <c r="A45" t="s">
        <v>53</v>
      </c>
      <c r="E45" s="35" t="s">
        <v>906</v>
      </c>
    </row>
    <row r="46" spans="1:16" ht="12.75">
      <c r="A46" s="25" t="s">
        <v>45</v>
      </c>
      <c r="B46" s="29" t="s">
        <v>274</v>
      </c>
      <c r="C46" s="29" t="s">
        <v>907</v>
      </c>
      <c r="D46" s="25" t="s">
        <v>50</v>
      </c>
      <c r="E46" s="30" t="s">
        <v>908</v>
      </c>
      <c r="F46" s="31" t="s">
        <v>111</v>
      </c>
      <c r="G46" s="32">
        <v>5</v>
      </c>
      <c r="H46" s="33">
        <v>0</v>
      </c>
      <c r="I46" s="33">
        <f>ROUND(ROUND(H46,2)*ROUND(G46,3),2)</f>
      </c>
      <c r="O46">
        <f>(I46*21)/100</f>
      </c>
      <c r="P46" t="s">
        <v>23</v>
      </c>
    </row>
    <row r="47" spans="1:5" ht="12.75">
      <c r="A47" s="34" t="s">
        <v>49</v>
      </c>
      <c r="E47" s="35" t="s">
        <v>50</v>
      </c>
    </row>
    <row r="48" spans="1:5" ht="12.75">
      <c r="A48" s="36" t="s">
        <v>51</v>
      </c>
      <c r="E48" s="37" t="s">
        <v>882</v>
      </c>
    </row>
    <row r="49" spans="1:5" ht="51">
      <c r="A49" t="s">
        <v>53</v>
      </c>
      <c r="E49" s="35" t="s">
        <v>909</v>
      </c>
    </row>
    <row r="50" spans="1:16" ht="12.75">
      <c r="A50" s="25" t="s">
        <v>45</v>
      </c>
      <c r="B50" s="29" t="s">
        <v>278</v>
      </c>
      <c r="C50" s="29" t="s">
        <v>910</v>
      </c>
      <c r="D50" s="25" t="s">
        <v>50</v>
      </c>
      <c r="E50" s="30" t="s">
        <v>911</v>
      </c>
      <c r="F50" s="31" t="s">
        <v>111</v>
      </c>
      <c r="G50" s="32">
        <v>2</v>
      </c>
      <c r="H50" s="33">
        <v>0</v>
      </c>
      <c r="I50" s="33">
        <f>ROUND(ROUND(H50,2)*ROUND(G50,3),2)</f>
      </c>
      <c r="O50">
        <f>(I50*21)/100</f>
      </c>
      <c r="P50" t="s">
        <v>23</v>
      </c>
    </row>
    <row r="51" spans="1:5" ht="12.75">
      <c r="A51" s="34" t="s">
        <v>49</v>
      </c>
      <c r="E51" s="35" t="s">
        <v>50</v>
      </c>
    </row>
    <row r="52" spans="1:5" ht="12.75">
      <c r="A52" s="36" t="s">
        <v>51</v>
      </c>
      <c r="E52" s="37" t="s">
        <v>882</v>
      </c>
    </row>
    <row r="53" spans="1:5" ht="51">
      <c r="A53" t="s">
        <v>53</v>
      </c>
      <c r="E53" s="35" t="s">
        <v>909</v>
      </c>
    </row>
    <row r="54" spans="1:16" ht="25.5">
      <c r="A54" s="25" t="s">
        <v>45</v>
      </c>
      <c r="B54" s="29" t="s">
        <v>282</v>
      </c>
      <c r="C54" s="29" t="s">
        <v>912</v>
      </c>
      <c r="D54" s="25" t="s">
        <v>50</v>
      </c>
      <c r="E54" s="30" t="s">
        <v>913</v>
      </c>
      <c r="F54" s="31" t="s">
        <v>111</v>
      </c>
      <c r="G54" s="32">
        <v>7</v>
      </c>
      <c r="H54" s="33">
        <v>0</v>
      </c>
      <c r="I54" s="33">
        <f>ROUND(ROUND(H54,2)*ROUND(G54,3),2)</f>
      </c>
      <c r="O54">
        <f>(I54*21)/100</f>
      </c>
      <c r="P54" t="s">
        <v>23</v>
      </c>
    </row>
    <row r="55" spans="1:5" ht="12.75">
      <c r="A55" s="34" t="s">
        <v>49</v>
      </c>
      <c r="E55" s="35" t="s">
        <v>50</v>
      </c>
    </row>
    <row r="56" spans="1:5" ht="12.75">
      <c r="A56" s="36" t="s">
        <v>51</v>
      </c>
      <c r="E56" s="37" t="s">
        <v>882</v>
      </c>
    </row>
    <row r="57" spans="1:5" ht="51">
      <c r="A57" t="s">
        <v>53</v>
      </c>
      <c r="E57" s="35" t="s">
        <v>914</v>
      </c>
    </row>
    <row r="58" spans="1:16" ht="25.5">
      <c r="A58" s="25" t="s">
        <v>45</v>
      </c>
      <c r="B58" s="29" t="s">
        <v>287</v>
      </c>
      <c r="C58" s="29" t="s">
        <v>915</v>
      </c>
      <c r="D58" s="25" t="s">
        <v>50</v>
      </c>
      <c r="E58" s="30" t="s">
        <v>916</v>
      </c>
      <c r="F58" s="31" t="s">
        <v>111</v>
      </c>
      <c r="G58" s="32">
        <v>25</v>
      </c>
      <c r="H58" s="33">
        <v>0</v>
      </c>
      <c r="I58" s="33">
        <f>ROUND(ROUND(H58,2)*ROUND(G58,3),2)</f>
      </c>
      <c r="O58">
        <f>(I58*21)/100</f>
      </c>
      <c r="P58" t="s">
        <v>23</v>
      </c>
    </row>
    <row r="59" spans="1:5" ht="12.75">
      <c r="A59" s="34" t="s">
        <v>49</v>
      </c>
      <c r="E59" s="35" t="s">
        <v>50</v>
      </c>
    </row>
    <row r="60" spans="1:5" ht="12.75">
      <c r="A60" s="36" t="s">
        <v>51</v>
      </c>
      <c r="E60" s="37" t="s">
        <v>882</v>
      </c>
    </row>
    <row r="61" spans="1:5" ht="51">
      <c r="A61" t="s">
        <v>53</v>
      </c>
      <c r="E61" s="35" t="s">
        <v>917</v>
      </c>
    </row>
    <row r="62" spans="1:16" ht="12.75">
      <c r="A62" s="25" t="s">
        <v>45</v>
      </c>
      <c r="B62" s="29" t="s">
        <v>292</v>
      </c>
      <c r="C62" s="29" t="s">
        <v>918</v>
      </c>
      <c r="D62" s="25" t="s">
        <v>50</v>
      </c>
      <c r="E62" s="30" t="s">
        <v>919</v>
      </c>
      <c r="F62" s="31" t="s">
        <v>163</v>
      </c>
      <c r="G62" s="32">
        <v>35</v>
      </c>
      <c r="H62" s="33">
        <v>0</v>
      </c>
      <c r="I62" s="33">
        <f>ROUND(ROUND(H62,2)*ROUND(G62,3),2)</f>
      </c>
      <c r="O62">
        <f>(I62*21)/100</f>
      </c>
      <c r="P62" t="s">
        <v>23</v>
      </c>
    </row>
    <row r="63" spans="1:5" ht="12.75">
      <c r="A63" s="34" t="s">
        <v>49</v>
      </c>
      <c r="E63" s="35" t="s">
        <v>50</v>
      </c>
    </row>
    <row r="64" spans="1:5" ht="12.75">
      <c r="A64" s="36" t="s">
        <v>51</v>
      </c>
      <c r="E64" s="37" t="s">
        <v>882</v>
      </c>
    </row>
    <row r="65" spans="1:5" ht="102">
      <c r="A65" t="s">
        <v>53</v>
      </c>
      <c r="E65" s="35" t="s">
        <v>920</v>
      </c>
    </row>
    <row r="66" spans="1:16" ht="12.75">
      <c r="A66" s="25" t="s">
        <v>45</v>
      </c>
      <c r="B66" s="29" t="s">
        <v>297</v>
      </c>
      <c r="C66" s="29" t="s">
        <v>921</v>
      </c>
      <c r="D66" s="25" t="s">
        <v>50</v>
      </c>
      <c r="E66" s="30" t="s">
        <v>922</v>
      </c>
      <c r="F66" s="31" t="s">
        <v>144</v>
      </c>
      <c r="G66" s="32">
        <v>15</v>
      </c>
      <c r="H66" s="33">
        <v>0</v>
      </c>
      <c r="I66" s="33">
        <f>ROUND(ROUND(H66,2)*ROUND(G66,3),2)</f>
      </c>
      <c r="O66">
        <f>(I66*21)/100</f>
      </c>
      <c r="P66" t="s">
        <v>23</v>
      </c>
    </row>
    <row r="67" spans="1:5" ht="12.75">
      <c r="A67" s="34" t="s">
        <v>49</v>
      </c>
      <c r="E67" s="35" t="s">
        <v>50</v>
      </c>
    </row>
    <row r="68" spans="1:5" ht="12.75">
      <c r="A68" s="36" t="s">
        <v>51</v>
      </c>
      <c r="E68" s="37" t="s">
        <v>882</v>
      </c>
    </row>
    <row r="69" spans="1:5" ht="38.25">
      <c r="A69" t="s">
        <v>53</v>
      </c>
      <c r="E69" s="35" t="s">
        <v>923</v>
      </c>
    </row>
    <row r="70" spans="1:16" ht="12.75">
      <c r="A70" s="25" t="s">
        <v>45</v>
      </c>
      <c r="B70" s="29" t="s">
        <v>302</v>
      </c>
      <c r="C70" s="29" t="s">
        <v>924</v>
      </c>
      <c r="D70" s="25" t="s">
        <v>50</v>
      </c>
      <c r="E70" s="30" t="s">
        <v>925</v>
      </c>
      <c r="F70" s="31" t="s">
        <v>926</v>
      </c>
      <c r="G70" s="32">
        <v>1</v>
      </c>
      <c r="H70" s="33">
        <v>0</v>
      </c>
      <c r="I70" s="33">
        <f>ROUND(ROUND(H70,2)*ROUND(G70,3),2)</f>
      </c>
      <c r="O70">
        <f>(I70*21)/100</f>
      </c>
      <c r="P70" t="s">
        <v>23</v>
      </c>
    </row>
    <row r="71" spans="1:5" ht="12.75">
      <c r="A71" s="34" t="s">
        <v>49</v>
      </c>
      <c r="E71" s="35" t="s">
        <v>50</v>
      </c>
    </row>
    <row r="72" spans="1:5" ht="12.75">
      <c r="A72" s="36" t="s">
        <v>51</v>
      </c>
      <c r="E72" s="37" t="s">
        <v>882</v>
      </c>
    </row>
    <row r="73" spans="1:5" ht="114.75">
      <c r="A73" t="s">
        <v>53</v>
      </c>
      <c r="E73" s="35" t="s">
        <v>927</v>
      </c>
    </row>
    <row r="74" spans="1:18" ht="12.75" customHeight="1">
      <c r="A74" s="6" t="s">
        <v>43</v>
      </c>
      <c r="B74" s="6"/>
      <c r="C74" s="40" t="s">
        <v>928</v>
      </c>
      <c r="D74" s="6"/>
      <c r="E74" s="27" t="s">
        <v>132</v>
      </c>
      <c r="F74" s="6"/>
      <c r="G74" s="6"/>
      <c r="H74" s="6"/>
      <c r="I74" s="41">
        <f>0+Q74</f>
      </c>
      <c r="O74">
        <f>0+R74</f>
      </c>
      <c r="Q74">
        <f>0+I75+I79+I83+I87+I91+I95+I99+I103+I107+I111+I115+I119+I123+I127+I131+I135+I139+I143+I147+I151+I155</f>
      </c>
      <c r="R74">
        <f>0+O75+O79+O83+O87+O91+O95+O99+O103+O107+O111+O115+O119+O123+O127+O131+O135+O139+O143+O147+O151+O155</f>
      </c>
    </row>
    <row r="75" spans="1:16" ht="12.75">
      <c r="A75" s="25" t="s">
        <v>45</v>
      </c>
      <c r="B75" s="29" t="s">
        <v>33</v>
      </c>
      <c r="C75" s="29" t="s">
        <v>929</v>
      </c>
      <c r="D75" s="25" t="s">
        <v>50</v>
      </c>
      <c r="E75" s="30" t="s">
        <v>930</v>
      </c>
      <c r="F75" s="31" t="s">
        <v>163</v>
      </c>
      <c r="G75" s="32">
        <v>45</v>
      </c>
      <c r="H75" s="33">
        <v>0</v>
      </c>
      <c r="I75" s="33">
        <f>ROUND(ROUND(H75,2)*ROUND(G75,3),2)</f>
      </c>
      <c r="O75">
        <f>(I75*21)/100</f>
      </c>
      <c r="P75" t="s">
        <v>23</v>
      </c>
    </row>
    <row r="76" spans="1:5" ht="12.75">
      <c r="A76" s="34" t="s">
        <v>49</v>
      </c>
      <c r="E76" s="35" t="s">
        <v>50</v>
      </c>
    </row>
    <row r="77" spans="1:5" ht="12.75">
      <c r="A77" s="36" t="s">
        <v>51</v>
      </c>
      <c r="E77" s="37" t="s">
        <v>882</v>
      </c>
    </row>
    <row r="78" spans="1:5" ht="12.75">
      <c r="A78" t="s">
        <v>53</v>
      </c>
      <c r="E78" s="35" t="s">
        <v>176</v>
      </c>
    </row>
    <row r="79" spans="1:16" ht="12.75">
      <c r="A79" s="25" t="s">
        <v>45</v>
      </c>
      <c r="B79" s="29" t="s">
        <v>35</v>
      </c>
      <c r="C79" s="29" t="s">
        <v>413</v>
      </c>
      <c r="D79" s="25" t="s">
        <v>50</v>
      </c>
      <c r="E79" s="30" t="s">
        <v>414</v>
      </c>
      <c r="F79" s="31" t="s">
        <v>163</v>
      </c>
      <c r="G79" s="32">
        <v>10</v>
      </c>
      <c r="H79" s="33">
        <v>0</v>
      </c>
      <c r="I79" s="33">
        <f>ROUND(ROUND(H79,2)*ROUND(G79,3),2)</f>
      </c>
      <c r="O79">
        <f>(I79*21)/100</f>
      </c>
      <c r="P79" t="s">
        <v>23</v>
      </c>
    </row>
    <row r="80" spans="1:5" ht="12.75">
      <c r="A80" s="34" t="s">
        <v>49</v>
      </c>
      <c r="E80" s="35" t="s">
        <v>50</v>
      </c>
    </row>
    <row r="81" spans="1:5" ht="12.75">
      <c r="A81" s="36" t="s">
        <v>51</v>
      </c>
      <c r="E81" s="37" t="s">
        <v>882</v>
      </c>
    </row>
    <row r="82" spans="1:5" ht="25.5">
      <c r="A82" t="s">
        <v>53</v>
      </c>
      <c r="E82" s="35" t="s">
        <v>931</v>
      </c>
    </row>
    <row r="83" spans="1:16" ht="12.75">
      <c r="A83" s="25" t="s">
        <v>45</v>
      </c>
      <c r="B83" s="29" t="s">
        <v>37</v>
      </c>
      <c r="C83" s="29" t="s">
        <v>417</v>
      </c>
      <c r="D83" s="25" t="s">
        <v>50</v>
      </c>
      <c r="E83" s="30" t="s">
        <v>418</v>
      </c>
      <c r="F83" s="31" t="s">
        <v>111</v>
      </c>
      <c r="G83" s="32">
        <v>2</v>
      </c>
      <c r="H83" s="33">
        <v>0</v>
      </c>
      <c r="I83" s="33">
        <f>ROUND(ROUND(H83,2)*ROUND(G83,3),2)</f>
      </c>
      <c r="O83">
        <f>(I83*21)/100</f>
      </c>
      <c r="P83" t="s">
        <v>23</v>
      </c>
    </row>
    <row r="84" spans="1:5" ht="12.75">
      <c r="A84" s="34" t="s">
        <v>49</v>
      </c>
      <c r="E84" s="35" t="s">
        <v>50</v>
      </c>
    </row>
    <row r="85" spans="1:5" ht="12.75">
      <c r="A85" s="36" t="s">
        <v>51</v>
      </c>
      <c r="E85" s="37" t="s">
        <v>882</v>
      </c>
    </row>
    <row r="86" spans="1:5" ht="102">
      <c r="A86" t="s">
        <v>53</v>
      </c>
      <c r="E86" s="35" t="s">
        <v>932</v>
      </c>
    </row>
    <row r="87" spans="1:16" ht="12.75">
      <c r="A87" s="25" t="s">
        <v>45</v>
      </c>
      <c r="B87" s="29" t="s">
        <v>70</v>
      </c>
      <c r="C87" s="29" t="s">
        <v>933</v>
      </c>
      <c r="D87" s="25" t="s">
        <v>50</v>
      </c>
      <c r="E87" s="30" t="s">
        <v>934</v>
      </c>
      <c r="F87" s="31" t="s">
        <v>135</v>
      </c>
      <c r="G87" s="32">
        <v>4</v>
      </c>
      <c r="H87" s="33">
        <v>0</v>
      </c>
      <c r="I87" s="33">
        <f>ROUND(ROUND(H87,2)*ROUND(G87,3),2)</f>
      </c>
      <c r="O87">
        <f>(I87*21)/100</f>
      </c>
      <c r="P87" t="s">
        <v>23</v>
      </c>
    </row>
    <row r="88" spans="1:5" ht="12.75">
      <c r="A88" s="34" t="s">
        <v>49</v>
      </c>
      <c r="E88" s="35" t="s">
        <v>50</v>
      </c>
    </row>
    <row r="89" spans="1:5" ht="12.75">
      <c r="A89" s="36" t="s">
        <v>51</v>
      </c>
      <c r="E89" s="37" t="s">
        <v>882</v>
      </c>
    </row>
    <row r="90" spans="1:5" ht="63.75">
      <c r="A90" t="s">
        <v>53</v>
      </c>
      <c r="E90" s="35" t="s">
        <v>180</v>
      </c>
    </row>
    <row r="91" spans="1:16" ht="25.5">
      <c r="A91" s="25" t="s">
        <v>45</v>
      </c>
      <c r="B91" s="29" t="s">
        <v>75</v>
      </c>
      <c r="C91" s="29" t="s">
        <v>935</v>
      </c>
      <c r="D91" s="25" t="s">
        <v>50</v>
      </c>
      <c r="E91" s="30" t="s">
        <v>936</v>
      </c>
      <c r="F91" s="31" t="s">
        <v>937</v>
      </c>
      <c r="G91" s="32">
        <v>200</v>
      </c>
      <c r="H91" s="33">
        <v>0</v>
      </c>
      <c r="I91" s="33">
        <f>ROUND(ROUND(H91,2)*ROUND(G91,3),2)</f>
      </c>
      <c r="O91">
        <f>(I91*21)/100</f>
      </c>
      <c r="P91" t="s">
        <v>23</v>
      </c>
    </row>
    <row r="92" spans="1:5" ht="12.75">
      <c r="A92" s="34" t="s">
        <v>49</v>
      </c>
      <c r="E92" s="35" t="s">
        <v>50</v>
      </c>
    </row>
    <row r="93" spans="1:5" ht="12.75">
      <c r="A93" s="36" t="s">
        <v>51</v>
      </c>
      <c r="E93" s="37" t="s">
        <v>882</v>
      </c>
    </row>
    <row r="94" spans="1:5" ht="25.5">
      <c r="A94" t="s">
        <v>53</v>
      </c>
      <c r="E94" s="35" t="s">
        <v>938</v>
      </c>
    </row>
    <row r="95" spans="1:16" ht="12.75">
      <c r="A95" s="25" t="s">
        <v>45</v>
      </c>
      <c r="B95" s="29" t="s">
        <v>40</v>
      </c>
      <c r="C95" s="29" t="s">
        <v>939</v>
      </c>
      <c r="D95" s="25" t="s">
        <v>50</v>
      </c>
      <c r="E95" s="30" t="s">
        <v>940</v>
      </c>
      <c r="F95" s="31" t="s">
        <v>144</v>
      </c>
      <c r="G95" s="32">
        <v>30</v>
      </c>
      <c r="H95" s="33">
        <v>0</v>
      </c>
      <c r="I95" s="33">
        <f>ROUND(ROUND(H95,2)*ROUND(G95,3),2)</f>
      </c>
      <c r="O95">
        <f>(I95*21)/100</f>
      </c>
      <c r="P95" t="s">
        <v>23</v>
      </c>
    </row>
    <row r="96" spans="1:5" ht="12.75">
      <c r="A96" s="34" t="s">
        <v>49</v>
      </c>
      <c r="E96" s="35" t="s">
        <v>50</v>
      </c>
    </row>
    <row r="97" spans="1:5" ht="12.75">
      <c r="A97" s="36" t="s">
        <v>51</v>
      </c>
      <c r="E97" s="37" t="s">
        <v>882</v>
      </c>
    </row>
    <row r="98" spans="1:5" ht="25.5">
      <c r="A98" t="s">
        <v>53</v>
      </c>
      <c r="E98" s="35" t="s">
        <v>941</v>
      </c>
    </row>
    <row r="99" spans="1:16" ht="12.75">
      <c r="A99" s="25" t="s">
        <v>45</v>
      </c>
      <c r="B99" s="29" t="s">
        <v>42</v>
      </c>
      <c r="C99" s="29" t="s">
        <v>942</v>
      </c>
      <c r="D99" s="25" t="s">
        <v>50</v>
      </c>
      <c r="E99" s="30" t="s">
        <v>943</v>
      </c>
      <c r="F99" s="31" t="s">
        <v>135</v>
      </c>
      <c r="G99" s="32">
        <v>2</v>
      </c>
      <c r="H99" s="33">
        <v>0</v>
      </c>
      <c r="I99" s="33">
        <f>ROUND(ROUND(H99,2)*ROUND(G99,3),2)</f>
      </c>
      <c r="O99">
        <f>(I99*21)/100</f>
      </c>
      <c r="P99" t="s">
        <v>23</v>
      </c>
    </row>
    <row r="100" spans="1:5" ht="12.75">
      <c r="A100" s="34" t="s">
        <v>49</v>
      </c>
      <c r="E100" s="35" t="s">
        <v>50</v>
      </c>
    </row>
    <row r="101" spans="1:5" ht="12.75">
      <c r="A101" s="36" t="s">
        <v>51</v>
      </c>
      <c r="E101" s="37" t="s">
        <v>882</v>
      </c>
    </row>
    <row r="102" spans="1:5" ht="229.5">
      <c r="A102" t="s">
        <v>53</v>
      </c>
      <c r="E102" s="35" t="s">
        <v>944</v>
      </c>
    </row>
    <row r="103" spans="1:16" ht="12.75">
      <c r="A103" s="25" t="s">
        <v>45</v>
      </c>
      <c r="B103" s="29" t="s">
        <v>85</v>
      </c>
      <c r="C103" s="29" t="s">
        <v>945</v>
      </c>
      <c r="D103" s="25" t="s">
        <v>50</v>
      </c>
      <c r="E103" s="30" t="s">
        <v>946</v>
      </c>
      <c r="F103" s="31" t="s">
        <v>926</v>
      </c>
      <c r="G103" s="32">
        <v>50</v>
      </c>
      <c r="H103" s="33">
        <v>0</v>
      </c>
      <c r="I103" s="33">
        <f>ROUND(ROUND(H103,2)*ROUND(G103,3),2)</f>
      </c>
      <c r="O103">
        <f>(I103*21)/100</f>
      </c>
      <c r="P103" t="s">
        <v>23</v>
      </c>
    </row>
    <row r="104" spans="1:5" ht="12.75">
      <c r="A104" s="34" t="s">
        <v>49</v>
      </c>
      <c r="E104" s="35" t="s">
        <v>50</v>
      </c>
    </row>
    <row r="105" spans="1:5" ht="12.75">
      <c r="A105" s="36" t="s">
        <v>51</v>
      </c>
      <c r="E105" s="37" t="s">
        <v>882</v>
      </c>
    </row>
    <row r="106" spans="1:5" ht="25.5">
      <c r="A106" t="s">
        <v>53</v>
      </c>
      <c r="E106" s="35" t="s">
        <v>947</v>
      </c>
    </row>
    <row r="107" spans="1:16" ht="12.75">
      <c r="A107" s="25" t="s">
        <v>45</v>
      </c>
      <c r="B107" s="29" t="s">
        <v>89</v>
      </c>
      <c r="C107" s="29" t="s">
        <v>948</v>
      </c>
      <c r="D107" s="25" t="s">
        <v>50</v>
      </c>
      <c r="E107" s="30" t="s">
        <v>949</v>
      </c>
      <c r="F107" s="31" t="s">
        <v>135</v>
      </c>
      <c r="G107" s="32">
        <v>35</v>
      </c>
      <c r="H107" s="33">
        <v>0</v>
      </c>
      <c r="I107" s="33">
        <f>ROUND(ROUND(H107,2)*ROUND(G107,3),2)</f>
      </c>
      <c r="O107">
        <f>(I107*21)/100</f>
      </c>
      <c r="P107" t="s">
        <v>23</v>
      </c>
    </row>
    <row r="108" spans="1:5" ht="12.75">
      <c r="A108" s="34" t="s">
        <v>49</v>
      </c>
      <c r="E108" s="35" t="s">
        <v>50</v>
      </c>
    </row>
    <row r="109" spans="1:5" ht="12.75">
      <c r="A109" s="36" t="s">
        <v>51</v>
      </c>
      <c r="E109" s="37" t="s">
        <v>882</v>
      </c>
    </row>
    <row r="110" spans="1:5" ht="229.5">
      <c r="A110" t="s">
        <v>53</v>
      </c>
      <c r="E110" s="35" t="s">
        <v>944</v>
      </c>
    </row>
    <row r="111" spans="1:16" ht="12.75">
      <c r="A111" s="25" t="s">
        <v>45</v>
      </c>
      <c r="B111" s="29" t="s">
        <v>95</v>
      </c>
      <c r="C111" s="29" t="s">
        <v>950</v>
      </c>
      <c r="D111" s="25" t="s">
        <v>50</v>
      </c>
      <c r="E111" s="30" t="s">
        <v>951</v>
      </c>
      <c r="F111" s="31" t="s">
        <v>926</v>
      </c>
      <c r="G111" s="32">
        <v>700</v>
      </c>
      <c r="H111" s="33">
        <v>0</v>
      </c>
      <c r="I111" s="33">
        <f>ROUND(ROUND(H111,2)*ROUND(G111,3),2)</f>
      </c>
      <c r="O111">
        <f>(I111*21)/100</f>
      </c>
      <c r="P111" t="s">
        <v>23</v>
      </c>
    </row>
    <row r="112" spans="1:5" ht="12.75">
      <c r="A112" s="34" t="s">
        <v>49</v>
      </c>
      <c r="E112" s="35" t="s">
        <v>50</v>
      </c>
    </row>
    <row r="113" spans="1:5" ht="12.75">
      <c r="A113" s="36" t="s">
        <v>51</v>
      </c>
      <c r="E113" s="37" t="s">
        <v>882</v>
      </c>
    </row>
    <row r="114" spans="1:5" ht="25.5">
      <c r="A114" t="s">
        <v>53</v>
      </c>
      <c r="E114" s="35" t="s">
        <v>947</v>
      </c>
    </row>
    <row r="115" spans="1:16" ht="12.75">
      <c r="A115" s="25" t="s">
        <v>45</v>
      </c>
      <c r="B115" s="29" t="s">
        <v>100</v>
      </c>
      <c r="C115" s="29" t="s">
        <v>952</v>
      </c>
      <c r="D115" s="25" t="s">
        <v>50</v>
      </c>
      <c r="E115" s="30" t="s">
        <v>953</v>
      </c>
      <c r="F115" s="31" t="s">
        <v>144</v>
      </c>
      <c r="G115" s="32">
        <v>90</v>
      </c>
      <c r="H115" s="33">
        <v>0</v>
      </c>
      <c r="I115" s="33">
        <f>ROUND(ROUND(H115,2)*ROUND(G115,3),2)</f>
      </c>
      <c r="O115">
        <f>(I115*21)/100</f>
      </c>
      <c r="P115" t="s">
        <v>23</v>
      </c>
    </row>
    <row r="116" spans="1:5" ht="12.75">
      <c r="A116" s="34" t="s">
        <v>49</v>
      </c>
      <c r="E116" s="35" t="s">
        <v>50</v>
      </c>
    </row>
    <row r="117" spans="1:5" ht="12.75">
      <c r="A117" s="36" t="s">
        <v>51</v>
      </c>
      <c r="E117" s="37" t="s">
        <v>882</v>
      </c>
    </row>
    <row r="118" spans="1:5" ht="12.75">
      <c r="A118" t="s">
        <v>53</v>
      </c>
      <c r="E118" s="35" t="s">
        <v>954</v>
      </c>
    </row>
    <row r="119" spans="1:16" ht="12.75">
      <c r="A119" s="25" t="s">
        <v>45</v>
      </c>
      <c r="B119" s="29" t="s">
        <v>104</v>
      </c>
      <c r="C119" s="29" t="s">
        <v>463</v>
      </c>
      <c r="D119" s="25" t="s">
        <v>50</v>
      </c>
      <c r="E119" s="30" t="s">
        <v>464</v>
      </c>
      <c r="F119" s="31" t="s">
        <v>135</v>
      </c>
      <c r="G119" s="32">
        <v>22</v>
      </c>
      <c r="H119" s="33">
        <v>0</v>
      </c>
      <c r="I119" s="33">
        <f>ROUND(ROUND(H119,2)*ROUND(G119,3),2)</f>
      </c>
      <c r="O119">
        <f>(I119*21)/100</f>
      </c>
      <c r="P119" t="s">
        <v>23</v>
      </c>
    </row>
    <row r="120" spans="1:5" ht="12.75">
      <c r="A120" s="34" t="s">
        <v>49</v>
      </c>
      <c r="E120" s="35" t="s">
        <v>50</v>
      </c>
    </row>
    <row r="121" spans="1:5" ht="12.75">
      <c r="A121" s="36" t="s">
        <v>51</v>
      </c>
      <c r="E121" s="37" t="s">
        <v>882</v>
      </c>
    </row>
    <row r="122" spans="1:5" ht="153">
      <c r="A122" t="s">
        <v>53</v>
      </c>
      <c r="E122" s="35" t="s">
        <v>955</v>
      </c>
    </row>
    <row r="123" spans="1:16" ht="12.75">
      <c r="A123" s="25" t="s">
        <v>45</v>
      </c>
      <c r="B123" s="29" t="s">
        <v>108</v>
      </c>
      <c r="C123" s="29" t="s">
        <v>467</v>
      </c>
      <c r="D123" s="25" t="s">
        <v>50</v>
      </c>
      <c r="E123" s="30" t="s">
        <v>468</v>
      </c>
      <c r="F123" s="31" t="s">
        <v>135</v>
      </c>
      <c r="G123" s="32">
        <v>13</v>
      </c>
      <c r="H123" s="33">
        <v>0</v>
      </c>
      <c r="I123" s="33">
        <f>ROUND(ROUND(H123,2)*ROUND(G123,3),2)</f>
      </c>
      <c r="O123">
        <f>(I123*21)/100</f>
      </c>
      <c r="P123" t="s">
        <v>23</v>
      </c>
    </row>
    <row r="124" spans="1:5" ht="12.75">
      <c r="A124" s="34" t="s">
        <v>49</v>
      </c>
      <c r="E124" s="35" t="s">
        <v>50</v>
      </c>
    </row>
    <row r="125" spans="1:5" ht="12.75">
      <c r="A125" s="36" t="s">
        <v>51</v>
      </c>
      <c r="E125" s="37" t="s">
        <v>882</v>
      </c>
    </row>
    <row r="126" spans="1:5" ht="165.75">
      <c r="A126" t="s">
        <v>53</v>
      </c>
      <c r="E126" s="35" t="s">
        <v>956</v>
      </c>
    </row>
    <row r="127" spans="1:16" ht="12.75">
      <c r="A127" s="25" t="s">
        <v>45</v>
      </c>
      <c r="B127" s="29" t="s">
        <v>114</v>
      </c>
      <c r="C127" s="29" t="s">
        <v>957</v>
      </c>
      <c r="D127" s="25" t="s">
        <v>50</v>
      </c>
      <c r="E127" s="30" t="s">
        <v>958</v>
      </c>
      <c r="F127" s="31" t="s">
        <v>163</v>
      </c>
      <c r="G127" s="32">
        <v>30</v>
      </c>
      <c r="H127" s="33">
        <v>0</v>
      </c>
      <c r="I127" s="33">
        <f>ROUND(ROUND(H127,2)*ROUND(G127,3),2)</f>
      </c>
      <c r="O127">
        <f>(I127*21)/100</f>
      </c>
      <c r="P127" t="s">
        <v>23</v>
      </c>
    </row>
    <row r="128" spans="1:5" ht="12.75">
      <c r="A128" s="34" t="s">
        <v>49</v>
      </c>
      <c r="E128" s="35" t="s">
        <v>50</v>
      </c>
    </row>
    <row r="129" spans="1:5" ht="12.75">
      <c r="A129" s="36" t="s">
        <v>51</v>
      </c>
      <c r="E129" s="37" t="s">
        <v>882</v>
      </c>
    </row>
    <row r="130" spans="1:5" ht="38.25">
      <c r="A130" t="s">
        <v>53</v>
      </c>
      <c r="E130" s="35" t="s">
        <v>959</v>
      </c>
    </row>
    <row r="131" spans="1:16" ht="12.75">
      <c r="A131" s="25" t="s">
        <v>45</v>
      </c>
      <c r="B131" s="29" t="s">
        <v>221</v>
      </c>
      <c r="C131" s="29" t="s">
        <v>960</v>
      </c>
      <c r="D131" s="25" t="s">
        <v>50</v>
      </c>
      <c r="E131" s="30" t="s">
        <v>961</v>
      </c>
      <c r="F131" s="31" t="s">
        <v>135</v>
      </c>
      <c r="G131" s="32">
        <v>2</v>
      </c>
      <c r="H131" s="33">
        <v>0</v>
      </c>
      <c r="I131" s="33">
        <f>ROUND(ROUND(H131,2)*ROUND(G131,3),2)</f>
      </c>
      <c r="O131">
        <f>(I131*21)/100</f>
      </c>
      <c r="P131" t="s">
        <v>23</v>
      </c>
    </row>
    <row r="132" spans="1:5" ht="12.75">
      <c r="A132" s="34" t="s">
        <v>49</v>
      </c>
      <c r="E132" s="35" t="s">
        <v>50</v>
      </c>
    </row>
    <row r="133" spans="1:5" ht="12.75">
      <c r="A133" s="36" t="s">
        <v>51</v>
      </c>
      <c r="E133" s="37" t="s">
        <v>882</v>
      </c>
    </row>
    <row r="134" spans="1:5" ht="267.75">
      <c r="A134" t="s">
        <v>53</v>
      </c>
      <c r="E134" s="35" t="s">
        <v>962</v>
      </c>
    </row>
    <row r="135" spans="1:16" ht="12.75">
      <c r="A135" s="25" t="s">
        <v>45</v>
      </c>
      <c r="B135" s="29" t="s">
        <v>226</v>
      </c>
      <c r="C135" s="29" t="s">
        <v>963</v>
      </c>
      <c r="D135" s="25" t="s">
        <v>50</v>
      </c>
      <c r="E135" s="30" t="s">
        <v>964</v>
      </c>
      <c r="F135" s="31" t="s">
        <v>163</v>
      </c>
      <c r="G135" s="32">
        <v>15</v>
      </c>
      <c r="H135" s="33">
        <v>0</v>
      </c>
      <c r="I135" s="33">
        <f>ROUND(ROUND(H135,2)*ROUND(G135,3),2)</f>
      </c>
      <c r="O135">
        <f>(I135*21)/100</f>
      </c>
      <c r="P135" t="s">
        <v>23</v>
      </c>
    </row>
    <row r="136" spans="1:5" ht="12.75">
      <c r="A136" s="34" t="s">
        <v>49</v>
      </c>
      <c r="E136" s="35" t="s">
        <v>50</v>
      </c>
    </row>
    <row r="137" spans="1:5" ht="12.75">
      <c r="A137" s="36" t="s">
        <v>51</v>
      </c>
      <c r="E137" s="37" t="s">
        <v>882</v>
      </c>
    </row>
    <row r="138" spans="1:5" ht="63.75">
      <c r="A138" t="s">
        <v>53</v>
      </c>
      <c r="E138" s="35" t="s">
        <v>965</v>
      </c>
    </row>
    <row r="139" spans="1:16" ht="12.75">
      <c r="A139" s="25" t="s">
        <v>45</v>
      </c>
      <c r="B139" s="29" t="s">
        <v>231</v>
      </c>
      <c r="C139" s="29" t="s">
        <v>966</v>
      </c>
      <c r="D139" s="25" t="s">
        <v>50</v>
      </c>
      <c r="E139" s="30" t="s">
        <v>967</v>
      </c>
      <c r="F139" s="31" t="s">
        <v>163</v>
      </c>
      <c r="G139" s="32">
        <v>22</v>
      </c>
      <c r="H139" s="33">
        <v>0</v>
      </c>
      <c r="I139" s="33">
        <f>ROUND(ROUND(H139,2)*ROUND(G139,3),2)</f>
      </c>
      <c r="O139">
        <f>(I139*21)/100</f>
      </c>
      <c r="P139" t="s">
        <v>23</v>
      </c>
    </row>
    <row r="140" spans="1:5" ht="12.75">
      <c r="A140" s="34" t="s">
        <v>49</v>
      </c>
      <c r="E140" s="35" t="s">
        <v>50</v>
      </c>
    </row>
    <row r="141" spans="1:5" ht="12.75">
      <c r="A141" s="36" t="s">
        <v>51</v>
      </c>
      <c r="E141" s="37" t="s">
        <v>882</v>
      </c>
    </row>
    <row r="142" spans="1:5" ht="63.75">
      <c r="A142" t="s">
        <v>53</v>
      </c>
      <c r="E142" s="35" t="s">
        <v>965</v>
      </c>
    </row>
    <row r="143" spans="1:16" ht="12.75">
      <c r="A143" s="25" t="s">
        <v>45</v>
      </c>
      <c r="B143" s="29" t="s">
        <v>236</v>
      </c>
      <c r="C143" s="29" t="s">
        <v>968</v>
      </c>
      <c r="D143" s="25" t="s">
        <v>50</v>
      </c>
      <c r="E143" s="30" t="s">
        <v>969</v>
      </c>
      <c r="F143" s="31" t="s">
        <v>163</v>
      </c>
      <c r="G143" s="32">
        <v>15</v>
      </c>
      <c r="H143" s="33">
        <v>0</v>
      </c>
      <c r="I143" s="33">
        <f>ROUND(ROUND(H143,2)*ROUND(G143,3),2)</f>
      </c>
      <c r="O143">
        <f>(I143*21)/100</f>
      </c>
      <c r="P143" t="s">
        <v>23</v>
      </c>
    </row>
    <row r="144" spans="1:5" ht="12.75">
      <c r="A144" s="34" t="s">
        <v>49</v>
      </c>
      <c r="E144" s="35" t="s">
        <v>50</v>
      </c>
    </row>
    <row r="145" spans="1:5" ht="12.75">
      <c r="A145" s="36" t="s">
        <v>51</v>
      </c>
      <c r="E145" s="37" t="s">
        <v>882</v>
      </c>
    </row>
    <row r="146" spans="1:5" ht="38.25">
      <c r="A146" t="s">
        <v>53</v>
      </c>
      <c r="E146" s="35" t="s">
        <v>970</v>
      </c>
    </row>
    <row r="147" spans="1:16" ht="12.75">
      <c r="A147" s="25" t="s">
        <v>45</v>
      </c>
      <c r="B147" s="29" t="s">
        <v>242</v>
      </c>
      <c r="C147" s="29" t="s">
        <v>971</v>
      </c>
      <c r="D147" s="25" t="s">
        <v>50</v>
      </c>
      <c r="E147" s="30" t="s">
        <v>972</v>
      </c>
      <c r="F147" s="31" t="s">
        <v>163</v>
      </c>
      <c r="G147" s="32">
        <v>15</v>
      </c>
      <c r="H147" s="33">
        <v>0</v>
      </c>
      <c r="I147" s="33">
        <f>ROUND(ROUND(H147,2)*ROUND(G147,3),2)</f>
      </c>
      <c r="O147">
        <f>(I147*21)/100</f>
      </c>
      <c r="P147" t="s">
        <v>23</v>
      </c>
    </row>
    <row r="148" spans="1:5" ht="12.75">
      <c r="A148" s="34" t="s">
        <v>49</v>
      </c>
      <c r="E148" s="35" t="s">
        <v>50</v>
      </c>
    </row>
    <row r="149" spans="1:5" ht="12.75">
      <c r="A149" s="36" t="s">
        <v>51</v>
      </c>
      <c r="E149" s="37" t="s">
        <v>882</v>
      </c>
    </row>
    <row r="150" spans="1:5" ht="89.25">
      <c r="A150" t="s">
        <v>53</v>
      </c>
      <c r="E150" s="35" t="s">
        <v>973</v>
      </c>
    </row>
    <row r="151" spans="1:16" ht="12.75">
      <c r="A151" s="25" t="s">
        <v>45</v>
      </c>
      <c r="B151" s="29" t="s">
        <v>611</v>
      </c>
      <c r="C151" s="29" t="s">
        <v>974</v>
      </c>
      <c r="D151" s="25" t="s">
        <v>50</v>
      </c>
      <c r="E151" s="30" t="s">
        <v>975</v>
      </c>
      <c r="F151" s="31" t="s">
        <v>135</v>
      </c>
      <c r="G151" s="32">
        <v>1</v>
      </c>
      <c r="H151" s="33">
        <v>0</v>
      </c>
      <c r="I151" s="33">
        <f>ROUND(ROUND(H151,2)*ROUND(G151,3),2)</f>
      </c>
      <c r="O151">
        <f>(I151*21)/100</f>
      </c>
      <c r="P151" t="s">
        <v>23</v>
      </c>
    </row>
    <row r="152" spans="1:5" ht="12.75">
      <c r="A152" s="34" t="s">
        <v>49</v>
      </c>
      <c r="E152" s="35" t="s">
        <v>50</v>
      </c>
    </row>
    <row r="153" spans="1:5" ht="12.75">
      <c r="A153" s="36" t="s">
        <v>51</v>
      </c>
      <c r="E153" s="37" t="s">
        <v>882</v>
      </c>
    </row>
    <row r="154" spans="1:5" ht="89.25">
      <c r="A154" t="s">
        <v>53</v>
      </c>
      <c r="E154" s="35" t="s">
        <v>976</v>
      </c>
    </row>
    <row r="155" spans="1:16" ht="12.75">
      <c r="A155" s="25" t="s">
        <v>45</v>
      </c>
      <c r="B155" s="29" t="s">
        <v>616</v>
      </c>
      <c r="C155" s="29" t="s">
        <v>977</v>
      </c>
      <c r="D155" s="25" t="s">
        <v>50</v>
      </c>
      <c r="E155" s="30" t="s">
        <v>978</v>
      </c>
      <c r="F155" s="31" t="s">
        <v>937</v>
      </c>
      <c r="G155" s="32">
        <v>40</v>
      </c>
      <c r="H155" s="33">
        <v>0</v>
      </c>
      <c r="I155" s="33">
        <f>ROUND(ROUND(H155,2)*ROUND(G155,3),2)</f>
      </c>
      <c r="O155">
        <f>(I155*21)/100</f>
      </c>
      <c r="P155" t="s">
        <v>23</v>
      </c>
    </row>
    <row r="156" spans="1:5" ht="12.75">
      <c r="A156" s="34" t="s">
        <v>49</v>
      </c>
      <c r="E156" s="35" t="s">
        <v>50</v>
      </c>
    </row>
    <row r="157" spans="1:5" ht="12.75">
      <c r="A157" s="36" t="s">
        <v>51</v>
      </c>
      <c r="E157" s="37" t="s">
        <v>882</v>
      </c>
    </row>
    <row r="158" spans="1:5" ht="25.5">
      <c r="A158" t="s">
        <v>53</v>
      </c>
      <c r="E158" s="35" t="s">
        <v>938</v>
      </c>
    </row>
    <row r="159" spans="1:18" ht="12.75" customHeight="1">
      <c r="A159" s="6" t="s">
        <v>43</v>
      </c>
      <c r="B159" s="6"/>
      <c r="C159" s="40" t="s">
        <v>979</v>
      </c>
      <c r="D159" s="6"/>
      <c r="E159" s="27" t="s">
        <v>980</v>
      </c>
      <c r="F159" s="6"/>
      <c r="G159" s="6"/>
      <c r="H159" s="6"/>
      <c r="I159" s="41">
        <f>0+Q159</f>
      </c>
      <c r="O159">
        <f>0+R159</f>
      </c>
      <c r="Q159">
        <f>0+I160+I164+I168</f>
      </c>
      <c r="R159">
        <f>0+O160+O164+O168</f>
      </c>
    </row>
    <row r="160" spans="1:16" ht="12.75">
      <c r="A160" s="25" t="s">
        <v>45</v>
      </c>
      <c r="B160" s="29" t="s">
        <v>471</v>
      </c>
      <c r="C160" s="29" t="s">
        <v>981</v>
      </c>
      <c r="D160" s="25" t="s">
        <v>50</v>
      </c>
      <c r="E160" s="30" t="s">
        <v>982</v>
      </c>
      <c r="F160" s="31" t="s">
        <v>144</v>
      </c>
      <c r="G160" s="32">
        <v>20</v>
      </c>
      <c r="H160" s="33">
        <v>0</v>
      </c>
      <c r="I160" s="33">
        <f>ROUND(ROUND(H160,2)*ROUND(G160,3),2)</f>
      </c>
      <c r="O160">
        <f>(I160*21)/100</f>
      </c>
      <c r="P160" t="s">
        <v>23</v>
      </c>
    </row>
    <row r="161" spans="1:5" ht="12.75">
      <c r="A161" s="34" t="s">
        <v>49</v>
      </c>
      <c r="E161" s="35" t="s">
        <v>50</v>
      </c>
    </row>
    <row r="162" spans="1:5" ht="12.75">
      <c r="A162" s="36" t="s">
        <v>51</v>
      </c>
      <c r="E162" s="37" t="s">
        <v>882</v>
      </c>
    </row>
    <row r="163" spans="1:5" ht="51">
      <c r="A163" t="s">
        <v>53</v>
      </c>
      <c r="E163" s="35" t="s">
        <v>983</v>
      </c>
    </row>
    <row r="164" spans="1:16" ht="12.75">
      <c r="A164" s="25" t="s">
        <v>45</v>
      </c>
      <c r="B164" s="29" t="s">
        <v>476</v>
      </c>
      <c r="C164" s="29" t="s">
        <v>984</v>
      </c>
      <c r="D164" s="25" t="s">
        <v>50</v>
      </c>
      <c r="E164" s="30" t="s">
        <v>985</v>
      </c>
      <c r="F164" s="31" t="s">
        <v>111</v>
      </c>
      <c r="G164" s="32">
        <v>2</v>
      </c>
      <c r="H164" s="33">
        <v>0</v>
      </c>
      <c r="I164" s="33">
        <f>ROUND(ROUND(H164,2)*ROUND(G164,3),2)</f>
      </c>
      <c r="O164">
        <f>(I164*21)/100</f>
      </c>
      <c r="P164" t="s">
        <v>23</v>
      </c>
    </row>
    <row r="165" spans="1:5" ht="12.75">
      <c r="A165" s="34" t="s">
        <v>49</v>
      </c>
      <c r="E165" s="35" t="s">
        <v>50</v>
      </c>
    </row>
    <row r="166" spans="1:5" ht="12.75">
      <c r="A166" s="36" t="s">
        <v>51</v>
      </c>
      <c r="E166" s="37" t="s">
        <v>882</v>
      </c>
    </row>
    <row r="167" spans="1:5" ht="25.5">
      <c r="A167" t="s">
        <v>53</v>
      </c>
      <c r="E167" s="35" t="s">
        <v>986</v>
      </c>
    </row>
    <row r="168" spans="1:16" ht="12.75">
      <c r="A168" s="25" t="s">
        <v>45</v>
      </c>
      <c r="B168" s="29" t="s">
        <v>478</v>
      </c>
      <c r="C168" s="29" t="s">
        <v>987</v>
      </c>
      <c r="D168" s="25" t="s">
        <v>50</v>
      </c>
      <c r="E168" s="30" t="s">
        <v>988</v>
      </c>
      <c r="F168" s="31" t="s">
        <v>111</v>
      </c>
      <c r="G168" s="32">
        <v>1</v>
      </c>
      <c r="H168" s="33">
        <v>0</v>
      </c>
      <c r="I168" s="33">
        <f>ROUND(ROUND(H168,2)*ROUND(G168,3),2)</f>
      </c>
      <c r="O168">
        <f>(I168*21)/100</f>
      </c>
      <c r="P168" t="s">
        <v>23</v>
      </c>
    </row>
    <row r="169" spans="1:5" ht="12.75">
      <c r="A169" s="34" t="s">
        <v>49</v>
      </c>
      <c r="E169" s="35" t="s">
        <v>50</v>
      </c>
    </row>
    <row r="170" spans="1:5" ht="12.75">
      <c r="A170" s="36" t="s">
        <v>51</v>
      </c>
      <c r="E170" s="37" t="s">
        <v>882</v>
      </c>
    </row>
    <row r="171" spans="1:5" ht="51">
      <c r="A171" t="s">
        <v>53</v>
      </c>
      <c r="E171" s="35" t="s">
        <v>989</v>
      </c>
    </row>
    <row r="172" spans="1:18" ht="12.75" customHeight="1">
      <c r="A172" s="6" t="s">
        <v>43</v>
      </c>
      <c r="B172" s="6"/>
      <c r="C172" s="40" t="s">
        <v>990</v>
      </c>
      <c r="D172" s="6"/>
      <c r="E172" s="27" t="s">
        <v>991</v>
      </c>
      <c r="F172" s="6"/>
      <c r="G172" s="6"/>
      <c r="H172" s="6"/>
      <c r="I172" s="41">
        <f>0+Q172</f>
      </c>
      <c r="O172">
        <f>0+R172</f>
      </c>
      <c r="Q172">
        <f>0+I173+I177+I181+I185+I189+I193+I197+I201+I205+I209+I213+I217+I221</f>
      </c>
      <c r="R172">
        <f>0+O173+O177+O181+O185+O189+O193+O197+O201+O205+O209+O213+O217+O221</f>
      </c>
    </row>
    <row r="173" spans="1:16" ht="25.5">
      <c r="A173" s="25" t="s">
        <v>45</v>
      </c>
      <c r="B173" s="29" t="s">
        <v>480</v>
      </c>
      <c r="C173" s="29" t="s">
        <v>992</v>
      </c>
      <c r="D173" s="25" t="s">
        <v>50</v>
      </c>
      <c r="E173" s="30" t="s">
        <v>993</v>
      </c>
      <c r="F173" s="31" t="s">
        <v>144</v>
      </c>
      <c r="G173" s="32">
        <v>5</v>
      </c>
      <c r="H173" s="33">
        <v>0</v>
      </c>
      <c r="I173" s="33">
        <f>ROUND(ROUND(H173,2)*ROUND(G173,3),2)</f>
      </c>
      <c r="O173">
        <f>(I173*21)/100</f>
      </c>
      <c r="P173" t="s">
        <v>23</v>
      </c>
    </row>
    <row r="174" spans="1:5" ht="12.75">
      <c r="A174" s="34" t="s">
        <v>49</v>
      </c>
      <c r="E174" s="35" t="s">
        <v>50</v>
      </c>
    </row>
    <row r="175" spans="1:5" ht="12.75">
      <c r="A175" s="36" t="s">
        <v>51</v>
      </c>
      <c r="E175" s="37" t="s">
        <v>882</v>
      </c>
    </row>
    <row r="176" spans="1:5" ht="38.25">
      <c r="A176" t="s">
        <v>53</v>
      </c>
      <c r="E176" s="35" t="s">
        <v>994</v>
      </c>
    </row>
    <row r="177" spans="1:16" ht="12.75">
      <c r="A177" s="25" t="s">
        <v>45</v>
      </c>
      <c r="B177" s="29" t="s">
        <v>482</v>
      </c>
      <c r="C177" s="29" t="s">
        <v>995</v>
      </c>
      <c r="D177" s="25" t="s">
        <v>50</v>
      </c>
      <c r="E177" s="30" t="s">
        <v>996</v>
      </c>
      <c r="F177" s="31" t="s">
        <v>144</v>
      </c>
      <c r="G177" s="32">
        <v>15</v>
      </c>
      <c r="H177" s="33">
        <v>0</v>
      </c>
      <c r="I177" s="33">
        <f>ROUND(ROUND(H177,2)*ROUND(G177,3),2)</f>
      </c>
      <c r="O177">
        <f>(I177*21)/100</f>
      </c>
      <c r="P177" t="s">
        <v>23</v>
      </c>
    </row>
    <row r="178" spans="1:5" ht="12.75">
      <c r="A178" s="34" t="s">
        <v>49</v>
      </c>
      <c r="E178" s="35" t="s">
        <v>50</v>
      </c>
    </row>
    <row r="179" spans="1:5" ht="12.75">
      <c r="A179" s="36" t="s">
        <v>51</v>
      </c>
      <c r="E179" s="37" t="s">
        <v>882</v>
      </c>
    </row>
    <row r="180" spans="1:5" ht="38.25">
      <c r="A180" t="s">
        <v>53</v>
      </c>
      <c r="E180" s="35" t="s">
        <v>994</v>
      </c>
    </row>
    <row r="181" spans="1:16" ht="12.75">
      <c r="A181" s="25" t="s">
        <v>45</v>
      </c>
      <c r="B181" s="29" t="s">
        <v>483</v>
      </c>
      <c r="C181" s="29" t="s">
        <v>997</v>
      </c>
      <c r="D181" s="25" t="s">
        <v>50</v>
      </c>
      <c r="E181" s="30" t="s">
        <v>998</v>
      </c>
      <c r="F181" s="31" t="s">
        <v>144</v>
      </c>
      <c r="G181" s="32">
        <v>100</v>
      </c>
      <c r="H181" s="33">
        <v>0</v>
      </c>
      <c r="I181" s="33">
        <f>ROUND(ROUND(H181,2)*ROUND(G181,3),2)</f>
      </c>
      <c r="O181">
        <f>(I181*21)/100</f>
      </c>
      <c r="P181" t="s">
        <v>23</v>
      </c>
    </row>
    <row r="182" spans="1:5" ht="12.75">
      <c r="A182" s="34" t="s">
        <v>49</v>
      </c>
      <c r="E182" s="35" t="s">
        <v>50</v>
      </c>
    </row>
    <row r="183" spans="1:5" ht="12.75">
      <c r="A183" s="36" t="s">
        <v>51</v>
      </c>
      <c r="E183" s="37" t="s">
        <v>882</v>
      </c>
    </row>
    <row r="184" spans="1:5" ht="38.25">
      <c r="A184" t="s">
        <v>53</v>
      </c>
      <c r="E184" s="35" t="s">
        <v>994</v>
      </c>
    </row>
    <row r="185" spans="1:16" ht="12.75">
      <c r="A185" s="25" t="s">
        <v>45</v>
      </c>
      <c r="B185" s="29" t="s">
        <v>488</v>
      </c>
      <c r="C185" s="29" t="s">
        <v>999</v>
      </c>
      <c r="D185" s="25" t="s">
        <v>50</v>
      </c>
      <c r="E185" s="30" t="s">
        <v>1000</v>
      </c>
      <c r="F185" s="31" t="s">
        <v>144</v>
      </c>
      <c r="G185" s="32">
        <v>80</v>
      </c>
      <c r="H185" s="33">
        <v>0</v>
      </c>
      <c r="I185" s="33">
        <f>ROUND(ROUND(H185,2)*ROUND(G185,3),2)</f>
      </c>
      <c r="O185">
        <f>(I185*21)/100</f>
      </c>
      <c r="P185" t="s">
        <v>23</v>
      </c>
    </row>
    <row r="186" spans="1:5" ht="12.75">
      <c r="A186" s="34" t="s">
        <v>49</v>
      </c>
      <c r="E186" s="35" t="s">
        <v>50</v>
      </c>
    </row>
    <row r="187" spans="1:5" ht="12.75">
      <c r="A187" s="36" t="s">
        <v>51</v>
      </c>
      <c r="E187" s="37" t="s">
        <v>882</v>
      </c>
    </row>
    <row r="188" spans="1:5" ht="38.25">
      <c r="A188" t="s">
        <v>53</v>
      </c>
      <c r="E188" s="35" t="s">
        <v>994</v>
      </c>
    </row>
    <row r="189" spans="1:16" ht="25.5">
      <c r="A189" s="25" t="s">
        <v>45</v>
      </c>
      <c r="B189" s="29" t="s">
        <v>493</v>
      </c>
      <c r="C189" s="29" t="s">
        <v>1001</v>
      </c>
      <c r="D189" s="25" t="s">
        <v>50</v>
      </c>
      <c r="E189" s="30" t="s">
        <v>1002</v>
      </c>
      <c r="F189" s="31" t="s">
        <v>111</v>
      </c>
      <c r="G189" s="32">
        <v>2</v>
      </c>
      <c r="H189" s="33">
        <v>0</v>
      </c>
      <c r="I189" s="33">
        <f>ROUND(ROUND(H189,2)*ROUND(G189,3),2)</f>
      </c>
      <c r="O189">
        <f>(I189*21)/100</f>
      </c>
      <c r="P189" t="s">
        <v>23</v>
      </c>
    </row>
    <row r="190" spans="1:5" ht="12.75">
      <c r="A190" s="34" t="s">
        <v>49</v>
      </c>
      <c r="E190" s="35" t="s">
        <v>50</v>
      </c>
    </row>
    <row r="191" spans="1:5" ht="12.75">
      <c r="A191" s="36" t="s">
        <v>51</v>
      </c>
      <c r="E191" s="37" t="s">
        <v>882</v>
      </c>
    </row>
    <row r="192" spans="1:5" ht="38.25">
      <c r="A192" t="s">
        <v>53</v>
      </c>
      <c r="E192" s="35" t="s">
        <v>1003</v>
      </c>
    </row>
    <row r="193" spans="1:16" ht="25.5">
      <c r="A193" s="25" t="s">
        <v>45</v>
      </c>
      <c r="B193" s="29" t="s">
        <v>498</v>
      </c>
      <c r="C193" s="29" t="s">
        <v>1004</v>
      </c>
      <c r="D193" s="25" t="s">
        <v>50</v>
      </c>
      <c r="E193" s="30" t="s">
        <v>1005</v>
      </c>
      <c r="F193" s="31" t="s">
        <v>111</v>
      </c>
      <c r="G193" s="32">
        <v>2</v>
      </c>
      <c r="H193" s="33">
        <v>0</v>
      </c>
      <c r="I193" s="33">
        <f>ROUND(ROUND(H193,2)*ROUND(G193,3),2)</f>
      </c>
      <c r="O193">
        <f>(I193*21)/100</f>
      </c>
      <c r="P193" t="s">
        <v>23</v>
      </c>
    </row>
    <row r="194" spans="1:5" ht="12.75">
      <c r="A194" s="34" t="s">
        <v>49</v>
      </c>
      <c r="E194" s="35" t="s">
        <v>50</v>
      </c>
    </row>
    <row r="195" spans="1:5" ht="12.75">
      <c r="A195" s="36" t="s">
        <v>51</v>
      </c>
      <c r="E195" s="37" t="s">
        <v>882</v>
      </c>
    </row>
    <row r="196" spans="1:5" ht="38.25">
      <c r="A196" t="s">
        <v>53</v>
      </c>
      <c r="E196" s="35" t="s">
        <v>1003</v>
      </c>
    </row>
    <row r="197" spans="1:16" ht="25.5">
      <c r="A197" s="25" t="s">
        <v>45</v>
      </c>
      <c r="B197" s="29" t="s">
        <v>503</v>
      </c>
      <c r="C197" s="29" t="s">
        <v>1006</v>
      </c>
      <c r="D197" s="25" t="s">
        <v>50</v>
      </c>
      <c r="E197" s="30" t="s">
        <v>1007</v>
      </c>
      <c r="F197" s="31" t="s">
        <v>111</v>
      </c>
      <c r="G197" s="32">
        <v>4</v>
      </c>
      <c r="H197" s="33">
        <v>0</v>
      </c>
      <c r="I197" s="33">
        <f>ROUND(ROUND(H197,2)*ROUND(G197,3),2)</f>
      </c>
      <c r="O197">
        <f>(I197*21)/100</f>
      </c>
      <c r="P197" t="s">
        <v>23</v>
      </c>
    </row>
    <row r="198" spans="1:5" ht="12.75">
      <c r="A198" s="34" t="s">
        <v>49</v>
      </c>
      <c r="E198" s="35" t="s">
        <v>50</v>
      </c>
    </row>
    <row r="199" spans="1:5" ht="12.75">
      <c r="A199" s="36" t="s">
        <v>51</v>
      </c>
      <c r="E199" s="37" t="s">
        <v>882</v>
      </c>
    </row>
    <row r="200" spans="1:5" ht="38.25">
      <c r="A200" t="s">
        <v>53</v>
      </c>
      <c r="E200" s="35" t="s">
        <v>1003</v>
      </c>
    </row>
    <row r="201" spans="1:16" ht="25.5">
      <c r="A201" s="25" t="s">
        <v>45</v>
      </c>
      <c r="B201" s="29" t="s">
        <v>508</v>
      </c>
      <c r="C201" s="29" t="s">
        <v>1008</v>
      </c>
      <c r="D201" s="25" t="s">
        <v>50</v>
      </c>
      <c r="E201" s="30" t="s">
        <v>1009</v>
      </c>
      <c r="F201" s="31" t="s">
        <v>111</v>
      </c>
      <c r="G201" s="32">
        <v>2</v>
      </c>
      <c r="H201" s="33">
        <v>0</v>
      </c>
      <c r="I201" s="33">
        <f>ROUND(ROUND(H201,2)*ROUND(G201,3),2)</f>
      </c>
      <c r="O201">
        <f>(I201*21)/100</f>
      </c>
      <c r="P201" t="s">
        <v>23</v>
      </c>
    </row>
    <row r="202" spans="1:5" ht="12.75">
      <c r="A202" s="34" t="s">
        <v>49</v>
      </c>
      <c r="E202" s="35" t="s">
        <v>50</v>
      </c>
    </row>
    <row r="203" spans="1:5" ht="12.75">
      <c r="A203" s="36" t="s">
        <v>51</v>
      </c>
      <c r="E203" s="37" t="s">
        <v>882</v>
      </c>
    </row>
    <row r="204" spans="1:5" ht="38.25">
      <c r="A204" t="s">
        <v>53</v>
      </c>
      <c r="E204" s="35" t="s">
        <v>1003</v>
      </c>
    </row>
    <row r="205" spans="1:16" ht="12.75">
      <c r="A205" s="25" t="s">
        <v>45</v>
      </c>
      <c r="B205" s="29" t="s">
        <v>513</v>
      </c>
      <c r="C205" s="29" t="s">
        <v>1010</v>
      </c>
      <c r="D205" s="25" t="s">
        <v>50</v>
      </c>
      <c r="E205" s="30" t="s">
        <v>1011</v>
      </c>
      <c r="F205" s="31" t="s">
        <v>144</v>
      </c>
      <c r="G205" s="32">
        <v>25</v>
      </c>
      <c r="H205" s="33">
        <v>0</v>
      </c>
      <c r="I205" s="33">
        <f>ROUND(ROUND(H205,2)*ROUND(G205,3),2)</f>
      </c>
      <c r="O205">
        <f>(I205*21)/100</f>
      </c>
      <c r="P205" t="s">
        <v>23</v>
      </c>
    </row>
    <row r="206" spans="1:5" ht="12.75">
      <c r="A206" s="34" t="s">
        <v>49</v>
      </c>
      <c r="E206" s="35" t="s">
        <v>50</v>
      </c>
    </row>
    <row r="207" spans="1:5" ht="12.75">
      <c r="A207" s="36" t="s">
        <v>51</v>
      </c>
      <c r="E207" s="37" t="s">
        <v>882</v>
      </c>
    </row>
    <row r="208" spans="1:5" ht="25.5">
      <c r="A208" t="s">
        <v>53</v>
      </c>
      <c r="E208" s="35" t="s">
        <v>1012</v>
      </c>
    </row>
    <row r="209" spans="1:16" ht="12.75">
      <c r="A209" s="25" t="s">
        <v>45</v>
      </c>
      <c r="B209" s="29" t="s">
        <v>515</v>
      </c>
      <c r="C209" s="29" t="s">
        <v>1013</v>
      </c>
      <c r="D209" s="25" t="s">
        <v>50</v>
      </c>
      <c r="E209" s="30" t="s">
        <v>1014</v>
      </c>
      <c r="F209" s="31" t="s">
        <v>111</v>
      </c>
      <c r="G209" s="32">
        <v>10</v>
      </c>
      <c r="H209" s="33">
        <v>0</v>
      </c>
      <c r="I209" s="33">
        <f>ROUND(ROUND(H209,2)*ROUND(G209,3),2)</f>
      </c>
      <c r="O209">
        <f>(I209*21)/100</f>
      </c>
      <c r="P209" t="s">
        <v>23</v>
      </c>
    </row>
    <row r="210" spans="1:5" ht="12.75">
      <c r="A210" s="34" t="s">
        <v>49</v>
      </c>
      <c r="E210" s="35" t="s">
        <v>50</v>
      </c>
    </row>
    <row r="211" spans="1:5" ht="12.75">
      <c r="A211" s="36" t="s">
        <v>51</v>
      </c>
      <c r="E211" s="37" t="s">
        <v>882</v>
      </c>
    </row>
    <row r="212" spans="1:5" ht="25.5">
      <c r="A212" t="s">
        <v>53</v>
      </c>
      <c r="E212" s="35" t="s">
        <v>1015</v>
      </c>
    </row>
    <row r="213" spans="1:16" ht="12.75">
      <c r="A213" s="25" t="s">
        <v>45</v>
      </c>
      <c r="B213" s="29" t="s">
        <v>520</v>
      </c>
      <c r="C213" s="29" t="s">
        <v>1016</v>
      </c>
      <c r="D213" s="25" t="s">
        <v>50</v>
      </c>
      <c r="E213" s="30" t="s">
        <v>1017</v>
      </c>
      <c r="F213" s="31" t="s">
        <v>111</v>
      </c>
      <c r="G213" s="32">
        <v>2</v>
      </c>
      <c r="H213" s="33">
        <v>0</v>
      </c>
      <c r="I213" s="33">
        <f>ROUND(ROUND(H213,2)*ROUND(G213,3),2)</f>
      </c>
      <c r="O213">
        <f>(I213*21)/100</f>
      </c>
      <c r="P213" t="s">
        <v>23</v>
      </c>
    </row>
    <row r="214" spans="1:5" ht="12.75">
      <c r="A214" s="34" t="s">
        <v>49</v>
      </c>
      <c r="E214" s="35" t="s">
        <v>50</v>
      </c>
    </row>
    <row r="215" spans="1:5" ht="12.75">
      <c r="A215" s="36" t="s">
        <v>51</v>
      </c>
      <c r="E215" s="37" t="s">
        <v>882</v>
      </c>
    </row>
    <row r="216" spans="1:5" ht="38.25">
      <c r="A216" t="s">
        <v>53</v>
      </c>
      <c r="E216" s="35" t="s">
        <v>1018</v>
      </c>
    </row>
    <row r="217" spans="1:16" ht="12.75">
      <c r="A217" s="25" t="s">
        <v>45</v>
      </c>
      <c r="B217" s="29" t="s">
        <v>525</v>
      </c>
      <c r="C217" s="29" t="s">
        <v>1019</v>
      </c>
      <c r="D217" s="25" t="s">
        <v>50</v>
      </c>
      <c r="E217" s="30" t="s">
        <v>1020</v>
      </c>
      <c r="F217" s="31" t="s">
        <v>144</v>
      </c>
      <c r="G217" s="32">
        <v>80</v>
      </c>
      <c r="H217" s="33">
        <v>0</v>
      </c>
      <c r="I217" s="33">
        <f>ROUND(ROUND(H217,2)*ROUND(G217,3),2)</f>
      </c>
      <c r="O217">
        <f>(I217*21)/100</f>
      </c>
      <c r="P217" t="s">
        <v>23</v>
      </c>
    </row>
    <row r="218" spans="1:5" ht="12.75">
      <c r="A218" s="34" t="s">
        <v>49</v>
      </c>
      <c r="E218" s="35" t="s">
        <v>50</v>
      </c>
    </row>
    <row r="219" spans="1:5" ht="12.75">
      <c r="A219" s="36" t="s">
        <v>51</v>
      </c>
      <c r="E219" s="37" t="s">
        <v>882</v>
      </c>
    </row>
    <row r="220" spans="1:5" ht="63.75">
      <c r="A220" t="s">
        <v>53</v>
      </c>
      <c r="E220" s="35" t="s">
        <v>1021</v>
      </c>
    </row>
    <row r="221" spans="1:16" ht="12.75">
      <c r="A221" s="25" t="s">
        <v>45</v>
      </c>
      <c r="B221" s="29" t="s">
        <v>529</v>
      </c>
      <c r="C221" s="29" t="s">
        <v>1022</v>
      </c>
      <c r="D221" s="25" t="s">
        <v>50</v>
      </c>
      <c r="E221" s="30" t="s">
        <v>925</v>
      </c>
      <c r="F221" s="31" t="s">
        <v>926</v>
      </c>
      <c r="G221" s="32">
        <v>20</v>
      </c>
      <c r="H221" s="33">
        <v>0</v>
      </c>
      <c r="I221" s="33">
        <f>ROUND(ROUND(H221,2)*ROUND(G221,3),2)</f>
      </c>
      <c r="O221">
        <f>(I221*21)/100</f>
      </c>
      <c r="P221" t="s">
        <v>23</v>
      </c>
    </row>
    <row r="222" spans="1:5" ht="12.75">
      <c r="A222" s="34" t="s">
        <v>49</v>
      </c>
      <c r="E222" s="35" t="s">
        <v>50</v>
      </c>
    </row>
    <row r="223" spans="1:5" ht="12.75">
      <c r="A223" s="36" t="s">
        <v>51</v>
      </c>
      <c r="E223" s="37" t="s">
        <v>882</v>
      </c>
    </row>
    <row r="224" spans="1:5" ht="76.5">
      <c r="A224" t="s">
        <v>53</v>
      </c>
      <c r="E224" s="35" t="s">
        <v>1023</v>
      </c>
    </row>
    <row r="225" spans="1:18" ht="12.75" customHeight="1">
      <c r="A225" s="6" t="s">
        <v>43</v>
      </c>
      <c r="B225" s="6"/>
      <c r="C225" s="40" t="s">
        <v>1024</v>
      </c>
      <c r="D225" s="6"/>
      <c r="E225" s="27" t="s">
        <v>1025</v>
      </c>
      <c r="F225" s="6"/>
      <c r="G225" s="6"/>
      <c r="H225" s="6"/>
      <c r="I225" s="41">
        <f>0+Q225</f>
      </c>
      <c r="O225">
        <f>0+R225</f>
      </c>
      <c r="Q225">
        <f>0+I226+I230+I234+I238+I242+I246+I250+I254+I258</f>
      </c>
      <c r="R225">
        <f>0+O226+O230+O234+O238+O242+O246+O250+O254+O258</f>
      </c>
    </row>
    <row r="226" spans="1:16" ht="25.5">
      <c r="A226" s="25" t="s">
        <v>45</v>
      </c>
      <c r="B226" s="29" t="s">
        <v>533</v>
      </c>
      <c r="C226" s="29" t="s">
        <v>1026</v>
      </c>
      <c r="D226" s="25" t="s">
        <v>50</v>
      </c>
      <c r="E226" s="30" t="s">
        <v>1027</v>
      </c>
      <c r="F226" s="31" t="s">
        <v>111</v>
      </c>
      <c r="G226" s="32">
        <v>1</v>
      </c>
      <c r="H226" s="33">
        <v>0</v>
      </c>
      <c r="I226" s="33">
        <f>ROUND(ROUND(H226,2)*ROUND(G226,3),2)</f>
      </c>
      <c r="O226">
        <f>(I226*21)/100</f>
      </c>
      <c r="P226" t="s">
        <v>23</v>
      </c>
    </row>
    <row r="227" spans="1:5" ht="12.75">
      <c r="A227" s="34" t="s">
        <v>49</v>
      </c>
      <c r="E227" s="35" t="s">
        <v>50</v>
      </c>
    </row>
    <row r="228" spans="1:5" ht="12.75">
      <c r="A228" s="36" t="s">
        <v>51</v>
      </c>
      <c r="E228" s="37" t="s">
        <v>882</v>
      </c>
    </row>
    <row r="229" spans="1:5" ht="63.75">
      <c r="A229" t="s">
        <v>53</v>
      </c>
      <c r="E229" s="35" t="s">
        <v>1028</v>
      </c>
    </row>
    <row r="230" spans="1:16" ht="12.75">
      <c r="A230" s="25" t="s">
        <v>45</v>
      </c>
      <c r="B230" s="29" t="s">
        <v>537</v>
      </c>
      <c r="C230" s="29" t="s">
        <v>1029</v>
      </c>
      <c r="D230" s="25" t="s">
        <v>50</v>
      </c>
      <c r="E230" s="30" t="s">
        <v>1030</v>
      </c>
      <c r="F230" s="31" t="s">
        <v>111</v>
      </c>
      <c r="G230" s="32">
        <v>3</v>
      </c>
      <c r="H230" s="33">
        <v>0</v>
      </c>
      <c r="I230" s="33">
        <f>ROUND(ROUND(H230,2)*ROUND(G230,3),2)</f>
      </c>
      <c r="O230">
        <f>(I230*21)/100</f>
      </c>
      <c r="P230" t="s">
        <v>23</v>
      </c>
    </row>
    <row r="231" spans="1:5" ht="12.75">
      <c r="A231" s="34" t="s">
        <v>49</v>
      </c>
      <c r="E231" s="35" t="s">
        <v>50</v>
      </c>
    </row>
    <row r="232" spans="1:5" ht="12.75">
      <c r="A232" s="36" t="s">
        <v>51</v>
      </c>
      <c r="E232" s="37" t="s">
        <v>882</v>
      </c>
    </row>
    <row r="233" spans="1:5" ht="38.25">
      <c r="A233" t="s">
        <v>53</v>
      </c>
      <c r="E233" s="35" t="s">
        <v>1031</v>
      </c>
    </row>
    <row r="234" spans="1:16" ht="25.5">
      <c r="A234" s="25" t="s">
        <v>45</v>
      </c>
      <c r="B234" s="29" t="s">
        <v>542</v>
      </c>
      <c r="C234" s="29" t="s">
        <v>1032</v>
      </c>
      <c r="D234" s="25" t="s">
        <v>50</v>
      </c>
      <c r="E234" s="30" t="s">
        <v>1033</v>
      </c>
      <c r="F234" s="31" t="s">
        <v>111</v>
      </c>
      <c r="G234" s="32">
        <v>1</v>
      </c>
      <c r="H234" s="33">
        <v>0</v>
      </c>
      <c r="I234" s="33">
        <f>ROUND(ROUND(H234,2)*ROUND(G234,3),2)</f>
      </c>
      <c r="O234">
        <f>(I234*21)/100</f>
      </c>
      <c r="P234" t="s">
        <v>23</v>
      </c>
    </row>
    <row r="235" spans="1:5" ht="12.75">
      <c r="A235" s="34" t="s">
        <v>49</v>
      </c>
      <c r="E235" s="35" t="s">
        <v>50</v>
      </c>
    </row>
    <row r="236" spans="1:5" ht="12.75">
      <c r="A236" s="36" t="s">
        <v>51</v>
      </c>
      <c r="E236" s="37" t="s">
        <v>882</v>
      </c>
    </row>
    <row r="237" spans="1:5" ht="38.25">
      <c r="A237" t="s">
        <v>53</v>
      </c>
      <c r="E237" s="35" t="s">
        <v>1034</v>
      </c>
    </row>
    <row r="238" spans="1:16" ht="12.75">
      <c r="A238" s="25" t="s">
        <v>45</v>
      </c>
      <c r="B238" s="29" t="s">
        <v>547</v>
      </c>
      <c r="C238" s="29" t="s">
        <v>1035</v>
      </c>
      <c r="D238" s="25" t="s">
        <v>50</v>
      </c>
      <c r="E238" s="30" t="s">
        <v>1036</v>
      </c>
      <c r="F238" s="31" t="s">
        <v>111</v>
      </c>
      <c r="G238" s="32">
        <v>5</v>
      </c>
      <c r="H238" s="33">
        <v>0</v>
      </c>
      <c r="I238" s="33">
        <f>ROUND(ROUND(H238,2)*ROUND(G238,3),2)</f>
      </c>
      <c r="O238">
        <f>(I238*21)/100</f>
      </c>
      <c r="P238" t="s">
        <v>23</v>
      </c>
    </row>
    <row r="239" spans="1:5" ht="12.75">
      <c r="A239" s="34" t="s">
        <v>49</v>
      </c>
      <c r="E239" s="35" t="s">
        <v>50</v>
      </c>
    </row>
    <row r="240" spans="1:5" ht="12.75">
      <c r="A240" s="36" t="s">
        <v>51</v>
      </c>
      <c r="E240" s="37" t="s">
        <v>882</v>
      </c>
    </row>
    <row r="241" spans="1:5" ht="38.25">
      <c r="A241" t="s">
        <v>53</v>
      </c>
      <c r="E241" s="35" t="s">
        <v>1037</v>
      </c>
    </row>
    <row r="242" spans="1:16" ht="25.5">
      <c r="A242" s="25" t="s">
        <v>45</v>
      </c>
      <c r="B242" s="29" t="s">
        <v>552</v>
      </c>
      <c r="C242" s="29" t="s">
        <v>1038</v>
      </c>
      <c r="D242" s="25" t="s">
        <v>50</v>
      </c>
      <c r="E242" s="30" t="s">
        <v>1039</v>
      </c>
      <c r="F242" s="31" t="s">
        <v>111</v>
      </c>
      <c r="G242" s="32">
        <v>2</v>
      </c>
      <c r="H242" s="33">
        <v>0</v>
      </c>
      <c r="I242" s="33">
        <f>ROUND(ROUND(H242,2)*ROUND(G242,3),2)</f>
      </c>
      <c r="O242">
        <f>(I242*21)/100</f>
      </c>
      <c r="P242" t="s">
        <v>23</v>
      </c>
    </row>
    <row r="243" spans="1:5" ht="12.75">
      <c r="A243" s="34" t="s">
        <v>49</v>
      </c>
      <c r="E243" s="35" t="s">
        <v>50</v>
      </c>
    </row>
    <row r="244" spans="1:5" ht="12.75">
      <c r="A244" s="36" t="s">
        <v>51</v>
      </c>
      <c r="E244" s="37" t="s">
        <v>882</v>
      </c>
    </row>
    <row r="245" spans="1:5" ht="51">
      <c r="A245" t="s">
        <v>53</v>
      </c>
      <c r="E245" s="35" t="s">
        <v>1040</v>
      </c>
    </row>
    <row r="246" spans="1:16" ht="12.75">
      <c r="A246" s="25" t="s">
        <v>45</v>
      </c>
      <c r="B246" s="29" t="s">
        <v>556</v>
      </c>
      <c r="C246" s="29" t="s">
        <v>1041</v>
      </c>
      <c r="D246" s="25" t="s">
        <v>50</v>
      </c>
      <c r="E246" s="30" t="s">
        <v>1042</v>
      </c>
      <c r="F246" s="31" t="s">
        <v>111</v>
      </c>
      <c r="G246" s="32">
        <v>1</v>
      </c>
      <c r="H246" s="33">
        <v>0</v>
      </c>
      <c r="I246" s="33">
        <f>ROUND(ROUND(H246,2)*ROUND(G246,3),2)</f>
      </c>
      <c r="O246">
        <f>(I246*21)/100</f>
      </c>
      <c r="P246" t="s">
        <v>23</v>
      </c>
    </row>
    <row r="247" spans="1:5" ht="12.75">
      <c r="A247" s="34" t="s">
        <v>49</v>
      </c>
      <c r="E247" s="35" t="s">
        <v>50</v>
      </c>
    </row>
    <row r="248" spans="1:5" ht="12.75">
      <c r="A248" s="36" t="s">
        <v>51</v>
      </c>
      <c r="E248" s="37" t="s">
        <v>882</v>
      </c>
    </row>
    <row r="249" spans="1:5" ht="63.75">
      <c r="A249" t="s">
        <v>53</v>
      </c>
      <c r="E249" s="35" t="s">
        <v>1043</v>
      </c>
    </row>
    <row r="250" spans="1:16" ht="12.75">
      <c r="A250" s="25" t="s">
        <v>45</v>
      </c>
      <c r="B250" s="29" t="s">
        <v>562</v>
      </c>
      <c r="C250" s="29" t="s">
        <v>1044</v>
      </c>
      <c r="D250" s="25" t="s">
        <v>50</v>
      </c>
      <c r="E250" s="30" t="s">
        <v>1045</v>
      </c>
      <c r="F250" s="31" t="s">
        <v>111</v>
      </c>
      <c r="G250" s="32">
        <v>2</v>
      </c>
      <c r="H250" s="33">
        <v>0</v>
      </c>
      <c r="I250" s="33">
        <f>ROUND(ROUND(H250,2)*ROUND(G250,3),2)</f>
      </c>
      <c r="O250">
        <f>(I250*21)/100</f>
      </c>
      <c r="P250" t="s">
        <v>23</v>
      </c>
    </row>
    <row r="251" spans="1:5" ht="12.75">
      <c r="A251" s="34" t="s">
        <v>49</v>
      </c>
      <c r="E251" s="35" t="s">
        <v>50</v>
      </c>
    </row>
    <row r="252" spans="1:5" ht="12.75">
      <c r="A252" s="36" t="s">
        <v>51</v>
      </c>
      <c r="E252" s="37" t="s">
        <v>882</v>
      </c>
    </row>
    <row r="253" spans="1:5" ht="63.75">
      <c r="A253" t="s">
        <v>53</v>
      </c>
      <c r="E253" s="35" t="s">
        <v>1043</v>
      </c>
    </row>
    <row r="254" spans="1:16" ht="12.75">
      <c r="A254" s="25" t="s">
        <v>45</v>
      </c>
      <c r="B254" s="29" t="s">
        <v>568</v>
      </c>
      <c r="C254" s="29" t="s">
        <v>1046</v>
      </c>
      <c r="D254" s="25" t="s">
        <v>50</v>
      </c>
      <c r="E254" s="30" t="s">
        <v>1047</v>
      </c>
      <c r="F254" s="31" t="s">
        <v>111</v>
      </c>
      <c r="G254" s="32">
        <v>1</v>
      </c>
      <c r="H254" s="33">
        <v>0</v>
      </c>
      <c r="I254" s="33">
        <f>ROUND(ROUND(H254,2)*ROUND(G254,3),2)</f>
      </c>
      <c r="O254">
        <f>(I254*21)/100</f>
      </c>
      <c r="P254" t="s">
        <v>23</v>
      </c>
    </row>
    <row r="255" spans="1:5" ht="12.75">
      <c r="A255" s="34" t="s">
        <v>49</v>
      </c>
      <c r="E255" s="35" t="s">
        <v>50</v>
      </c>
    </row>
    <row r="256" spans="1:5" ht="12.75">
      <c r="A256" s="36" t="s">
        <v>51</v>
      </c>
      <c r="E256" s="37" t="s">
        <v>882</v>
      </c>
    </row>
    <row r="257" spans="1:5" ht="63.75">
      <c r="A257" t="s">
        <v>53</v>
      </c>
      <c r="E257" s="35" t="s">
        <v>1043</v>
      </c>
    </row>
    <row r="258" spans="1:16" ht="12.75">
      <c r="A258" s="25" t="s">
        <v>45</v>
      </c>
      <c r="B258" s="29" t="s">
        <v>573</v>
      </c>
      <c r="C258" s="29" t="s">
        <v>1048</v>
      </c>
      <c r="D258" s="25" t="s">
        <v>50</v>
      </c>
      <c r="E258" s="30" t="s">
        <v>925</v>
      </c>
      <c r="F258" s="31" t="s">
        <v>926</v>
      </c>
      <c r="G258" s="32">
        <v>20</v>
      </c>
      <c r="H258" s="33">
        <v>0</v>
      </c>
      <c r="I258" s="33">
        <f>ROUND(ROUND(H258,2)*ROUND(G258,3),2)</f>
      </c>
      <c r="O258">
        <f>(I258*21)/100</f>
      </c>
      <c r="P258" t="s">
        <v>23</v>
      </c>
    </row>
    <row r="259" spans="1:5" ht="12.75">
      <c r="A259" s="34" t="s">
        <v>49</v>
      </c>
      <c r="E259" s="35" t="s">
        <v>50</v>
      </c>
    </row>
    <row r="260" spans="1:5" ht="12.75">
      <c r="A260" s="36" t="s">
        <v>51</v>
      </c>
      <c r="E260" s="37" t="s">
        <v>882</v>
      </c>
    </row>
    <row r="261" spans="1:5" ht="76.5">
      <c r="A261" t="s">
        <v>53</v>
      </c>
      <c r="E261" s="35" t="s">
        <v>1023</v>
      </c>
    </row>
    <row r="262" spans="1:18" ht="12.75" customHeight="1">
      <c r="A262" s="6" t="s">
        <v>43</v>
      </c>
      <c r="B262" s="6"/>
      <c r="C262" s="40" t="s">
        <v>1049</v>
      </c>
      <c r="D262" s="6"/>
      <c r="E262" s="27" t="s">
        <v>1050</v>
      </c>
      <c r="F262" s="6"/>
      <c r="G262" s="6"/>
      <c r="H262" s="6"/>
      <c r="I262" s="41">
        <f>0+Q262</f>
      </c>
      <c r="O262">
        <f>0+R262</f>
      </c>
      <c r="Q262">
        <f>0+I263+I267+I271+I275+I279+I283</f>
      </c>
      <c r="R262">
        <f>0+O263+O267+O271+O275+O279+O283</f>
      </c>
    </row>
    <row r="263" spans="1:16" ht="25.5">
      <c r="A263" s="25" t="s">
        <v>45</v>
      </c>
      <c r="B263" s="29" t="s">
        <v>578</v>
      </c>
      <c r="C263" s="29" t="s">
        <v>1051</v>
      </c>
      <c r="D263" s="25" t="s">
        <v>50</v>
      </c>
      <c r="E263" s="30" t="s">
        <v>1052</v>
      </c>
      <c r="F263" s="31" t="s">
        <v>111</v>
      </c>
      <c r="G263" s="32">
        <v>1</v>
      </c>
      <c r="H263" s="33">
        <v>0</v>
      </c>
      <c r="I263" s="33">
        <f>ROUND(ROUND(H263,2)*ROUND(G263,3),2)</f>
      </c>
      <c r="O263">
        <f>(I263*21)/100</f>
      </c>
      <c r="P263" t="s">
        <v>23</v>
      </c>
    </row>
    <row r="264" spans="1:5" ht="12.75">
      <c r="A264" s="34" t="s">
        <v>49</v>
      </c>
      <c r="E264" s="35" t="s">
        <v>50</v>
      </c>
    </row>
    <row r="265" spans="1:5" ht="12.75">
      <c r="A265" s="36" t="s">
        <v>51</v>
      </c>
      <c r="E265" s="37" t="s">
        <v>882</v>
      </c>
    </row>
    <row r="266" spans="1:5" ht="63.75">
      <c r="A266" t="s">
        <v>53</v>
      </c>
      <c r="E266" s="35" t="s">
        <v>1053</v>
      </c>
    </row>
    <row r="267" spans="1:16" ht="12.75">
      <c r="A267" s="25" t="s">
        <v>45</v>
      </c>
      <c r="B267" s="29" t="s">
        <v>583</v>
      </c>
      <c r="C267" s="29" t="s">
        <v>1054</v>
      </c>
      <c r="D267" s="25" t="s">
        <v>50</v>
      </c>
      <c r="E267" s="30" t="s">
        <v>1055</v>
      </c>
      <c r="F267" s="31" t="s">
        <v>111</v>
      </c>
      <c r="G267" s="32">
        <v>4</v>
      </c>
      <c r="H267" s="33">
        <v>0</v>
      </c>
      <c r="I267" s="33">
        <f>ROUND(ROUND(H267,2)*ROUND(G267,3),2)</f>
      </c>
      <c r="O267">
        <f>(I267*21)/100</f>
      </c>
      <c r="P267" t="s">
        <v>23</v>
      </c>
    </row>
    <row r="268" spans="1:5" ht="12.75">
      <c r="A268" s="34" t="s">
        <v>49</v>
      </c>
      <c r="E268" s="35" t="s">
        <v>50</v>
      </c>
    </row>
    <row r="269" spans="1:5" ht="12.75">
      <c r="A269" s="36" t="s">
        <v>51</v>
      </c>
      <c r="E269" s="37" t="s">
        <v>882</v>
      </c>
    </row>
    <row r="270" spans="1:5" ht="38.25">
      <c r="A270" t="s">
        <v>53</v>
      </c>
      <c r="E270" s="35" t="s">
        <v>1056</v>
      </c>
    </row>
    <row r="271" spans="1:16" ht="12.75">
      <c r="A271" s="25" t="s">
        <v>45</v>
      </c>
      <c r="B271" s="29" t="s">
        <v>588</v>
      </c>
      <c r="C271" s="29" t="s">
        <v>1057</v>
      </c>
      <c r="D271" s="25" t="s">
        <v>50</v>
      </c>
      <c r="E271" s="30" t="s">
        <v>1058</v>
      </c>
      <c r="F271" s="31" t="s">
        <v>111</v>
      </c>
      <c r="G271" s="32">
        <v>1</v>
      </c>
      <c r="H271" s="33">
        <v>0</v>
      </c>
      <c r="I271" s="33">
        <f>ROUND(ROUND(H271,2)*ROUND(G271,3),2)</f>
      </c>
      <c r="O271">
        <f>(I271*21)/100</f>
      </c>
      <c r="P271" t="s">
        <v>23</v>
      </c>
    </row>
    <row r="272" spans="1:5" ht="12.75">
      <c r="A272" s="34" t="s">
        <v>49</v>
      </c>
      <c r="E272" s="35" t="s">
        <v>50</v>
      </c>
    </row>
    <row r="273" spans="1:5" ht="12.75">
      <c r="A273" s="36" t="s">
        <v>51</v>
      </c>
      <c r="E273" s="37" t="s">
        <v>882</v>
      </c>
    </row>
    <row r="274" spans="1:5" ht="38.25">
      <c r="A274" t="s">
        <v>53</v>
      </c>
      <c r="E274" s="35" t="s">
        <v>1059</v>
      </c>
    </row>
    <row r="275" spans="1:16" ht="12.75">
      <c r="A275" s="25" t="s">
        <v>45</v>
      </c>
      <c r="B275" s="29" t="s">
        <v>593</v>
      </c>
      <c r="C275" s="29" t="s">
        <v>1060</v>
      </c>
      <c r="D275" s="25" t="s">
        <v>50</v>
      </c>
      <c r="E275" s="30" t="s">
        <v>1061</v>
      </c>
      <c r="F275" s="31" t="s">
        <v>1062</v>
      </c>
      <c r="G275" s="32">
        <v>24</v>
      </c>
      <c r="H275" s="33">
        <v>0</v>
      </c>
      <c r="I275" s="33">
        <f>ROUND(ROUND(H275,2)*ROUND(G275,3),2)</f>
      </c>
      <c r="O275">
        <f>(I275*21)/100</f>
      </c>
      <c r="P275" t="s">
        <v>23</v>
      </c>
    </row>
    <row r="276" spans="1:5" ht="12.75">
      <c r="A276" s="34" t="s">
        <v>49</v>
      </c>
      <c r="E276" s="35" t="s">
        <v>50</v>
      </c>
    </row>
    <row r="277" spans="1:5" ht="12.75">
      <c r="A277" s="36" t="s">
        <v>51</v>
      </c>
      <c r="E277" s="37" t="s">
        <v>882</v>
      </c>
    </row>
    <row r="278" spans="1:5" ht="38.25">
      <c r="A278" t="s">
        <v>53</v>
      </c>
      <c r="E278" s="35" t="s">
        <v>1063</v>
      </c>
    </row>
    <row r="279" spans="1:16" ht="12.75">
      <c r="A279" s="25" t="s">
        <v>45</v>
      </c>
      <c r="B279" s="29" t="s">
        <v>597</v>
      </c>
      <c r="C279" s="29" t="s">
        <v>1064</v>
      </c>
      <c r="D279" s="25" t="s">
        <v>50</v>
      </c>
      <c r="E279" s="30" t="s">
        <v>1065</v>
      </c>
      <c r="F279" s="31" t="s">
        <v>1062</v>
      </c>
      <c r="G279" s="32">
        <v>4</v>
      </c>
      <c r="H279" s="33">
        <v>0</v>
      </c>
      <c r="I279" s="33">
        <f>ROUND(ROUND(H279,2)*ROUND(G279,3),2)</f>
      </c>
      <c r="O279">
        <f>(I279*21)/100</f>
      </c>
      <c r="P279" t="s">
        <v>23</v>
      </c>
    </row>
    <row r="280" spans="1:5" ht="12.75">
      <c r="A280" s="34" t="s">
        <v>49</v>
      </c>
      <c r="E280" s="35" t="s">
        <v>50</v>
      </c>
    </row>
    <row r="281" spans="1:5" ht="12.75">
      <c r="A281" s="36" t="s">
        <v>51</v>
      </c>
      <c r="E281" s="37" t="s">
        <v>882</v>
      </c>
    </row>
    <row r="282" spans="1:5" ht="38.25">
      <c r="A282" t="s">
        <v>53</v>
      </c>
      <c r="E282" s="35" t="s">
        <v>1066</v>
      </c>
    </row>
    <row r="283" spans="1:16" ht="12.75">
      <c r="A283" s="25" t="s">
        <v>45</v>
      </c>
      <c r="B283" s="29" t="s">
        <v>601</v>
      </c>
      <c r="C283" s="29" t="s">
        <v>1067</v>
      </c>
      <c r="D283" s="25" t="s">
        <v>50</v>
      </c>
      <c r="E283" s="30" t="s">
        <v>1068</v>
      </c>
      <c r="F283" s="31" t="s">
        <v>1062</v>
      </c>
      <c r="G283" s="32">
        <v>4</v>
      </c>
      <c r="H283" s="33">
        <v>0</v>
      </c>
      <c r="I283" s="33">
        <f>ROUND(ROUND(H283,2)*ROUND(G283,3),2)</f>
      </c>
      <c r="O283">
        <f>(I283*21)/100</f>
      </c>
      <c r="P283" t="s">
        <v>23</v>
      </c>
    </row>
    <row r="284" spans="1:5" ht="12.75">
      <c r="A284" s="34" t="s">
        <v>49</v>
      </c>
      <c r="E284" s="35" t="s">
        <v>50</v>
      </c>
    </row>
    <row r="285" spans="1:5" ht="12.75">
      <c r="A285" s="36" t="s">
        <v>51</v>
      </c>
      <c r="E285" s="37" t="s">
        <v>882</v>
      </c>
    </row>
    <row r="286" spans="1:5" ht="38.25">
      <c r="A286" t="s">
        <v>53</v>
      </c>
      <c r="E286" s="35" t="s">
        <v>1069</v>
      </c>
    </row>
    <row r="287" spans="1:18" ht="12.75" customHeight="1">
      <c r="A287" s="6" t="s">
        <v>43</v>
      </c>
      <c r="B287" s="6"/>
      <c r="C287" s="40" t="s">
        <v>1070</v>
      </c>
      <c r="D287" s="6"/>
      <c r="E287" s="27" t="s">
        <v>1071</v>
      </c>
      <c r="F287" s="6"/>
      <c r="G287" s="6"/>
      <c r="H287" s="6"/>
      <c r="I287" s="41">
        <f>0+Q287</f>
      </c>
      <c r="O287">
        <f>0+R287</f>
      </c>
      <c r="Q287">
        <f>0+I288</f>
      </c>
      <c r="R287">
        <f>0+O288</f>
      </c>
    </row>
    <row r="288" spans="1:16" ht="12.75">
      <c r="A288" s="25" t="s">
        <v>45</v>
      </c>
      <c r="B288" s="29" t="s">
        <v>607</v>
      </c>
      <c r="C288" s="29" t="s">
        <v>1072</v>
      </c>
      <c r="D288" s="25" t="s">
        <v>50</v>
      </c>
      <c r="E288" s="30" t="s">
        <v>1073</v>
      </c>
      <c r="F288" s="31" t="s">
        <v>163</v>
      </c>
      <c r="G288" s="32">
        <v>1</v>
      </c>
      <c r="H288" s="33">
        <v>0</v>
      </c>
      <c r="I288" s="33">
        <f>ROUND(ROUND(H288,2)*ROUND(G288,3),2)</f>
      </c>
      <c r="O288">
        <f>(I288*21)/100</f>
      </c>
      <c r="P288" t="s">
        <v>23</v>
      </c>
    </row>
    <row r="289" spans="1:5" ht="12.75">
      <c r="A289" s="34" t="s">
        <v>49</v>
      </c>
      <c r="E289" s="35" t="s">
        <v>50</v>
      </c>
    </row>
    <row r="290" spans="1:5" ht="12.75">
      <c r="A290" s="36" t="s">
        <v>51</v>
      </c>
      <c r="E290" s="37" t="s">
        <v>882</v>
      </c>
    </row>
    <row r="291" spans="1:5" ht="25.5">
      <c r="A291" t="s">
        <v>53</v>
      </c>
      <c r="E291" s="35" t="s">
        <v>1074</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R14"/>
  <sheetViews>
    <sheetView workbookViewId="0" topLeftCell="A1">
      <pane ySplit="9" topLeftCell="A10" activePane="bottomLeft" state="frozen"/>
      <selection pane="topLeft" activeCell="A1" sqref="A1"/>
      <selection pane="bottomLeft" activeCell="A10" sqref="A10"/>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0+O10</f>
      </c>
      <c r="P2" t="s">
        <v>22</v>
      </c>
    </row>
    <row r="3" spans="1:16" ht="15" customHeight="1">
      <c r="A3" t="s">
        <v>12</v>
      </c>
      <c r="B3" s="12" t="s">
        <v>14</v>
      </c>
      <c r="C3" s="13" t="s">
        <v>15</v>
      </c>
      <c r="D3" s="1"/>
      <c r="E3" s="14" t="s">
        <v>16</v>
      </c>
      <c r="F3" s="1"/>
      <c r="G3" s="9"/>
      <c r="H3" s="8" t="s">
        <v>1082</v>
      </c>
      <c r="I3" s="38">
        <f>0+I10</f>
      </c>
      <c r="O3" t="s">
        <v>19</v>
      </c>
      <c r="P3" t="s">
        <v>23</v>
      </c>
    </row>
    <row r="4" spans="1:16" ht="15" customHeight="1">
      <c r="A4" t="s">
        <v>17</v>
      </c>
      <c r="B4" s="12" t="s">
        <v>1075</v>
      </c>
      <c r="C4" s="13" t="s">
        <v>1076</v>
      </c>
      <c r="D4" s="1"/>
      <c r="E4" s="14" t="s">
        <v>1077</v>
      </c>
      <c r="F4" s="1"/>
      <c r="G4" s="1"/>
      <c r="H4" s="11"/>
      <c r="I4" s="11"/>
      <c r="O4" t="s">
        <v>20</v>
      </c>
      <c r="P4" t="s">
        <v>23</v>
      </c>
    </row>
    <row r="5" spans="1:16" ht="12.75" customHeight="1">
      <c r="A5" t="s">
        <v>1078</v>
      </c>
      <c r="B5" s="12" t="s">
        <v>1075</v>
      </c>
      <c r="C5" s="13" t="s">
        <v>1079</v>
      </c>
      <c r="D5" s="1"/>
      <c r="E5" s="14" t="s">
        <v>1080</v>
      </c>
      <c r="F5" s="1"/>
      <c r="G5" s="1"/>
      <c r="H5" s="1"/>
      <c r="I5" s="1"/>
      <c r="O5" t="s">
        <v>21</v>
      </c>
      <c r="P5" t="s">
        <v>23</v>
      </c>
    </row>
    <row r="6" spans="1:9" ht="12.75" customHeight="1">
      <c r="A6" t="s">
        <v>1081</v>
      </c>
      <c r="B6" s="16" t="s">
        <v>18</v>
      </c>
      <c r="C6" s="17" t="s">
        <v>1082</v>
      </c>
      <c r="D6" s="6"/>
      <c r="E6" s="18" t="s">
        <v>1083</v>
      </c>
      <c r="F6" s="6"/>
      <c r="G6" s="6"/>
      <c r="H6" s="6"/>
      <c r="I6" s="6"/>
    </row>
    <row r="7" spans="1:9" ht="12.75" customHeight="1">
      <c r="A7" s="15" t="s">
        <v>26</v>
      </c>
      <c r="B7" s="15" t="s">
        <v>28</v>
      </c>
      <c r="C7" s="15" t="s">
        <v>30</v>
      </c>
      <c r="D7" s="15" t="s">
        <v>31</v>
      </c>
      <c r="E7" s="15" t="s">
        <v>32</v>
      </c>
      <c r="F7" s="15" t="s">
        <v>34</v>
      </c>
      <c r="G7" s="15" t="s">
        <v>36</v>
      </c>
      <c r="H7" s="15" t="s">
        <v>38</v>
      </c>
      <c r="I7" s="15"/>
    </row>
    <row r="8" spans="1:9" ht="12.75" customHeight="1">
      <c r="A8" s="15"/>
      <c r="B8" s="15"/>
      <c r="C8" s="15"/>
      <c r="D8" s="15"/>
      <c r="E8" s="15"/>
      <c r="F8" s="15"/>
      <c r="G8" s="15"/>
      <c r="H8" s="15" t="s">
        <v>39</v>
      </c>
      <c r="I8" s="15" t="s">
        <v>41</v>
      </c>
    </row>
    <row r="9" spans="1:9" ht="12.75" customHeight="1">
      <c r="A9" s="15" t="s">
        <v>27</v>
      </c>
      <c r="B9" s="15" t="s">
        <v>29</v>
      </c>
      <c r="C9" s="15" t="s">
        <v>23</v>
      </c>
      <c r="D9" s="15" t="s">
        <v>22</v>
      </c>
      <c r="E9" s="15" t="s">
        <v>33</v>
      </c>
      <c r="F9" s="15" t="s">
        <v>35</v>
      </c>
      <c r="G9" s="15" t="s">
        <v>37</v>
      </c>
      <c r="H9" s="15" t="s">
        <v>40</v>
      </c>
      <c r="I9" s="15" t="s">
        <v>42</v>
      </c>
    </row>
    <row r="10" spans="1:18" ht="12.75" customHeight="1">
      <c r="A10" s="19" t="s">
        <v>43</v>
      </c>
      <c r="B10" s="19"/>
      <c r="C10" s="26" t="s">
        <v>27</v>
      </c>
      <c r="D10" s="19"/>
      <c r="E10" s="27" t="s">
        <v>44</v>
      </c>
      <c r="F10" s="19"/>
      <c r="G10" s="19"/>
      <c r="H10" s="19"/>
      <c r="I10" s="28">
        <f>0+Q10</f>
      </c>
      <c r="O10">
        <f>0+R10</f>
      </c>
      <c r="Q10">
        <f>0+I11</f>
      </c>
      <c r="R10">
        <f>0+O11</f>
      </c>
    </row>
    <row r="11" spans="1:16" ht="12.75">
      <c r="A11" s="25" t="s">
        <v>45</v>
      </c>
      <c r="B11" s="29" t="s">
        <v>29</v>
      </c>
      <c r="C11" s="29" t="s">
        <v>1086</v>
      </c>
      <c r="D11" s="25" t="s">
        <v>50</v>
      </c>
      <c r="E11" s="30" t="s">
        <v>1087</v>
      </c>
      <c r="F11" s="31" t="s">
        <v>48</v>
      </c>
      <c r="G11" s="32">
        <v>1</v>
      </c>
      <c r="H11" s="33">
        <v>0</v>
      </c>
      <c r="I11" s="33">
        <f>ROUND(ROUND(H11,2)*ROUND(G11,3),2)</f>
      </c>
      <c r="O11">
        <f>(I11*21)/100</f>
      </c>
      <c r="P11" t="s">
        <v>23</v>
      </c>
    </row>
    <row r="12" spans="1:5" ht="12.75">
      <c r="A12" s="34" t="s">
        <v>49</v>
      </c>
      <c r="E12" s="35" t="s">
        <v>50</v>
      </c>
    </row>
    <row r="13" spans="1:5" ht="38.25">
      <c r="A13" s="36" t="s">
        <v>51</v>
      </c>
      <c r="E13" s="37" t="s">
        <v>1088</v>
      </c>
    </row>
    <row r="14" spans="1:5" ht="12.75">
      <c r="A14" t="s">
        <v>53</v>
      </c>
      <c r="E14" s="35" t="s">
        <v>66</v>
      </c>
    </row>
  </sheetData>
  <mergeCells count="12">
    <mergeCell ref="C3:D3"/>
    <mergeCell ref="C4:D4"/>
    <mergeCell ref="C5:D5"/>
    <mergeCell ref="C6:D6"/>
    <mergeCell ref="A7:A8"/>
    <mergeCell ref="B7:B8"/>
    <mergeCell ref="C7:C8"/>
    <mergeCell ref="D7:D8"/>
    <mergeCell ref="E7:E8"/>
    <mergeCell ref="F7:F8"/>
    <mergeCell ref="G7:G8"/>
    <mergeCell ref="H7:I7"/>
  </mergeCells>
  <printOptions/>
  <pageMargins left="0.75" right="0.75" top="1" bottom="1" header="0.5" footer="0.5"/>
  <pageSetup fitToHeight="0"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R14"/>
  <sheetViews>
    <sheetView workbookViewId="0" topLeftCell="A1">
      <pane ySplit="9" topLeftCell="A10" activePane="bottomLeft" state="frozen"/>
      <selection pane="topLeft" activeCell="A1" sqref="A1"/>
      <selection pane="bottomLeft" activeCell="A10" sqref="A10"/>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0+O10</f>
      </c>
      <c r="P2" t="s">
        <v>22</v>
      </c>
    </row>
    <row r="3" spans="1:16" ht="15" customHeight="1">
      <c r="A3" t="s">
        <v>12</v>
      </c>
      <c r="B3" s="12" t="s">
        <v>14</v>
      </c>
      <c r="C3" s="13" t="s">
        <v>15</v>
      </c>
      <c r="D3" s="1"/>
      <c r="E3" s="14" t="s">
        <v>16</v>
      </c>
      <c r="F3" s="1"/>
      <c r="G3" s="9"/>
      <c r="H3" s="8" t="s">
        <v>1091</v>
      </c>
      <c r="I3" s="38">
        <f>0+I10</f>
      </c>
      <c r="O3" t="s">
        <v>19</v>
      </c>
      <c r="P3" t="s">
        <v>23</v>
      </c>
    </row>
    <row r="4" spans="1:16" ht="15" customHeight="1">
      <c r="A4" t="s">
        <v>17</v>
      </c>
      <c r="B4" s="12" t="s">
        <v>1075</v>
      </c>
      <c r="C4" s="13" t="s">
        <v>1076</v>
      </c>
      <c r="D4" s="1"/>
      <c r="E4" s="14" t="s">
        <v>1077</v>
      </c>
      <c r="F4" s="1"/>
      <c r="G4" s="1"/>
      <c r="H4" s="11"/>
      <c r="I4" s="11"/>
      <c r="O4" t="s">
        <v>20</v>
      </c>
      <c r="P4" t="s">
        <v>23</v>
      </c>
    </row>
    <row r="5" spans="1:16" ht="12.75" customHeight="1">
      <c r="A5" t="s">
        <v>1078</v>
      </c>
      <c r="B5" s="12" t="s">
        <v>1075</v>
      </c>
      <c r="C5" s="13" t="s">
        <v>1089</v>
      </c>
      <c r="D5" s="1"/>
      <c r="E5" s="14" t="s">
        <v>1090</v>
      </c>
      <c r="F5" s="1"/>
      <c r="G5" s="1"/>
      <c r="H5" s="1"/>
      <c r="I5" s="1"/>
      <c r="O5" t="s">
        <v>21</v>
      </c>
      <c r="P5" t="s">
        <v>23</v>
      </c>
    </row>
    <row r="6" spans="1:9" ht="12.75" customHeight="1">
      <c r="A6" t="s">
        <v>1081</v>
      </c>
      <c r="B6" s="16" t="s">
        <v>18</v>
      </c>
      <c r="C6" s="17" t="s">
        <v>1091</v>
      </c>
      <c r="D6" s="6"/>
      <c r="E6" s="18" t="s">
        <v>1092</v>
      </c>
      <c r="F6" s="6"/>
      <c r="G6" s="6"/>
      <c r="H6" s="6"/>
      <c r="I6" s="6"/>
    </row>
    <row r="7" spans="1:9" ht="12.75" customHeight="1">
      <c r="A7" s="15" t="s">
        <v>26</v>
      </c>
      <c r="B7" s="15" t="s">
        <v>28</v>
      </c>
      <c r="C7" s="15" t="s">
        <v>30</v>
      </c>
      <c r="D7" s="15" t="s">
        <v>31</v>
      </c>
      <c r="E7" s="15" t="s">
        <v>32</v>
      </c>
      <c r="F7" s="15" t="s">
        <v>34</v>
      </c>
      <c r="G7" s="15" t="s">
        <v>36</v>
      </c>
      <c r="H7" s="15" t="s">
        <v>38</v>
      </c>
      <c r="I7" s="15"/>
    </row>
    <row r="8" spans="1:9" ht="12.75" customHeight="1">
      <c r="A8" s="15"/>
      <c r="B8" s="15"/>
      <c r="C8" s="15"/>
      <c r="D8" s="15"/>
      <c r="E8" s="15"/>
      <c r="F8" s="15"/>
      <c r="G8" s="15"/>
      <c r="H8" s="15" t="s">
        <v>39</v>
      </c>
      <c r="I8" s="15" t="s">
        <v>41</v>
      </c>
    </row>
    <row r="9" spans="1:9" ht="12.75" customHeight="1">
      <c r="A9" s="15" t="s">
        <v>27</v>
      </c>
      <c r="B9" s="15" t="s">
        <v>29</v>
      </c>
      <c r="C9" s="15" t="s">
        <v>23</v>
      </c>
      <c r="D9" s="15" t="s">
        <v>22</v>
      </c>
      <c r="E9" s="15" t="s">
        <v>33</v>
      </c>
      <c r="F9" s="15" t="s">
        <v>35</v>
      </c>
      <c r="G9" s="15" t="s">
        <v>37</v>
      </c>
      <c r="H9" s="15" t="s">
        <v>40</v>
      </c>
      <c r="I9" s="15" t="s">
        <v>42</v>
      </c>
    </row>
    <row r="10" spans="1:18" ht="12.75" customHeight="1">
      <c r="A10" s="19" t="s">
        <v>43</v>
      </c>
      <c r="B10" s="19"/>
      <c r="C10" s="26" t="s">
        <v>27</v>
      </c>
      <c r="D10" s="19"/>
      <c r="E10" s="27" t="s">
        <v>44</v>
      </c>
      <c r="F10" s="19"/>
      <c r="G10" s="19"/>
      <c r="H10" s="19"/>
      <c r="I10" s="28">
        <f>0+Q10</f>
      </c>
      <c r="O10">
        <f>0+R10</f>
      </c>
      <c r="Q10">
        <f>0+I11</f>
      </c>
      <c r="R10">
        <f>0+O11</f>
      </c>
    </row>
    <row r="11" spans="1:16" ht="12.75">
      <c r="A11" s="25" t="s">
        <v>45</v>
      </c>
      <c r="B11" s="29" t="s">
        <v>29</v>
      </c>
      <c r="C11" s="29" t="s">
        <v>1095</v>
      </c>
      <c r="D11" s="25" t="s">
        <v>50</v>
      </c>
      <c r="E11" s="30" t="s">
        <v>1096</v>
      </c>
      <c r="F11" s="31" t="s">
        <v>48</v>
      </c>
      <c r="G11" s="32">
        <v>1</v>
      </c>
      <c r="H11" s="33">
        <v>0</v>
      </c>
      <c r="I11" s="33">
        <f>ROUND(ROUND(H11,2)*ROUND(G11,3),2)</f>
      </c>
      <c r="O11">
        <f>(I11*21)/100</f>
      </c>
      <c r="P11" t="s">
        <v>23</v>
      </c>
    </row>
    <row r="12" spans="1:5" ht="12.75">
      <c r="A12" s="34" t="s">
        <v>49</v>
      </c>
      <c r="E12" s="35" t="s">
        <v>50</v>
      </c>
    </row>
    <row r="13" spans="1:5" ht="38.25">
      <c r="A13" s="36" t="s">
        <v>51</v>
      </c>
      <c r="E13" s="37" t="s">
        <v>1097</v>
      </c>
    </row>
    <row r="14" spans="1:5" ht="12.75">
      <c r="A14" t="s">
        <v>53</v>
      </c>
      <c r="E14" s="35" t="s">
        <v>66</v>
      </c>
    </row>
  </sheetData>
  <mergeCells count="12">
    <mergeCell ref="C3:D3"/>
    <mergeCell ref="C4:D4"/>
    <mergeCell ref="C5:D5"/>
    <mergeCell ref="C6:D6"/>
    <mergeCell ref="A7:A8"/>
    <mergeCell ref="B7:B8"/>
    <mergeCell ref="C7:C8"/>
    <mergeCell ref="D7:D8"/>
    <mergeCell ref="E7:E8"/>
    <mergeCell ref="F7:F8"/>
    <mergeCell ref="G7:G8"/>
    <mergeCell ref="H7:I7"/>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