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db94b6263eb60a7/Plocha/Dokumenty-práce/1469 MS Valy - instalace/Projekt Instalace-CD/Zadání/"/>
    </mc:Choice>
  </mc:AlternateContent>
  <xr:revisionPtr revIDLastSave="6" documentId="8_{BA1BC19D-8B6B-4F04-A00B-1AEE72A474BC}" xr6:coauthVersionLast="47" xr6:coauthVersionMax="47" xr10:uidLastSave="{8E4CDB39-BD1B-4C64-B68B-9C92B451C5EC}"/>
  <bookViews>
    <workbookView xWindow="1950" yWindow="405" windowWidth="20310" windowHeight="20475" activeTab="3" xr2:uid="{44250D34-D2F6-4755-AAF4-A0F926ADF80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75" i="12" l="1"/>
  <c r="F39" i="1" s="1"/>
  <c r="U8" i="12"/>
  <c r="F9" i="12"/>
  <c r="G9" i="12" s="1"/>
  <c r="I9" i="12"/>
  <c r="I8" i="12" s="1"/>
  <c r="G47" i="1" s="1"/>
  <c r="K9" i="12"/>
  <c r="K8" i="12" s="1"/>
  <c r="H47" i="1" s="1"/>
  <c r="O9" i="12"/>
  <c r="O8" i="12" s="1"/>
  <c r="Q9" i="12"/>
  <c r="Q8" i="12" s="1"/>
  <c r="U9" i="12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I13" i="12"/>
  <c r="K13" i="12"/>
  <c r="M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I16" i="12"/>
  <c r="K16" i="12"/>
  <c r="M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1" i="12"/>
  <c r="G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/>
  <c r="I113" i="12"/>
  <c r="K113" i="12"/>
  <c r="M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I116" i="12"/>
  <c r="K116" i="12"/>
  <c r="M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/>
  <c r="I119" i="12"/>
  <c r="K119" i="12"/>
  <c r="M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/>
  <c r="I122" i="12"/>
  <c r="K122" i="12"/>
  <c r="M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/>
  <c r="I125" i="12"/>
  <c r="K125" i="12"/>
  <c r="M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/>
  <c r="I128" i="12"/>
  <c r="K128" i="12"/>
  <c r="M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F145" i="12"/>
  <c r="G145" i="12" s="1"/>
  <c r="M145" i="12" s="1"/>
  <c r="I145" i="12"/>
  <c r="K145" i="12"/>
  <c r="O145" i="12"/>
  <c r="Q145" i="12"/>
  <c r="U145" i="12"/>
  <c r="F146" i="12"/>
  <c r="G146" i="12"/>
  <c r="M146" i="12" s="1"/>
  <c r="I146" i="12"/>
  <c r="K146" i="12"/>
  <c r="O146" i="12"/>
  <c r="Q146" i="12"/>
  <c r="U146" i="12"/>
  <c r="F147" i="12"/>
  <c r="G147" i="12" s="1"/>
  <c r="M147" i="12" s="1"/>
  <c r="I147" i="12"/>
  <c r="K147" i="12"/>
  <c r="O147" i="12"/>
  <c r="Q147" i="12"/>
  <c r="U147" i="12"/>
  <c r="F148" i="12"/>
  <c r="G148" i="12" s="1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1" i="12"/>
  <c r="G151" i="12" s="1"/>
  <c r="M151" i="12" s="1"/>
  <c r="I151" i="12"/>
  <c r="K151" i="12"/>
  <c r="O151" i="12"/>
  <c r="Q151" i="12"/>
  <c r="U151" i="12"/>
  <c r="F152" i="12"/>
  <c r="G152" i="12"/>
  <c r="M152" i="12" s="1"/>
  <c r="I152" i="12"/>
  <c r="K152" i="12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/>
  <c r="M158" i="12" s="1"/>
  <c r="I158" i="12"/>
  <c r="K158" i="12"/>
  <c r="O158" i="12"/>
  <c r="Q158" i="12"/>
  <c r="U158" i="12"/>
  <c r="F159" i="12"/>
  <c r="G159" i="12" s="1"/>
  <c r="M159" i="12" s="1"/>
  <c r="I159" i="12"/>
  <c r="K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/>
  <c r="M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F164" i="12"/>
  <c r="G164" i="12"/>
  <c r="M164" i="12" s="1"/>
  <c r="I164" i="12"/>
  <c r="K164" i="12"/>
  <c r="O164" i="12"/>
  <c r="Q164" i="12"/>
  <c r="U164" i="12"/>
  <c r="F165" i="12"/>
  <c r="G165" i="12" s="1"/>
  <c r="M165" i="12" s="1"/>
  <c r="I165" i="12"/>
  <c r="K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/>
  <c r="M167" i="12" s="1"/>
  <c r="I167" i="12"/>
  <c r="K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0" i="12"/>
  <c r="G170" i="12"/>
  <c r="M170" i="12" s="1"/>
  <c r="I170" i="12"/>
  <c r="K170" i="12"/>
  <c r="O170" i="12"/>
  <c r="Q170" i="12"/>
  <c r="U170" i="12"/>
  <c r="Q171" i="12"/>
  <c r="U171" i="12"/>
  <c r="F172" i="12"/>
  <c r="G172" i="12" s="1"/>
  <c r="I172" i="12"/>
  <c r="K172" i="12"/>
  <c r="O172" i="12"/>
  <c r="Q172" i="12"/>
  <c r="U172" i="12"/>
  <c r="F173" i="12"/>
  <c r="G173" i="12" s="1"/>
  <c r="M173" i="12" s="1"/>
  <c r="I173" i="12"/>
  <c r="K173" i="12"/>
  <c r="O173" i="12"/>
  <c r="Q173" i="12"/>
  <c r="U173" i="12"/>
  <c r="I20" i="1"/>
  <c r="G20" i="1"/>
  <c r="E20" i="1"/>
  <c r="I19" i="1"/>
  <c r="G19" i="1"/>
  <c r="E19" i="1"/>
  <c r="I18" i="1"/>
  <c r="G18" i="1"/>
  <c r="E18" i="1"/>
  <c r="G27" i="1"/>
  <c r="J28" i="1"/>
  <c r="J26" i="1"/>
  <c r="G38" i="1"/>
  <c r="F38" i="1"/>
  <c r="H32" i="1"/>
  <c r="J23" i="1"/>
  <c r="J24" i="1"/>
  <c r="J25" i="1"/>
  <c r="J27" i="1"/>
  <c r="E24" i="1"/>
  <c r="E26" i="1"/>
  <c r="M92" i="12" l="1"/>
  <c r="AD175" i="12"/>
  <c r="G39" i="1" s="1"/>
  <c r="G40" i="1" s="1"/>
  <c r="G25" i="1" s="1"/>
  <c r="G26" i="1" s="1"/>
  <c r="M172" i="12"/>
  <c r="G171" i="12"/>
  <c r="G16" i="1"/>
  <c r="E16" i="1"/>
  <c r="I47" i="1"/>
  <c r="I16" i="1" s="1"/>
  <c r="F40" i="1"/>
  <c r="G28" i="1" s="1"/>
  <c r="H39" i="1"/>
  <c r="H40" i="1" s="1"/>
  <c r="O110" i="12"/>
  <c r="I110" i="12"/>
  <c r="G50" i="1" s="1"/>
  <c r="G52" i="1" s="1"/>
  <c r="U110" i="12"/>
  <c r="Q110" i="12"/>
  <c r="K110" i="12"/>
  <c r="H50" i="1" s="1"/>
  <c r="H52" i="1" s="1"/>
  <c r="Q10" i="12"/>
  <c r="Q48" i="12"/>
  <c r="O10" i="12"/>
  <c r="U48" i="12"/>
  <c r="O171" i="12"/>
  <c r="O48" i="12"/>
  <c r="K10" i="12"/>
  <c r="H48" i="1" s="1"/>
  <c r="K48" i="12"/>
  <c r="H49" i="1" s="1"/>
  <c r="I10" i="12"/>
  <c r="G48" i="1" s="1"/>
  <c r="K171" i="12"/>
  <c r="H51" i="1" s="1"/>
  <c r="I48" i="12"/>
  <c r="G49" i="1" s="1"/>
  <c r="I49" i="1" s="1"/>
  <c r="I171" i="12"/>
  <c r="G51" i="1" s="1"/>
  <c r="I51" i="1" s="1"/>
  <c r="U10" i="12"/>
  <c r="M171" i="12"/>
  <c r="M111" i="12"/>
  <c r="M110" i="12" s="1"/>
  <c r="G110" i="12"/>
  <c r="M11" i="12"/>
  <c r="M10" i="12" s="1"/>
  <c r="G10" i="12"/>
  <c r="G8" i="12"/>
  <c r="M9" i="12"/>
  <c r="M8" i="12" s="1"/>
  <c r="G48" i="12"/>
  <c r="M49" i="12"/>
  <c r="M48" i="12" s="1"/>
  <c r="G17" i="1" l="1"/>
  <c r="G21" i="1" s="1"/>
  <c r="I50" i="1"/>
  <c r="G23" i="1"/>
  <c r="G175" i="12"/>
  <c r="E17" i="1"/>
  <c r="E21" i="1" s="1"/>
  <c r="I48" i="1"/>
  <c r="I39" i="1"/>
  <c r="I40" i="1" s="1"/>
  <c r="J39" i="1" s="1"/>
  <c r="J40" i="1" s="1"/>
  <c r="G24" i="1"/>
  <c r="G29" i="1" s="1"/>
  <c r="I52" i="1" l="1"/>
  <c r="I17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203226AB-D22E-41E4-AD1A-619DA89A7E8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2C391223-EA00-4A81-9B80-0797619315A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565F20B-BF5E-4D42-B119-59E59A82AD7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53780FD-B69F-4358-A0F1-2E4192EE193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D8703772-57E0-4027-9012-B69DA8A42DFA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AB1FBEF8-AD70-4AE4-A3EB-8353ABBCDFE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<sst xmlns="http://schemas.openxmlformats.org/spreadsheetml/2006/main" count="805" uniqueCount="429">
  <si>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</si>
  <si>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</si>
  <si>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</si>
  <si>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</si>
  <si>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</si>
  <si>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</si>
  <si>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</si>
  <si>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</si>
  <si>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</si>
  <si>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</si>
  <si>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</si>
  <si>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</si>
  <si>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</si>
  <si>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</si>
  <si>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</si>
  <si>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</si>
  <si>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</si>
  <si>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</si>
  <si>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</si>
  <si>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</si>
  <si>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</si>
  <si>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</si>
  <si>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</si>
  <si>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</si>
  <si>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</si>
  <si>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</si>
  <si>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</si>
  <si>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</si>
  <si>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</si>
  <si>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</si>
  <si>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</si>
  <si>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</si>
  <si>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</si>
  <si>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</si>
  <si>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</si>
  <si>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</si>
  <si>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</si>
  <si>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</si>
  <si>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</si>
  <si>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</si>
  <si>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</si>
  <si>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</si>
  <si>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</si>
  <si>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MŠ Na Valech č.p.182, 53701 Chrudim</t>
  </si>
  <si>
    <t>Rozpočet:</t>
  </si>
  <si>
    <t>Misto</t>
  </si>
  <si>
    <t>M.Kadlec</t>
  </si>
  <si>
    <t>MŠ Na Valech č.p.182, Chrudim - rekonstrukce vnitřních rozvodů</t>
  </si>
  <si>
    <t>Město Chrudim</t>
  </si>
  <si>
    <t>Resselovo náměstí č.p.77</t>
  </si>
  <si>
    <t>Chrudim</t>
  </si>
  <si>
    <t>53701</t>
  </si>
  <si>
    <t>00270211</t>
  </si>
  <si>
    <t>Rozpočet</t>
  </si>
  <si>
    <t>Celkem za stavbu</t>
  </si>
  <si>
    <t>CZK</t>
  </si>
  <si>
    <t>Rekapitulace dílů</t>
  </si>
  <si>
    <t>Typ dílu</t>
  </si>
  <si>
    <t>90</t>
  </si>
  <si>
    <t>Přípočty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</si>
  <si>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</si>
  <si>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</si>
  <si>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</si>
  <si>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</si>
  <si>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</si>
  <si>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</si>
  <si>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</si>
  <si>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</si>
  <si>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</si>
  <si>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</si>
  <si>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</si>
  <si>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</si>
  <si>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</si>
  <si>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</si>
  <si>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</si>
  <si>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</si>
  <si>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</si>
  <si>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</si>
  <si>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</si>
  <si>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</si>
  <si>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</si>
  <si>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</si>
  <si>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</si>
  <si>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</si>
  <si>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</si>
  <si>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</si>
  <si>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</si>
  <si>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</si>
  <si>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</si>
  <si>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</si>
  <si>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</si>
  <si>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</si>
  <si>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</si>
  <si>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</si>
  <si>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</si>
  <si>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</si>
  <si>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</si>
  <si>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904      R02</t>
  </si>
  <si>
    <t>Kamerová zkouška kanalizačního potrubí DN150-30m, Kamerová zkouška</t>
  </si>
  <si>
    <t>bm</t>
  </si>
  <si>
    <t>POL1_0</t>
  </si>
  <si>
    <t>721100011RAA</t>
  </si>
  <si>
    <t>Kanalizace vnitřní, PVC, D 110 mm, zemní práce, rýha 30 x 40 cm</t>
  </si>
  <si>
    <t>m</t>
  </si>
  <si>
    <t>POL2_0</t>
  </si>
  <si>
    <t>721141197R00</t>
  </si>
  <si>
    <t>Montáž potrubí z litinových trub odpadních, DN 150 mm</t>
  </si>
  <si>
    <t>721152218R00</t>
  </si>
  <si>
    <t>Čisticí kus Geberit PE,pro odpadní svislé, D 110 mm</t>
  </si>
  <si>
    <t>kus</t>
  </si>
  <si>
    <t>721152220R00</t>
  </si>
  <si>
    <t>Čisticí kus Geberit PE,pro odpadní svislé, D 160 mm</t>
  </si>
  <si>
    <t>721171209R00</t>
  </si>
  <si>
    <t>Trubka pro připojení WC, HL202, D 110/50 mm</t>
  </si>
  <si>
    <t>721171239R00</t>
  </si>
  <si>
    <t>Tvarovka k připojení závěsného WC HL227, D 90/110</t>
  </si>
  <si>
    <t>721176102R00</t>
  </si>
  <si>
    <t>Potrubí HT připojovací, D 40 x 1,8 mm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</si>
  <si>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</si>
  <si>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</si>
  <si>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</si>
  <si>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</si>
  <si>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</si>
  <si>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</si>
  <si>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721176115R00</t>
  </si>
  <si>
    <t>Potrubí HT odpadní svislé, D 110 x 2,7 mm</t>
  </si>
  <si>
    <t>721176116R00</t>
  </si>
  <si>
    <t>Potrubí HT odpadní svislé, D 125 x 3,1 mm</t>
  </si>
  <si>
    <t>721176212R00</t>
  </si>
  <si>
    <t>Potrubí KG odpadní svislé, D 110 x 3,2 mm</t>
  </si>
  <si>
    <t>721176214R00</t>
  </si>
  <si>
    <t>Potrubí KG odpadní svislé, D 160 x 4,0 mm</t>
  </si>
  <si>
    <t>721194104R00</t>
  </si>
  <si>
    <t>Vyvedení odpadních výpustek, D 40 x 1,8 mm</t>
  </si>
  <si>
    <t>721194105RM1</t>
  </si>
  <si>
    <t>Vyvedení odpadních výpustek, D 50 x 1,8 mm, včetně podomítkové zápachové uzávěrky HL 404.1</t>
  </si>
  <si>
    <t>721194107R00</t>
  </si>
  <si>
    <t>Vyvedení odpadních výpustek, D 75 x 1,9 mm</t>
  </si>
  <si>
    <t>721194109R00</t>
  </si>
  <si>
    <t>Vyvedení odpadních výpustek, D 110 x 2,3 mm</t>
  </si>
  <si>
    <t>721223424RT1</t>
  </si>
  <si>
    <t>Vpusť podlahová se zápachovou uzávěrkou HL 317, mřížka nerez 138 x 138 mm DN 50/75/110</t>
  </si>
  <si>
    <t>721225204R00</t>
  </si>
  <si>
    <t>Uzávěrka zápachová s ocelovou nálevkou, DN 100 mm</t>
  </si>
  <si>
    <t>721239102R00</t>
  </si>
  <si>
    <t>Kus prodlužovací PP HL65 bez pásu, izolační příruba</t>
  </si>
  <si>
    <t>721273145R00</t>
  </si>
  <si>
    <t>Nástavec větrací z PVC, D 110 mm, délka 930 mm</t>
  </si>
  <si>
    <t>721273146R00</t>
  </si>
  <si>
    <t>Nástavec větrací z PVC, D 125 mm, délka 990 mm</t>
  </si>
  <si>
    <t>721273150RT1</t>
  </si>
  <si>
    <t>Hlavice ventilační přivětrávací HL900, přivzdušňovací ventil HL900, D 50/75/110 mm</t>
  </si>
  <si>
    <t>721273180R00</t>
  </si>
  <si>
    <t>Ventil přivzdušňovací podomítkový HL905</t>
  </si>
  <si>
    <t>721290111R00</t>
  </si>
  <si>
    <t>Zkouška těsnosti kanalizace vodou DN 125 mm</t>
  </si>
  <si>
    <t>998721103R00</t>
  </si>
  <si>
    <t>Přesun hmot pro vnitřní kanalizaci, výšky do 24 m</t>
  </si>
  <si>
    <t>t</t>
  </si>
  <si>
    <t>721140806R00</t>
  </si>
  <si>
    <t>Demontáž potrubí litinového do DN 200 mm</t>
  </si>
  <si>
    <t>721220801R00</t>
  </si>
  <si>
    <t>Demontáž zápachové uzávěrky, DN 70 mm</t>
  </si>
  <si>
    <t>721220802R00</t>
  </si>
  <si>
    <t>Demontáž zápachové uzávěrky, DN 100 mm</t>
  </si>
  <si>
    <t>721140915R00</t>
  </si>
  <si>
    <t>Provedení opravy vnitřní kanalizace, potrubí litinové, propojení dosavadního potrubí, DN 100 mm</t>
  </si>
  <si>
    <t>721140917R00</t>
  </si>
  <si>
    <t>Provedení opravy vnitřní kanalizace, potrubí litinové, propojení dosavadního potrubí, DN 150 mm</t>
  </si>
  <si>
    <t>721140925R00</t>
  </si>
  <si>
    <t>Provedení opravy vnitřní kanalizace, potrubí litinové, krácení trub, DN 100 mm</t>
  </si>
  <si>
    <t>721140935R00</t>
  </si>
  <si>
    <t>Provedení opravy vnitřní kanalizace, potrubí litinové, přechod z plastových trub na litinu,DN 100 mm</t>
  </si>
  <si>
    <t>721140927R00</t>
  </si>
  <si>
    <t>Provedení opravy vnitřní kanalizace, potrubí litinové, krácení trub, DN 150 mm</t>
  </si>
  <si>
    <t>721290823R00</t>
  </si>
  <si>
    <t>Přesun vybouraných hmot, vnitřní kanalizace, v objektech výšky přes 12 - 24 m</t>
  </si>
  <si>
    <t>722171211R00</t>
  </si>
  <si>
    <t>Potrubí plastové PE-HD vodovodní, D 20 x 2,0 mm</t>
  </si>
  <si>
    <t>722171212R00</t>
  </si>
  <si>
    <t>Potrubí plastové PE-HD vodovodní, D 25 x 2,3 mm</t>
  </si>
  <si>
    <t>722171213R00</t>
  </si>
  <si>
    <t>Potrubí plastové PE-HD vodovodní, D 32 x 3,0 mm</t>
  </si>
  <si>
    <t>722171214R00</t>
  </si>
  <si>
    <t>Potrubí plastové PE-HD vodovodní, D 40 x 3,7 mm</t>
  </si>
  <si>
    <t>722171215R00</t>
  </si>
  <si>
    <t>Potrubí plastové PE-HD vodovodní, D 50 x 4,6 mm</t>
  </si>
  <si>
    <t>722171216R00</t>
  </si>
  <si>
    <t>Potrubí plastové PE-HD vodovodní, D 63 x 5,8 mm</t>
  </si>
  <si>
    <t>722172351R00</t>
  </si>
  <si>
    <t>Křížení potrubí z PP-R Instaplast, D 20 x 3,4 mm, PN 20</t>
  </si>
  <si>
    <t>722172352R00</t>
  </si>
  <si>
    <t>Křížení potrubí z PP-R Instaplast, D 25 x 4,2 mm, PN 20</t>
  </si>
  <si>
    <t>722172353R00</t>
  </si>
  <si>
    <t>Křížení potrubí z PP-R Instaplast,  D 32 x 5,4 mm, PN 20</t>
  </si>
  <si>
    <t>722174212R00</t>
  </si>
  <si>
    <t>Montáž plastového vodovodního potrubí, rovného, polyfuzně svařeného, D 20 mm</t>
  </si>
  <si>
    <t>722174213R00</t>
  </si>
  <si>
    <t>Montáž plastového vodovodního potrubí, rovného, polyfuzně svařeného, D 25 mm</t>
  </si>
  <si>
    <t>722174214R00</t>
  </si>
  <si>
    <t>Montáž plastového vodovodního potrubí, rovného, polyfuzně svařeného, D 32 mm</t>
  </si>
  <si>
    <t>722174215R00</t>
  </si>
  <si>
    <t>Montáž plastového vodovodního potrubí, rovného, polyfuzně svařeného, D 40 mm</t>
  </si>
  <si>
    <t>722174216R00</t>
  </si>
  <si>
    <t>Montáž plastového vodovodního potrubí, rovného, polyfuzně svařeného, D 50 mm</t>
  </si>
  <si>
    <t>722174217R00</t>
  </si>
  <si>
    <t>Montáž plastového vodovodního potrubí, rovného, polyfuzně svařeného, D 63 mm</t>
  </si>
  <si>
    <t>722175122R00</t>
  </si>
  <si>
    <t>Montáž plastových vodovodních tvarovek, polyfuzně svařovaných, dva spoje, D 20 mm</t>
  </si>
  <si>
    <t>722175123R00</t>
  </si>
  <si>
    <t>Montáž plastových vodovodních tvarovek, polyfuzně svařovaných, dva spoje, D 25 mm</t>
  </si>
  <si>
    <t>722175124R00</t>
  </si>
  <si>
    <t>Montáž plastových vodovodních tvarovek, polyfuzně svařovaných, dva spoje, D 32 mm</t>
  </si>
  <si>
    <t>722175125R00</t>
  </si>
  <si>
    <t>Montáž plastových vodovodních tvarovek, polyfuzně svařovaných, dva spoje, D 40 mm</t>
  </si>
  <si>
    <t>722181242RT7</t>
  </si>
  <si>
    <t>Izolace návleková MIRELON STABIL tl. stěny 9 mm, vnitřní průměr 22 mm</t>
  </si>
  <si>
    <t>722181242RT9</t>
  </si>
  <si>
    <t>Izolace návleková MIRELON STABIL tl. stěny 9 mm, vnitřní průměr 28 mm</t>
  </si>
  <si>
    <t>722181242RU2</t>
  </si>
  <si>
    <t>Izolace návleková MIRELON STABIL tl. stěny 9 mm, vnitřní průměr 35 mm</t>
  </si>
  <si>
    <t>722181242RV9</t>
  </si>
  <si>
    <t>Izolace návleková MIRELON STABIL tl. stěny 9 mm, vnitřní průměr 40 mm</t>
  </si>
  <si>
    <t>722181242RW6</t>
  </si>
  <si>
    <t>Izolace návleková MIRELON STABIL tl. stěny 9 mm, vnitřní průměr 50 mm</t>
  </si>
  <si>
    <t>722182001R00</t>
  </si>
  <si>
    <t>Montáž tepelné izolace skruží na potrubí přímé, DN 25 mm, samolepicí spoj</t>
  </si>
  <si>
    <t>722182004R00</t>
  </si>
  <si>
    <t>Montáž tepelné izolace skruží na potrubí přímé, DN 40 mm, samolepicí spoj</t>
  </si>
  <si>
    <t>722182006R00</t>
  </si>
  <si>
    <t>Montáž tepelné izolace skruží na potrubí přímé, DN 80 mm, samolepicí spoj</t>
  </si>
  <si>
    <t>722190226R00</t>
  </si>
  <si>
    <t>Přípojky vodovodní pro pevné připojení DN 50 mm</t>
  </si>
  <si>
    <t>soubor</t>
  </si>
  <si>
    <t>722202213R00</t>
  </si>
  <si>
    <t>Nástěnka MZD PP-R INSTAPLAST, D 20 mm x R 1/2"</t>
  </si>
  <si>
    <t>722202412R00</t>
  </si>
  <si>
    <t>Kohout kulový nerozebíratelný PP-R INSTAPLAST, D 20 mm</t>
  </si>
  <si>
    <t>722202413R00</t>
  </si>
  <si>
    <t>Kohout kulový nerozebíratelný PP-R INSTAPLAST, D 25 mm</t>
  </si>
  <si>
    <t>722202411R00</t>
  </si>
  <si>
    <t>Kohout kulový nerozebíratelný PP-R INSTAPLAST, D 16 mm</t>
  </si>
  <si>
    <t>722202417R00</t>
  </si>
  <si>
    <t>Kohout kulový nerozebíratelný PP-R INSTAPLAST, D 63 mm</t>
  </si>
  <si>
    <t>722235116R00</t>
  </si>
  <si>
    <t>Kohout vodovodní, kulový, vnitřní-vnitřní závit, IVAR PERFECTA, DN 50 mm</t>
  </si>
  <si>
    <t>722235113R00</t>
  </si>
  <si>
    <t>Kohout vodovodní, kulový, vnitřní-vnitřní závit, IVAR PERFECTA, DN 25 mm</t>
  </si>
  <si>
    <t>722231286R00</t>
  </si>
  <si>
    <t>Ventil redukční membránový PN 16, G 2 (DN 50 mm)</t>
  </si>
  <si>
    <t>722221112R00</t>
  </si>
  <si>
    <t>Kohout vypouštěcí kulový, IVAR.EURO M, DN 15 mm</t>
  </si>
  <si>
    <t>722235526R00</t>
  </si>
  <si>
    <t>Filtr, vodovodní, vnitřní-vnitřní závit, IVAR FIV.08412, DN 50 mm</t>
  </si>
  <si>
    <t>722235646R00</t>
  </si>
  <si>
    <t>Klapka vodovodní, zpětná, vodorovná, CLAPET FIV.08406, DN 50 mm</t>
  </si>
  <si>
    <t>722235816R00</t>
  </si>
  <si>
    <t>Ventil redukční s manometrem PN 25, IVAR.5350, DN 50 mm</t>
  </si>
  <si>
    <t>722259201R00</t>
  </si>
  <si>
    <t>Montáž hydrantového systému D25</t>
  </si>
  <si>
    <t>722259991R00</t>
  </si>
  <si>
    <t xml:space="preserve">Tlaková zkouška nástěnného požárního hydrantu </t>
  </si>
  <si>
    <t>722259995R00</t>
  </si>
  <si>
    <t>Vystavení revizní zprávy - nástěnný požární hydrant</t>
  </si>
  <si>
    <t>722259994R00</t>
  </si>
  <si>
    <t xml:space="preserve">Revize nástěnného požárního hydrantu </t>
  </si>
  <si>
    <t>722269113R00</t>
  </si>
  <si>
    <t>Montáž vodoměru závitového jdnovt. suchob. G1"</t>
  </si>
  <si>
    <t>722280108R00</t>
  </si>
  <si>
    <t>Tlaková zkouška vodovodního potrubí DN 50 mm</t>
  </si>
  <si>
    <t>722290234R00</t>
  </si>
  <si>
    <t>Proplach a dezinfekce vodovodního potrubí DN 80 mm</t>
  </si>
  <si>
    <t>998722103R00</t>
  </si>
  <si>
    <t>Přesun hmot pro vnitřní vodovod, výšky do 24 m</t>
  </si>
  <si>
    <t>722130801R00</t>
  </si>
  <si>
    <t>Demontáž potrubí ocelových závitových, DN 25 mm</t>
  </si>
  <si>
    <t>722130802R00</t>
  </si>
  <si>
    <t>Demontáž potrubí ocelových závitových, DN 40 mm</t>
  </si>
  <si>
    <t>722130804R00</t>
  </si>
  <si>
    <t>Demontáž potrubí ocelových závitových, DN 65 mm</t>
  </si>
  <si>
    <t>722211813R00</t>
  </si>
  <si>
    <t>Demontáž armatur vodovodních se dvěma přírubami DN 80 mm</t>
  </si>
  <si>
    <t>722220864R00</t>
  </si>
  <si>
    <t>Demontáž armatur s dvěma závity G 2"</t>
  </si>
  <si>
    <t>722254110R00</t>
  </si>
  <si>
    <t>Demontáž hydrantových skříní</t>
  </si>
  <si>
    <t>722260813R00</t>
  </si>
  <si>
    <t>Demontáž vodoměrů závitových G 1"</t>
  </si>
  <si>
    <t>722130901R00</t>
  </si>
  <si>
    <t>Zazátkování vývodu</t>
  </si>
  <si>
    <t>722130916R00</t>
  </si>
  <si>
    <t>Provedení opravy závitového potrubí, přeřezání ocelové trubky do DN 50 mm</t>
  </si>
  <si>
    <t>722190901R00</t>
  </si>
  <si>
    <t>Uzavření/otevření vodovodního potrubí při opravě</t>
  </si>
  <si>
    <t>722254201RT1</t>
  </si>
  <si>
    <t>Hydrantový systém, box s plnými dveřmi, průměr 25/20 mm, stálotvará hadice</t>
  </si>
  <si>
    <t>722254201RT3</t>
  </si>
  <si>
    <t>Hydrantový systém, box s plnými dveřmi, průměr 25/30 mm, stálotvará hadice</t>
  </si>
  <si>
    <t>722290823R00</t>
  </si>
  <si>
    <t>Přesun vybouraných hmot - vodovody, H 12 - 24 m</t>
  </si>
  <si>
    <t>725013173R00</t>
  </si>
  <si>
    <t>Klozet kombi MIO, nádrž s armaturou, hl. 715 mm, bílý</t>
  </si>
  <si>
    <t>725014173R00</t>
  </si>
  <si>
    <t>Klozet závěsný MIO Rimless + sedátko, bílý</t>
  </si>
  <si>
    <t>725017122R00</t>
  </si>
  <si>
    <t>Umyvadlo na šrouby CUBITO, 550 x 420 mm, bílé</t>
  </si>
  <si>
    <t>725019101R00</t>
  </si>
  <si>
    <t>Výlevka stojící MIRA 5104.6 s plastovou mřížkou</t>
  </si>
  <si>
    <t>725111622R00</t>
  </si>
  <si>
    <t>Splachovač WC automatický SLW 02GT</t>
  </si>
  <si>
    <t>725119107R00</t>
  </si>
  <si>
    <t>Montáž splachovacích nádrží nízkopoložených bez ventilu</t>
  </si>
  <si>
    <t>725119110R00</t>
  </si>
  <si>
    <t>Montáž splachovací nádrže Kombifix pro WC</t>
  </si>
  <si>
    <t>725119305R00</t>
  </si>
  <si>
    <t>Montáž klozetových mís kombinovaných</t>
  </si>
  <si>
    <t>725119401R00</t>
  </si>
  <si>
    <t>Montáž předstěnových systémů pro zazdění</t>
  </si>
  <si>
    <t>725219201R00</t>
  </si>
  <si>
    <t>Montáž umyvadel na konzoly</t>
  </si>
  <si>
    <t>725314290R00</t>
  </si>
  <si>
    <t>Příslušenství k dřezu v kuchyňské sestavě</t>
  </si>
  <si>
    <t>725319101R00</t>
  </si>
  <si>
    <t>Montáž dřezů jednoduchých</t>
  </si>
  <si>
    <t>725334301R00</t>
  </si>
  <si>
    <t>Nálevka se sifonem PP HL21, DN 32 mm</t>
  </si>
  <si>
    <t>725339101R00</t>
  </si>
  <si>
    <t>Montáž výlevky diturvitové, bez nádrže a armatur</t>
  </si>
  <si>
    <t>725530151R00</t>
  </si>
  <si>
    <t>Ventil pojistný TE 1847 DN 20 mm</t>
  </si>
  <si>
    <t>725534112R00</t>
  </si>
  <si>
    <t>Ohřívač elektrický, zásobníkový, beztlakový, DZ Dražice BTO 10 IN</t>
  </si>
  <si>
    <t>725534222R00</t>
  </si>
  <si>
    <t>Ohřívač elektrický, zásobníkový, závěsný, DZ Dražice OKCE 50</t>
  </si>
  <si>
    <t>725534224R00</t>
  </si>
  <si>
    <t>Ohřívač elektrický, zásobníkový, závěsný, DZ Dražice OKCE 100</t>
  </si>
  <si>
    <t>725539102R00</t>
  </si>
  <si>
    <t>Montáž elektrických ohřívačů, ostatní typy  80 l</t>
  </si>
  <si>
    <t>725539103R00</t>
  </si>
  <si>
    <t>Montáž elektrických ohřívačů, ostatní typy  125 l</t>
  </si>
  <si>
    <t>725814102R00</t>
  </si>
  <si>
    <t>Ventil rohový IVAR.PARSEK DN 15 mm x DN 10 mm</t>
  </si>
  <si>
    <t>725814126R00</t>
  </si>
  <si>
    <t>Ventil pračkový IVAR.ART.240 DN 15 mm x DN 20 mm</t>
  </si>
  <si>
    <t>725819201R00</t>
  </si>
  <si>
    <t>Montáž ventilu nástěnného G 1/2"</t>
  </si>
  <si>
    <t>725819202R00</t>
  </si>
  <si>
    <t>Montáž ventilu nástěnného G 3/4"</t>
  </si>
  <si>
    <t>725823111RT1</t>
  </si>
  <si>
    <t>Baterie umyvadlová stojánková, ruční, bez otvírání odpadu, standardní</t>
  </si>
  <si>
    <t>725829201RT1</t>
  </si>
  <si>
    <t>Montáž baterie umyvadlové a dřezové nástěnné chromové, včetně dodávky pákové baterie</t>
  </si>
  <si>
    <t>725823121RT1</t>
  </si>
  <si>
    <t>Baterie umyvadlová stojánková  ruční, včetně otvírání odpadu, standardní</t>
  </si>
  <si>
    <t>725849202R00</t>
  </si>
  <si>
    <t>Montáž baterií sprchových termostatických</t>
  </si>
  <si>
    <t>725845111RT1</t>
  </si>
  <si>
    <t>Baterie sprchová nástěnná ruční, bez příslušenství, standardní</t>
  </si>
  <si>
    <t>725850114R00</t>
  </si>
  <si>
    <t>Ventil odpadní  T 900, D 32 mm</t>
  </si>
  <si>
    <t>725851002RT2</t>
  </si>
  <si>
    <t>Odtoková souprava s ventilem  HL24U D 40 mm, 2 dřezy,zátka G6/4,s přepadem, rozteč 100-260mm</t>
  </si>
  <si>
    <t>725859102R00</t>
  </si>
  <si>
    <t>Montáž ventilu odpadního do D 50 mm</t>
  </si>
  <si>
    <t>725860182RT2</t>
  </si>
  <si>
    <t>Sifon pračkový HL405, D 40/50 mm, podomítková uzávěrka HL405E s přípojem vody a el.</t>
  </si>
  <si>
    <t>725860322R00</t>
  </si>
  <si>
    <t>Koleno odtokové pro sprchové vaničky HL 16.1, D 40 mm</t>
  </si>
  <si>
    <t>725860422R00</t>
  </si>
  <si>
    <t>Dvojitá přípojka pro pračky a myčky HL 6, G 6/4"</t>
  </si>
  <si>
    <t>725869101R00</t>
  </si>
  <si>
    <t>Montáž uzávěrek zápachových umyvadlových, D 32 mm</t>
  </si>
  <si>
    <t>725869203R00</t>
  </si>
  <si>
    <t>Montáž uzávěrek zápachových dřezových jednoduchých, D 32 mm</t>
  </si>
  <si>
    <t>725980121R00</t>
  </si>
  <si>
    <t>Dvířka z plastu, 150 x 150 mm</t>
  </si>
  <si>
    <t>725860431R00</t>
  </si>
  <si>
    <t>Připoj.trubičky z vlnovce z chirurg.oceli FLEXIRA</t>
  </si>
  <si>
    <t>998725103R00</t>
  </si>
  <si>
    <t>Přesun hmot pro zařizovací předměty, výšky do 24 m</t>
  </si>
  <si>
    <t>725110811R00</t>
  </si>
  <si>
    <t>Demontáž klozetů splachovacích</t>
  </si>
  <si>
    <t>725210821R00</t>
  </si>
  <si>
    <t>Demontáž umyvadel bez výtokových armatur</t>
  </si>
  <si>
    <t>725240811R00</t>
  </si>
  <si>
    <t>Demontáž sprchových kabin bez výtokových armatur</t>
  </si>
  <si>
    <t>725310823R00</t>
  </si>
  <si>
    <t>Demontáž dřezů 1dílných v kuchyňské sestavě</t>
  </si>
  <si>
    <t>725530823R00</t>
  </si>
  <si>
    <t>Demontáž, zásobník elektrický tlakový  200 l</t>
  </si>
  <si>
    <t>725810811R00</t>
  </si>
  <si>
    <t>Demontáž ventilu výtokového nástěnného</t>
  </si>
  <si>
    <t>725840851R00</t>
  </si>
  <si>
    <t>Demontáž baterie sprchové diferenciální G 5/4" x 6/4"</t>
  </si>
  <si>
    <t>725850800R00</t>
  </si>
  <si>
    <t>Demontáž ventilu odpadního</t>
  </si>
  <si>
    <t>725860811R00</t>
  </si>
  <si>
    <t>Demontáž uzávěrek zápachových jednoduchých</t>
  </si>
  <si>
    <t>725991811R00</t>
  </si>
  <si>
    <t>Demontáž konzol jednoduchých</t>
  </si>
  <si>
    <t>725820803R00</t>
  </si>
  <si>
    <t>Demontáž baterie stojánkové do 2 - 3 otvorů</t>
  </si>
  <si>
    <t>725112911R00</t>
  </si>
  <si>
    <t>Odmontování nebo zpětná montáž tlakového splachovače</t>
  </si>
  <si>
    <t>725114911R00</t>
  </si>
  <si>
    <t>Odmontování klozetové mísy a sedátka</t>
  </si>
  <si>
    <t>725114912R00</t>
  </si>
  <si>
    <t>Zpětná montáž klozetové mísy a sedátka</t>
  </si>
  <si>
    <t>725210913R00</t>
  </si>
  <si>
    <t>Demontáž a zpětná montáž umyvadla s 2 stojánkové ventily</t>
  </si>
  <si>
    <t>725210982R00</t>
  </si>
  <si>
    <t>Odmontování zápachové uzávěrky</t>
  </si>
  <si>
    <t>725310922R00</t>
  </si>
  <si>
    <t>Zpětná montáž dřezu diturvitového 1dílného</t>
  </si>
  <si>
    <t>725310924R00</t>
  </si>
  <si>
    <t>Odmontování a zpět.montáž odpadního ventilu</t>
  </si>
  <si>
    <t>725530922R00</t>
  </si>
  <si>
    <t>Zpětná montáž zásobníků tlakových 125 l</t>
  </si>
  <si>
    <t>725590813R00</t>
  </si>
  <si>
    <t>Přesun vybouraných hmot, zařizovací předměty H 24 m</t>
  </si>
  <si>
    <t>726211121R00</t>
  </si>
  <si>
    <t>Modul pro WC Kombifix, UP320, h. 1080 mm</t>
  </si>
  <si>
    <t>998726123R00</t>
  </si>
  <si>
    <t>Přesun hmot pro předstěnové systémy, výšky do 24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</si>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</sst>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3A91BEC5-57FE-46B6-A51B-3ABB7413AB2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9F9F6-2AD8-4859-8FF0-647C0304DB9F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52247-EE21-4AFF-A614-00CEB7B72D1D}">
  <sheetPr codeName="List5112">
    <tabColor rgb="FF66FF66"/>
  </sheetPr>
  <dimension ref="A1:O55"/>
  <sheetViews>
    <sheetView showGridLines="0" topLeftCell="B1" zoomScaleNormal="100" zoomScaleSheetLayoutView="75" workbookViewId="0">
      <selection activeCell="G34" sqref="G34:I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3"/>
      <c r="B2" s="70" t="s">
        <v>40</v>
      </c>
      <c r="C2" s="71"/>
      <c r="D2" s="227" t="s">
        <v>47</v>
      </c>
      <c r="E2" s="228"/>
      <c r="F2" s="228"/>
      <c r="G2" s="228"/>
      <c r="H2" s="228"/>
      <c r="I2" s="228"/>
      <c r="J2" s="229"/>
      <c r="O2" s="1"/>
    </row>
    <row r="3" spans="1:15" ht="23.25" customHeight="1" x14ac:dyDescent="0.2">
      <c r="A3" s="3"/>
      <c r="B3" s="72" t="s">
        <v>45</v>
      </c>
      <c r="C3" s="73"/>
      <c r="D3" s="190" t="s">
        <v>43</v>
      </c>
      <c r="E3" s="191"/>
      <c r="F3" s="191"/>
      <c r="G3" s="191"/>
      <c r="H3" s="191"/>
      <c r="I3" s="191"/>
      <c r="J3" s="192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48</v>
      </c>
      <c r="E5" s="22"/>
      <c r="F5" s="22"/>
      <c r="G5" s="22"/>
      <c r="H5" s="24" t="s">
        <v>33</v>
      </c>
      <c r="I5" s="79" t="s">
        <v>52</v>
      </c>
      <c r="J5" s="9"/>
    </row>
    <row r="6" spans="1:15" ht="15.75" customHeight="1" x14ac:dyDescent="0.2">
      <c r="A6" s="3"/>
      <c r="B6" s="34"/>
      <c r="C6" s="22"/>
      <c r="D6" s="79" t="s">
        <v>49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51</v>
      </c>
      <c r="D7" s="69" t="s">
        <v>50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2"/>
      <c r="E11" s="222"/>
      <c r="F11" s="222"/>
      <c r="G11" s="22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7"/>
      <c r="E12" s="207"/>
      <c r="F12" s="207"/>
      <c r="G12" s="207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08"/>
      <c r="E13" s="208"/>
      <c r="F13" s="208"/>
      <c r="G13" s="208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 t="s">
        <v>46</v>
      </c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0" t="s">
        <v>29</v>
      </c>
      <c r="F15" s="230"/>
      <c r="G15" s="203" t="s">
        <v>30</v>
      </c>
      <c r="H15" s="203"/>
      <c r="I15" s="203" t="s">
        <v>28</v>
      </c>
      <c r="J15" s="204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5">
        <f>SUMIF(F47:F51,A16,G47:G51)+SUMIF(F47:F51,"PSU",G47:G51)</f>
        <v>0</v>
      </c>
      <c r="F16" s="206"/>
      <c r="G16" s="205">
        <f>SUMIF(F47:F51,A16,H47:H51)+SUMIF(F47:F51,"PSU",H47:H51)</f>
        <v>0</v>
      </c>
      <c r="H16" s="206"/>
      <c r="I16" s="205">
        <f>SUMIF(F47:F51,A16,I47:I51)+SUMIF(F47:F51,"PSU",I47:I51)</f>
        <v>0</v>
      </c>
      <c r="J16" s="21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5">
        <f>SUMIF(F47:F51,A17,G47:G51)</f>
        <v>0</v>
      </c>
      <c r="F17" s="206"/>
      <c r="G17" s="205">
        <f>SUMIF(F47:F51,A17,H47:H51)</f>
        <v>0</v>
      </c>
      <c r="H17" s="206"/>
      <c r="I17" s="205">
        <f>SUMIF(F47:F51,A17,I47:I51)</f>
        <v>0</v>
      </c>
      <c r="J17" s="21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5">
        <f>SUMIF(F47:F51,A18,G47:G51)</f>
        <v>0</v>
      </c>
      <c r="F18" s="206"/>
      <c r="G18" s="205">
        <f>SUMIF(F47:F51,A18,H47:H51)</f>
        <v>0</v>
      </c>
      <c r="H18" s="206"/>
      <c r="I18" s="205">
        <f>SUMIF(F47:F51,A18,I47:I51)</f>
        <v>0</v>
      </c>
      <c r="J18" s="219"/>
    </row>
    <row r="19" spans="1:10" ht="23.25" customHeight="1" x14ac:dyDescent="0.2">
      <c r="A19" s="128" t="s">
        <v>68</v>
      </c>
      <c r="B19" s="129" t="s">
        <v>26</v>
      </c>
      <c r="C19" s="47"/>
      <c r="D19" s="48"/>
      <c r="E19" s="205">
        <f>SUMIF(F47:F51,A19,G47:G51)</f>
        <v>0</v>
      </c>
      <c r="F19" s="206"/>
      <c r="G19" s="205">
        <f>SUMIF(F47:F51,A19,H47:H51)</f>
        <v>0</v>
      </c>
      <c r="H19" s="206"/>
      <c r="I19" s="205">
        <f>SUMIF(F47:F51,A19,I47:I51)</f>
        <v>0</v>
      </c>
      <c r="J19" s="219"/>
    </row>
    <row r="20" spans="1:10" ht="23.25" customHeight="1" x14ac:dyDescent="0.2">
      <c r="A20" s="128" t="s">
        <v>69</v>
      </c>
      <c r="B20" s="129" t="s">
        <v>27</v>
      </c>
      <c r="C20" s="47"/>
      <c r="D20" s="48"/>
      <c r="E20" s="205">
        <f>SUMIF(F47:F51,A20,G47:G51)</f>
        <v>0</v>
      </c>
      <c r="F20" s="206"/>
      <c r="G20" s="205">
        <f>SUMIF(F47:F51,A20,H47:H51)</f>
        <v>0</v>
      </c>
      <c r="H20" s="206"/>
      <c r="I20" s="205">
        <f>SUMIF(F47:F51,A20,I47:I51)</f>
        <v>0</v>
      </c>
      <c r="J20" s="219"/>
    </row>
    <row r="21" spans="1:10" ht="23.25" customHeight="1" x14ac:dyDescent="0.2">
      <c r="A21" s="3"/>
      <c r="B21" s="63" t="s">
        <v>28</v>
      </c>
      <c r="C21" s="64"/>
      <c r="D21" s="65"/>
      <c r="E21" s="220">
        <f>SUM(E16:F20)</f>
        <v>0</v>
      </c>
      <c r="F21" s="221"/>
      <c r="G21" s="220">
        <f>SUM(G16:H20)</f>
        <v>0</v>
      </c>
      <c r="H21" s="221"/>
      <c r="I21" s="220">
        <f>SUM(I16:J20)</f>
        <v>0</v>
      </c>
      <c r="J21" s="226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17">
        <f>ZakladDPHSniVypocet</f>
        <v>0</v>
      </c>
      <c r="H23" s="218"/>
      <c r="I23" s="218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4">
        <f>ZakladDPHSni*SazbaDPH1/100</f>
        <v>0</v>
      </c>
      <c r="H24" s="225"/>
      <c r="I24" s="225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7">
        <f>ZakladDPHZaklVypocet</f>
        <v>0</v>
      </c>
      <c r="H25" s="218"/>
      <c r="I25" s="218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3">
        <f>ZakladDPHZakl*SazbaDPH2/100</f>
        <v>0</v>
      </c>
      <c r="H26" s="214"/>
      <c r="I26" s="214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5">
        <f>0</f>
        <v>0</v>
      </c>
      <c r="H27" s="215"/>
      <c r="I27" s="215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2">
        <f>ZakladDPHSniVypocet+ZakladDPHZaklVypocet</f>
        <v>0</v>
      </c>
      <c r="H28" s="202"/>
      <c r="I28" s="202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6">
        <f>ZakladDPHSni+DPHSni+ZakladDPHZakl+DPHZakl+Zaokrouhleni</f>
        <v>0</v>
      </c>
      <c r="H29" s="216"/>
      <c r="I29" s="216"/>
      <c r="J29" s="107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45464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9"/>
      <c r="E34" s="209"/>
      <c r="G34" s="209"/>
      <c r="H34" s="209"/>
      <c r="I34" s="209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53</v>
      </c>
      <c r="C39" s="193" t="s">
        <v>47</v>
      </c>
      <c r="D39" s="194"/>
      <c r="E39" s="194"/>
      <c r="F39" s="96">
        <f>'Rozpočet Pol'!AC175</f>
        <v>0</v>
      </c>
      <c r="G39" s="97">
        <f>'Rozpočet Pol'!AD175</f>
        <v>0</v>
      </c>
      <c r="H39" s="98">
        <f>(F39*SazbaDPH1/100)+(G39*SazbaDPH2/100)</f>
        <v>0</v>
      </c>
      <c r="I39" s="98">
        <f>F39+G39+H39</f>
        <v>0</v>
      </c>
      <c r="J39" s="92" t="str">
        <f>IF(_xlfn.SINGLE(CenaCelkemVypocet)=0,"",I39/_xlfn.SINGLE(CenaCelkemVypocet)*100)</f>
        <v/>
      </c>
    </row>
    <row r="40" spans="1:10" ht="25.5" hidden="1" customHeight="1" x14ac:dyDescent="0.2">
      <c r="A40" s="85"/>
      <c r="B40" s="195" t="s">
        <v>54</v>
      </c>
      <c r="C40" s="196"/>
      <c r="D40" s="196"/>
      <c r="E40" s="197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56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57</v>
      </c>
      <c r="G46" s="117" t="s">
        <v>29</v>
      </c>
      <c r="H46" s="117" t="s">
        <v>30</v>
      </c>
      <c r="I46" s="198" t="s">
        <v>28</v>
      </c>
      <c r="J46" s="198"/>
    </row>
    <row r="47" spans="1:10" ht="25.5" customHeight="1" x14ac:dyDescent="0.2">
      <c r="A47" s="110"/>
      <c r="B47" s="118" t="s">
        <v>58</v>
      </c>
      <c r="C47" s="200" t="s">
        <v>59</v>
      </c>
      <c r="D47" s="201"/>
      <c r="E47" s="201"/>
      <c r="F47" s="120" t="s">
        <v>23</v>
      </c>
      <c r="G47" s="121">
        <f>'Rozpočet Pol'!I8</f>
        <v>0</v>
      </c>
      <c r="H47" s="121">
        <f>'Rozpočet Pol'!K8</f>
        <v>0</v>
      </c>
      <c r="I47" s="199">
        <f>G47+H47</f>
        <v>0</v>
      </c>
      <c r="J47" s="199"/>
    </row>
    <row r="48" spans="1:10" ht="25.5" customHeight="1" x14ac:dyDescent="0.2">
      <c r="A48" s="110"/>
      <c r="B48" s="112" t="s">
        <v>60</v>
      </c>
      <c r="C48" s="188" t="s">
        <v>61</v>
      </c>
      <c r="D48" s="189"/>
      <c r="E48" s="189"/>
      <c r="F48" s="122" t="s">
        <v>24</v>
      </c>
      <c r="G48" s="123">
        <f>'Rozpočet Pol'!I10</f>
        <v>0</v>
      </c>
      <c r="H48" s="123">
        <f>'Rozpočet Pol'!K10</f>
        <v>0</v>
      </c>
      <c r="I48" s="187">
        <f>G48+H48</f>
        <v>0</v>
      </c>
      <c r="J48" s="187"/>
    </row>
    <row r="49" spans="1:10" ht="25.5" customHeight="1" x14ac:dyDescent="0.2">
      <c r="A49" s="110"/>
      <c r="B49" s="112" t="s">
        <v>62</v>
      </c>
      <c r="C49" s="188" t="s">
        <v>63</v>
      </c>
      <c r="D49" s="189"/>
      <c r="E49" s="189"/>
      <c r="F49" s="122" t="s">
        <v>24</v>
      </c>
      <c r="G49" s="123">
        <f>'Rozpočet Pol'!I48</f>
        <v>0</v>
      </c>
      <c r="H49" s="123">
        <f>'Rozpočet Pol'!K48</f>
        <v>0</v>
      </c>
      <c r="I49" s="187">
        <f>G49+H49</f>
        <v>0</v>
      </c>
      <c r="J49" s="187"/>
    </row>
    <row r="50" spans="1:10" ht="25.5" customHeight="1" x14ac:dyDescent="0.2">
      <c r="A50" s="110"/>
      <c r="B50" s="112" t="s">
        <v>64</v>
      </c>
      <c r="C50" s="188" t="s">
        <v>65</v>
      </c>
      <c r="D50" s="189"/>
      <c r="E50" s="189"/>
      <c r="F50" s="122" t="s">
        <v>24</v>
      </c>
      <c r="G50" s="123">
        <f>'Rozpočet Pol'!I110</f>
        <v>0</v>
      </c>
      <c r="H50" s="123">
        <f>'Rozpočet Pol'!K110</f>
        <v>0</v>
      </c>
      <c r="I50" s="187">
        <f>G50+H50</f>
        <v>0</v>
      </c>
      <c r="J50" s="187"/>
    </row>
    <row r="51" spans="1:10" ht="25.5" customHeight="1" x14ac:dyDescent="0.2">
      <c r="A51" s="110"/>
      <c r="B51" s="119" t="s">
        <v>66</v>
      </c>
      <c r="C51" s="184" t="s">
        <v>67</v>
      </c>
      <c r="D51" s="185"/>
      <c r="E51" s="185"/>
      <c r="F51" s="124" t="s">
        <v>24</v>
      </c>
      <c r="G51" s="125">
        <f>'Rozpočet Pol'!I171</f>
        <v>0</v>
      </c>
      <c r="H51" s="125">
        <f>'Rozpočet Pol'!K171</f>
        <v>0</v>
      </c>
      <c r="I51" s="183">
        <f>G51+H51</f>
        <v>0</v>
      </c>
      <c r="J51" s="183"/>
    </row>
    <row r="52" spans="1:10" ht="25.5" customHeight="1" x14ac:dyDescent="0.2">
      <c r="A52" s="111"/>
      <c r="B52" s="115" t="s">
        <v>1</v>
      </c>
      <c r="C52" s="115"/>
      <c r="D52" s="116"/>
      <c r="E52" s="116"/>
      <c r="F52" s="126"/>
      <c r="G52" s="127">
        <f>SUM(G47:G51)</f>
        <v>0</v>
      </c>
      <c r="H52" s="127">
        <f>SUM(H47:H51)</f>
        <v>0</v>
      </c>
      <c r="I52" s="186">
        <f>SUM(I47:I51)</f>
        <v>0</v>
      </c>
      <c r="J52" s="186"/>
    </row>
    <row r="53" spans="1:10" x14ac:dyDescent="0.2">
      <c r="F53" s="84"/>
      <c r="G53" s="84"/>
      <c r="H53" s="84"/>
      <c r="I53" s="84"/>
      <c r="J53" s="84"/>
    </row>
    <row r="54" spans="1:10" x14ac:dyDescent="0.2">
      <c r="F54" s="84"/>
      <c r="G54" s="84"/>
      <c r="H54" s="84"/>
      <c r="I54" s="84"/>
      <c r="J54" s="84"/>
    </row>
    <row r="55" spans="1:10" x14ac:dyDescent="0.2">
      <c r="F55" s="84"/>
      <c r="G55" s="84"/>
      <c r="H55" s="84"/>
      <c r="I55" s="84"/>
      <c r="J5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DEAB-87A6-4558-8075-59A9B7953FBD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0D793-397E-45F1-957B-4D7F276B47D5}">
  <sheetPr>
    <outlinePr summaryBelow="0"/>
  </sheetPr>
  <dimension ref="A1:BH185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E1" t="s">
        <v>71</v>
      </c>
    </row>
    <row r="2" spans="1:60" ht="24.95" customHeight="1" x14ac:dyDescent="0.2">
      <c r="A2" s="132" t="s">
        <v>70</v>
      </c>
      <c r="B2" s="130"/>
      <c r="C2" s="236" t="s">
        <v>47</v>
      </c>
      <c r="D2" s="237"/>
      <c r="E2" s="237"/>
      <c r="F2" s="237"/>
      <c r="G2" s="238"/>
      <c r="AE2" t="s">
        <v>72</v>
      </c>
    </row>
    <row r="3" spans="1:60" ht="24.95" customHeight="1" x14ac:dyDescent="0.2">
      <c r="A3" s="133" t="s">
        <v>7</v>
      </c>
      <c r="B3" s="131"/>
      <c r="C3" s="239" t="s">
        <v>43</v>
      </c>
      <c r="D3" s="240"/>
      <c r="E3" s="240"/>
      <c r="F3" s="240"/>
      <c r="G3" s="241"/>
      <c r="AE3" t="s">
        <v>73</v>
      </c>
    </row>
    <row r="4" spans="1:60" ht="24.95" hidden="1" customHeight="1" x14ac:dyDescent="0.2">
      <c r="A4" s="133" t="s">
        <v>8</v>
      </c>
      <c r="B4" s="131"/>
      <c r="C4" s="239"/>
      <c r="D4" s="240"/>
      <c r="E4" s="240"/>
      <c r="F4" s="240"/>
      <c r="G4" s="241"/>
      <c r="AE4" t="s">
        <v>74</v>
      </c>
    </row>
    <row r="5" spans="1:60" hidden="1" x14ac:dyDescent="0.2">
      <c r="A5" s="134" t="s">
        <v>75</v>
      </c>
      <c r="B5" s="135"/>
      <c r="C5" s="135"/>
      <c r="D5" s="136"/>
      <c r="E5" s="136"/>
      <c r="F5" s="136"/>
      <c r="G5" s="137"/>
      <c r="AE5" t="s">
        <v>76</v>
      </c>
    </row>
    <row r="7" spans="1:60" ht="38.25" x14ac:dyDescent="0.2">
      <c r="A7" s="142" t="s">
        <v>77</v>
      </c>
      <c r="B7" s="143" t="s">
        <v>78</v>
      </c>
      <c r="C7" s="143" t="s">
        <v>79</v>
      </c>
      <c r="D7" s="142" t="s">
        <v>80</v>
      </c>
      <c r="E7" s="142" t="s">
        <v>81</v>
      </c>
      <c r="F7" s="138" t="s">
        <v>82</v>
      </c>
      <c r="G7" s="157" t="s">
        <v>28</v>
      </c>
      <c r="H7" s="158" t="s">
        <v>29</v>
      </c>
      <c r="I7" s="158" t="s">
        <v>83</v>
      </c>
      <c r="J7" s="158" t="s">
        <v>30</v>
      </c>
      <c r="K7" s="158" t="s">
        <v>84</v>
      </c>
      <c r="L7" s="158" t="s">
        <v>85</v>
      </c>
      <c r="M7" s="158" t="s">
        <v>86</v>
      </c>
      <c r="N7" s="158" t="s">
        <v>87</v>
      </c>
      <c r="O7" s="158" t="s">
        <v>88</v>
      </c>
      <c r="P7" s="158" t="s">
        <v>89</v>
      </c>
      <c r="Q7" s="158" t="s">
        <v>90</v>
      </c>
      <c r="R7" s="158" t="s">
        <v>91</v>
      </c>
      <c r="S7" s="158" t="s">
        <v>92</v>
      </c>
      <c r="T7" s="158" t="s">
        <v>93</v>
      </c>
      <c r="U7" s="145" t="s">
        <v>94</v>
      </c>
    </row>
    <row r="8" spans="1:60" x14ac:dyDescent="0.2">
      <c r="A8" s="159" t="s">
        <v>95</v>
      </c>
      <c r="B8" s="160" t="s">
        <v>58</v>
      </c>
      <c r="C8" s="161" t="s">
        <v>59</v>
      </c>
      <c r="D8" s="162"/>
      <c r="E8" s="163"/>
      <c r="F8" s="164"/>
      <c r="G8" s="164">
        <f>SUMIF(AE9:AE9,"&lt;&gt;NOR",G9:G9)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44"/>
      <c r="O8" s="144">
        <f>SUM(O9:O9)</f>
        <v>0</v>
      </c>
      <c r="P8" s="144"/>
      <c r="Q8" s="144">
        <f>SUM(Q9:Q9)</f>
        <v>0</v>
      </c>
      <c r="R8" s="144"/>
      <c r="S8" s="144"/>
      <c r="T8" s="159"/>
      <c r="U8" s="144">
        <f>SUM(U9:U9)</f>
        <v>30</v>
      </c>
      <c r="AE8" t="s">
        <v>96</v>
      </c>
    </row>
    <row r="9" spans="1:60" ht="22.5" outlineLevel="1" x14ac:dyDescent="0.2">
      <c r="A9" s="140">
        <v>1</v>
      </c>
      <c r="B9" s="140" t="s">
        <v>97</v>
      </c>
      <c r="C9" s="176" t="s">
        <v>98</v>
      </c>
      <c r="D9" s="146" t="s">
        <v>99</v>
      </c>
      <c r="E9" s="152">
        <v>30</v>
      </c>
      <c r="F9" s="154">
        <f>H9+J9</f>
        <v>0</v>
      </c>
      <c r="G9" s="154">
        <f>ROUND(E9*F9,2)</f>
        <v>0</v>
      </c>
      <c r="H9" s="155"/>
      <c r="I9" s="154">
        <f>ROUND(E9*H9,2)</f>
        <v>0</v>
      </c>
      <c r="J9" s="155"/>
      <c r="K9" s="154">
        <f>ROUND(E9*J9,2)</f>
        <v>0</v>
      </c>
      <c r="L9" s="154">
        <v>21</v>
      </c>
      <c r="M9" s="154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1</v>
      </c>
      <c r="U9" s="147">
        <f>ROUND(E9*T9,2)</f>
        <v>30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100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x14ac:dyDescent="0.2">
      <c r="A10" s="141" t="s">
        <v>95</v>
      </c>
      <c r="B10" s="141" t="s">
        <v>60</v>
      </c>
      <c r="C10" s="177" t="s">
        <v>61</v>
      </c>
      <c r="D10" s="149"/>
      <c r="E10" s="153"/>
      <c r="F10" s="156"/>
      <c r="G10" s="156">
        <f>SUMIF(AE11:AE47,"&lt;&gt;NOR",G11:G47)</f>
        <v>0</v>
      </c>
      <c r="H10" s="156"/>
      <c r="I10" s="156">
        <f>SUM(I11:I47)</f>
        <v>0</v>
      </c>
      <c r="J10" s="156"/>
      <c r="K10" s="156">
        <f>SUM(K11:K47)</f>
        <v>0</v>
      </c>
      <c r="L10" s="156"/>
      <c r="M10" s="156">
        <f>SUM(M11:M47)</f>
        <v>0</v>
      </c>
      <c r="N10" s="150"/>
      <c r="O10" s="150">
        <f>SUM(O11:O47)</f>
        <v>13.012509999999997</v>
      </c>
      <c r="P10" s="150"/>
      <c r="Q10" s="150">
        <f>SUM(Q11:Q47)</f>
        <v>1.5825</v>
      </c>
      <c r="R10" s="150"/>
      <c r="S10" s="150"/>
      <c r="T10" s="151"/>
      <c r="U10" s="150">
        <f>SUM(U11:U47)</f>
        <v>441.65000000000015</v>
      </c>
      <c r="AE10" t="s">
        <v>96</v>
      </c>
    </row>
    <row r="11" spans="1:60" ht="22.5" outlineLevel="1" x14ac:dyDescent="0.2">
      <c r="A11" s="140">
        <v>2</v>
      </c>
      <c r="B11" s="140" t="s">
        <v>101</v>
      </c>
      <c r="C11" s="176" t="s">
        <v>102</v>
      </c>
      <c r="D11" s="146" t="s">
        <v>103</v>
      </c>
      <c r="E11" s="152">
        <v>58</v>
      </c>
      <c r="F11" s="154">
        <f t="shared" ref="F11:F47" si="0">H11+J11</f>
        <v>0</v>
      </c>
      <c r="G11" s="154">
        <f t="shared" ref="G11:G47" si="1">ROUND(E11*F11,2)</f>
        <v>0</v>
      </c>
      <c r="H11" s="155"/>
      <c r="I11" s="154">
        <f t="shared" ref="I11:I47" si="2">ROUND(E11*H11,2)</f>
        <v>0</v>
      </c>
      <c r="J11" s="155"/>
      <c r="K11" s="154">
        <f t="shared" ref="K11:K47" si="3">ROUND(E11*J11,2)</f>
        <v>0</v>
      </c>
      <c r="L11" s="154">
        <v>21</v>
      </c>
      <c r="M11" s="154">
        <f t="shared" ref="M11:M47" si="4">G11*(1+L11/100)</f>
        <v>0</v>
      </c>
      <c r="N11" s="147">
        <v>0.21664</v>
      </c>
      <c r="O11" s="147">
        <f t="shared" ref="O11:O47" si="5">ROUND(E11*N11,5)</f>
        <v>12.56512</v>
      </c>
      <c r="P11" s="147">
        <v>0</v>
      </c>
      <c r="Q11" s="147">
        <f t="shared" ref="Q11:Q47" si="6">ROUND(E11*P11,5)</f>
        <v>0</v>
      </c>
      <c r="R11" s="147"/>
      <c r="S11" s="147"/>
      <c r="T11" s="148">
        <v>1.89974</v>
      </c>
      <c r="U11" s="147">
        <f t="shared" ref="U11:U47" si="7">ROUND(E11*T11,2)</f>
        <v>110.18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104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ht="22.5" outlineLevel="1" x14ac:dyDescent="0.2">
      <c r="A12" s="140">
        <v>3</v>
      </c>
      <c r="B12" s="140" t="s">
        <v>105</v>
      </c>
      <c r="C12" s="176" t="s">
        <v>106</v>
      </c>
      <c r="D12" s="146" t="s">
        <v>103</v>
      </c>
      <c r="E12" s="152">
        <v>5</v>
      </c>
      <c r="F12" s="154">
        <f t="shared" si="0"/>
        <v>0</v>
      </c>
      <c r="G12" s="154">
        <f t="shared" si="1"/>
        <v>0</v>
      </c>
      <c r="H12" s="155"/>
      <c r="I12" s="154">
        <f t="shared" si="2"/>
        <v>0</v>
      </c>
      <c r="J12" s="155"/>
      <c r="K12" s="154">
        <f t="shared" si="3"/>
        <v>0</v>
      </c>
      <c r="L12" s="154">
        <v>21</v>
      </c>
      <c r="M12" s="154">
        <f t="shared" si="4"/>
        <v>0</v>
      </c>
      <c r="N12" s="147">
        <v>1.23E-3</v>
      </c>
      <c r="O12" s="147">
        <f t="shared" si="5"/>
        <v>6.1500000000000001E-3</v>
      </c>
      <c r="P12" s="147">
        <v>0</v>
      </c>
      <c r="Q12" s="147">
        <f t="shared" si="6"/>
        <v>0</v>
      </c>
      <c r="R12" s="147"/>
      <c r="S12" s="147"/>
      <c r="T12" s="148">
        <v>1.52125</v>
      </c>
      <c r="U12" s="147">
        <f t="shared" si="7"/>
        <v>7.61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100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4</v>
      </c>
      <c r="B13" s="140" t="s">
        <v>107</v>
      </c>
      <c r="C13" s="176" t="s">
        <v>108</v>
      </c>
      <c r="D13" s="146" t="s">
        <v>109</v>
      </c>
      <c r="E13" s="152">
        <v>5</v>
      </c>
      <c r="F13" s="154">
        <f t="shared" si="0"/>
        <v>0</v>
      </c>
      <c r="G13" s="154">
        <f t="shared" si="1"/>
        <v>0</v>
      </c>
      <c r="H13" s="155"/>
      <c r="I13" s="154">
        <f t="shared" si="2"/>
        <v>0</v>
      </c>
      <c r="J13" s="155"/>
      <c r="K13" s="154">
        <f t="shared" si="3"/>
        <v>0</v>
      </c>
      <c r="L13" s="154">
        <v>21</v>
      </c>
      <c r="M13" s="154">
        <f t="shared" si="4"/>
        <v>0</v>
      </c>
      <c r="N13" s="147">
        <v>5.5000000000000003E-4</v>
      </c>
      <c r="O13" s="147">
        <f t="shared" si="5"/>
        <v>2.7499999999999998E-3</v>
      </c>
      <c r="P13" s="147">
        <v>0</v>
      </c>
      <c r="Q13" s="147">
        <f t="shared" si="6"/>
        <v>0</v>
      </c>
      <c r="R13" s="147"/>
      <c r="S13" s="147"/>
      <c r="T13" s="148">
        <v>0.36670000000000003</v>
      </c>
      <c r="U13" s="147">
        <f t="shared" si="7"/>
        <v>1.83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100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5</v>
      </c>
      <c r="B14" s="140" t="s">
        <v>110</v>
      </c>
      <c r="C14" s="176" t="s">
        <v>111</v>
      </c>
      <c r="D14" s="146" t="s">
        <v>109</v>
      </c>
      <c r="E14" s="152">
        <v>1</v>
      </c>
      <c r="F14" s="154">
        <f t="shared" si="0"/>
        <v>0</v>
      </c>
      <c r="G14" s="154">
        <f t="shared" si="1"/>
        <v>0</v>
      </c>
      <c r="H14" s="155"/>
      <c r="I14" s="154">
        <f t="shared" si="2"/>
        <v>0</v>
      </c>
      <c r="J14" s="155"/>
      <c r="K14" s="154">
        <f t="shared" si="3"/>
        <v>0</v>
      </c>
      <c r="L14" s="154">
        <v>21</v>
      </c>
      <c r="M14" s="154">
        <f t="shared" si="4"/>
        <v>0</v>
      </c>
      <c r="N14" s="147">
        <v>1.2899999999999999E-3</v>
      </c>
      <c r="O14" s="147">
        <f t="shared" si="5"/>
        <v>1.2899999999999999E-3</v>
      </c>
      <c r="P14" s="147">
        <v>0</v>
      </c>
      <c r="Q14" s="147">
        <f t="shared" si="6"/>
        <v>0</v>
      </c>
      <c r="R14" s="147"/>
      <c r="S14" s="147"/>
      <c r="T14" s="148">
        <v>0.5333</v>
      </c>
      <c r="U14" s="147">
        <f t="shared" si="7"/>
        <v>0.53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100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6</v>
      </c>
      <c r="B15" s="140" t="s">
        <v>112</v>
      </c>
      <c r="C15" s="176" t="s">
        <v>113</v>
      </c>
      <c r="D15" s="146" t="s">
        <v>109</v>
      </c>
      <c r="E15" s="152">
        <v>7</v>
      </c>
      <c r="F15" s="154">
        <f t="shared" si="0"/>
        <v>0</v>
      </c>
      <c r="G15" s="154">
        <f t="shared" si="1"/>
        <v>0</v>
      </c>
      <c r="H15" s="155"/>
      <c r="I15" s="154">
        <f t="shared" si="2"/>
        <v>0</v>
      </c>
      <c r="J15" s="155"/>
      <c r="K15" s="154">
        <f t="shared" si="3"/>
        <v>0</v>
      </c>
      <c r="L15" s="154">
        <v>21</v>
      </c>
      <c r="M15" s="154">
        <f t="shared" si="4"/>
        <v>0</v>
      </c>
      <c r="N15" s="147">
        <v>3.3E-4</v>
      </c>
      <c r="O15" s="147">
        <f t="shared" si="5"/>
        <v>2.31E-3</v>
      </c>
      <c r="P15" s="147">
        <v>0</v>
      </c>
      <c r="Q15" s="147">
        <f t="shared" si="6"/>
        <v>0</v>
      </c>
      <c r="R15" s="147"/>
      <c r="S15" s="147"/>
      <c r="T15" s="148">
        <v>0.26100000000000001</v>
      </c>
      <c r="U15" s="147">
        <f t="shared" si="7"/>
        <v>1.83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100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ht="22.5" outlineLevel="1" x14ac:dyDescent="0.2">
      <c r="A16" s="140">
        <v>7</v>
      </c>
      <c r="B16" s="140" t="s">
        <v>114</v>
      </c>
      <c r="C16" s="176" t="s">
        <v>115</v>
      </c>
      <c r="D16" s="146" t="s">
        <v>109</v>
      </c>
      <c r="E16" s="152">
        <v>5</v>
      </c>
      <c r="F16" s="154">
        <f t="shared" si="0"/>
        <v>0</v>
      </c>
      <c r="G16" s="154">
        <f t="shared" si="1"/>
        <v>0</v>
      </c>
      <c r="H16" s="155"/>
      <c r="I16" s="154">
        <f t="shared" si="2"/>
        <v>0</v>
      </c>
      <c r="J16" s="155"/>
      <c r="K16" s="154">
        <f t="shared" si="3"/>
        <v>0</v>
      </c>
      <c r="L16" s="154">
        <v>21</v>
      </c>
      <c r="M16" s="154">
        <f t="shared" si="4"/>
        <v>0</v>
      </c>
      <c r="N16" s="147">
        <v>9.3000000000000005E-4</v>
      </c>
      <c r="O16" s="147">
        <f t="shared" si="5"/>
        <v>4.6499999999999996E-3</v>
      </c>
      <c r="P16" s="147">
        <v>0</v>
      </c>
      <c r="Q16" s="147">
        <f t="shared" si="6"/>
        <v>0</v>
      </c>
      <c r="R16" s="147"/>
      <c r="S16" s="147"/>
      <c r="T16" s="148">
        <v>0.26100000000000001</v>
      </c>
      <c r="U16" s="147">
        <f t="shared" si="7"/>
        <v>1.31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100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>
        <v>8</v>
      </c>
      <c r="B17" s="140" t="s">
        <v>116</v>
      </c>
      <c r="C17" s="176" t="s">
        <v>117</v>
      </c>
      <c r="D17" s="146" t="s">
        <v>103</v>
      </c>
      <c r="E17" s="152">
        <v>23</v>
      </c>
      <c r="F17" s="154">
        <f t="shared" si="0"/>
        <v>0</v>
      </c>
      <c r="G17" s="154">
        <f t="shared" si="1"/>
        <v>0</v>
      </c>
      <c r="H17" s="155"/>
      <c r="I17" s="154">
        <f t="shared" si="2"/>
        <v>0</v>
      </c>
      <c r="J17" s="155"/>
      <c r="K17" s="154">
        <f t="shared" si="3"/>
        <v>0</v>
      </c>
      <c r="L17" s="154">
        <v>21</v>
      </c>
      <c r="M17" s="154">
        <f t="shared" si="4"/>
        <v>0</v>
      </c>
      <c r="N17" s="147">
        <v>3.8000000000000002E-4</v>
      </c>
      <c r="O17" s="147">
        <f t="shared" si="5"/>
        <v>8.7399999999999995E-3</v>
      </c>
      <c r="P17" s="147">
        <v>0</v>
      </c>
      <c r="Q17" s="147">
        <f t="shared" si="6"/>
        <v>0</v>
      </c>
      <c r="R17" s="147"/>
      <c r="S17" s="147"/>
      <c r="T17" s="148">
        <v>0.32</v>
      </c>
      <c r="U17" s="147">
        <f t="shared" si="7"/>
        <v>7.36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100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>
        <v>9</v>
      </c>
      <c r="B18" s="140" t="s">
        <v>118</v>
      </c>
      <c r="C18" s="176" t="s">
        <v>119</v>
      </c>
      <c r="D18" s="146" t="s">
        <v>103</v>
      </c>
      <c r="E18" s="152">
        <v>26</v>
      </c>
      <c r="F18" s="154">
        <f t="shared" si="0"/>
        <v>0</v>
      </c>
      <c r="G18" s="154">
        <f t="shared" si="1"/>
        <v>0</v>
      </c>
      <c r="H18" s="155"/>
      <c r="I18" s="154">
        <f t="shared" si="2"/>
        <v>0</v>
      </c>
      <c r="J18" s="155"/>
      <c r="K18" s="154">
        <f t="shared" si="3"/>
        <v>0</v>
      </c>
      <c r="L18" s="154">
        <v>21</v>
      </c>
      <c r="M18" s="154">
        <f t="shared" si="4"/>
        <v>0</v>
      </c>
      <c r="N18" s="147">
        <v>4.6999999999999999E-4</v>
      </c>
      <c r="O18" s="147">
        <f t="shared" si="5"/>
        <v>1.222E-2</v>
      </c>
      <c r="P18" s="147">
        <v>0</v>
      </c>
      <c r="Q18" s="147">
        <f t="shared" si="6"/>
        <v>0</v>
      </c>
      <c r="R18" s="147"/>
      <c r="S18" s="147"/>
      <c r="T18" s="148">
        <v>0.35899999999999999</v>
      </c>
      <c r="U18" s="147">
        <f t="shared" si="7"/>
        <v>9.33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100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10</v>
      </c>
      <c r="B19" s="140" t="s">
        <v>120</v>
      </c>
      <c r="C19" s="176" t="s">
        <v>121</v>
      </c>
      <c r="D19" s="146" t="s">
        <v>103</v>
      </c>
      <c r="E19" s="152">
        <v>11</v>
      </c>
      <c r="F19" s="154">
        <f t="shared" si="0"/>
        <v>0</v>
      </c>
      <c r="G19" s="154">
        <f t="shared" si="1"/>
        <v>0</v>
      </c>
      <c r="H19" s="155"/>
      <c r="I19" s="154">
        <f t="shared" si="2"/>
        <v>0</v>
      </c>
      <c r="J19" s="155"/>
      <c r="K19" s="154">
        <f t="shared" si="3"/>
        <v>0</v>
      </c>
      <c r="L19" s="154">
        <v>21</v>
      </c>
      <c r="M19" s="154">
        <f t="shared" si="4"/>
        <v>0</v>
      </c>
      <c r="N19" s="147">
        <v>6.9999999999999999E-4</v>
      </c>
      <c r="O19" s="147">
        <f t="shared" si="5"/>
        <v>7.7000000000000002E-3</v>
      </c>
      <c r="P19" s="147">
        <v>0</v>
      </c>
      <c r="Q19" s="147">
        <f t="shared" si="6"/>
        <v>0</v>
      </c>
      <c r="R19" s="147"/>
      <c r="S19" s="147"/>
      <c r="T19" s="148">
        <v>0.45200000000000001</v>
      </c>
      <c r="U19" s="147">
        <f t="shared" si="7"/>
        <v>4.97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100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>
        <v>11</v>
      </c>
      <c r="B20" s="140" t="s">
        <v>122</v>
      </c>
      <c r="C20" s="176" t="s">
        <v>123</v>
      </c>
      <c r="D20" s="146" t="s">
        <v>103</v>
      </c>
      <c r="E20" s="152">
        <v>69</v>
      </c>
      <c r="F20" s="154">
        <f t="shared" si="0"/>
        <v>0</v>
      </c>
      <c r="G20" s="154">
        <f t="shared" si="1"/>
        <v>0</v>
      </c>
      <c r="H20" s="155"/>
      <c r="I20" s="154">
        <f t="shared" si="2"/>
        <v>0</v>
      </c>
      <c r="J20" s="155"/>
      <c r="K20" s="154">
        <f t="shared" si="3"/>
        <v>0</v>
      </c>
      <c r="L20" s="154">
        <v>21</v>
      </c>
      <c r="M20" s="154">
        <f t="shared" si="4"/>
        <v>0</v>
      </c>
      <c r="N20" s="147">
        <v>1.5200000000000001E-3</v>
      </c>
      <c r="O20" s="147">
        <f t="shared" si="5"/>
        <v>0.10488</v>
      </c>
      <c r="P20" s="147">
        <v>0</v>
      </c>
      <c r="Q20" s="147">
        <f t="shared" si="6"/>
        <v>0</v>
      </c>
      <c r="R20" s="147"/>
      <c r="S20" s="147"/>
      <c r="T20" s="148">
        <v>1.173</v>
      </c>
      <c r="U20" s="147">
        <f t="shared" si="7"/>
        <v>80.94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100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12</v>
      </c>
      <c r="B21" s="140" t="s">
        <v>124</v>
      </c>
      <c r="C21" s="176" t="s">
        <v>125</v>
      </c>
      <c r="D21" s="146" t="s">
        <v>103</v>
      </c>
      <c r="E21" s="152">
        <v>55</v>
      </c>
      <c r="F21" s="154">
        <f t="shared" si="0"/>
        <v>0</v>
      </c>
      <c r="G21" s="154">
        <f t="shared" si="1"/>
        <v>0</v>
      </c>
      <c r="H21" s="155"/>
      <c r="I21" s="154">
        <f t="shared" si="2"/>
        <v>0</v>
      </c>
      <c r="J21" s="155"/>
      <c r="K21" s="154">
        <f t="shared" si="3"/>
        <v>0</v>
      </c>
      <c r="L21" s="154">
        <v>21</v>
      </c>
      <c r="M21" s="154">
        <f t="shared" si="4"/>
        <v>0</v>
      </c>
      <c r="N21" s="147">
        <v>1.31E-3</v>
      </c>
      <c r="O21" s="147">
        <f t="shared" si="5"/>
        <v>7.2050000000000003E-2</v>
      </c>
      <c r="P21" s="147">
        <v>0</v>
      </c>
      <c r="Q21" s="147">
        <f t="shared" si="6"/>
        <v>0</v>
      </c>
      <c r="R21" s="147"/>
      <c r="S21" s="147"/>
      <c r="T21" s="148">
        <v>0.79700000000000004</v>
      </c>
      <c r="U21" s="147">
        <f t="shared" si="7"/>
        <v>43.84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100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>
        <v>13</v>
      </c>
      <c r="B22" s="140" t="s">
        <v>126</v>
      </c>
      <c r="C22" s="176" t="s">
        <v>127</v>
      </c>
      <c r="D22" s="146" t="s">
        <v>103</v>
      </c>
      <c r="E22" s="152">
        <v>15</v>
      </c>
      <c r="F22" s="154">
        <f t="shared" si="0"/>
        <v>0</v>
      </c>
      <c r="G22" s="154">
        <f t="shared" si="1"/>
        <v>0</v>
      </c>
      <c r="H22" s="155"/>
      <c r="I22" s="154">
        <f t="shared" si="2"/>
        <v>0</v>
      </c>
      <c r="J22" s="155"/>
      <c r="K22" s="154">
        <f t="shared" si="3"/>
        <v>0</v>
      </c>
      <c r="L22" s="154">
        <v>21</v>
      </c>
      <c r="M22" s="154">
        <f t="shared" si="4"/>
        <v>0</v>
      </c>
      <c r="N22" s="147">
        <v>1.6100000000000001E-3</v>
      </c>
      <c r="O22" s="147">
        <f t="shared" si="5"/>
        <v>2.4150000000000001E-2</v>
      </c>
      <c r="P22" s="147">
        <v>0</v>
      </c>
      <c r="Q22" s="147">
        <f t="shared" si="6"/>
        <v>0</v>
      </c>
      <c r="R22" s="147"/>
      <c r="S22" s="147"/>
      <c r="T22" s="148">
        <v>0.73899999999999999</v>
      </c>
      <c r="U22" s="147">
        <f t="shared" si="7"/>
        <v>11.09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100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14</v>
      </c>
      <c r="B23" s="140" t="s">
        <v>128</v>
      </c>
      <c r="C23" s="176" t="s">
        <v>129</v>
      </c>
      <c r="D23" s="146" t="s">
        <v>103</v>
      </c>
      <c r="E23" s="152">
        <v>58</v>
      </c>
      <c r="F23" s="154">
        <f t="shared" si="0"/>
        <v>0</v>
      </c>
      <c r="G23" s="154">
        <f t="shared" si="1"/>
        <v>0</v>
      </c>
      <c r="H23" s="155"/>
      <c r="I23" s="154">
        <f t="shared" si="2"/>
        <v>0</v>
      </c>
      <c r="J23" s="155"/>
      <c r="K23" s="154">
        <f t="shared" si="3"/>
        <v>0</v>
      </c>
      <c r="L23" s="154">
        <v>21</v>
      </c>
      <c r="M23" s="154">
        <f t="shared" si="4"/>
        <v>0</v>
      </c>
      <c r="N23" s="147">
        <v>1.7099999999999999E-3</v>
      </c>
      <c r="O23" s="147">
        <f t="shared" si="5"/>
        <v>9.9180000000000004E-2</v>
      </c>
      <c r="P23" s="147">
        <v>0</v>
      </c>
      <c r="Q23" s="147">
        <f t="shared" si="6"/>
        <v>0</v>
      </c>
      <c r="R23" s="147"/>
      <c r="S23" s="147"/>
      <c r="T23" s="148">
        <v>0.79700000000000004</v>
      </c>
      <c r="U23" s="147">
        <f t="shared" si="7"/>
        <v>46.23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100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>
        <v>15</v>
      </c>
      <c r="B24" s="140" t="s">
        <v>130</v>
      </c>
      <c r="C24" s="176" t="s">
        <v>131</v>
      </c>
      <c r="D24" s="146" t="s">
        <v>103</v>
      </c>
      <c r="E24" s="152">
        <v>5</v>
      </c>
      <c r="F24" s="154">
        <f t="shared" si="0"/>
        <v>0</v>
      </c>
      <c r="G24" s="154">
        <f t="shared" si="1"/>
        <v>0</v>
      </c>
      <c r="H24" s="155"/>
      <c r="I24" s="154">
        <f t="shared" si="2"/>
        <v>0</v>
      </c>
      <c r="J24" s="155"/>
      <c r="K24" s="154">
        <f t="shared" si="3"/>
        <v>0</v>
      </c>
      <c r="L24" s="154">
        <v>21</v>
      </c>
      <c r="M24" s="154">
        <f t="shared" si="4"/>
        <v>0</v>
      </c>
      <c r="N24" s="147">
        <v>2.8500000000000001E-3</v>
      </c>
      <c r="O24" s="147">
        <f t="shared" si="5"/>
        <v>1.4250000000000001E-2</v>
      </c>
      <c r="P24" s="147">
        <v>0</v>
      </c>
      <c r="Q24" s="147">
        <f t="shared" si="6"/>
        <v>0</v>
      </c>
      <c r="R24" s="147"/>
      <c r="S24" s="147"/>
      <c r="T24" s="148">
        <v>0.749</v>
      </c>
      <c r="U24" s="147">
        <f t="shared" si="7"/>
        <v>3.75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100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16</v>
      </c>
      <c r="B25" s="140" t="s">
        <v>132</v>
      </c>
      <c r="C25" s="176" t="s">
        <v>133</v>
      </c>
      <c r="D25" s="146" t="s">
        <v>109</v>
      </c>
      <c r="E25" s="152">
        <v>13</v>
      </c>
      <c r="F25" s="154">
        <f t="shared" si="0"/>
        <v>0</v>
      </c>
      <c r="G25" s="154">
        <f t="shared" si="1"/>
        <v>0</v>
      </c>
      <c r="H25" s="155"/>
      <c r="I25" s="154">
        <f t="shared" si="2"/>
        <v>0</v>
      </c>
      <c r="J25" s="155"/>
      <c r="K25" s="154">
        <f t="shared" si="3"/>
        <v>0</v>
      </c>
      <c r="L25" s="154">
        <v>21</v>
      </c>
      <c r="M25" s="154">
        <f t="shared" si="4"/>
        <v>0</v>
      </c>
      <c r="N25" s="147">
        <v>0</v>
      </c>
      <c r="O25" s="147">
        <f t="shared" si="5"/>
        <v>0</v>
      </c>
      <c r="P25" s="147">
        <v>0</v>
      </c>
      <c r="Q25" s="147">
        <f t="shared" si="6"/>
        <v>0</v>
      </c>
      <c r="R25" s="147"/>
      <c r="S25" s="147"/>
      <c r="T25" s="148">
        <v>0.157</v>
      </c>
      <c r="U25" s="147">
        <f t="shared" si="7"/>
        <v>2.04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100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ht="22.5" outlineLevel="1" x14ac:dyDescent="0.2">
      <c r="A26" s="140">
        <v>17</v>
      </c>
      <c r="B26" s="140" t="s">
        <v>134</v>
      </c>
      <c r="C26" s="176" t="s">
        <v>135</v>
      </c>
      <c r="D26" s="146" t="s">
        <v>109</v>
      </c>
      <c r="E26" s="152">
        <v>19</v>
      </c>
      <c r="F26" s="154">
        <f t="shared" si="0"/>
        <v>0</v>
      </c>
      <c r="G26" s="154">
        <f t="shared" si="1"/>
        <v>0</v>
      </c>
      <c r="H26" s="155"/>
      <c r="I26" s="154">
        <f t="shared" si="2"/>
        <v>0</v>
      </c>
      <c r="J26" s="155"/>
      <c r="K26" s="154">
        <f t="shared" si="3"/>
        <v>0</v>
      </c>
      <c r="L26" s="154">
        <v>21</v>
      </c>
      <c r="M26" s="154">
        <f t="shared" si="4"/>
        <v>0</v>
      </c>
      <c r="N26" s="147">
        <v>5.0000000000000001E-4</v>
      </c>
      <c r="O26" s="147">
        <f t="shared" si="5"/>
        <v>9.4999999999999998E-3</v>
      </c>
      <c r="P26" s="147">
        <v>0</v>
      </c>
      <c r="Q26" s="147">
        <f t="shared" si="6"/>
        <v>0</v>
      </c>
      <c r="R26" s="147"/>
      <c r="S26" s="147"/>
      <c r="T26" s="148">
        <v>0.17399999999999999</v>
      </c>
      <c r="U26" s="147">
        <f t="shared" si="7"/>
        <v>3.31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100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>
        <v>18</v>
      </c>
      <c r="B27" s="140" t="s">
        <v>136</v>
      </c>
      <c r="C27" s="176" t="s">
        <v>137</v>
      </c>
      <c r="D27" s="146" t="s">
        <v>109</v>
      </c>
      <c r="E27" s="152">
        <v>5</v>
      </c>
      <c r="F27" s="154">
        <f t="shared" si="0"/>
        <v>0</v>
      </c>
      <c r="G27" s="154">
        <f t="shared" si="1"/>
        <v>0</v>
      </c>
      <c r="H27" s="155"/>
      <c r="I27" s="154">
        <f t="shared" si="2"/>
        <v>0</v>
      </c>
      <c r="J27" s="155"/>
      <c r="K27" s="154">
        <f t="shared" si="3"/>
        <v>0</v>
      </c>
      <c r="L27" s="154">
        <v>21</v>
      </c>
      <c r="M27" s="154">
        <f t="shared" si="4"/>
        <v>0</v>
      </c>
      <c r="N27" s="147">
        <v>0</v>
      </c>
      <c r="O27" s="147">
        <f t="shared" si="5"/>
        <v>0</v>
      </c>
      <c r="P27" s="147">
        <v>0</v>
      </c>
      <c r="Q27" s="147">
        <f t="shared" si="6"/>
        <v>0</v>
      </c>
      <c r="R27" s="147"/>
      <c r="S27" s="147"/>
      <c r="T27" s="148">
        <v>0.21099999999999999</v>
      </c>
      <c r="U27" s="147">
        <f t="shared" si="7"/>
        <v>1.06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100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19</v>
      </c>
      <c r="B28" s="140" t="s">
        <v>138</v>
      </c>
      <c r="C28" s="176" t="s">
        <v>139</v>
      </c>
      <c r="D28" s="146" t="s">
        <v>109</v>
      </c>
      <c r="E28" s="152">
        <v>12</v>
      </c>
      <c r="F28" s="154">
        <f t="shared" si="0"/>
        <v>0</v>
      </c>
      <c r="G28" s="154">
        <f t="shared" si="1"/>
        <v>0</v>
      </c>
      <c r="H28" s="155"/>
      <c r="I28" s="154">
        <f t="shared" si="2"/>
        <v>0</v>
      </c>
      <c r="J28" s="155"/>
      <c r="K28" s="154">
        <f t="shared" si="3"/>
        <v>0</v>
      </c>
      <c r="L28" s="154">
        <v>21</v>
      </c>
      <c r="M28" s="154">
        <f t="shared" si="4"/>
        <v>0</v>
      </c>
      <c r="N28" s="147">
        <v>0</v>
      </c>
      <c r="O28" s="147">
        <f t="shared" si="5"/>
        <v>0</v>
      </c>
      <c r="P28" s="147">
        <v>0</v>
      </c>
      <c r="Q28" s="147">
        <f t="shared" si="6"/>
        <v>0</v>
      </c>
      <c r="R28" s="147"/>
      <c r="S28" s="147"/>
      <c r="T28" s="148">
        <v>0.25900000000000001</v>
      </c>
      <c r="U28" s="147">
        <f t="shared" si="7"/>
        <v>3.11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100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ht="22.5" outlineLevel="1" x14ac:dyDescent="0.2">
      <c r="A29" s="140">
        <v>20</v>
      </c>
      <c r="B29" s="140" t="s">
        <v>140</v>
      </c>
      <c r="C29" s="176" t="s">
        <v>141</v>
      </c>
      <c r="D29" s="146" t="s">
        <v>109</v>
      </c>
      <c r="E29" s="152">
        <v>4</v>
      </c>
      <c r="F29" s="154">
        <f t="shared" si="0"/>
        <v>0</v>
      </c>
      <c r="G29" s="154">
        <f t="shared" si="1"/>
        <v>0</v>
      </c>
      <c r="H29" s="155"/>
      <c r="I29" s="154">
        <f t="shared" si="2"/>
        <v>0</v>
      </c>
      <c r="J29" s="155"/>
      <c r="K29" s="154">
        <f t="shared" si="3"/>
        <v>0</v>
      </c>
      <c r="L29" s="154">
        <v>21</v>
      </c>
      <c r="M29" s="154">
        <f t="shared" si="4"/>
        <v>0</v>
      </c>
      <c r="N29" s="147">
        <v>1.1800000000000001E-3</v>
      </c>
      <c r="O29" s="147">
        <f t="shared" si="5"/>
        <v>4.7200000000000002E-3</v>
      </c>
      <c r="P29" s="147">
        <v>0</v>
      </c>
      <c r="Q29" s="147">
        <f t="shared" si="6"/>
        <v>0</v>
      </c>
      <c r="R29" s="147"/>
      <c r="S29" s="147"/>
      <c r="T29" s="148">
        <v>0.2</v>
      </c>
      <c r="U29" s="147">
        <f t="shared" si="7"/>
        <v>0.8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100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ht="22.5" outlineLevel="1" x14ac:dyDescent="0.2">
      <c r="A30" s="140">
        <v>21</v>
      </c>
      <c r="B30" s="140" t="s">
        <v>142</v>
      </c>
      <c r="C30" s="176" t="s">
        <v>143</v>
      </c>
      <c r="D30" s="146" t="s">
        <v>109</v>
      </c>
      <c r="E30" s="152">
        <v>4</v>
      </c>
      <c r="F30" s="154">
        <f t="shared" si="0"/>
        <v>0</v>
      </c>
      <c r="G30" s="154">
        <f t="shared" si="1"/>
        <v>0</v>
      </c>
      <c r="H30" s="155"/>
      <c r="I30" s="154">
        <f t="shared" si="2"/>
        <v>0</v>
      </c>
      <c r="J30" s="155"/>
      <c r="K30" s="154">
        <f t="shared" si="3"/>
        <v>0</v>
      </c>
      <c r="L30" s="154">
        <v>21</v>
      </c>
      <c r="M30" s="154">
        <f t="shared" si="4"/>
        <v>0</v>
      </c>
      <c r="N30" s="147">
        <v>8.9499999999999996E-3</v>
      </c>
      <c r="O30" s="147">
        <f t="shared" si="5"/>
        <v>3.5799999999999998E-2</v>
      </c>
      <c r="P30" s="147">
        <v>0</v>
      </c>
      <c r="Q30" s="147">
        <f t="shared" si="6"/>
        <v>0</v>
      </c>
      <c r="R30" s="147"/>
      <c r="S30" s="147"/>
      <c r="T30" s="148">
        <v>0.93</v>
      </c>
      <c r="U30" s="147">
        <f t="shared" si="7"/>
        <v>3.72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100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>
        <v>22</v>
      </c>
      <c r="B31" s="140" t="s">
        <v>144</v>
      </c>
      <c r="C31" s="176" t="s">
        <v>145</v>
      </c>
      <c r="D31" s="146" t="s">
        <v>109</v>
      </c>
      <c r="E31" s="152">
        <v>6</v>
      </c>
      <c r="F31" s="154">
        <f t="shared" si="0"/>
        <v>0</v>
      </c>
      <c r="G31" s="154">
        <f t="shared" si="1"/>
        <v>0</v>
      </c>
      <c r="H31" s="155"/>
      <c r="I31" s="154">
        <f t="shared" si="2"/>
        <v>0</v>
      </c>
      <c r="J31" s="155"/>
      <c r="K31" s="154">
        <f t="shared" si="3"/>
        <v>0</v>
      </c>
      <c r="L31" s="154">
        <v>21</v>
      </c>
      <c r="M31" s="154">
        <f t="shared" si="4"/>
        <v>0</v>
      </c>
      <c r="N31" s="147">
        <v>1.4400000000000001E-3</v>
      </c>
      <c r="O31" s="147">
        <f t="shared" si="5"/>
        <v>8.6400000000000001E-3</v>
      </c>
      <c r="P31" s="147">
        <v>0</v>
      </c>
      <c r="Q31" s="147">
        <f t="shared" si="6"/>
        <v>0</v>
      </c>
      <c r="R31" s="147"/>
      <c r="S31" s="147"/>
      <c r="T31" s="148">
        <v>0.127</v>
      </c>
      <c r="U31" s="147">
        <f t="shared" si="7"/>
        <v>0.76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100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23</v>
      </c>
      <c r="B32" s="140" t="s">
        <v>146</v>
      </c>
      <c r="C32" s="176" t="s">
        <v>147</v>
      </c>
      <c r="D32" s="146" t="s">
        <v>109</v>
      </c>
      <c r="E32" s="152">
        <v>5</v>
      </c>
      <c r="F32" s="154">
        <f t="shared" si="0"/>
        <v>0</v>
      </c>
      <c r="G32" s="154">
        <f t="shared" si="1"/>
        <v>0</v>
      </c>
      <c r="H32" s="155"/>
      <c r="I32" s="154">
        <f t="shared" si="2"/>
        <v>0</v>
      </c>
      <c r="J32" s="155"/>
      <c r="K32" s="154">
        <f t="shared" si="3"/>
        <v>0</v>
      </c>
      <c r="L32" s="154">
        <v>21</v>
      </c>
      <c r="M32" s="154">
        <f t="shared" si="4"/>
        <v>0</v>
      </c>
      <c r="N32" s="147">
        <v>3.8E-3</v>
      </c>
      <c r="O32" s="147">
        <f t="shared" si="5"/>
        <v>1.9E-2</v>
      </c>
      <c r="P32" s="147">
        <v>0</v>
      </c>
      <c r="Q32" s="147">
        <f t="shared" si="6"/>
        <v>0</v>
      </c>
      <c r="R32" s="147"/>
      <c r="S32" s="147"/>
      <c r="T32" s="148">
        <v>0.33300000000000002</v>
      </c>
      <c r="U32" s="147">
        <f t="shared" si="7"/>
        <v>1.67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100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0">
        <v>24</v>
      </c>
      <c r="B33" s="140" t="s">
        <v>148</v>
      </c>
      <c r="C33" s="176" t="s">
        <v>149</v>
      </c>
      <c r="D33" s="146" t="s">
        <v>109</v>
      </c>
      <c r="E33" s="152">
        <v>1</v>
      </c>
      <c r="F33" s="154">
        <f t="shared" si="0"/>
        <v>0</v>
      </c>
      <c r="G33" s="154">
        <f t="shared" si="1"/>
        <v>0</v>
      </c>
      <c r="H33" s="155"/>
      <c r="I33" s="154">
        <f t="shared" si="2"/>
        <v>0</v>
      </c>
      <c r="J33" s="155"/>
      <c r="K33" s="154">
        <f t="shared" si="3"/>
        <v>0</v>
      </c>
      <c r="L33" s="154">
        <v>21</v>
      </c>
      <c r="M33" s="154">
        <f t="shared" si="4"/>
        <v>0</v>
      </c>
      <c r="N33" s="147">
        <v>4.8999999999999998E-3</v>
      </c>
      <c r="O33" s="147">
        <f t="shared" si="5"/>
        <v>4.8999999999999998E-3</v>
      </c>
      <c r="P33" s="147">
        <v>0</v>
      </c>
      <c r="Q33" s="147">
        <f t="shared" si="6"/>
        <v>0</v>
      </c>
      <c r="R33" s="147"/>
      <c r="S33" s="147"/>
      <c r="T33" s="148">
        <v>0.33300000000000002</v>
      </c>
      <c r="U33" s="147">
        <f t="shared" si="7"/>
        <v>0.33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100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ht="22.5" outlineLevel="1" x14ac:dyDescent="0.2">
      <c r="A34" s="140">
        <v>25</v>
      </c>
      <c r="B34" s="140" t="s">
        <v>150</v>
      </c>
      <c r="C34" s="176" t="s">
        <v>151</v>
      </c>
      <c r="D34" s="146" t="s">
        <v>109</v>
      </c>
      <c r="E34" s="152">
        <v>3</v>
      </c>
      <c r="F34" s="154">
        <f t="shared" si="0"/>
        <v>0</v>
      </c>
      <c r="G34" s="154">
        <f t="shared" si="1"/>
        <v>0</v>
      </c>
      <c r="H34" s="155"/>
      <c r="I34" s="154">
        <f t="shared" si="2"/>
        <v>0</v>
      </c>
      <c r="J34" s="155"/>
      <c r="K34" s="154">
        <f t="shared" si="3"/>
        <v>0</v>
      </c>
      <c r="L34" s="154">
        <v>21</v>
      </c>
      <c r="M34" s="154">
        <f t="shared" si="4"/>
        <v>0</v>
      </c>
      <c r="N34" s="147">
        <v>4.8999999999999998E-4</v>
      </c>
      <c r="O34" s="147">
        <f t="shared" si="5"/>
        <v>1.47E-3</v>
      </c>
      <c r="P34" s="147">
        <v>0</v>
      </c>
      <c r="Q34" s="147">
        <f t="shared" si="6"/>
        <v>0</v>
      </c>
      <c r="R34" s="147"/>
      <c r="S34" s="147"/>
      <c r="T34" s="148">
        <v>0.13300000000000001</v>
      </c>
      <c r="U34" s="147">
        <f t="shared" si="7"/>
        <v>0.4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100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26</v>
      </c>
      <c r="B35" s="140" t="s">
        <v>152</v>
      </c>
      <c r="C35" s="176" t="s">
        <v>153</v>
      </c>
      <c r="D35" s="146" t="s">
        <v>109</v>
      </c>
      <c r="E35" s="152">
        <v>3</v>
      </c>
      <c r="F35" s="154">
        <f t="shared" si="0"/>
        <v>0</v>
      </c>
      <c r="G35" s="154">
        <f t="shared" si="1"/>
        <v>0</v>
      </c>
      <c r="H35" s="155"/>
      <c r="I35" s="154">
        <f t="shared" si="2"/>
        <v>0</v>
      </c>
      <c r="J35" s="155"/>
      <c r="K35" s="154">
        <f t="shared" si="3"/>
        <v>0</v>
      </c>
      <c r="L35" s="154">
        <v>21</v>
      </c>
      <c r="M35" s="154">
        <f t="shared" si="4"/>
        <v>0</v>
      </c>
      <c r="N35" s="147">
        <v>3.8000000000000002E-4</v>
      </c>
      <c r="O35" s="147">
        <f t="shared" si="5"/>
        <v>1.14E-3</v>
      </c>
      <c r="P35" s="147">
        <v>0</v>
      </c>
      <c r="Q35" s="147">
        <f t="shared" si="6"/>
        <v>0</v>
      </c>
      <c r="R35" s="147"/>
      <c r="S35" s="147"/>
      <c r="T35" s="148">
        <v>0.13300000000000001</v>
      </c>
      <c r="U35" s="147">
        <f t="shared" si="7"/>
        <v>0.4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100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>
        <v>27</v>
      </c>
      <c r="B36" s="140" t="s">
        <v>154</v>
      </c>
      <c r="C36" s="176" t="s">
        <v>155</v>
      </c>
      <c r="D36" s="146" t="s">
        <v>103</v>
      </c>
      <c r="E36" s="152">
        <v>189</v>
      </c>
      <c r="F36" s="154">
        <f t="shared" si="0"/>
        <v>0</v>
      </c>
      <c r="G36" s="154">
        <f t="shared" si="1"/>
        <v>0</v>
      </c>
      <c r="H36" s="155"/>
      <c r="I36" s="154">
        <f t="shared" si="2"/>
        <v>0</v>
      </c>
      <c r="J36" s="155"/>
      <c r="K36" s="154">
        <f t="shared" si="3"/>
        <v>0</v>
      </c>
      <c r="L36" s="154">
        <v>21</v>
      </c>
      <c r="M36" s="154">
        <f t="shared" si="4"/>
        <v>0</v>
      </c>
      <c r="N36" s="147">
        <v>0</v>
      </c>
      <c r="O36" s="147">
        <f t="shared" si="5"/>
        <v>0</v>
      </c>
      <c r="P36" s="147">
        <v>0</v>
      </c>
      <c r="Q36" s="147">
        <f t="shared" si="6"/>
        <v>0</v>
      </c>
      <c r="R36" s="147"/>
      <c r="S36" s="147"/>
      <c r="T36" s="148">
        <v>4.8000000000000001E-2</v>
      </c>
      <c r="U36" s="147">
        <f t="shared" si="7"/>
        <v>9.07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100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28</v>
      </c>
      <c r="B37" s="140" t="s">
        <v>156</v>
      </c>
      <c r="C37" s="176" t="s">
        <v>157</v>
      </c>
      <c r="D37" s="146" t="s">
        <v>158</v>
      </c>
      <c r="E37" s="152">
        <v>13.1587</v>
      </c>
      <c r="F37" s="154">
        <f t="shared" si="0"/>
        <v>0</v>
      </c>
      <c r="G37" s="154">
        <f t="shared" si="1"/>
        <v>0</v>
      </c>
      <c r="H37" s="155"/>
      <c r="I37" s="154">
        <f t="shared" si="2"/>
        <v>0</v>
      </c>
      <c r="J37" s="155"/>
      <c r="K37" s="154">
        <f t="shared" si="3"/>
        <v>0</v>
      </c>
      <c r="L37" s="154">
        <v>21</v>
      </c>
      <c r="M37" s="154">
        <f t="shared" si="4"/>
        <v>0</v>
      </c>
      <c r="N37" s="147">
        <v>0</v>
      </c>
      <c r="O37" s="147">
        <f t="shared" si="5"/>
        <v>0</v>
      </c>
      <c r="P37" s="147">
        <v>0</v>
      </c>
      <c r="Q37" s="147">
        <f t="shared" si="6"/>
        <v>0</v>
      </c>
      <c r="R37" s="147"/>
      <c r="S37" s="147"/>
      <c r="T37" s="148">
        <v>1.575</v>
      </c>
      <c r="U37" s="147">
        <f t="shared" si="7"/>
        <v>20.72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100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29</v>
      </c>
      <c r="B38" s="140" t="s">
        <v>159</v>
      </c>
      <c r="C38" s="176" t="s">
        <v>160</v>
      </c>
      <c r="D38" s="146" t="s">
        <v>103</v>
      </c>
      <c r="E38" s="152">
        <v>45</v>
      </c>
      <c r="F38" s="154">
        <f t="shared" si="0"/>
        <v>0</v>
      </c>
      <c r="G38" s="154">
        <f t="shared" si="1"/>
        <v>0</v>
      </c>
      <c r="H38" s="155"/>
      <c r="I38" s="154">
        <f t="shared" si="2"/>
        <v>0</v>
      </c>
      <c r="J38" s="155"/>
      <c r="K38" s="154">
        <f t="shared" si="3"/>
        <v>0</v>
      </c>
      <c r="L38" s="154">
        <v>21</v>
      </c>
      <c r="M38" s="154">
        <f t="shared" si="4"/>
        <v>0</v>
      </c>
      <c r="N38" s="147">
        <v>0</v>
      </c>
      <c r="O38" s="147">
        <f t="shared" si="5"/>
        <v>0</v>
      </c>
      <c r="P38" s="147">
        <v>3.065E-2</v>
      </c>
      <c r="Q38" s="147">
        <f t="shared" si="6"/>
        <v>1.3792500000000001</v>
      </c>
      <c r="R38" s="147"/>
      <c r="S38" s="147"/>
      <c r="T38" s="148">
        <v>0.57599999999999996</v>
      </c>
      <c r="U38" s="147">
        <f t="shared" si="7"/>
        <v>25.92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100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>
        <v>30</v>
      </c>
      <c r="B39" s="140" t="s">
        <v>159</v>
      </c>
      <c r="C39" s="176" t="s">
        <v>160</v>
      </c>
      <c r="D39" s="146" t="s">
        <v>103</v>
      </c>
      <c r="E39" s="152">
        <v>5</v>
      </c>
      <c r="F39" s="154">
        <f t="shared" si="0"/>
        <v>0</v>
      </c>
      <c r="G39" s="154">
        <f t="shared" si="1"/>
        <v>0</v>
      </c>
      <c r="H39" s="155"/>
      <c r="I39" s="154">
        <f t="shared" si="2"/>
        <v>0</v>
      </c>
      <c r="J39" s="155"/>
      <c r="K39" s="154">
        <f t="shared" si="3"/>
        <v>0</v>
      </c>
      <c r="L39" s="154">
        <v>21</v>
      </c>
      <c r="M39" s="154">
        <f t="shared" si="4"/>
        <v>0</v>
      </c>
      <c r="N39" s="147">
        <v>0</v>
      </c>
      <c r="O39" s="147">
        <f t="shared" si="5"/>
        <v>0</v>
      </c>
      <c r="P39" s="147">
        <v>3.065E-2</v>
      </c>
      <c r="Q39" s="147">
        <f t="shared" si="6"/>
        <v>0.15325</v>
      </c>
      <c r="R39" s="147"/>
      <c r="S39" s="147"/>
      <c r="T39" s="148">
        <v>0.57599999999999996</v>
      </c>
      <c r="U39" s="147">
        <f t="shared" si="7"/>
        <v>2.88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100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31</v>
      </c>
      <c r="B40" s="140" t="s">
        <v>161</v>
      </c>
      <c r="C40" s="176" t="s">
        <v>162</v>
      </c>
      <c r="D40" s="146" t="s">
        <v>109</v>
      </c>
      <c r="E40" s="152">
        <v>8</v>
      </c>
      <c r="F40" s="154">
        <f t="shared" si="0"/>
        <v>0</v>
      </c>
      <c r="G40" s="154">
        <f t="shared" si="1"/>
        <v>0</v>
      </c>
      <c r="H40" s="155"/>
      <c r="I40" s="154">
        <f t="shared" si="2"/>
        <v>0</v>
      </c>
      <c r="J40" s="155"/>
      <c r="K40" s="154">
        <f t="shared" si="3"/>
        <v>0</v>
      </c>
      <c r="L40" s="154">
        <v>21</v>
      </c>
      <c r="M40" s="154">
        <f t="shared" si="4"/>
        <v>0</v>
      </c>
      <c r="N40" s="147">
        <v>0</v>
      </c>
      <c r="O40" s="147">
        <f t="shared" si="5"/>
        <v>0</v>
      </c>
      <c r="P40" s="147">
        <v>3.0999999999999999E-3</v>
      </c>
      <c r="Q40" s="147">
        <f t="shared" si="6"/>
        <v>2.4799999999999999E-2</v>
      </c>
      <c r="R40" s="147"/>
      <c r="S40" s="147"/>
      <c r="T40" s="148">
        <v>0.31</v>
      </c>
      <c r="U40" s="147">
        <f t="shared" si="7"/>
        <v>2.48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100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>
        <v>32</v>
      </c>
      <c r="B41" s="140" t="s">
        <v>163</v>
      </c>
      <c r="C41" s="176" t="s">
        <v>164</v>
      </c>
      <c r="D41" s="146" t="s">
        <v>109</v>
      </c>
      <c r="E41" s="152">
        <v>6</v>
      </c>
      <c r="F41" s="154">
        <f t="shared" si="0"/>
        <v>0</v>
      </c>
      <c r="G41" s="154">
        <f t="shared" si="1"/>
        <v>0</v>
      </c>
      <c r="H41" s="155"/>
      <c r="I41" s="154">
        <f t="shared" si="2"/>
        <v>0</v>
      </c>
      <c r="J41" s="155"/>
      <c r="K41" s="154">
        <f t="shared" si="3"/>
        <v>0</v>
      </c>
      <c r="L41" s="154">
        <v>21</v>
      </c>
      <c r="M41" s="154">
        <f t="shared" si="4"/>
        <v>0</v>
      </c>
      <c r="N41" s="147">
        <v>0</v>
      </c>
      <c r="O41" s="147">
        <f t="shared" si="5"/>
        <v>0</v>
      </c>
      <c r="P41" s="147">
        <v>4.1999999999999997E-3</v>
      </c>
      <c r="Q41" s="147">
        <f t="shared" si="6"/>
        <v>2.52E-2</v>
      </c>
      <c r="R41" s="147"/>
      <c r="S41" s="147"/>
      <c r="T41" s="148">
        <v>0.44500000000000001</v>
      </c>
      <c r="U41" s="147">
        <f t="shared" si="7"/>
        <v>2.67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100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22.5" outlineLevel="1" x14ac:dyDescent="0.2">
      <c r="A42" s="140">
        <v>33</v>
      </c>
      <c r="B42" s="140" t="s">
        <v>165</v>
      </c>
      <c r="C42" s="176" t="s">
        <v>166</v>
      </c>
      <c r="D42" s="146" t="s">
        <v>109</v>
      </c>
      <c r="E42" s="152">
        <v>13</v>
      </c>
      <c r="F42" s="154">
        <f t="shared" si="0"/>
        <v>0</v>
      </c>
      <c r="G42" s="154">
        <f t="shared" si="1"/>
        <v>0</v>
      </c>
      <c r="H42" s="155"/>
      <c r="I42" s="154">
        <f t="shared" si="2"/>
        <v>0</v>
      </c>
      <c r="J42" s="155"/>
      <c r="K42" s="154">
        <f t="shared" si="3"/>
        <v>0</v>
      </c>
      <c r="L42" s="154">
        <v>21</v>
      </c>
      <c r="M42" s="154">
        <f t="shared" si="4"/>
        <v>0</v>
      </c>
      <c r="N42" s="147">
        <v>0</v>
      </c>
      <c r="O42" s="147">
        <f t="shared" si="5"/>
        <v>0</v>
      </c>
      <c r="P42" s="147">
        <v>0</v>
      </c>
      <c r="Q42" s="147">
        <f t="shared" si="6"/>
        <v>0</v>
      </c>
      <c r="R42" s="147"/>
      <c r="S42" s="147"/>
      <c r="T42" s="148">
        <v>0.99199999999999999</v>
      </c>
      <c r="U42" s="147">
        <f t="shared" si="7"/>
        <v>12.9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100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ht="22.5" outlineLevel="1" x14ac:dyDescent="0.2">
      <c r="A43" s="140">
        <v>34</v>
      </c>
      <c r="B43" s="140" t="s">
        <v>167</v>
      </c>
      <c r="C43" s="176" t="s">
        <v>168</v>
      </c>
      <c r="D43" s="146" t="s">
        <v>109</v>
      </c>
      <c r="E43" s="152">
        <v>1</v>
      </c>
      <c r="F43" s="154">
        <f t="shared" si="0"/>
        <v>0</v>
      </c>
      <c r="G43" s="154">
        <f t="shared" si="1"/>
        <v>0</v>
      </c>
      <c r="H43" s="155"/>
      <c r="I43" s="154">
        <f t="shared" si="2"/>
        <v>0</v>
      </c>
      <c r="J43" s="155"/>
      <c r="K43" s="154">
        <f t="shared" si="3"/>
        <v>0</v>
      </c>
      <c r="L43" s="154">
        <v>21</v>
      </c>
      <c r="M43" s="154">
        <f t="shared" si="4"/>
        <v>0</v>
      </c>
      <c r="N43" s="147">
        <v>0</v>
      </c>
      <c r="O43" s="147">
        <f t="shared" si="5"/>
        <v>0</v>
      </c>
      <c r="P43" s="147">
        <v>0</v>
      </c>
      <c r="Q43" s="147">
        <f t="shared" si="6"/>
        <v>0</v>
      </c>
      <c r="R43" s="147"/>
      <c r="S43" s="147"/>
      <c r="T43" s="148">
        <v>1.419</v>
      </c>
      <c r="U43" s="147">
        <f t="shared" si="7"/>
        <v>1.42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100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22.5" outlineLevel="1" x14ac:dyDescent="0.2">
      <c r="A44" s="140">
        <v>35</v>
      </c>
      <c r="B44" s="140" t="s">
        <v>169</v>
      </c>
      <c r="C44" s="176" t="s">
        <v>170</v>
      </c>
      <c r="D44" s="146" t="s">
        <v>109</v>
      </c>
      <c r="E44" s="152">
        <v>26</v>
      </c>
      <c r="F44" s="154">
        <f t="shared" si="0"/>
        <v>0</v>
      </c>
      <c r="G44" s="154">
        <f t="shared" si="1"/>
        <v>0</v>
      </c>
      <c r="H44" s="155"/>
      <c r="I44" s="154">
        <f t="shared" si="2"/>
        <v>0</v>
      </c>
      <c r="J44" s="155"/>
      <c r="K44" s="154">
        <f t="shared" si="3"/>
        <v>0</v>
      </c>
      <c r="L44" s="154">
        <v>21</v>
      </c>
      <c r="M44" s="154">
        <f t="shared" si="4"/>
        <v>0</v>
      </c>
      <c r="N44" s="147">
        <v>0</v>
      </c>
      <c r="O44" s="147">
        <f t="shared" si="5"/>
        <v>0</v>
      </c>
      <c r="P44" s="147">
        <v>0</v>
      </c>
      <c r="Q44" s="147">
        <f t="shared" si="6"/>
        <v>0</v>
      </c>
      <c r="R44" s="147"/>
      <c r="S44" s="147"/>
      <c r="T44" s="148">
        <v>0.20599999999999999</v>
      </c>
      <c r="U44" s="147">
        <f t="shared" si="7"/>
        <v>5.36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100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ht="22.5" outlineLevel="1" x14ac:dyDescent="0.2">
      <c r="A45" s="140">
        <v>36</v>
      </c>
      <c r="B45" s="140" t="s">
        <v>171</v>
      </c>
      <c r="C45" s="176" t="s">
        <v>172</v>
      </c>
      <c r="D45" s="146" t="s">
        <v>109</v>
      </c>
      <c r="E45" s="152">
        <v>5</v>
      </c>
      <c r="F45" s="154">
        <f t="shared" si="0"/>
        <v>0</v>
      </c>
      <c r="G45" s="154">
        <f t="shared" si="1"/>
        <v>0</v>
      </c>
      <c r="H45" s="155"/>
      <c r="I45" s="154">
        <f t="shared" si="2"/>
        <v>0</v>
      </c>
      <c r="J45" s="155"/>
      <c r="K45" s="154">
        <f t="shared" si="3"/>
        <v>0</v>
      </c>
      <c r="L45" s="154">
        <v>21</v>
      </c>
      <c r="M45" s="154">
        <f t="shared" si="4"/>
        <v>0</v>
      </c>
      <c r="N45" s="147">
        <v>3.8000000000000002E-4</v>
      </c>
      <c r="O45" s="147">
        <f t="shared" si="5"/>
        <v>1.9E-3</v>
      </c>
      <c r="P45" s="147">
        <v>0</v>
      </c>
      <c r="Q45" s="147">
        <f t="shared" si="6"/>
        <v>0</v>
      </c>
      <c r="R45" s="147"/>
      <c r="S45" s="147"/>
      <c r="T45" s="148">
        <v>0.26100000000000001</v>
      </c>
      <c r="U45" s="147">
        <f t="shared" si="7"/>
        <v>1.31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100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ht="22.5" outlineLevel="1" x14ac:dyDescent="0.2">
      <c r="A46" s="140">
        <v>37</v>
      </c>
      <c r="B46" s="140" t="s">
        <v>173</v>
      </c>
      <c r="C46" s="176" t="s">
        <v>174</v>
      </c>
      <c r="D46" s="146" t="s">
        <v>109</v>
      </c>
      <c r="E46" s="152">
        <v>2</v>
      </c>
      <c r="F46" s="154">
        <f t="shared" si="0"/>
        <v>0</v>
      </c>
      <c r="G46" s="154">
        <f t="shared" si="1"/>
        <v>0</v>
      </c>
      <c r="H46" s="155"/>
      <c r="I46" s="154">
        <f t="shared" si="2"/>
        <v>0</v>
      </c>
      <c r="J46" s="155"/>
      <c r="K46" s="154">
        <f t="shared" si="3"/>
        <v>0</v>
      </c>
      <c r="L46" s="154">
        <v>21</v>
      </c>
      <c r="M46" s="154">
        <f t="shared" si="4"/>
        <v>0</v>
      </c>
      <c r="N46" s="147">
        <v>0</v>
      </c>
      <c r="O46" s="147">
        <f t="shared" si="5"/>
        <v>0</v>
      </c>
      <c r="P46" s="147">
        <v>0</v>
      </c>
      <c r="Q46" s="147">
        <f t="shared" si="6"/>
        <v>0</v>
      </c>
      <c r="R46" s="147"/>
      <c r="S46" s="147"/>
      <c r="T46" s="148">
        <v>0.35899999999999999</v>
      </c>
      <c r="U46" s="147">
        <f t="shared" si="7"/>
        <v>0.72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100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ht="22.5" outlineLevel="1" x14ac:dyDescent="0.2">
      <c r="A47" s="140">
        <v>38</v>
      </c>
      <c r="B47" s="140" t="s">
        <v>175</v>
      </c>
      <c r="C47" s="176" t="s">
        <v>176</v>
      </c>
      <c r="D47" s="146" t="s">
        <v>158</v>
      </c>
      <c r="E47" s="152">
        <v>1.5825</v>
      </c>
      <c r="F47" s="154">
        <f t="shared" si="0"/>
        <v>0</v>
      </c>
      <c r="G47" s="154">
        <f t="shared" si="1"/>
        <v>0</v>
      </c>
      <c r="H47" s="155"/>
      <c r="I47" s="154">
        <f t="shared" si="2"/>
        <v>0</v>
      </c>
      <c r="J47" s="155"/>
      <c r="K47" s="154">
        <f t="shared" si="3"/>
        <v>0</v>
      </c>
      <c r="L47" s="154">
        <v>21</v>
      </c>
      <c r="M47" s="154">
        <f t="shared" si="4"/>
        <v>0</v>
      </c>
      <c r="N47" s="147">
        <v>0</v>
      </c>
      <c r="O47" s="147">
        <f t="shared" si="5"/>
        <v>0</v>
      </c>
      <c r="P47" s="147">
        <v>0</v>
      </c>
      <c r="Q47" s="147">
        <f t="shared" si="6"/>
        <v>0</v>
      </c>
      <c r="R47" s="147"/>
      <c r="S47" s="147"/>
      <c r="T47" s="148">
        <v>4.93</v>
      </c>
      <c r="U47" s="147">
        <f t="shared" si="7"/>
        <v>7.8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100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x14ac:dyDescent="0.2">
      <c r="A48" s="141" t="s">
        <v>95</v>
      </c>
      <c r="B48" s="141" t="s">
        <v>62</v>
      </c>
      <c r="C48" s="177" t="s">
        <v>63</v>
      </c>
      <c r="D48" s="149"/>
      <c r="E48" s="153"/>
      <c r="F48" s="156"/>
      <c r="G48" s="156">
        <f>SUMIF(AE49:AE109,"&lt;&gt;NOR",G49:G109)</f>
        <v>0</v>
      </c>
      <c r="H48" s="156"/>
      <c r="I48" s="156">
        <f>SUM(I49:I109)</f>
        <v>0</v>
      </c>
      <c r="J48" s="156"/>
      <c r="K48" s="156">
        <f>SUM(K49:K109)</f>
        <v>0</v>
      </c>
      <c r="L48" s="156"/>
      <c r="M48" s="156">
        <f>SUM(M49:M109)</f>
        <v>0</v>
      </c>
      <c r="N48" s="150"/>
      <c r="O48" s="150">
        <f>SUM(O49:O109)</f>
        <v>0.5868899999999998</v>
      </c>
      <c r="P48" s="150"/>
      <c r="Q48" s="150">
        <f>SUM(Q49:Q109)</f>
        <v>1.84493</v>
      </c>
      <c r="R48" s="150"/>
      <c r="S48" s="150"/>
      <c r="T48" s="151"/>
      <c r="U48" s="150">
        <f>SUM(U49:U109)</f>
        <v>722.7199999999998</v>
      </c>
      <c r="AE48" t="s">
        <v>96</v>
      </c>
    </row>
    <row r="49" spans="1:60" outlineLevel="1" x14ac:dyDescent="0.2">
      <c r="A49" s="140">
        <v>39</v>
      </c>
      <c r="B49" s="140" t="s">
        <v>177</v>
      </c>
      <c r="C49" s="176" t="s">
        <v>178</v>
      </c>
      <c r="D49" s="146" t="s">
        <v>103</v>
      </c>
      <c r="E49" s="152">
        <v>112</v>
      </c>
      <c r="F49" s="154">
        <f t="shared" ref="F49:F80" si="8">H49+J49</f>
        <v>0</v>
      </c>
      <c r="G49" s="154">
        <f t="shared" ref="G49:G80" si="9">ROUND(E49*F49,2)</f>
        <v>0</v>
      </c>
      <c r="H49" s="155"/>
      <c r="I49" s="154">
        <f t="shared" ref="I49:I80" si="10">ROUND(E49*H49,2)</f>
        <v>0</v>
      </c>
      <c r="J49" s="155"/>
      <c r="K49" s="154">
        <f t="shared" ref="K49:K80" si="11">ROUND(E49*J49,2)</f>
        <v>0</v>
      </c>
      <c r="L49" s="154">
        <v>21</v>
      </c>
      <c r="M49" s="154">
        <f t="shared" ref="M49:M80" si="12">G49*(1+L49/100)</f>
        <v>0</v>
      </c>
      <c r="N49" s="147">
        <v>4.8999999999999998E-4</v>
      </c>
      <c r="O49" s="147">
        <f t="shared" ref="O49:O80" si="13">ROUND(E49*N49,5)</f>
        <v>5.4879999999999998E-2</v>
      </c>
      <c r="P49" s="147">
        <v>0</v>
      </c>
      <c r="Q49" s="147">
        <f t="shared" ref="Q49:Q80" si="14">ROUND(E49*P49,5)</f>
        <v>0</v>
      </c>
      <c r="R49" s="147"/>
      <c r="S49" s="147"/>
      <c r="T49" s="148">
        <v>0.73399999999999999</v>
      </c>
      <c r="U49" s="147">
        <f t="shared" ref="U49:U80" si="15">ROUND(E49*T49,2)</f>
        <v>82.21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100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40</v>
      </c>
      <c r="B50" s="140" t="s">
        <v>179</v>
      </c>
      <c r="C50" s="176" t="s">
        <v>180</v>
      </c>
      <c r="D50" s="146" t="s">
        <v>103</v>
      </c>
      <c r="E50" s="152">
        <v>125</v>
      </c>
      <c r="F50" s="154">
        <f t="shared" si="8"/>
        <v>0</v>
      </c>
      <c r="G50" s="154">
        <f t="shared" si="9"/>
        <v>0</v>
      </c>
      <c r="H50" s="155"/>
      <c r="I50" s="154">
        <f t="shared" si="10"/>
        <v>0</v>
      </c>
      <c r="J50" s="155"/>
      <c r="K50" s="154">
        <f t="shared" si="11"/>
        <v>0</v>
      </c>
      <c r="L50" s="154">
        <v>21</v>
      </c>
      <c r="M50" s="154">
        <f t="shared" si="12"/>
        <v>0</v>
      </c>
      <c r="N50" s="147">
        <v>5.1999999999999995E-4</v>
      </c>
      <c r="O50" s="147">
        <f t="shared" si="13"/>
        <v>6.5000000000000002E-2</v>
      </c>
      <c r="P50" s="147">
        <v>0</v>
      </c>
      <c r="Q50" s="147">
        <f t="shared" si="14"/>
        <v>0</v>
      </c>
      <c r="R50" s="147"/>
      <c r="S50" s="147"/>
      <c r="T50" s="148">
        <v>0.73399999999999999</v>
      </c>
      <c r="U50" s="147">
        <f t="shared" si="15"/>
        <v>91.75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100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>
        <v>41</v>
      </c>
      <c r="B51" s="140" t="s">
        <v>181</v>
      </c>
      <c r="C51" s="176" t="s">
        <v>182</v>
      </c>
      <c r="D51" s="146" t="s">
        <v>103</v>
      </c>
      <c r="E51" s="152">
        <v>91</v>
      </c>
      <c r="F51" s="154">
        <f t="shared" si="8"/>
        <v>0</v>
      </c>
      <c r="G51" s="154">
        <f t="shared" si="9"/>
        <v>0</v>
      </c>
      <c r="H51" s="155"/>
      <c r="I51" s="154">
        <f t="shared" si="10"/>
        <v>0</v>
      </c>
      <c r="J51" s="155"/>
      <c r="K51" s="154">
        <f t="shared" si="11"/>
        <v>0</v>
      </c>
      <c r="L51" s="154">
        <v>21</v>
      </c>
      <c r="M51" s="154">
        <f t="shared" si="12"/>
        <v>0</v>
      </c>
      <c r="N51" s="147">
        <v>5.9000000000000003E-4</v>
      </c>
      <c r="O51" s="147">
        <f t="shared" si="13"/>
        <v>5.3690000000000002E-2</v>
      </c>
      <c r="P51" s="147">
        <v>0</v>
      </c>
      <c r="Q51" s="147">
        <f t="shared" si="14"/>
        <v>0</v>
      </c>
      <c r="R51" s="147"/>
      <c r="S51" s="147"/>
      <c r="T51" s="148">
        <v>0.755</v>
      </c>
      <c r="U51" s="147">
        <f t="shared" si="15"/>
        <v>68.709999999999994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100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>
        <v>42</v>
      </c>
      <c r="B52" s="140" t="s">
        <v>183</v>
      </c>
      <c r="C52" s="176" t="s">
        <v>184</v>
      </c>
      <c r="D52" s="146" t="s">
        <v>103</v>
      </c>
      <c r="E52" s="152">
        <v>5</v>
      </c>
      <c r="F52" s="154">
        <f t="shared" si="8"/>
        <v>0</v>
      </c>
      <c r="G52" s="154">
        <f t="shared" si="9"/>
        <v>0</v>
      </c>
      <c r="H52" s="155"/>
      <c r="I52" s="154">
        <f t="shared" si="10"/>
        <v>0</v>
      </c>
      <c r="J52" s="155"/>
      <c r="K52" s="154">
        <f t="shared" si="11"/>
        <v>0</v>
      </c>
      <c r="L52" s="154">
        <v>21</v>
      </c>
      <c r="M52" s="154">
        <f t="shared" si="12"/>
        <v>0</v>
      </c>
      <c r="N52" s="147">
        <v>8.0000000000000004E-4</v>
      </c>
      <c r="O52" s="147">
        <f t="shared" si="13"/>
        <v>4.0000000000000001E-3</v>
      </c>
      <c r="P52" s="147">
        <v>0</v>
      </c>
      <c r="Q52" s="147">
        <f t="shared" si="14"/>
        <v>0</v>
      </c>
      <c r="R52" s="147"/>
      <c r="S52" s="147"/>
      <c r="T52" s="148">
        <v>0.85599999999999998</v>
      </c>
      <c r="U52" s="147">
        <f t="shared" si="15"/>
        <v>4.28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100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43</v>
      </c>
      <c r="B53" s="140" t="s">
        <v>185</v>
      </c>
      <c r="C53" s="176" t="s">
        <v>186</v>
      </c>
      <c r="D53" s="146" t="s">
        <v>103</v>
      </c>
      <c r="E53" s="152">
        <v>5</v>
      </c>
      <c r="F53" s="154">
        <f t="shared" si="8"/>
        <v>0</v>
      </c>
      <c r="G53" s="154">
        <f t="shared" si="9"/>
        <v>0</v>
      </c>
      <c r="H53" s="155"/>
      <c r="I53" s="154">
        <f t="shared" si="10"/>
        <v>0</v>
      </c>
      <c r="J53" s="155"/>
      <c r="K53" s="154">
        <f t="shared" si="11"/>
        <v>0</v>
      </c>
      <c r="L53" s="154">
        <v>21</v>
      </c>
      <c r="M53" s="154">
        <f t="shared" si="12"/>
        <v>0</v>
      </c>
      <c r="N53" s="147">
        <v>1.0499999999999999E-3</v>
      </c>
      <c r="O53" s="147">
        <f t="shared" si="13"/>
        <v>5.2500000000000003E-3</v>
      </c>
      <c r="P53" s="147">
        <v>0</v>
      </c>
      <c r="Q53" s="147">
        <f t="shared" si="14"/>
        <v>0</v>
      </c>
      <c r="R53" s="147"/>
      <c r="S53" s="147"/>
      <c r="T53" s="148">
        <v>0.878</v>
      </c>
      <c r="U53" s="147">
        <f t="shared" si="15"/>
        <v>4.3899999999999997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100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44</v>
      </c>
      <c r="B54" s="140" t="s">
        <v>187</v>
      </c>
      <c r="C54" s="176" t="s">
        <v>188</v>
      </c>
      <c r="D54" s="146" t="s">
        <v>103</v>
      </c>
      <c r="E54" s="152">
        <v>65</v>
      </c>
      <c r="F54" s="154">
        <f t="shared" si="8"/>
        <v>0</v>
      </c>
      <c r="G54" s="154">
        <f t="shared" si="9"/>
        <v>0</v>
      </c>
      <c r="H54" s="155"/>
      <c r="I54" s="154">
        <f t="shared" si="10"/>
        <v>0</v>
      </c>
      <c r="J54" s="155"/>
      <c r="K54" s="154">
        <f t="shared" si="11"/>
        <v>0</v>
      </c>
      <c r="L54" s="154">
        <v>21</v>
      </c>
      <c r="M54" s="154">
        <f t="shared" si="12"/>
        <v>0</v>
      </c>
      <c r="N54" s="147">
        <v>1.5100000000000001E-3</v>
      </c>
      <c r="O54" s="147">
        <f t="shared" si="13"/>
        <v>9.8150000000000001E-2</v>
      </c>
      <c r="P54" s="147">
        <v>0</v>
      </c>
      <c r="Q54" s="147">
        <f t="shared" si="14"/>
        <v>0</v>
      </c>
      <c r="R54" s="147"/>
      <c r="S54" s="147"/>
      <c r="T54" s="148">
        <v>0.89900000000000002</v>
      </c>
      <c r="U54" s="147">
        <f t="shared" si="15"/>
        <v>58.44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100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ht="22.5" outlineLevel="1" x14ac:dyDescent="0.2">
      <c r="A55" s="140">
        <v>45</v>
      </c>
      <c r="B55" s="140" t="s">
        <v>189</v>
      </c>
      <c r="C55" s="176" t="s">
        <v>190</v>
      </c>
      <c r="D55" s="146" t="s">
        <v>109</v>
      </c>
      <c r="E55" s="152">
        <v>56</v>
      </c>
      <c r="F55" s="154">
        <f t="shared" si="8"/>
        <v>0</v>
      </c>
      <c r="G55" s="154">
        <f t="shared" si="9"/>
        <v>0</v>
      </c>
      <c r="H55" s="155"/>
      <c r="I55" s="154">
        <f t="shared" si="10"/>
        <v>0</v>
      </c>
      <c r="J55" s="155"/>
      <c r="K55" s="154">
        <f t="shared" si="11"/>
        <v>0</v>
      </c>
      <c r="L55" s="154">
        <v>21</v>
      </c>
      <c r="M55" s="154">
        <f t="shared" si="12"/>
        <v>0</v>
      </c>
      <c r="N55" s="147">
        <v>2.7999999999999998E-4</v>
      </c>
      <c r="O55" s="147">
        <f t="shared" si="13"/>
        <v>1.5679999999999999E-2</v>
      </c>
      <c r="P55" s="147">
        <v>0</v>
      </c>
      <c r="Q55" s="147">
        <f t="shared" si="14"/>
        <v>0</v>
      </c>
      <c r="R55" s="147"/>
      <c r="S55" s="147"/>
      <c r="T55" s="148">
        <v>0.3266</v>
      </c>
      <c r="U55" s="147">
        <f t="shared" si="15"/>
        <v>18.29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100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ht="22.5" outlineLevel="1" x14ac:dyDescent="0.2">
      <c r="A56" s="140">
        <v>46</v>
      </c>
      <c r="B56" s="140" t="s">
        <v>191</v>
      </c>
      <c r="C56" s="176" t="s">
        <v>192</v>
      </c>
      <c r="D56" s="146" t="s">
        <v>109</v>
      </c>
      <c r="E56" s="152">
        <v>24</v>
      </c>
      <c r="F56" s="154">
        <f t="shared" si="8"/>
        <v>0</v>
      </c>
      <c r="G56" s="154">
        <f t="shared" si="9"/>
        <v>0</v>
      </c>
      <c r="H56" s="155"/>
      <c r="I56" s="154">
        <f t="shared" si="10"/>
        <v>0</v>
      </c>
      <c r="J56" s="155"/>
      <c r="K56" s="154">
        <f t="shared" si="11"/>
        <v>0</v>
      </c>
      <c r="L56" s="154">
        <v>21</v>
      </c>
      <c r="M56" s="154">
        <f t="shared" si="12"/>
        <v>0</v>
      </c>
      <c r="N56" s="147">
        <v>3.5E-4</v>
      </c>
      <c r="O56" s="147">
        <f t="shared" si="13"/>
        <v>8.3999999999999995E-3</v>
      </c>
      <c r="P56" s="147">
        <v>0</v>
      </c>
      <c r="Q56" s="147">
        <f t="shared" si="14"/>
        <v>0</v>
      </c>
      <c r="R56" s="147"/>
      <c r="S56" s="147"/>
      <c r="T56" s="148">
        <v>0.35926000000000002</v>
      </c>
      <c r="U56" s="147">
        <f t="shared" si="15"/>
        <v>8.6199999999999992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100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ht="22.5" outlineLevel="1" x14ac:dyDescent="0.2">
      <c r="A57" s="140">
        <v>47</v>
      </c>
      <c r="B57" s="140" t="s">
        <v>193</v>
      </c>
      <c r="C57" s="176" t="s">
        <v>194</v>
      </c>
      <c r="D57" s="146" t="s">
        <v>109</v>
      </c>
      <c r="E57" s="152">
        <v>18</v>
      </c>
      <c r="F57" s="154">
        <f t="shared" si="8"/>
        <v>0</v>
      </c>
      <c r="G57" s="154">
        <f t="shared" si="9"/>
        <v>0</v>
      </c>
      <c r="H57" s="155"/>
      <c r="I57" s="154">
        <f t="shared" si="10"/>
        <v>0</v>
      </c>
      <c r="J57" s="155"/>
      <c r="K57" s="154">
        <f t="shared" si="11"/>
        <v>0</v>
      </c>
      <c r="L57" s="154">
        <v>21</v>
      </c>
      <c r="M57" s="154">
        <f t="shared" si="12"/>
        <v>0</v>
      </c>
      <c r="N57" s="147">
        <v>4.4999999999999999E-4</v>
      </c>
      <c r="O57" s="147">
        <f t="shared" si="13"/>
        <v>8.0999999999999996E-3</v>
      </c>
      <c r="P57" s="147">
        <v>0</v>
      </c>
      <c r="Q57" s="147">
        <f t="shared" si="14"/>
        <v>0</v>
      </c>
      <c r="R57" s="147"/>
      <c r="S57" s="147"/>
      <c r="T57" s="148">
        <v>0.43275000000000002</v>
      </c>
      <c r="U57" s="147">
        <f t="shared" si="15"/>
        <v>7.79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100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22.5" outlineLevel="1" x14ac:dyDescent="0.2">
      <c r="A58" s="140">
        <v>48</v>
      </c>
      <c r="B58" s="140" t="s">
        <v>195</v>
      </c>
      <c r="C58" s="176" t="s">
        <v>196</v>
      </c>
      <c r="D58" s="146" t="s">
        <v>103</v>
      </c>
      <c r="E58" s="152">
        <v>112</v>
      </c>
      <c r="F58" s="154">
        <f t="shared" si="8"/>
        <v>0</v>
      </c>
      <c r="G58" s="154">
        <f t="shared" si="9"/>
        <v>0</v>
      </c>
      <c r="H58" s="155"/>
      <c r="I58" s="154">
        <f t="shared" si="10"/>
        <v>0</v>
      </c>
      <c r="J58" s="155"/>
      <c r="K58" s="154">
        <f t="shared" si="11"/>
        <v>0</v>
      </c>
      <c r="L58" s="154">
        <v>21</v>
      </c>
      <c r="M58" s="154">
        <f t="shared" si="12"/>
        <v>0</v>
      </c>
      <c r="N58" s="147">
        <v>2.7999999999999998E-4</v>
      </c>
      <c r="O58" s="147">
        <f t="shared" si="13"/>
        <v>3.1359999999999999E-2</v>
      </c>
      <c r="P58" s="147">
        <v>0</v>
      </c>
      <c r="Q58" s="147">
        <f t="shared" si="14"/>
        <v>0</v>
      </c>
      <c r="R58" s="147"/>
      <c r="S58" s="147"/>
      <c r="T58" s="148">
        <v>0.16814000000000001</v>
      </c>
      <c r="U58" s="147">
        <f t="shared" si="15"/>
        <v>18.829999999999998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100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22.5" outlineLevel="1" x14ac:dyDescent="0.2">
      <c r="A59" s="140">
        <v>49</v>
      </c>
      <c r="B59" s="140" t="s">
        <v>197</v>
      </c>
      <c r="C59" s="176" t="s">
        <v>198</v>
      </c>
      <c r="D59" s="146" t="s">
        <v>103</v>
      </c>
      <c r="E59" s="152">
        <v>125</v>
      </c>
      <c r="F59" s="154">
        <f t="shared" si="8"/>
        <v>0</v>
      </c>
      <c r="G59" s="154">
        <f t="shared" si="9"/>
        <v>0</v>
      </c>
      <c r="H59" s="155"/>
      <c r="I59" s="154">
        <f t="shared" si="10"/>
        <v>0</v>
      </c>
      <c r="J59" s="155"/>
      <c r="K59" s="154">
        <f t="shared" si="11"/>
        <v>0</v>
      </c>
      <c r="L59" s="154">
        <v>21</v>
      </c>
      <c r="M59" s="154">
        <f t="shared" si="12"/>
        <v>0</v>
      </c>
      <c r="N59" s="147">
        <v>2.7999999999999998E-4</v>
      </c>
      <c r="O59" s="147">
        <f t="shared" si="13"/>
        <v>3.5000000000000003E-2</v>
      </c>
      <c r="P59" s="147">
        <v>0</v>
      </c>
      <c r="Q59" s="147">
        <f t="shared" si="14"/>
        <v>0</v>
      </c>
      <c r="R59" s="147"/>
      <c r="S59" s="147"/>
      <c r="T59" s="148">
        <v>0.18314</v>
      </c>
      <c r="U59" s="147">
        <f t="shared" si="15"/>
        <v>22.89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100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ht="22.5" outlineLevel="1" x14ac:dyDescent="0.2">
      <c r="A60" s="140">
        <v>50</v>
      </c>
      <c r="B60" s="140" t="s">
        <v>199</v>
      </c>
      <c r="C60" s="176" t="s">
        <v>200</v>
      </c>
      <c r="D60" s="146" t="s">
        <v>103</v>
      </c>
      <c r="E60" s="152">
        <v>91</v>
      </c>
      <c r="F60" s="154">
        <f t="shared" si="8"/>
        <v>0</v>
      </c>
      <c r="G60" s="154">
        <f t="shared" si="9"/>
        <v>0</v>
      </c>
      <c r="H60" s="155"/>
      <c r="I60" s="154">
        <f t="shared" si="10"/>
        <v>0</v>
      </c>
      <c r="J60" s="155"/>
      <c r="K60" s="154">
        <f t="shared" si="11"/>
        <v>0</v>
      </c>
      <c r="L60" s="154">
        <v>21</v>
      </c>
      <c r="M60" s="154">
        <f t="shared" si="12"/>
        <v>0</v>
      </c>
      <c r="N60" s="147">
        <v>2.7999999999999998E-4</v>
      </c>
      <c r="O60" s="147">
        <f t="shared" si="13"/>
        <v>2.5479999999999999E-2</v>
      </c>
      <c r="P60" s="147">
        <v>0</v>
      </c>
      <c r="Q60" s="147">
        <f t="shared" si="14"/>
        <v>0</v>
      </c>
      <c r="R60" s="147"/>
      <c r="S60" s="147"/>
      <c r="T60" s="148">
        <v>0.21285999999999999</v>
      </c>
      <c r="U60" s="147">
        <f t="shared" si="15"/>
        <v>19.37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100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ht="22.5" outlineLevel="1" x14ac:dyDescent="0.2">
      <c r="A61" s="140">
        <v>51</v>
      </c>
      <c r="B61" s="140" t="s">
        <v>201</v>
      </c>
      <c r="C61" s="176" t="s">
        <v>202</v>
      </c>
      <c r="D61" s="146" t="s">
        <v>103</v>
      </c>
      <c r="E61" s="152">
        <v>5</v>
      </c>
      <c r="F61" s="154">
        <f t="shared" si="8"/>
        <v>0</v>
      </c>
      <c r="G61" s="154">
        <f t="shared" si="9"/>
        <v>0</v>
      </c>
      <c r="H61" s="155"/>
      <c r="I61" s="154">
        <f t="shared" si="10"/>
        <v>0</v>
      </c>
      <c r="J61" s="155"/>
      <c r="K61" s="154">
        <f t="shared" si="11"/>
        <v>0</v>
      </c>
      <c r="L61" s="154">
        <v>21</v>
      </c>
      <c r="M61" s="154">
        <f t="shared" si="12"/>
        <v>0</v>
      </c>
      <c r="N61" s="147">
        <v>2.9999999999999997E-4</v>
      </c>
      <c r="O61" s="147">
        <f t="shared" si="13"/>
        <v>1.5E-3</v>
      </c>
      <c r="P61" s="147">
        <v>0</v>
      </c>
      <c r="Q61" s="147">
        <f t="shared" si="14"/>
        <v>0</v>
      </c>
      <c r="R61" s="147"/>
      <c r="S61" s="147"/>
      <c r="T61" s="148">
        <v>0.24379000000000001</v>
      </c>
      <c r="U61" s="147">
        <f t="shared" si="15"/>
        <v>1.22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100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22.5" outlineLevel="1" x14ac:dyDescent="0.2">
      <c r="A62" s="140">
        <v>52</v>
      </c>
      <c r="B62" s="140" t="s">
        <v>203</v>
      </c>
      <c r="C62" s="176" t="s">
        <v>204</v>
      </c>
      <c r="D62" s="146" t="s">
        <v>103</v>
      </c>
      <c r="E62" s="152">
        <v>5</v>
      </c>
      <c r="F62" s="154">
        <f t="shared" si="8"/>
        <v>0</v>
      </c>
      <c r="G62" s="154">
        <f t="shared" si="9"/>
        <v>0</v>
      </c>
      <c r="H62" s="155"/>
      <c r="I62" s="154">
        <f t="shared" si="10"/>
        <v>0</v>
      </c>
      <c r="J62" s="155"/>
      <c r="K62" s="154">
        <f t="shared" si="11"/>
        <v>0</v>
      </c>
      <c r="L62" s="154">
        <v>21</v>
      </c>
      <c r="M62" s="154">
        <f t="shared" si="12"/>
        <v>0</v>
      </c>
      <c r="N62" s="147">
        <v>2.9999999999999997E-4</v>
      </c>
      <c r="O62" s="147">
        <f t="shared" si="13"/>
        <v>1.5E-3</v>
      </c>
      <c r="P62" s="147">
        <v>0</v>
      </c>
      <c r="Q62" s="147">
        <f t="shared" si="14"/>
        <v>0</v>
      </c>
      <c r="R62" s="147"/>
      <c r="S62" s="147"/>
      <c r="T62" s="148">
        <v>0.25570999999999999</v>
      </c>
      <c r="U62" s="147">
        <f t="shared" si="15"/>
        <v>1.28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100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2.5" outlineLevel="1" x14ac:dyDescent="0.2">
      <c r="A63" s="140">
        <v>53</v>
      </c>
      <c r="B63" s="140" t="s">
        <v>205</v>
      </c>
      <c r="C63" s="176" t="s">
        <v>206</v>
      </c>
      <c r="D63" s="146" t="s">
        <v>103</v>
      </c>
      <c r="E63" s="152">
        <v>65</v>
      </c>
      <c r="F63" s="154">
        <f t="shared" si="8"/>
        <v>0</v>
      </c>
      <c r="G63" s="154">
        <f t="shared" si="9"/>
        <v>0</v>
      </c>
      <c r="H63" s="155"/>
      <c r="I63" s="154">
        <f t="shared" si="10"/>
        <v>0</v>
      </c>
      <c r="J63" s="155"/>
      <c r="K63" s="154">
        <f t="shared" si="11"/>
        <v>0</v>
      </c>
      <c r="L63" s="154">
        <v>21</v>
      </c>
      <c r="M63" s="154">
        <f t="shared" si="12"/>
        <v>0</v>
      </c>
      <c r="N63" s="147">
        <v>2.9999999999999997E-4</v>
      </c>
      <c r="O63" s="147">
        <f t="shared" si="13"/>
        <v>1.95E-2</v>
      </c>
      <c r="P63" s="147">
        <v>0</v>
      </c>
      <c r="Q63" s="147">
        <f t="shared" si="14"/>
        <v>0</v>
      </c>
      <c r="R63" s="147"/>
      <c r="S63" s="147"/>
      <c r="T63" s="148">
        <v>0.27313999999999999</v>
      </c>
      <c r="U63" s="147">
        <f t="shared" si="15"/>
        <v>17.75</v>
      </c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100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22.5" outlineLevel="1" x14ac:dyDescent="0.2">
      <c r="A64" s="140">
        <v>54</v>
      </c>
      <c r="B64" s="140" t="s">
        <v>207</v>
      </c>
      <c r="C64" s="176" t="s">
        <v>208</v>
      </c>
      <c r="D64" s="146" t="s">
        <v>109</v>
      </c>
      <c r="E64" s="152">
        <v>85</v>
      </c>
      <c r="F64" s="154">
        <f t="shared" si="8"/>
        <v>0</v>
      </c>
      <c r="G64" s="154">
        <f t="shared" si="9"/>
        <v>0</v>
      </c>
      <c r="H64" s="155"/>
      <c r="I64" s="154">
        <f t="shared" si="10"/>
        <v>0</v>
      </c>
      <c r="J64" s="155"/>
      <c r="K64" s="154">
        <f t="shared" si="11"/>
        <v>0</v>
      </c>
      <c r="L64" s="154">
        <v>21</v>
      </c>
      <c r="M64" s="154">
        <f t="shared" si="12"/>
        <v>0</v>
      </c>
      <c r="N64" s="147">
        <v>8.0000000000000007E-5</v>
      </c>
      <c r="O64" s="147">
        <f t="shared" si="13"/>
        <v>6.7999999999999996E-3</v>
      </c>
      <c r="P64" s="147">
        <v>0</v>
      </c>
      <c r="Q64" s="147">
        <f t="shared" si="14"/>
        <v>0</v>
      </c>
      <c r="R64" s="147"/>
      <c r="S64" s="147"/>
      <c r="T64" s="148">
        <v>0.17555000000000001</v>
      </c>
      <c r="U64" s="147">
        <f t="shared" si="15"/>
        <v>14.92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100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 x14ac:dyDescent="0.2">
      <c r="A65" s="140">
        <v>55</v>
      </c>
      <c r="B65" s="140" t="s">
        <v>209</v>
      </c>
      <c r="C65" s="176" t="s">
        <v>210</v>
      </c>
      <c r="D65" s="146" t="s">
        <v>109</v>
      </c>
      <c r="E65" s="152">
        <v>68</v>
      </c>
      <c r="F65" s="154">
        <f t="shared" si="8"/>
        <v>0</v>
      </c>
      <c r="G65" s="154">
        <f t="shared" si="9"/>
        <v>0</v>
      </c>
      <c r="H65" s="155"/>
      <c r="I65" s="154">
        <f t="shared" si="10"/>
        <v>0</v>
      </c>
      <c r="J65" s="155"/>
      <c r="K65" s="154">
        <f t="shared" si="11"/>
        <v>0</v>
      </c>
      <c r="L65" s="154">
        <v>21</v>
      </c>
      <c r="M65" s="154">
        <f t="shared" si="12"/>
        <v>0</v>
      </c>
      <c r="N65" s="147">
        <v>8.0000000000000007E-5</v>
      </c>
      <c r="O65" s="147">
        <f t="shared" si="13"/>
        <v>5.4400000000000004E-3</v>
      </c>
      <c r="P65" s="147">
        <v>0</v>
      </c>
      <c r="Q65" s="147">
        <f t="shared" si="14"/>
        <v>0</v>
      </c>
      <c r="R65" s="147"/>
      <c r="S65" s="147"/>
      <c r="T65" s="148">
        <v>0.19269</v>
      </c>
      <c r="U65" s="147">
        <f t="shared" si="15"/>
        <v>13.1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100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ht="22.5" outlineLevel="1" x14ac:dyDescent="0.2">
      <c r="A66" s="140">
        <v>56</v>
      </c>
      <c r="B66" s="140" t="s">
        <v>211</v>
      </c>
      <c r="C66" s="176" t="s">
        <v>212</v>
      </c>
      <c r="D66" s="146" t="s">
        <v>109</v>
      </c>
      <c r="E66" s="152">
        <v>42</v>
      </c>
      <c r="F66" s="154">
        <f t="shared" si="8"/>
        <v>0</v>
      </c>
      <c r="G66" s="154">
        <f t="shared" si="9"/>
        <v>0</v>
      </c>
      <c r="H66" s="155"/>
      <c r="I66" s="154">
        <f t="shared" si="10"/>
        <v>0</v>
      </c>
      <c r="J66" s="155"/>
      <c r="K66" s="154">
        <f t="shared" si="11"/>
        <v>0</v>
      </c>
      <c r="L66" s="154">
        <v>21</v>
      </c>
      <c r="M66" s="154">
        <f t="shared" si="12"/>
        <v>0</v>
      </c>
      <c r="N66" s="147">
        <v>8.0000000000000007E-5</v>
      </c>
      <c r="O66" s="147">
        <f t="shared" si="13"/>
        <v>3.3600000000000001E-3</v>
      </c>
      <c r="P66" s="147">
        <v>0</v>
      </c>
      <c r="Q66" s="147">
        <f t="shared" si="14"/>
        <v>0</v>
      </c>
      <c r="R66" s="147"/>
      <c r="S66" s="147"/>
      <c r="T66" s="148">
        <v>0.23107</v>
      </c>
      <c r="U66" s="147">
        <f t="shared" si="15"/>
        <v>9.6999999999999993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100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ht="22.5" outlineLevel="1" x14ac:dyDescent="0.2">
      <c r="A67" s="140">
        <v>57</v>
      </c>
      <c r="B67" s="140" t="s">
        <v>213</v>
      </c>
      <c r="C67" s="176" t="s">
        <v>214</v>
      </c>
      <c r="D67" s="146" t="s">
        <v>109</v>
      </c>
      <c r="E67" s="152">
        <v>10</v>
      </c>
      <c r="F67" s="154">
        <f t="shared" si="8"/>
        <v>0</v>
      </c>
      <c r="G67" s="154">
        <f t="shared" si="9"/>
        <v>0</v>
      </c>
      <c r="H67" s="155"/>
      <c r="I67" s="154">
        <f t="shared" si="10"/>
        <v>0</v>
      </c>
      <c r="J67" s="155"/>
      <c r="K67" s="154">
        <f t="shared" si="11"/>
        <v>0</v>
      </c>
      <c r="L67" s="154">
        <v>21</v>
      </c>
      <c r="M67" s="154">
        <f t="shared" si="12"/>
        <v>0</v>
      </c>
      <c r="N67" s="147">
        <v>8.0000000000000007E-5</v>
      </c>
      <c r="O67" s="147">
        <f t="shared" si="13"/>
        <v>8.0000000000000004E-4</v>
      </c>
      <c r="P67" s="147">
        <v>0</v>
      </c>
      <c r="Q67" s="147">
        <f t="shared" si="14"/>
        <v>0</v>
      </c>
      <c r="R67" s="147"/>
      <c r="S67" s="147"/>
      <c r="T67" s="148">
        <v>0.26782</v>
      </c>
      <c r="U67" s="147">
        <f t="shared" si="15"/>
        <v>2.68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100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2.5" outlineLevel="1" x14ac:dyDescent="0.2">
      <c r="A68" s="140">
        <v>58</v>
      </c>
      <c r="B68" s="140" t="s">
        <v>215</v>
      </c>
      <c r="C68" s="176" t="s">
        <v>216</v>
      </c>
      <c r="D68" s="146" t="s">
        <v>103</v>
      </c>
      <c r="E68" s="152">
        <v>112</v>
      </c>
      <c r="F68" s="154">
        <f t="shared" si="8"/>
        <v>0</v>
      </c>
      <c r="G68" s="154">
        <f t="shared" si="9"/>
        <v>0</v>
      </c>
      <c r="H68" s="155"/>
      <c r="I68" s="154">
        <f t="shared" si="10"/>
        <v>0</v>
      </c>
      <c r="J68" s="155"/>
      <c r="K68" s="154">
        <f t="shared" si="11"/>
        <v>0</v>
      </c>
      <c r="L68" s="154">
        <v>21</v>
      </c>
      <c r="M68" s="154">
        <f t="shared" si="12"/>
        <v>0</v>
      </c>
      <c r="N68" s="147">
        <v>3.0000000000000001E-5</v>
      </c>
      <c r="O68" s="147">
        <f t="shared" si="13"/>
        <v>3.3600000000000001E-3</v>
      </c>
      <c r="P68" s="147">
        <v>0</v>
      </c>
      <c r="Q68" s="147">
        <f t="shared" si="14"/>
        <v>0</v>
      </c>
      <c r="R68" s="147"/>
      <c r="S68" s="147"/>
      <c r="T68" s="148">
        <v>0.129</v>
      </c>
      <c r="U68" s="147">
        <f t="shared" si="15"/>
        <v>14.45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100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ht="22.5" outlineLevel="1" x14ac:dyDescent="0.2">
      <c r="A69" s="140">
        <v>59</v>
      </c>
      <c r="B69" s="140" t="s">
        <v>217</v>
      </c>
      <c r="C69" s="176" t="s">
        <v>218</v>
      </c>
      <c r="D69" s="146" t="s">
        <v>103</v>
      </c>
      <c r="E69" s="152">
        <v>125</v>
      </c>
      <c r="F69" s="154">
        <f t="shared" si="8"/>
        <v>0</v>
      </c>
      <c r="G69" s="154">
        <f t="shared" si="9"/>
        <v>0</v>
      </c>
      <c r="H69" s="155"/>
      <c r="I69" s="154">
        <f t="shared" si="10"/>
        <v>0</v>
      </c>
      <c r="J69" s="155"/>
      <c r="K69" s="154">
        <f t="shared" si="11"/>
        <v>0</v>
      </c>
      <c r="L69" s="154">
        <v>21</v>
      </c>
      <c r="M69" s="154">
        <f t="shared" si="12"/>
        <v>0</v>
      </c>
      <c r="N69" s="147">
        <v>4.0000000000000003E-5</v>
      </c>
      <c r="O69" s="147">
        <f t="shared" si="13"/>
        <v>5.0000000000000001E-3</v>
      </c>
      <c r="P69" s="147">
        <v>0</v>
      </c>
      <c r="Q69" s="147">
        <f t="shared" si="14"/>
        <v>0</v>
      </c>
      <c r="R69" s="147"/>
      <c r="S69" s="147"/>
      <c r="T69" s="148">
        <v>0.129</v>
      </c>
      <c r="U69" s="147">
        <f t="shared" si="15"/>
        <v>16.13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100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2.5" outlineLevel="1" x14ac:dyDescent="0.2">
      <c r="A70" s="140">
        <v>60</v>
      </c>
      <c r="B70" s="140" t="s">
        <v>219</v>
      </c>
      <c r="C70" s="176" t="s">
        <v>220</v>
      </c>
      <c r="D70" s="146" t="s">
        <v>103</v>
      </c>
      <c r="E70" s="152">
        <v>91</v>
      </c>
      <c r="F70" s="154">
        <f t="shared" si="8"/>
        <v>0</v>
      </c>
      <c r="G70" s="154">
        <f t="shared" si="9"/>
        <v>0</v>
      </c>
      <c r="H70" s="155"/>
      <c r="I70" s="154">
        <f t="shared" si="10"/>
        <v>0</v>
      </c>
      <c r="J70" s="155"/>
      <c r="K70" s="154">
        <f t="shared" si="11"/>
        <v>0</v>
      </c>
      <c r="L70" s="154">
        <v>21</v>
      </c>
      <c r="M70" s="154">
        <f t="shared" si="12"/>
        <v>0</v>
      </c>
      <c r="N70" s="147">
        <v>4.0000000000000003E-5</v>
      </c>
      <c r="O70" s="147">
        <f t="shared" si="13"/>
        <v>3.64E-3</v>
      </c>
      <c r="P70" s="147">
        <v>0</v>
      </c>
      <c r="Q70" s="147">
        <f t="shared" si="14"/>
        <v>0</v>
      </c>
      <c r="R70" s="147"/>
      <c r="S70" s="147"/>
      <c r="T70" s="148">
        <v>0.14199999999999999</v>
      </c>
      <c r="U70" s="147">
        <f t="shared" si="15"/>
        <v>12.92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100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22.5" outlineLevel="1" x14ac:dyDescent="0.2">
      <c r="A71" s="140">
        <v>61</v>
      </c>
      <c r="B71" s="140" t="s">
        <v>221</v>
      </c>
      <c r="C71" s="176" t="s">
        <v>222</v>
      </c>
      <c r="D71" s="146" t="s">
        <v>103</v>
      </c>
      <c r="E71" s="152">
        <v>10</v>
      </c>
      <c r="F71" s="154">
        <f t="shared" si="8"/>
        <v>0</v>
      </c>
      <c r="G71" s="154">
        <f t="shared" si="9"/>
        <v>0</v>
      </c>
      <c r="H71" s="155"/>
      <c r="I71" s="154">
        <f t="shared" si="10"/>
        <v>0</v>
      </c>
      <c r="J71" s="155"/>
      <c r="K71" s="154">
        <f t="shared" si="11"/>
        <v>0</v>
      </c>
      <c r="L71" s="154">
        <v>21</v>
      </c>
      <c r="M71" s="154">
        <f t="shared" si="12"/>
        <v>0</v>
      </c>
      <c r="N71" s="147">
        <v>8.0000000000000007E-5</v>
      </c>
      <c r="O71" s="147">
        <f t="shared" si="13"/>
        <v>8.0000000000000004E-4</v>
      </c>
      <c r="P71" s="147">
        <v>0</v>
      </c>
      <c r="Q71" s="147">
        <f t="shared" si="14"/>
        <v>0</v>
      </c>
      <c r="R71" s="147"/>
      <c r="S71" s="147"/>
      <c r="T71" s="148">
        <v>0.157</v>
      </c>
      <c r="U71" s="147">
        <f t="shared" si="15"/>
        <v>1.57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100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22.5" outlineLevel="1" x14ac:dyDescent="0.2">
      <c r="A72" s="140">
        <v>62</v>
      </c>
      <c r="B72" s="140" t="s">
        <v>223</v>
      </c>
      <c r="C72" s="176" t="s">
        <v>224</v>
      </c>
      <c r="D72" s="146" t="s">
        <v>103</v>
      </c>
      <c r="E72" s="152">
        <v>65</v>
      </c>
      <c r="F72" s="154">
        <f t="shared" si="8"/>
        <v>0</v>
      </c>
      <c r="G72" s="154">
        <f t="shared" si="9"/>
        <v>0</v>
      </c>
      <c r="H72" s="155"/>
      <c r="I72" s="154">
        <f t="shared" si="10"/>
        <v>0</v>
      </c>
      <c r="J72" s="155"/>
      <c r="K72" s="154">
        <f t="shared" si="11"/>
        <v>0</v>
      </c>
      <c r="L72" s="154">
        <v>21</v>
      </c>
      <c r="M72" s="154">
        <f t="shared" si="12"/>
        <v>0</v>
      </c>
      <c r="N72" s="147">
        <v>1.2E-4</v>
      </c>
      <c r="O72" s="147">
        <f t="shared" si="13"/>
        <v>7.7999999999999996E-3</v>
      </c>
      <c r="P72" s="147">
        <v>0</v>
      </c>
      <c r="Q72" s="147">
        <f t="shared" si="14"/>
        <v>0</v>
      </c>
      <c r="R72" s="147"/>
      <c r="S72" s="147"/>
      <c r="T72" s="148">
        <v>0.17</v>
      </c>
      <c r="U72" s="147">
        <f t="shared" si="15"/>
        <v>11.05</v>
      </c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100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ht="22.5" outlineLevel="1" x14ac:dyDescent="0.2">
      <c r="A73" s="140">
        <v>63</v>
      </c>
      <c r="B73" s="140" t="s">
        <v>225</v>
      </c>
      <c r="C73" s="176" t="s">
        <v>226</v>
      </c>
      <c r="D73" s="146" t="s">
        <v>103</v>
      </c>
      <c r="E73" s="152">
        <v>237</v>
      </c>
      <c r="F73" s="154">
        <f t="shared" si="8"/>
        <v>0</v>
      </c>
      <c r="G73" s="154">
        <f t="shared" si="9"/>
        <v>0</v>
      </c>
      <c r="H73" s="155"/>
      <c r="I73" s="154">
        <f t="shared" si="10"/>
        <v>0</v>
      </c>
      <c r="J73" s="155"/>
      <c r="K73" s="154">
        <f t="shared" si="11"/>
        <v>0</v>
      </c>
      <c r="L73" s="154">
        <v>21</v>
      </c>
      <c r="M73" s="154">
        <f t="shared" si="12"/>
        <v>0</v>
      </c>
      <c r="N73" s="147">
        <v>0</v>
      </c>
      <c r="O73" s="147">
        <f t="shared" si="13"/>
        <v>0</v>
      </c>
      <c r="P73" s="147">
        <v>0</v>
      </c>
      <c r="Q73" s="147">
        <f t="shared" si="14"/>
        <v>0</v>
      </c>
      <c r="R73" s="147"/>
      <c r="S73" s="147"/>
      <c r="T73" s="148">
        <v>8.2000000000000003E-2</v>
      </c>
      <c r="U73" s="147">
        <f t="shared" si="15"/>
        <v>19.43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100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ht="22.5" outlineLevel="1" x14ac:dyDescent="0.2">
      <c r="A74" s="140">
        <v>64</v>
      </c>
      <c r="B74" s="140" t="s">
        <v>227</v>
      </c>
      <c r="C74" s="176" t="s">
        <v>228</v>
      </c>
      <c r="D74" s="146" t="s">
        <v>103</v>
      </c>
      <c r="E74" s="152">
        <v>101</v>
      </c>
      <c r="F74" s="154">
        <f t="shared" si="8"/>
        <v>0</v>
      </c>
      <c r="G74" s="154">
        <f t="shared" si="9"/>
        <v>0</v>
      </c>
      <c r="H74" s="155"/>
      <c r="I74" s="154">
        <f t="shared" si="10"/>
        <v>0</v>
      </c>
      <c r="J74" s="155"/>
      <c r="K74" s="154">
        <f t="shared" si="11"/>
        <v>0</v>
      </c>
      <c r="L74" s="154">
        <v>21</v>
      </c>
      <c r="M74" s="154">
        <f t="shared" si="12"/>
        <v>0</v>
      </c>
      <c r="N74" s="147">
        <v>0</v>
      </c>
      <c r="O74" s="147">
        <f t="shared" si="13"/>
        <v>0</v>
      </c>
      <c r="P74" s="147">
        <v>0</v>
      </c>
      <c r="Q74" s="147">
        <f t="shared" si="14"/>
        <v>0</v>
      </c>
      <c r="R74" s="147"/>
      <c r="S74" s="147"/>
      <c r="T74" s="148">
        <v>0.114</v>
      </c>
      <c r="U74" s="147">
        <f t="shared" si="15"/>
        <v>11.51</v>
      </c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100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22.5" outlineLevel="1" x14ac:dyDescent="0.2">
      <c r="A75" s="140">
        <v>65</v>
      </c>
      <c r="B75" s="140" t="s">
        <v>229</v>
      </c>
      <c r="C75" s="176" t="s">
        <v>230</v>
      </c>
      <c r="D75" s="146" t="s">
        <v>103</v>
      </c>
      <c r="E75" s="152">
        <v>91</v>
      </c>
      <c r="F75" s="154">
        <f t="shared" si="8"/>
        <v>0</v>
      </c>
      <c r="G75" s="154">
        <f t="shared" si="9"/>
        <v>0</v>
      </c>
      <c r="H75" s="155"/>
      <c r="I75" s="154">
        <f t="shared" si="10"/>
        <v>0</v>
      </c>
      <c r="J75" s="155"/>
      <c r="K75" s="154">
        <f t="shared" si="11"/>
        <v>0</v>
      </c>
      <c r="L75" s="154">
        <v>21</v>
      </c>
      <c r="M75" s="154">
        <f t="shared" si="12"/>
        <v>0</v>
      </c>
      <c r="N75" s="147">
        <v>0</v>
      </c>
      <c r="O75" s="147">
        <f t="shared" si="13"/>
        <v>0</v>
      </c>
      <c r="P75" s="147">
        <v>0</v>
      </c>
      <c r="Q75" s="147">
        <f t="shared" si="14"/>
        <v>0</v>
      </c>
      <c r="R75" s="147"/>
      <c r="S75" s="147"/>
      <c r="T75" s="148">
        <v>0.155</v>
      </c>
      <c r="U75" s="147">
        <f t="shared" si="15"/>
        <v>14.11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100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>
        <v>66</v>
      </c>
      <c r="B76" s="140" t="s">
        <v>231</v>
      </c>
      <c r="C76" s="176" t="s">
        <v>232</v>
      </c>
      <c r="D76" s="146" t="s">
        <v>233</v>
      </c>
      <c r="E76" s="152">
        <v>1</v>
      </c>
      <c r="F76" s="154">
        <f t="shared" si="8"/>
        <v>0</v>
      </c>
      <c r="G76" s="154">
        <f t="shared" si="9"/>
        <v>0</v>
      </c>
      <c r="H76" s="155"/>
      <c r="I76" s="154">
        <f t="shared" si="10"/>
        <v>0</v>
      </c>
      <c r="J76" s="155"/>
      <c r="K76" s="154">
        <f t="shared" si="11"/>
        <v>0</v>
      </c>
      <c r="L76" s="154">
        <v>21</v>
      </c>
      <c r="M76" s="154">
        <f t="shared" si="12"/>
        <v>0</v>
      </c>
      <c r="N76" s="147">
        <v>2.5000000000000001E-2</v>
      </c>
      <c r="O76" s="147">
        <f t="shared" si="13"/>
        <v>2.5000000000000001E-2</v>
      </c>
      <c r="P76" s="147">
        <v>0</v>
      </c>
      <c r="Q76" s="147">
        <f t="shared" si="14"/>
        <v>0</v>
      </c>
      <c r="R76" s="147"/>
      <c r="S76" s="147"/>
      <c r="T76" s="148">
        <v>2.9119999999999999</v>
      </c>
      <c r="U76" s="147">
        <f t="shared" si="15"/>
        <v>2.91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100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>
        <v>67</v>
      </c>
      <c r="B77" s="140" t="s">
        <v>234</v>
      </c>
      <c r="C77" s="176" t="s">
        <v>235</v>
      </c>
      <c r="D77" s="146" t="s">
        <v>109</v>
      </c>
      <c r="E77" s="152">
        <v>26</v>
      </c>
      <c r="F77" s="154">
        <f t="shared" si="8"/>
        <v>0</v>
      </c>
      <c r="G77" s="154">
        <f t="shared" si="9"/>
        <v>0</v>
      </c>
      <c r="H77" s="155"/>
      <c r="I77" s="154">
        <f t="shared" si="10"/>
        <v>0</v>
      </c>
      <c r="J77" s="155"/>
      <c r="K77" s="154">
        <f t="shared" si="11"/>
        <v>0</v>
      </c>
      <c r="L77" s="154">
        <v>21</v>
      </c>
      <c r="M77" s="154">
        <f t="shared" si="12"/>
        <v>0</v>
      </c>
      <c r="N77" s="147">
        <v>1.8000000000000001E-4</v>
      </c>
      <c r="O77" s="147">
        <f t="shared" si="13"/>
        <v>4.6800000000000001E-3</v>
      </c>
      <c r="P77" s="147">
        <v>0</v>
      </c>
      <c r="Q77" s="147">
        <f t="shared" si="14"/>
        <v>0</v>
      </c>
      <c r="R77" s="147"/>
      <c r="S77" s="147"/>
      <c r="T77" s="148">
        <v>0.254</v>
      </c>
      <c r="U77" s="147">
        <f t="shared" si="15"/>
        <v>6.6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100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ht="22.5" outlineLevel="1" x14ac:dyDescent="0.2">
      <c r="A78" s="140">
        <v>68</v>
      </c>
      <c r="B78" s="140" t="s">
        <v>236</v>
      </c>
      <c r="C78" s="176" t="s">
        <v>237</v>
      </c>
      <c r="D78" s="146" t="s">
        <v>109</v>
      </c>
      <c r="E78" s="152">
        <v>18</v>
      </c>
      <c r="F78" s="154">
        <f t="shared" si="8"/>
        <v>0</v>
      </c>
      <c r="G78" s="154">
        <f t="shared" si="9"/>
        <v>0</v>
      </c>
      <c r="H78" s="155"/>
      <c r="I78" s="154">
        <f t="shared" si="10"/>
        <v>0</v>
      </c>
      <c r="J78" s="155"/>
      <c r="K78" s="154">
        <f t="shared" si="11"/>
        <v>0</v>
      </c>
      <c r="L78" s="154">
        <v>21</v>
      </c>
      <c r="M78" s="154">
        <f t="shared" si="12"/>
        <v>0</v>
      </c>
      <c r="N78" s="147">
        <v>1.2E-4</v>
      </c>
      <c r="O78" s="147">
        <f t="shared" si="13"/>
        <v>2.16E-3</v>
      </c>
      <c r="P78" s="147">
        <v>0</v>
      </c>
      <c r="Q78" s="147">
        <f t="shared" si="14"/>
        <v>0</v>
      </c>
      <c r="R78" s="147"/>
      <c r="S78" s="147"/>
      <c r="T78" s="148">
        <v>0.18554999999999999</v>
      </c>
      <c r="U78" s="147">
        <f t="shared" si="15"/>
        <v>3.34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100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ht="22.5" outlineLevel="1" x14ac:dyDescent="0.2">
      <c r="A79" s="140">
        <v>69</v>
      </c>
      <c r="B79" s="140" t="s">
        <v>238</v>
      </c>
      <c r="C79" s="176" t="s">
        <v>239</v>
      </c>
      <c r="D79" s="146" t="s">
        <v>109</v>
      </c>
      <c r="E79" s="152">
        <v>2</v>
      </c>
      <c r="F79" s="154">
        <f t="shared" si="8"/>
        <v>0</v>
      </c>
      <c r="G79" s="154">
        <f t="shared" si="9"/>
        <v>0</v>
      </c>
      <c r="H79" s="155"/>
      <c r="I79" s="154">
        <f t="shared" si="10"/>
        <v>0</v>
      </c>
      <c r="J79" s="155"/>
      <c r="K79" s="154">
        <f t="shared" si="11"/>
        <v>0</v>
      </c>
      <c r="L79" s="154">
        <v>21</v>
      </c>
      <c r="M79" s="154">
        <f t="shared" si="12"/>
        <v>0</v>
      </c>
      <c r="N79" s="147">
        <v>1.2999999999999999E-4</v>
      </c>
      <c r="O79" s="147">
        <f t="shared" si="13"/>
        <v>2.5999999999999998E-4</v>
      </c>
      <c r="P79" s="147">
        <v>0</v>
      </c>
      <c r="Q79" s="147">
        <f t="shared" si="14"/>
        <v>0</v>
      </c>
      <c r="R79" s="147"/>
      <c r="S79" s="147"/>
      <c r="T79" s="148">
        <v>0.20269000000000001</v>
      </c>
      <c r="U79" s="147">
        <f t="shared" si="15"/>
        <v>0.41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100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2.5" outlineLevel="1" x14ac:dyDescent="0.2">
      <c r="A80" s="140">
        <v>70</v>
      </c>
      <c r="B80" s="140" t="s">
        <v>240</v>
      </c>
      <c r="C80" s="176" t="s">
        <v>241</v>
      </c>
      <c r="D80" s="146" t="s">
        <v>109</v>
      </c>
      <c r="E80" s="152">
        <v>1</v>
      </c>
      <c r="F80" s="154">
        <f t="shared" si="8"/>
        <v>0</v>
      </c>
      <c r="G80" s="154">
        <f t="shared" si="9"/>
        <v>0</v>
      </c>
      <c r="H80" s="155"/>
      <c r="I80" s="154">
        <f t="shared" si="10"/>
        <v>0</v>
      </c>
      <c r="J80" s="155"/>
      <c r="K80" s="154">
        <f t="shared" si="11"/>
        <v>0</v>
      </c>
      <c r="L80" s="154">
        <v>21</v>
      </c>
      <c r="M80" s="154">
        <f t="shared" si="12"/>
        <v>0</v>
      </c>
      <c r="N80" s="147">
        <v>1E-4</v>
      </c>
      <c r="O80" s="147">
        <f t="shared" si="13"/>
        <v>1E-4</v>
      </c>
      <c r="P80" s="147">
        <v>0</v>
      </c>
      <c r="Q80" s="147">
        <f t="shared" si="14"/>
        <v>0</v>
      </c>
      <c r="R80" s="147"/>
      <c r="S80" s="147"/>
      <c r="T80" s="148">
        <v>0.16675999999999999</v>
      </c>
      <c r="U80" s="147">
        <f t="shared" si="15"/>
        <v>0.17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100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2.5" outlineLevel="1" x14ac:dyDescent="0.2">
      <c r="A81" s="140">
        <v>71</v>
      </c>
      <c r="B81" s="140" t="s">
        <v>242</v>
      </c>
      <c r="C81" s="176" t="s">
        <v>243</v>
      </c>
      <c r="D81" s="146" t="s">
        <v>109</v>
      </c>
      <c r="E81" s="152">
        <v>2</v>
      </c>
      <c r="F81" s="154">
        <f t="shared" ref="F81:F109" si="16">H81+J81</f>
        <v>0</v>
      </c>
      <c r="G81" s="154">
        <f t="shared" ref="G81:G112" si="17">ROUND(E81*F81,2)</f>
        <v>0</v>
      </c>
      <c r="H81" s="155"/>
      <c r="I81" s="154">
        <f t="shared" ref="I81:I112" si="18">ROUND(E81*H81,2)</f>
        <v>0</v>
      </c>
      <c r="J81" s="155"/>
      <c r="K81" s="154">
        <f t="shared" ref="K81:K112" si="19">ROUND(E81*J81,2)</f>
        <v>0</v>
      </c>
      <c r="L81" s="154">
        <v>21</v>
      </c>
      <c r="M81" s="154">
        <f t="shared" ref="M81:M112" si="20">G81*(1+L81/100)</f>
        <v>0</v>
      </c>
      <c r="N81" s="147">
        <v>9.6000000000000002E-4</v>
      </c>
      <c r="O81" s="147">
        <f t="shared" ref="O81:O112" si="21">ROUND(E81*N81,5)</f>
        <v>1.92E-3</v>
      </c>
      <c r="P81" s="147">
        <v>0</v>
      </c>
      <c r="Q81" s="147">
        <f t="shared" ref="Q81:Q112" si="22">ROUND(E81*P81,5)</f>
        <v>0</v>
      </c>
      <c r="R81" s="147"/>
      <c r="S81" s="147"/>
      <c r="T81" s="148">
        <v>0.41825000000000001</v>
      </c>
      <c r="U81" s="147">
        <f t="shared" ref="U81:U112" si="23">ROUND(E81*T81,2)</f>
        <v>0.84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100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ht="22.5" outlineLevel="1" x14ac:dyDescent="0.2">
      <c r="A82" s="140">
        <v>72</v>
      </c>
      <c r="B82" s="140" t="s">
        <v>244</v>
      </c>
      <c r="C82" s="176" t="s">
        <v>245</v>
      </c>
      <c r="D82" s="146" t="s">
        <v>109</v>
      </c>
      <c r="E82" s="152">
        <v>2</v>
      </c>
      <c r="F82" s="154">
        <f t="shared" si="16"/>
        <v>0</v>
      </c>
      <c r="G82" s="154">
        <f t="shared" si="17"/>
        <v>0</v>
      </c>
      <c r="H82" s="155"/>
      <c r="I82" s="154">
        <f t="shared" si="18"/>
        <v>0</v>
      </c>
      <c r="J82" s="155"/>
      <c r="K82" s="154">
        <f t="shared" si="19"/>
        <v>0</v>
      </c>
      <c r="L82" s="154">
        <v>21</v>
      </c>
      <c r="M82" s="154">
        <f t="shared" si="20"/>
        <v>0</v>
      </c>
      <c r="N82" s="147">
        <v>1.24E-3</v>
      </c>
      <c r="O82" s="147">
        <f t="shared" si="21"/>
        <v>2.48E-3</v>
      </c>
      <c r="P82" s="147">
        <v>0</v>
      </c>
      <c r="Q82" s="147">
        <f t="shared" si="22"/>
        <v>0</v>
      </c>
      <c r="R82" s="147"/>
      <c r="S82" s="147"/>
      <c r="T82" s="148">
        <v>0.42399999999999999</v>
      </c>
      <c r="U82" s="147">
        <f t="shared" si="23"/>
        <v>0.85</v>
      </c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100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ht="22.5" outlineLevel="1" x14ac:dyDescent="0.2">
      <c r="A83" s="140">
        <v>73</v>
      </c>
      <c r="B83" s="140" t="s">
        <v>246</v>
      </c>
      <c r="C83" s="176" t="s">
        <v>247</v>
      </c>
      <c r="D83" s="146" t="s">
        <v>109</v>
      </c>
      <c r="E83" s="152">
        <v>2</v>
      </c>
      <c r="F83" s="154">
        <f t="shared" si="16"/>
        <v>0</v>
      </c>
      <c r="G83" s="154">
        <f t="shared" si="17"/>
        <v>0</v>
      </c>
      <c r="H83" s="155"/>
      <c r="I83" s="154">
        <f t="shared" si="18"/>
        <v>0</v>
      </c>
      <c r="J83" s="155"/>
      <c r="K83" s="154">
        <f t="shared" si="19"/>
        <v>0</v>
      </c>
      <c r="L83" s="154">
        <v>21</v>
      </c>
      <c r="M83" s="154">
        <f t="shared" si="20"/>
        <v>0</v>
      </c>
      <c r="N83" s="147">
        <v>3.2000000000000003E-4</v>
      </c>
      <c r="O83" s="147">
        <f t="shared" si="21"/>
        <v>6.4000000000000005E-4</v>
      </c>
      <c r="P83" s="147">
        <v>0</v>
      </c>
      <c r="Q83" s="147">
        <f t="shared" si="22"/>
        <v>0</v>
      </c>
      <c r="R83" s="147"/>
      <c r="S83" s="147"/>
      <c r="T83" s="148">
        <v>0.22700000000000001</v>
      </c>
      <c r="U83" s="147">
        <f t="shared" si="23"/>
        <v>0.45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100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>
        <v>74</v>
      </c>
      <c r="B84" s="140" t="s">
        <v>248</v>
      </c>
      <c r="C84" s="176" t="s">
        <v>249</v>
      </c>
      <c r="D84" s="146" t="s">
        <v>109</v>
      </c>
      <c r="E84" s="152">
        <v>1</v>
      </c>
      <c r="F84" s="154">
        <f t="shared" si="16"/>
        <v>0</v>
      </c>
      <c r="G84" s="154">
        <f t="shared" si="17"/>
        <v>0</v>
      </c>
      <c r="H84" s="155"/>
      <c r="I84" s="154">
        <f t="shared" si="18"/>
        <v>0</v>
      </c>
      <c r="J84" s="155"/>
      <c r="K84" s="154">
        <f t="shared" si="19"/>
        <v>0</v>
      </c>
      <c r="L84" s="154">
        <v>21</v>
      </c>
      <c r="M84" s="154">
        <f t="shared" si="20"/>
        <v>0</v>
      </c>
      <c r="N84" s="147">
        <v>9.4999999999999998E-3</v>
      </c>
      <c r="O84" s="147">
        <f t="shared" si="21"/>
        <v>9.4999999999999998E-3</v>
      </c>
      <c r="P84" s="147">
        <v>0</v>
      </c>
      <c r="Q84" s="147">
        <f t="shared" si="22"/>
        <v>0</v>
      </c>
      <c r="R84" s="147"/>
      <c r="S84" s="147"/>
      <c r="T84" s="148">
        <v>0.92</v>
      </c>
      <c r="U84" s="147">
        <f t="shared" si="23"/>
        <v>0.92</v>
      </c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100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>
        <v>75</v>
      </c>
      <c r="B85" s="140" t="s">
        <v>250</v>
      </c>
      <c r="C85" s="176" t="s">
        <v>251</v>
      </c>
      <c r="D85" s="146" t="s">
        <v>109</v>
      </c>
      <c r="E85" s="152">
        <v>6</v>
      </c>
      <c r="F85" s="154">
        <f t="shared" si="16"/>
        <v>0</v>
      </c>
      <c r="G85" s="154">
        <f t="shared" si="17"/>
        <v>0</v>
      </c>
      <c r="H85" s="155"/>
      <c r="I85" s="154">
        <f t="shared" si="18"/>
        <v>0</v>
      </c>
      <c r="J85" s="155"/>
      <c r="K85" s="154">
        <f t="shared" si="19"/>
        <v>0</v>
      </c>
      <c r="L85" s="154">
        <v>21</v>
      </c>
      <c r="M85" s="154">
        <f t="shared" si="20"/>
        <v>0</v>
      </c>
      <c r="N85" s="147">
        <v>2.9999999999999997E-4</v>
      </c>
      <c r="O85" s="147">
        <f t="shared" si="21"/>
        <v>1.8E-3</v>
      </c>
      <c r="P85" s="147">
        <v>0</v>
      </c>
      <c r="Q85" s="147">
        <f t="shared" si="22"/>
        <v>0</v>
      </c>
      <c r="R85" s="147"/>
      <c r="S85" s="147"/>
      <c r="T85" s="148">
        <v>8.3000000000000004E-2</v>
      </c>
      <c r="U85" s="147">
        <f t="shared" si="23"/>
        <v>0.5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100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ht="22.5" outlineLevel="1" x14ac:dyDescent="0.2">
      <c r="A86" s="140">
        <v>76</v>
      </c>
      <c r="B86" s="140" t="s">
        <v>252</v>
      </c>
      <c r="C86" s="176" t="s">
        <v>253</v>
      </c>
      <c r="D86" s="146" t="s">
        <v>109</v>
      </c>
      <c r="E86" s="152">
        <v>1</v>
      </c>
      <c r="F86" s="154">
        <f t="shared" si="16"/>
        <v>0</v>
      </c>
      <c r="G86" s="154">
        <f t="shared" si="17"/>
        <v>0</v>
      </c>
      <c r="H86" s="155"/>
      <c r="I86" s="154">
        <f t="shared" si="18"/>
        <v>0</v>
      </c>
      <c r="J86" s="155"/>
      <c r="K86" s="154">
        <f t="shared" si="19"/>
        <v>0</v>
      </c>
      <c r="L86" s="154">
        <v>21</v>
      </c>
      <c r="M86" s="154">
        <f t="shared" si="20"/>
        <v>0</v>
      </c>
      <c r="N86" s="147">
        <v>1E-3</v>
      </c>
      <c r="O86" s="147">
        <f t="shared" si="21"/>
        <v>1E-3</v>
      </c>
      <c r="P86" s="147">
        <v>0</v>
      </c>
      <c r="Q86" s="147">
        <f t="shared" si="22"/>
        <v>0</v>
      </c>
      <c r="R86" s="147"/>
      <c r="S86" s="147"/>
      <c r="T86" s="148">
        <v>0.42399999999999999</v>
      </c>
      <c r="U86" s="147">
        <f t="shared" si="23"/>
        <v>0.42</v>
      </c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100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ht="22.5" outlineLevel="1" x14ac:dyDescent="0.2">
      <c r="A87" s="140">
        <v>77</v>
      </c>
      <c r="B87" s="140" t="s">
        <v>254</v>
      </c>
      <c r="C87" s="176" t="s">
        <v>255</v>
      </c>
      <c r="D87" s="146" t="s">
        <v>109</v>
      </c>
      <c r="E87" s="152">
        <v>1</v>
      </c>
      <c r="F87" s="154">
        <f t="shared" si="16"/>
        <v>0</v>
      </c>
      <c r="G87" s="154">
        <f t="shared" si="17"/>
        <v>0</v>
      </c>
      <c r="H87" s="155"/>
      <c r="I87" s="154">
        <f t="shared" si="18"/>
        <v>0</v>
      </c>
      <c r="J87" s="155"/>
      <c r="K87" s="154">
        <f t="shared" si="19"/>
        <v>0</v>
      </c>
      <c r="L87" s="154">
        <v>21</v>
      </c>
      <c r="M87" s="154">
        <f t="shared" si="20"/>
        <v>0</v>
      </c>
      <c r="N87" s="147">
        <v>1.3500000000000001E-3</v>
      </c>
      <c r="O87" s="147">
        <f t="shared" si="21"/>
        <v>1.3500000000000001E-3</v>
      </c>
      <c r="P87" s="147">
        <v>0</v>
      </c>
      <c r="Q87" s="147">
        <f t="shared" si="22"/>
        <v>0</v>
      </c>
      <c r="R87" s="147"/>
      <c r="S87" s="147"/>
      <c r="T87" s="148">
        <v>0.42399999999999999</v>
      </c>
      <c r="U87" s="147">
        <f t="shared" si="23"/>
        <v>0.42</v>
      </c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100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ht="22.5" outlineLevel="1" x14ac:dyDescent="0.2">
      <c r="A88" s="140">
        <v>78</v>
      </c>
      <c r="B88" s="140" t="s">
        <v>256</v>
      </c>
      <c r="C88" s="176" t="s">
        <v>257</v>
      </c>
      <c r="D88" s="146" t="s">
        <v>109</v>
      </c>
      <c r="E88" s="152">
        <v>1</v>
      </c>
      <c r="F88" s="154">
        <f t="shared" si="16"/>
        <v>0</v>
      </c>
      <c r="G88" s="154">
        <f t="shared" si="17"/>
        <v>0</v>
      </c>
      <c r="H88" s="155"/>
      <c r="I88" s="154">
        <f t="shared" si="18"/>
        <v>0</v>
      </c>
      <c r="J88" s="155"/>
      <c r="K88" s="154">
        <f t="shared" si="19"/>
        <v>0</v>
      </c>
      <c r="L88" s="154">
        <v>21</v>
      </c>
      <c r="M88" s="154">
        <f t="shared" si="20"/>
        <v>0</v>
      </c>
      <c r="N88" s="147">
        <v>4.3E-3</v>
      </c>
      <c r="O88" s="147">
        <f t="shared" si="21"/>
        <v>4.3E-3</v>
      </c>
      <c r="P88" s="147">
        <v>0</v>
      </c>
      <c r="Q88" s="147">
        <f t="shared" si="22"/>
        <v>0</v>
      </c>
      <c r="R88" s="147"/>
      <c r="S88" s="147"/>
      <c r="T88" s="148">
        <v>0.92</v>
      </c>
      <c r="U88" s="147">
        <f t="shared" si="23"/>
        <v>0.92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100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>
        <v>79</v>
      </c>
      <c r="B89" s="140" t="s">
        <v>258</v>
      </c>
      <c r="C89" s="176" t="s">
        <v>259</v>
      </c>
      <c r="D89" s="146" t="s">
        <v>109</v>
      </c>
      <c r="E89" s="152">
        <v>2</v>
      </c>
      <c r="F89" s="154">
        <f t="shared" si="16"/>
        <v>0</v>
      </c>
      <c r="G89" s="154">
        <f t="shared" si="17"/>
        <v>0</v>
      </c>
      <c r="H89" s="155"/>
      <c r="I89" s="154">
        <f t="shared" si="18"/>
        <v>0</v>
      </c>
      <c r="J89" s="155"/>
      <c r="K89" s="154">
        <f t="shared" si="19"/>
        <v>0</v>
      </c>
      <c r="L89" s="154">
        <v>21</v>
      </c>
      <c r="M89" s="154">
        <f t="shared" si="20"/>
        <v>0</v>
      </c>
      <c r="N89" s="147">
        <v>0</v>
      </c>
      <c r="O89" s="147">
        <f t="shared" si="21"/>
        <v>0</v>
      </c>
      <c r="P89" s="147">
        <v>0</v>
      </c>
      <c r="Q89" s="147">
        <f t="shared" si="22"/>
        <v>0</v>
      </c>
      <c r="R89" s="147"/>
      <c r="S89" s="147"/>
      <c r="T89" s="148">
        <v>1.6439999999999999</v>
      </c>
      <c r="U89" s="147">
        <f t="shared" si="23"/>
        <v>3.29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100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>
        <v>80</v>
      </c>
      <c r="B90" s="140" t="s">
        <v>260</v>
      </c>
      <c r="C90" s="176" t="s">
        <v>261</v>
      </c>
      <c r="D90" s="146" t="s">
        <v>109</v>
      </c>
      <c r="E90" s="152">
        <v>2</v>
      </c>
      <c r="F90" s="154">
        <f t="shared" si="16"/>
        <v>0</v>
      </c>
      <c r="G90" s="154">
        <f t="shared" si="17"/>
        <v>0</v>
      </c>
      <c r="H90" s="155"/>
      <c r="I90" s="154">
        <f t="shared" si="18"/>
        <v>0</v>
      </c>
      <c r="J90" s="155"/>
      <c r="K90" s="154">
        <f t="shared" si="19"/>
        <v>0</v>
      </c>
      <c r="L90" s="154">
        <v>21</v>
      </c>
      <c r="M90" s="154">
        <f t="shared" si="20"/>
        <v>0</v>
      </c>
      <c r="N90" s="147">
        <v>0</v>
      </c>
      <c r="O90" s="147">
        <f t="shared" si="21"/>
        <v>0</v>
      </c>
      <c r="P90" s="147">
        <v>0</v>
      </c>
      <c r="Q90" s="147">
        <f t="shared" si="22"/>
        <v>0</v>
      </c>
      <c r="R90" s="147"/>
      <c r="S90" s="147"/>
      <c r="T90" s="148">
        <v>0.29060000000000002</v>
      </c>
      <c r="U90" s="147">
        <f t="shared" si="23"/>
        <v>0.57999999999999996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100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ht="22.5" outlineLevel="1" x14ac:dyDescent="0.2">
      <c r="A91" s="140">
        <v>81</v>
      </c>
      <c r="B91" s="140" t="s">
        <v>262</v>
      </c>
      <c r="C91" s="176" t="s">
        <v>263</v>
      </c>
      <c r="D91" s="146" t="s">
        <v>109</v>
      </c>
      <c r="E91" s="152">
        <v>2</v>
      </c>
      <c r="F91" s="154">
        <f t="shared" si="16"/>
        <v>0</v>
      </c>
      <c r="G91" s="154">
        <f t="shared" si="17"/>
        <v>0</v>
      </c>
      <c r="H91" s="155"/>
      <c r="I91" s="154">
        <f t="shared" si="18"/>
        <v>0</v>
      </c>
      <c r="J91" s="155"/>
      <c r="K91" s="154">
        <f t="shared" si="19"/>
        <v>0</v>
      </c>
      <c r="L91" s="154">
        <v>21</v>
      </c>
      <c r="M91" s="154">
        <f t="shared" si="20"/>
        <v>0</v>
      </c>
      <c r="N91" s="147">
        <v>0</v>
      </c>
      <c r="O91" s="147">
        <f t="shared" si="21"/>
        <v>0</v>
      </c>
      <c r="P91" s="147">
        <v>0</v>
      </c>
      <c r="Q91" s="147">
        <f t="shared" si="22"/>
        <v>0</v>
      </c>
      <c r="R91" s="147"/>
      <c r="S91" s="147"/>
      <c r="T91" s="148">
        <v>0.26419999999999999</v>
      </c>
      <c r="U91" s="147">
        <f t="shared" si="23"/>
        <v>0.53</v>
      </c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100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>
        <v>82</v>
      </c>
      <c r="B92" s="140" t="s">
        <v>264</v>
      </c>
      <c r="C92" s="176" t="s">
        <v>265</v>
      </c>
      <c r="D92" s="146" t="s">
        <v>109</v>
      </c>
      <c r="E92" s="152">
        <v>2</v>
      </c>
      <c r="F92" s="154">
        <f t="shared" si="16"/>
        <v>0</v>
      </c>
      <c r="G92" s="154">
        <f t="shared" si="17"/>
        <v>0</v>
      </c>
      <c r="H92" s="155"/>
      <c r="I92" s="154">
        <f t="shared" si="18"/>
        <v>0</v>
      </c>
      <c r="J92" s="155"/>
      <c r="K92" s="154">
        <f t="shared" si="19"/>
        <v>0</v>
      </c>
      <c r="L92" s="154">
        <v>21</v>
      </c>
      <c r="M92" s="154">
        <f t="shared" si="20"/>
        <v>0</v>
      </c>
      <c r="N92" s="147">
        <v>0</v>
      </c>
      <c r="O92" s="147">
        <f t="shared" si="21"/>
        <v>0</v>
      </c>
      <c r="P92" s="147">
        <v>0</v>
      </c>
      <c r="Q92" s="147">
        <f t="shared" si="22"/>
        <v>0</v>
      </c>
      <c r="R92" s="147"/>
      <c r="S92" s="147"/>
      <c r="T92" s="148">
        <v>0.1321</v>
      </c>
      <c r="U92" s="147">
        <f t="shared" si="23"/>
        <v>0.26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100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>
        <v>83</v>
      </c>
      <c r="B93" s="140" t="s">
        <v>266</v>
      </c>
      <c r="C93" s="176" t="s">
        <v>267</v>
      </c>
      <c r="D93" s="146" t="s">
        <v>109</v>
      </c>
      <c r="E93" s="152">
        <v>1</v>
      </c>
      <c r="F93" s="154">
        <f t="shared" si="16"/>
        <v>0</v>
      </c>
      <c r="G93" s="154">
        <f t="shared" si="17"/>
        <v>0</v>
      </c>
      <c r="H93" s="155"/>
      <c r="I93" s="154">
        <f t="shared" si="18"/>
        <v>0</v>
      </c>
      <c r="J93" s="155"/>
      <c r="K93" s="154">
        <f t="shared" si="19"/>
        <v>0</v>
      </c>
      <c r="L93" s="154">
        <v>21</v>
      </c>
      <c r="M93" s="154">
        <f t="shared" si="20"/>
        <v>0</v>
      </c>
      <c r="N93" s="147">
        <v>2.7799999999999999E-3</v>
      </c>
      <c r="O93" s="147">
        <f t="shared" si="21"/>
        <v>2.7799999999999999E-3</v>
      </c>
      <c r="P93" s="147">
        <v>0</v>
      </c>
      <c r="Q93" s="147">
        <f t="shared" si="22"/>
        <v>0</v>
      </c>
      <c r="R93" s="147"/>
      <c r="S93" s="147"/>
      <c r="T93" s="148">
        <v>0.39300000000000002</v>
      </c>
      <c r="U93" s="147">
        <f t="shared" si="23"/>
        <v>0.39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100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>
        <v>84</v>
      </c>
      <c r="B94" s="140" t="s">
        <v>268</v>
      </c>
      <c r="C94" s="176" t="s">
        <v>269</v>
      </c>
      <c r="D94" s="146" t="s">
        <v>103</v>
      </c>
      <c r="E94" s="152">
        <v>403</v>
      </c>
      <c r="F94" s="154">
        <f t="shared" si="16"/>
        <v>0</v>
      </c>
      <c r="G94" s="154">
        <f t="shared" si="17"/>
        <v>0</v>
      </c>
      <c r="H94" s="155"/>
      <c r="I94" s="154">
        <f t="shared" si="18"/>
        <v>0</v>
      </c>
      <c r="J94" s="155"/>
      <c r="K94" s="154">
        <f t="shared" si="19"/>
        <v>0</v>
      </c>
      <c r="L94" s="154">
        <v>21</v>
      </c>
      <c r="M94" s="154">
        <f t="shared" si="20"/>
        <v>0</v>
      </c>
      <c r="N94" s="147">
        <v>0</v>
      </c>
      <c r="O94" s="147">
        <f t="shared" si="21"/>
        <v>0</v>
      </c>
      <c r="P94" s="147">
        <v>0</v>
      </c>
      <c r="Q94" s="147">
        <f t="shared" si="22"/>
        <v>0</v>
      </c>
      <c r="R94" s="147"/>
      <c r="S94" s="147"/>
      <c r="T94" s="148">
        <v>4.2000000000000003E-2</v>
      </c>
      <c r="U94" s="147">
        <f t="shared" si="23"/>
        <v>16.93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100</v>
      </c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ht="22.5" outlineLevel="1" x14ac:dyDescent="0.2">
      <c r="A95" s="140">
        <v>85</v>
      </c>
      <c r="B95" s="140" t="s">
        <v>270</v>
      </c>
      <c r="C95" s="176" t="s">
        <v>271</v>
      </c>
      <c r="D95" s="146" t="s">
        <v>103</v>
      </c>
      <c r="E95" s="152">
        <v>403</v>
      </c>
      <c r="F95" s="154">
        <f t="shared" si="16"/>
        <v>0</v>
      </c>
      <c r="G95" s="154">
        <f t="shared" si="17"/>
        <v>0</v>
      </c>
      <c r="H95" s="155"/>
      <c r="I95" s="154">
        <f t="shared" si="18"/>
        <v>0</v>
      </c>
      <c r="J95" s="155"/>
      <c r="K95" s="154">
        <f t="shared" si="19"/>
        <v>0</v>
      </c>
      <c r="L95" s="154">
        <v>21</v>
      </c>
      <c r="M95" s="154">
        <f t="shared" si="20"/>
        <v>0</v>
      </c>
      <c r="N95" s="147">
        <v>1.0000000000000001E-5</v>
      </c>
      <c r="O95" s="147">
        <f t="shared" si="21"/>
        <v>4.0299999999999997E-3</v>
      </c>
      <c r="P95" s="147">
        <v>0</v>
      </c>
      <c r="Q95" s="147">
        <f t="shared" si="22"/>
        <v>0</v>
      </c>
      <c r="R95" s="147"/>
      <c r="S95" s="147"/>
      <c r="T95" s="148">
        <v>6.2E-2</v>
      </c>
      <c r="U95" s="147">
        <f t="shared" si="23"/>
        <v>24.99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100</v>
      </c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>
        <v>86</v>
      </c>
      <c r="B96" s="140" t="s">
        <v>272</v>
      </c>
      <c r="C96" s="176" t="s">
        <v>273</v>
      </c>
      <c r="D96" s="146" t="s">
        <v>158</v>
      </c>
      <c r="E96" s="152">
        <v>1.84493</v>
      </c>
      <c r="F96" s="154">
        <f t="shared" si="16"/>
        <v>0</v>
      </c>
      <c r="G96" s="154">
        <f t="shared" si="17"/>
        <v>0</v>
      </c>
      <c r="H96" s="155"/>
      <c r="I96" s="154">
        <f t="shared" si="18"/>
        <v>0</v>
      </c>
      <c r="J96" s="155"/>
      <c r="K96" s="154">
        <f t="shared" si="19"/>
        <v>0</v>
      </c>
      <c r="L96" s="154">
        <v>21</v>
      </c>
      <c r="M96" s="154">
        <f t="shared" si="20"/>
        <v>0</v>
      </c>
      <c r="N96" s="147">
        <v>0</v>
      </c>
      <c r="O96" s="147">
        <f t="shared" si="21"/>
        <v>0</v>
      </c>
      <c r="P96" s="147">
        <v>0</v>
      </c>
      <c r="Q96" s="147">
        <f t="shared" si="22"/>
        <v>0</v>
      </c>
      <c r="R96" s="147"/>
      <c r="S96" s="147"/>
      <c r="T96" s="148">
        <v>1.421</v>
      </c>
      <c r="U96" s="147">
        <f t="shared" si="23"/>
        <v>2.62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100</v>
      </c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>
        <v>87</v>
      </c>
      <c r="B97" s="140" t="s">
        <v>274</v>
      </c>
      <c r="C97" s="176" t="s">
        <v>275</v>
      </c>
      <c r="D97" s="146" t="s">
        <v>103</v>
      </c>
      <c r="E97" s="152">
        <v>237</v>
      </c>
      <c r="F97" s="154">
        <f t="shared" si="16"/>
        <v>0</v>
      </c>
      <c r="G97" s="154">
        <f t="shared" si="17"/>
        <v>0</v>
      </c>
      <c r="H97" s="155"/>
      <c r="I97" s="154">
        <f t="shared" si="18"/>
        <v>0</v>
      </c>
      <c r="J97" s="155"/>
      <c r="K97" s="154">
        <f t="shared" si="19"/>
        <v>0</v>
      </c>
      <c r="L97" s="154">
        <v>21</v>
      </c>
      <c r="M97" s="154">
        <f t="shared" si="20"/>
        <v>0</v>
      </c>
      <c r="N97" s="147">
        <v>0</v>
      </c>
      <c r="O97" s="147">
        <f t="shared" si="21"/>
        <v>0</v>
      </c>
      <c r="P97" s="147">
        <v>2.1299999999999999E-3</v>
      </c>
      <c r="Q97" s="147">
        <f t="shared" si="22"/>
        <v>0.50480999999999998</v>
      </c>
      <c r="R97" s="147"/>
      <c r="S97" s="147"/>
      <c r="T97" s="148">
        <v>0.17299999999999999</v>
      </c>
      <c r="U97" s="147">
        <f t="shared" si="23"/>
        <v>41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100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>
        <v>88</v>
      </c>
      <c r="B98" s="140" t="s">
        <v>276</v>
      </c>
      <c r="C98" s="176" t="s">
        <v>277</v>
      </c>
      <c r="D98" s="146" t="s">
        <v>103</v>
      </c>
      <c r="E98" s="152">
        <v>101</v>
      </c>
      <c r="F98" s="154">
        <f t="shared" si="16"/>
        <v>0</v>
      </c>
      <c r="G98" s="154">
        <f t="shared" si="17"/>
        <v>0</v>
      </c>
      <c r="H98" s="155"/>
      <c r="I98" s="154">
        <f t="shared" si="18"/>
        <v>0</v>
      </c>
      <c r="J98" s="155"/>
      <c r="K98" s="154">
        <f t="shared" si="19"/>
        <v>0</v>
      </c>
      <c r="L98" s="154">
        <v>21</v>
      </c>
      <c r="M98" s="154">
        <f t="shared" si="20"/>
        <v>0</v>
      </c>
      <c r="N98" s="147">
        <v>0</v>
      </c>
      <c r="O98" s="147">
        <f t="shared" si="21"/>
        <v>0</v>
      </c>
      <c r="P98" s="147">
        <v>4.9699999999999996E-3</v>
      </c>
      <c r="Q98" s="147">
        <f t="shared" si="22"/>
        <v>0.50197000000000003</v>
      </c>
      <c r="R98" s="147"/>
      <c r="S98" s="147"/>
      <c r="T98" s="148">
        <v>0.20399999999999999</v>
      </c>
      <c r="U98" s="147">
        <f t="shared" si="23"/>
        <v>20.6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100</v>
      </c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>
        <v>89</v>
      </c>
      <c r="B99" s="140" t="s">
        <v>278</v>
      </c>
      <c r="C99" s="176" t="s">
        <v>279</v>
      </c>
      <c r="D99" s="146" t="s">
        <v>103</v>
      </c>
      <c r="E99" s="152">
        <v>65</v>
      </c>
      <c r="F99" s="154">
        <f t="shared" si="16"/>
        <v>0</v>
      </c>
      <c r="G99" s="154">
        <f t="shared" si="17"/>
        <v>0</v>
      </c>
      <c r="H99" s="155"/>
      <c r="I99" s="154">
        <f t="shared" si="18"/>
        <v>0</v>
      </c>
      <c r="J99" s="155"/>
      <c r="K99" s="154">
        <f t="shared" si="19"/>
        <v>0</v>
      </c>
      <c r="L99" s="154">
        <v>21</v>
      </c>
      <c r="M99" s="154">
        <f t="shared" si="20"/>
        <v>0</v>
      </c>
      <c r="N99" s="147">
        <v>0</v>
      </c>
      <c r="O99" s="147">
        <f t="shared" si="21"/>
        <v>0</v>
      </c>
      <c r="P99" s="147">
        <v>9.5899999999999996E-3</v>
      </c>
      <c r="Q99" s="147">
        <f t="shared" si="22"/>
        <v>0.62334999999999996</v>
      </c>
      <c r="R99" s="147"/>
      <c r="S99" s="147"/>
      <c r="T99" s="148">
        <v>0.25600000000000001</v>
      </c>
      <c r="U99" s="147">
        <f t="shared" si="23"/>
        <v>16.64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100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ht="22.5" outlineLevel="1" x14ac:dyDescent="0.2">
      <c r="A100" s="140">
        <v>90</v>
      </c>
      <c r="B100" s="140" t="s">
        <v>280</v>
      </c>
      <c r="C100" s="176" t="s">
        <v>281</v>
      </c>
      <c r="D100" s="146" t="s">
        <v>109</v>
      </c>
      <c r="E100" s="152">
        <v>7</v>
      </c>
      <c r="F100" s="154">
        <f t="shared" si="16"/>
        <v>0</v>
      </c>
      <c r="G100" s="154">
        <f t="shared" si="17"/>
        <v>0</v>
      </c>
      <c r="H100" s="155"/>
      <c r="I100" s="154">
        <f t="shared" si="18"/>
        <v>0</v>
      </c>
      <c r="J100" s="155"/>
      <c r="K100" s="154">
        <f t="shared" si="19"/>
        <v>0</v>
      </c>
      <c r="L100" s="154">
        <v>21</v>
      </c>
      <c r="M100" s="154">
        <f t="shared" si="20"/>
        <v>0</v>
      </c>
      <c r="N100" s="147">
        <v>0</v>
      </c>
      <c r="O100" s="147">
        <f t="shared" si="21"/>
        <v>0</v>
      </c>
      <c r="P100" s="147">
        <v>2.826E-2</v>
      </c>
      <c r="Q100" s="147">
        <f t="shared" si="22"/>
        <v>0.19782</v>
      </c>
      <c r="R100" s="147"/>
      <c r="S100" s="147"/>
      <c r="T100" s="148">
        <v>0.434</v>
      </c>
      <c r="U100" s="147">
        <f t="shared" si="23"/>
        <v>3.04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100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>
        <v>91</v>
      </c>
      <c r="B101" s="140" t="s">
        <v>282</v>
      </c>
      <c r="C101" s="176" t="s">
        <v>283</v>
      </c>
      <c r="D101" s="146" t="s">
        <v>109</v>
      </c>
      <c r="E101" s="152">
        <v>4</v>
      </c>
      <c r="F101" s="154">
        <f t="shared" si="16"/>
        <v>0</v>
      </c>
      <c r="G101" s="154">
        <f t="shared" si="17"/>
        <v>0</v>
      </c>
      <c r="H101" s="155"/>
      <c r="I101" s="154">
        <f t="shared" si="18"/>
        <v>0</v>
      </c>
      <c r="J101" s="155"/>
      <c r="K101" s="154">
        <f t="shared" si="19"/>
        <v>0</v>
      </c>
      <c r="L101" s="154">
        <v>21</v>
      </c>
      <c r="M101" s="154">
        <f t="shared" si="20"/>
        <v>0</v>
      </c>
      <c r="N101" s="147">
        <v>0</v>
      </c>
      <c r="O101" s="147">
        <f t="shared" si="21"/>
        <v>0</v>
      </c>
      <c r="P101" s="147">
        <v>2.4399999999999999E-3</v>
      </c>
      <c r="Q101" s="147">
        <f t="shared" si="22"/>
        <v>9.7599999999999996E-3</v>
      </c>
      <c r="R101" s="147"/>
      <c r="S101" s="147"/>
      <c r="T101" s="148">
        <v>0.114</v>
      </c>
      <c r="U101" s="147">
        <f t="shared" si="23"/>
        <v>0.46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100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>
        <v>92</v>
      </c>
      <c r="B102" s="140" t="s">
        <v>284</v>
      </c>
      <c r="C102" s="176" t="s">
        <v>285</v>
      </c>
      <c r="D102" s="146" t="s">
        <v>233</v>
      </c>
      <c r="E102" s="152">
        <v>2</v>
      </c>
      <c r="F102" s="154">
        <f t="shared" si="16"/>
        <v>0</v>
      </c>
      <c r="G102" s="154">
        <f t="shared" si="17"/>
        <v>0</v>
      </c>
      <c r="H102" s="155"/>
      <c r="I102" s="154">
        <f t="shared" si="18"/>
        <v>0</v>
      </c>
      <c r="J102" s="155"/>
      <c r="K102" s="154">
        <f t="shared" si="19"/>
        <v>0</v>
      </c>
      <c r="L102" s="154">
        <v>21</v>
      </c>
      <c r="M102" s="154">
        <f t="shared" si="20"/>
        <v>0</v>
      </c>
      <c r="N102" s="147">
        <v>0</v>
      </c>
      <c r="O102" s="147">
        <f t="shared" si="21"/>
        <v>0</v>
      </c>
      <c r="P102" s="147">
        <v>0</v>
      </c>
      <c r="Q102" s="147">
        <f t="shared" si="22"/>
        <v>0</v>
      </c>
      <c r="R102" s="147"/>
      <c r="S102" s="147"/>
      <c r="T102" s="148">
        <v>0.5</v>
      </c>
      <c r="U102" s="147">
        <f t="shared" si="23"/>
        <v>1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100</v>
      </c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>
        <v>93</v>
      </c>
      <c r="B103" s="140" t="s">
        <v>286</v>
      </c>
      <c r="C103" s="176" t="s">
        <v>287</v>
      </c>
      <c r="D103" s="146" t="s">
        <v>109</v>
      </c>
      <c r="E103" s="152">
        <v>1</v>
      </c>
      <c r="F103" s="154">
        <f t="shared" si="16"/>
        <v>0</v>
      </c>
      <c r="G103" s="154">
        <f t="shared" si="17"/>
        <v>0</v>
      </c>
      <c r="H103" s="155"/>
      <c r="I103" s="154">
        <f t="shared" si="18"/>
        <v>0</v>
      </c>
      <c r="J103" s="155"/>
      <c r="K103" s="154">
        <f t="shared" si="19"/>
        <v>0</v>
      </c>
      <c r="L103" s="154">
        <v>21</v>
      </c>
      <c r="M103" s="154">
        <f t="shared" si="20"/>
        <v>0</v>
      </c>
      <c r="N103" s="147">
        <v>0</v>
      </c>
      <c r="O103" s="147">
        <f t="shared" si="21"/>
        <v>0</v>
      </c>
      <c r="P103" s="147">
        <v>7.2199999999999999E-3</v>
      </c>
      <c r="Q103" s="147">
        <f t="shared" si="22"/>
        <v>7.2199999999999999E-3</v>
      </c>
      <c r="R103" s="147"/>
      <c r="S103" s="147"/>
      <c r="T103" s="148">
        <v>7.1999999999999995E-2</v>
      </c>
      <c r="U103" s="147">
        <f t="shared" si="23"/>
        <v>7.0000000000000007E-2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100</v>
      </c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>
        <v>94</v>
      </c>
      <c r="B104" s="140" t="s">
        <v>288</v>
      </c>
      <c r="C104" s="176" t="s">
        <v>289</v>
      </c>
      <c r="D104" s="146" t="s">
        <v>109</v>
      </c>
      <c r="E104" s="152">
        <v>4</v>
      </c>
      <c r="F104" s="154">
        <f t="shared" si="16"/>
        <v>0</v>
      </c>
      <c r="G104" s="154">
        <f t="shared" si="17"/>
        <v>0</v>
      </c>
      <c r="H104" s="155"/>
      <c r="I104" s="154">
        <f t="shared" si="18"/>
        <v>0</v>
      </c>
      <c r="J104" s="155"/>
      <c r="K104" s="154">
        <f t="shared" si="19"/>
        <v>0</v>
      </c>
      <c r="L104" s="154">
        <v>21</v>
      </c>
      <c r="M104" s="154">
        <f t="shared" si="20"/>
        <v>0</v>
      </c>
      <c r="N104" s="147">
        <v>1E-4</v>
      </c>
      <c r="O104" s="147">
        <f t="shared" si="21"/>
        <v>4.0000000000000002E-4</v>
      </c>
      <c r="P104" s="147">
        <v>0</v>
      </c>
      <c r="Q104" s="147">
        <f t="shared" si="22"/>
        <v>0</v>
      </c>
      <c r="R104" s="147"/>
      <c r="S104" s="147"/>
      <c r="T104" s="148">
        <v>2.9000000000000001E-2</v>
      </c>
      <c r="U104" s="147">
        <f t="shared" si="23"/>
        <v>0.12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100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ht="22.5" outlineLevel="1" x14ac:dyDescent="0.2">
      <c r="A105" s="140">
        <v>95</v>
      </c>
      <c r="B105" s="140" t="s">
        <v>290</v>
      </c>
      <c r="C105" s="176" t="s">
        <v>291</v>
      </c>
      <c r="D105" s="146" t="s">
        <v>109</v>
      </c>
      <c r="E105" s="152">
        <v>2</v>
      </c>
      <c r="F105" s="154">
        <f t="shared" si="16"/>
        <v>0</v>
      </c>
      <c r="G105" s="154">
        <f t="shared" si="17"/>
        <v>0</v>
      </c>
      <c r="H105" s="155"/>
      <c r="I105" s="154">
        <f t="shared" si="18"/>
        <v>0</v>
      </c>
      <c r="J105" s="155"/>
      <c r="K105" s="154">
        <f t="shared" si="19"/>
        <v>0</v>
      </c>
      <c r="L105" s="154">
        <v>21</v>
      </c>
      <c r="M105" s="154">
        <f t="shared" si="20"/>
        <v>0</v>
      </c>
      <c r="N105" s="147">
        <v>0</v>
      </c>
      <c r="O105" s="147">
        <f t="shared" si="21"/>
        <v>0</v>
      </c>
      <c r="P105" s="147">
        <v>0</v>
      </c>
      <c r="Q105" s="147">
        <f t="shared" si="22"/>
        <v>0</v>
      </c>
      <c r="R105" s="147"/>
      <c r="S105" s="147"/>
      <c r="T105" s="148">
        <v>8.7999999999999995E-2</v>
      </c>
      <c r="U105" s="147">
        <f t="shared" si="23"/>
        <v>0.18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100</v>
      </c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>
        <v>96</v>
      </c>
      <c r="B106" s="140" t="s">
        <v>292</v>
      </c>
      <c r="C106" s="176" t="s">
        <v>293</v>
      </c>
      <c r="D106" s="146" t="s">
        <v>109</v>
      </c>
      <c r="E106" s="152">
        <v>2</v>
      </c>
      <c r="F106" s="154">
        <f t="shared" si="16"/>
        <v>0</v>
      </c>
      <c r="G106" s="154">
        <f t="shared" si="17"/>
        <v>0</v>
      </c>
      <c r="H106" s="155"/>
      <c r="I106" s="154">
        <f t="shared" si="18"/>
        <v>0</v>
      </c>
      <c r="J106" s="155"/>
      <c r="K106" s="154">
        <f t="shared" si="19"/>
        <v>0</v>
      </c>
      <c r="L106" s="154">
        <v>21</v>
      </c>
      <c r="M106" s="154">
        <f t="shared" si="20"/>
        <v>0</v>
      </c>
      <c r="N106" s="147">
        <v>0</v>
      </c>
      <c r="O106" s="147">
        <f t="shared" si="21"/>
        <v>0</v>
      </c>
      <c r="P106" s="147">
        <v>0</v>
      </c>
      <c r="Q106" s="147">
        <f t="shared" si="22"/>
        <v>0</v>
      </c>
      <c r="R106" s="147"/>
      <c r="S106" s="147"/>
      <c r="T106" s="148">
        <v>0.16500000000000001</v>
      </c>
      <c r="U106" s="147">
        <f t="shared" si="23"/>
        <v>0.33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100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ht="22.5" outlineLevel="1" x14ac:dyDescent="0.2">
      <c r="A107" s="140">
        <v>97</v>
      </c>
      <c r="B107" s="140" t="s">
        <v>294</v>
      </c>
      <c r="C107" s="176" t="s">
        <v>295</v>
      </c>
      <c r="D107" s="146" t="s">
        <v>109</v>
      </c>
      <c r="E107" s="152">
        <v>1</v>
      </c>
      <c r="F107" s="154">
        <f t="shared" si="16"/>
        <v>0</v>
      </c>
      <c r="G107" s="154">
        <f t="shared" si="17"/>
        <v>0</v>
      </c>
      <c r="H107" s="155"/>
      <c r="I107" s="154">
        <f t="shared" si="18"/>
        <v>0</v>
      </c>
      <c r="J107" s="155"/>
      <c r="K107" s="154">
        <f t="shared" si="19"/>
        <v>0</v>
      </c>
      <c r="L107" s="154">
        <v>21</v>
      </c>
      <c r="M107" s="154">
        <f t="shared" si="20"/>
        <v>0</v>
      </c>
      <c r="N107" s="147">
        <v>0.03</v>
      </c>
      <c r="O107" s="147">
        <f t="shared" si="21"/>
        <v>0.03</v>
      </c>
      <c r="P107" s="147">
        <v>0</v>
      </c>
      <c r="Q107" s="147">
        <f t="shared" si="22"/>
        <v>0</v>
      </c>
      <c r="R107" s="147"/>
      <c r="S107" s="147"/>
      <c r="T107" s="148">
        <v>1.6439999999999999</v>
      </c>
      <c r="U107" s="147">
        <f t="shared" si="23"/>
        <v>1.64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100</v>
      </c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ht="22.5" outlineLevel="1" x14ac:dyDescent="0.2">
      <c r="A108" s="140">
        <v>98</v>
      </c>
      <c r="B108" s="140" t="s">
        <v>296</v>
      </c>
      <c r="C108" s="176" t="s">
        <v>297</v>
      </c>
      <c r="D108" s="146" t="s">
        <v>109</v>
      </c>
      <c r="E108" s="152">
        <v>1</v>
      </c>
      <c r="F108" s="154">
        <f t="shared" si="16"/>
        <v>0</v>
      </c>
      <c r="G108" s="154">
        <f t="shared" si="17"/>
        <v>0</v>
      </c>
      <c r="H108" s="155"/>
      <c r="I108" s="154">
        <f t="shared" si="18"/>
        <v>0</v>
      </c>
      <c r="J108" s="155"/>
      <c r="K108" s="154">
        <f t="shared" si="19"/>
        <v>0</v>
      </c>
      <c r="L108" s="154">
        <v>21</v>
      </c>
      <c r="M108" s="154">
        <f t="shared" si="20"/>
        <v>0</v>
      </c>
      <c r="N108" s="147">
        <v>0.03</v>
      </c>
      <c r="O108" s="147">
        <f t="shared" si="21"/>
        <v>0.03</v>
      </c>
      <c r="P108" s="147">
        <v>0</v>
      </c>
      <c r="Q108" s="147">
        <f t="shared" si="22"/>
        <v>0</v>
      </c>
      <c r="R108" s="147"/>
      <c r="S108" s="147"/>
      <c r="T108" s="148">
        <v>1.6439999999999999</v>
      </c>
      <c r="U108" s="147">
        <f t="shared" si="23"/>
        <v>1.64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100</v>
      </c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40">
        <v>99</v>
      </c>
      <c r="B109" s="140" t="s">
        <v>298</v>
      </c>
      <c r="C109" s="176" t="s">
        <v>299</v>
      </c>
      <c r="D109" s="146" t="s">
        <v>158</v>
      </c>
      <c r="E109" s="152">
        <v>5.4609999999999999E-2</v>
      </c>
      <c r="F109" s="154">
        <f t="shared" si="16"/>
        <v>0</v>
      </c>
      <c r="G109" s="154">
        <f t="shared" si="17"/>
        <v>0</v>
      </c>
      <c r="H109" s="155"/>
      <c r="I109" s="154">
        <f t="shared" si="18"/>
        <v>0</v>
      </c>
      <c r="J109" s="155"/>
      <c r="K109" s="154">
        <f t="shared" si="19"/>
        <v>0</v>
      </c>
      <c r="L109" s="154">
        <v>21</v>
      </c>
      <c r="M109" s="154">
        <f t="shared" si="20"/>
        <v>0</v>
      </c>
      <c r="N109" s="147">
        <v>0</v>
      </c>
      <c r="O109" s="147">
        <f t="shared" si="21"/>
        <v>0</v>
      </c>
      <c r="P109" s="147">
        <v>0</v>
      </c>
      <c r="Q109" s="147">
        <f t="shared" si="22"/>
        <v>0</v>
      </c>
      <c r="R109" s="147"/>
      <c r="S109" s="147"/>
      <c r="T109" s="148">
        <v>4.93</v>
      </c>
      <c r="U109" s="147">
        <f t="shared" si="23"/>
        <v>0.27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100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x14ac:dyDescent="0.2">
      <c r="A110" s="141" t="s">
        <v>95</v>
      </c>
      <c r="B110" s="141" t="s">
        <v>64</v>
      </c>
      <c r="C110" s="177" t="s">
        <v>65</v>
      </c>
      <c r="D110" s="149"/>
      <c r="E110" s="153"/>
      <c r="F110" s="156"/>
      <c r="G110" s="156">
        <f>SUMIF(AE111:AE170,"&lt;&gt;NOR",G111:G170)</f>
        <v>0</v>
      </c>
      <c r="H110" s="156"/>
      <c r="I110" s="156">
        <f>SUM(I111:I170)</f>
        <v>0</v>
      </c>
      <c r="J110" s="156"/>
      <c r="K110" s="156">
        <f>SUM(K111:K170)</f>
        <v>0</v>
      </c>
      <c r="L110" s="156"/>
      <c r="M110" s="156">
        <f>SUM(M111:M170)</f>
        <v>0</v>
      </c>
      <c r="N110" s="150"/>
      <c r="O110" s="150">
        <f>SUM(O111:O170)</f>
        <v>1.16788</v>
      </c>
      <c r="P110" s="150"/>
      <c r="Q110" s="150">
        <f>SUM(Q111:Q170)</f>
        <v>0.68801000000000012</v>
      </c>
      <c r="R110" s="150"/>
      <c r="S110" s="150"/>
      <c r="T110" s="151"/>
      <c r="U110" s="150">
        <f>SUM(U111:U170)</f>
        <v>229.29999999999998</v>
      </c>
      <c r="AE110" t="s">
        <v>96</v>
      </c>
    </row>
    <row r="111" spans="1:60" ht="22.5" outlineLevel="1" x14ac:dyDescent="0.2">
      <c r="A111" s="140">
        <v>100</v>
      </c>
      <c r="B111" s="140" t="s">
        <v>300</v>
      </c>
      <c r="C111" s="176" t="s">
        <v>301</v>
      </c>
      <c r="D111" s="146" t="s">
        <v>233</v>
      </c>
      <c r="E111" s="152">
        <v>2</v>
      </c>
      <c r="F111" s="154">
        <f t="shared" ref="F111:F142" si="24">H111+J111</f>
        <v>0</v>
      </c>
      <c r="G111" s="154">
        <f t="shared" ref="G111:G142" si="25">ROUND(E111*F111,2)</f>
        <v>0</v>
      </c>
      <c r="H111" s="155"/>
      <c r="I111" s="154">
        <f t="shared" ref="I111:I142" si="26">ROUND(E111*H111,2)</f>
        <v>0</v>
      </c>
      <c r="J111" s="155"/>
      <c r="K111" s="154">
        <f t="shared" ref="K111:K142" si="27">ROUND(E111*J111,2)</f>
        <v>0</v>
      </c>
      <c r="L111" s="154">
        <v>21</v>
      </c>
      <c r="M111" s="154">
        <f t="shared" ref="M111:M142" si="28">G111*(1+L111/100)</f>
        <v>0</v>
      </c>
      <c r="N111" s="147">
        <v>3.4189999999999998E-2</v>
      </c>
      <c r="O111" s="147">
        <f t="shared" ref="O111:O142" si="29">ROUND(E111*N111,5)</f>
        <v>6.8379999999999996E-2</v>
      </c>
      <c r="P111" s="147">
        <v>0</v>
      </c>
      <c r="Q111" s="147">
        <f t="shared" ref="Q111:Q142" si="30">ROUND(E111*P111,5)</f>
        <v>0</v>
      </c>
      <c r="R111" s="147"/>
      <c r="S111" s="147"/>
      <c r="T111" s="148">
        <v>1.5</v>
      </c>
      <c r="U111" s="147">
        <f t="shared" ref="U111:U142" si="31">ROUND(E111*T111,2)</f>
        <v>3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100</v>
      </c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>
        <v>101</v>
      </c>
      <c r="B112" s="140" t="s">
        <v>302</v>
      </c>
      <c r="C112" s="176" t="s">
        <v>303</v>
      </c>
      <c r="D112" s="146" t="s">
        <v>233</v>
      </c>
      <c r="E112" s="152">
        <v>5</v>
      </c>
      <c r="F112" s="154">
        <f t="shared" si="24"/>
        <v>0</v>
      </c>
      <c r="G112" s="154">
        <f t="shared" si="25"/>
        <v>0</v>
      </c>
      <c r="H112" s="155"/>
      <c r="I112" s="154">
        <f t="shared" si="26"/>
        <v>0</v>
      </c>
      <c r="J112" s="155"/>
      <c r="K112" s="154">
        <f t="shared" si="27"/>
        <v>0</v>
      </c>
      <c r="L112" s="154">
        <v>21</v>
      </c>
      <c r="M112" s="154">
        <f t="shared" si="28"/>
        <v>0</v>
      </c>
      <c r="N112" s="147">
        <v>2.1340000000000001E-2</v>
      </c>
      <c r="O112" s="147">
        <f t="shared" si="29"/>
        <v>0.1067</v>
      </c>
      <c r="P112" s="147">
        <v>0</v>
      </c>
      <c r="Q112" s="147">
        <f t="shared" si="30"/>
        <v>0</v>
      </c>
      <c r="R112" s="147"/>
      <c r="S112" s="147"/>
      <c r="T112" s="148">
        <v>0.97299999999999998</v>
      </c>
      <c r="U112" s="147">
        <f t="shared" si="31"/>
        <v>4.87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100</v>
      </c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>
        <v>102</v>
      </c>
      <c r="B113" s="140" t="s">
        <v>304</v>
      </c>
      <c r="C113" s="176" t="s">
        <v>305</v>
      </c>
      <c r="D113" s="146" t="s">
        <v>233</v>
      </c>
      <c r="E113" s="152">
        <v>12</v>
      </c>
      <c r="F113" s="154">
        <f t="shared" si="24"/>
        <v>0</v>
      </c>
      <c r="G113" s="154">
        <f t="shared" si="25"/>
        <v>0</v>
      </c>
      <c r="H113" s="155"/>
      <c r="I113" s="154">
        <f t="shared" si="26"/>
        <v>0</v>
      </c>
      <c r="J113" s="155"/>
      <c r="K113" s="154">
        <f t="shared" si="27"/>
        <v>0</v>
      </c>
      <c r="L113" s="154">
        <v>21</v>
      </c>
      <c r="M113" s="154">
        <f t="shared" si="28"/>
        <v>0</v>
      </c>
      <c r="N113" s="147">
        <v>1.421E-2</v>
      </c>
      <c r="O113" s="147">
        <f t="shared" si="29"/>
        <v>0.17052</v>
      </c>
      <c r="P113" s="147">
        <v>0</v>
      </c>
      <c r="Q113" s="147">
        <f t="shared" si="30"/>
        <v>0</v>
      </c>
      <c r="R113" s="147"/>
      <c r="S113" s="147"/>
      <c r="T113" s="148">
        <v>1.1890000000000001</v>
      </c>
      <c r="U113" s="147">
        <f t="shared" si="31"/>
        <v>14.27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100</v>
      </c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>
        <v>103</v>
      </c>
      <c r="B114" s="140" t="s">
        <v>306</v>
      </c>
      <c r="C114" s="176" t="s">
        <v>307</v>
      </c>
      <c r="D114" s="146" t="s">
        <v>233</v>
      </c>
      <c r="E114" s="152">
        <v>5</v>
      </c>
      <c r="F114" s="154">
        <f t="shared" si="24"/>
        <v>0</v>
      </c>
      <c r="G114" s="154">
        <f t="shared" si="25"/>
        <v>0</v>
      </c>
      <c r="H114" s="155"/>
      <c r="I114" s="154">
        <f t="shared" si="26"/>
        <v>0</v>
      </c>
      <c r="J114" s="155"/>
      <c r="K114" s="154">
        <f t="shared" si="27"/>
        <v>0</v>
      </c>
      <c r="L114" s="154">
        <v>21</v>
      </c>
      <c r="M114" s="154">
        <f t="shared" si="28"/>
        <v>0</v>
      </c>
      <c r="N114" s="147">
        <v>1.444E-2</v>
      </c>
      <c r="O114" s="147">
        <f t="shared" si="29"/>
        <v>7.22E-2</v>
      </c>
      <c r="P114" s="147">
        <v>0</v>
      </c>
      <c r="Q114" s="147">
        <f t="shared" si="30"/>
        <v>0</v>
      </c>
      <c r="R114" s="147"/>
      <c r="S114" s="147"/>
      <c r="T114" s="148">
        <v>1.25</v>
      </c>
      <c r="U114" s="147">
        <f t="shared" si="31"/>
        <v>6.25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100</v>
      </c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>
        <v>104</v>
      </c>
      <c r="B115" s="140" t="s">
        <v>308</v>
      </c>
      <c r="C115" s="176" t="s">
        <v>309</v>
      </c>
      <c r="D115" s="146" t="s">
        <v>233</v>
      </c>
      <c r="E115" s="152">
        <v>5</v>
      </c>
      <c r="F115" s="154">
        <f t="shared" si="24"/>
        <v>0</v>
      </c>
      <c r="G115" s="154">
        <f t="shared" si="25"/>
        <v>0</v>
      </c>
      <c r="H115" s="155"/>
      <c r="I115" s="154">
        <f t="shared" si="26"/>
        <v>0</v>
      </c>
      <c r="J115" s="155"/>
      <c r="K115" s="154">
        <f t="shared" si="27"/>
        <v>0</v>
      </c>
      <c r="L115" s="154">
        <v>21</v>
      </c>
      <c r="M115" s="154">
        <f t="shared" si="28"/>
        <v>0</v>
      </c>
      <c r="N115" s="147">
        <v>1.8E-3</v>
      </c>
      <c r="O115" s="147">
        <f t="shared" si="29"/>
        <v>8.9999999999999993E-3</v>
      </c>
      <c r="P115" s="147">
        <v>0</v>
      </c>
      <c r="Q115" s="147">
        <f t="shared" si="30"/>
        <v>0</v>
      </c>
      <c r="R115" s="147"/>
      <c r="S115" s="147"/>
      <c r="T115" s="148">
        <v>0.5</v>
      </c>
      <c r="U115" s="147">
        <f t="shared" si="31"/>
        <v>2.5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100</v>
      </c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ht="22.5" outlineLevel="1" x14ac:dyDescent="0.2">
      <c r="A116" s="140">
        <v>105</v>
      </c>
      <c r="B116" s="140" t="s">
        <v>310</v>
      </c>
      <c r="C116" s="176" t="s">
        <v>311</v>
      </c>
      <c r="D116" s="146" t="s">
        <v>109</v>
      </c>
      <c r="E116" s="152">
        <v>7</v>
      </c>
      <c r="F116" s="154">
        <f t="shared" si="24"/>
        <v>0</v>
      </c>
      <c r="G116" s="154">
        <f t="shared" si="25"/>
        <v>0</v>
      </c>
      <c r="H116" s="155"/>
      <c r="I116" s="154">
        <f t="shared" si="26"/>
        <v>0</v>
      </c>
      <c r="J116" s="155"/>
      <c r="K116" s="154">
        <f t="shared" si="27"/>
        <v>0</v>
      </c>
      <c r="L116" s="154">
        <v>21</v>
      </c>
      <c r="M116" s="154">
        <f t="shared" si="28"/>
        <v>0</v>
      </c>
      <c r="N116" s="147">
        <v>1.1E-4</v>
      </c>
      <c r="O116" s="147">
        <f t="shared" si="29"/>
        <v>7.6999999999999996E-4</v>
      </c>
      <c r="P116" s="147">
        <v>0</v>
      </c>
      <c r="Q116" s="147">
        <f t="shared" si="30"/>
        <v>0</v>
      </c>
      <c r="R116" s="147"/>
      <c r="S116" s="147"/>
      <c r="T116" s="148">
        <v>0.745</v>
      </c>
      <c r="U116" s="147">
        <f t="shared" si="31"/>
        <v>5.22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100</v>
      </c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>
        <v>106</v>
      </c>
      <c r="B117" s="140" t="s">
        <v>312</v>
      </c>
      <c r="C117" s="176" t="s">
        <v>313</v>
      </c>
      <c r="D117" s="146" t="s">
        <v>109</v>
      </c>
      <c r="E117" s="152">
        <v>5</v>
      </c>
      <c r="F117" s="154">
        <f t="shared" si="24"/>
        <v>0</v>
      </c>
      <c r="G117" s="154">
        <f t="shared" si="25"/>
        <v>0</v>
      </c>
      <c r="H117" s="155"/>
      <c r="I117" s="154">
        <f t="shared" si="26"/>
        <v>0</v>
      </c>
      <c r="J117" s="155"/>
      <c r="K117" s="154">
        <f t="shared" si="27"/>
        <v>0</v>
      </c>
      <c r="L117" s="154">
        <v>21</v>
      </c>
      <c r="M117" s="154">
        <f t="shared" si="28"/>
        <v>0</v>
      </c>
      <c r="N117" s="147">
        <v>0</v>
      </c>
      <c r="O117" s="147">
        <f t="shared" si="29"/>
        <v>0</v>
      </c>
      <c r="P117" s="147">
        <v>0</v>
      </c>
      <c r="Q117" s="147">
        <f t="shared" si="30"/>
        <v>0</v>
      </c>
      <c r="R117" s="147"/>
      <c r="S117" s="147"/>
      <c r="T117" s="148">
        <v>1.77</v>
      </c>
      <c r="U117" s="147">
        <f t="shared" si="31"/>
        <v>8.85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100</v>
      </c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>
        <v>107</v>
      </c>
      <c r="B118" s="140" t="s">
        <v>314</v>
      </c>
      <c r="C118" s="176" t="s">
        <v>315</v>
      </c>
      <c r="D118" s="146" t="s">
        <v>233</v>
      </c>
      <c r="E118" s="152">
        <v>7</v>
      </c>
      <c r="F118" s="154">
        <f t="shared" si="24"/>
        <v>0</v>
      </c>
      <c r="G118" s="154">
        <f t="shared" si="25"/>
        <v>0</v>
      </c>
      <c r="H118" s="155"/>
      <c r="I118" s="154">
        <f t="shared" si="26"/>
        <v>0</v>
      </c>
      <c r="J118" s="155"/>
      <c r="K118" s="154">
        <f t="shared" si="27"/>
        <v>0</v>
      </c>
      <c r="L118" s="154">
        <v>21</v>
      </c>
      <c r="M118" s="154">
        <f t="shared" si="28"/>
        <v>0</v>
      </c>
      <c r="N118" s="147">
        <v>1.8600000000000001E-3</v>
      </c>
      <c r="O118" s="147">
        <f t="shared" si="29"/>
        <v>1.302E-2</v>
      </c>
      <c r="P118" s="147">
        <v>0</v>
      </c>
      <c r="Q118" s="147">
        <f t="shared" si="30"/>
        <v>0</v>
      </c>
      <c r="R118" s="147"/>
      <c r="S118" s="147"/>
      <c r="T118" s="148">
        <v>1.3340000000000001</v>
      </c>
      <c r="U118" s="147">
        <f t="shared" si="31"/>
        <v>9.34</v>
      </c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100</v>
      </c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>
        <v>108</v>
      </c>
      <c r="B119" s="140" t="s">
        <v>316</v>
      </c>
      <c r="C119" s="176" t="s">
        <v>317</v>
      </c>
      <c r="D119" s="146" t="s">
        <v>233</v>
      </c>
      <c r="E119" s="152">
        <v>5</v>
      </c>
      <c r="F119" s="154">
        <f t="shared" si="24"/>
        <v>0</v>
      </c>
      <c r="G119" s="154">
        <f t="shared" si="25"/>
        <v>0</v>
      </c>
      <c r="H119" s="155"/>
      <c r="I119" s="154">
        <f t="shared" si="26"/>
        <v>0</v>
      </c>
      <c r="J119" s="155"/>
      <c r="K119" s="154">
        <f t="shared" si="27"/>
        <v>0</v>
      </c>
      <c r="L119" s="154">
        <v>21</v>
      </c>
      <c r="M119" s="154">
        <f t="shared" si="28"/>
        <v>0</v>
      </c>
      <c r="N119" s="147">
        <v>0</v>
      </c>
      <c r="O119" s="147">
        <f t="shared" si="29"/>
        <v>0</v>
      </c>
      <c r="P119" s="147">
        <v>0</v>
      </c>
      <c r="Q119" s="147">
        <f t="shared" si="30"/>
        <v>0</v>
      </c>
      <c r="R119" s="147"/>
      <c r="S119" s="147"/>
      <c r="T119" s="148">
        <v>1.77</v>
      </c>
      <c r="U119" s="147">
        <f t="shared" si="31"/>
        <v>8.85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100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>
        <v>109</v>
      </c>
      <c r="B120" s="140" t="s">
        <v>318</v>
      </c>
      <c r="C120" s="176" t="s">
        <v>319</v>
      </c>
      <c r="D120" s="146" t="s">
        <v>233</v>
      </c>
      <c r="E120" s="152">
        <v>13</v>
      </c>
      <c r="F120" s="154">
        <f t="shared" si="24"/>
        <v>0</v>
      </c>
      <c r="G120" s="154">
        <f t="shared" si="25"/>
        <v>0</v>
      </c>
      <c r="H120" s="155"/>
      <c r="I120" s="154">
        <f t="shared" si="26"/>
        <v>0</v>
      </c>
      <c r="J120" s="155"/>
      <c r="K120" s="154">
        <f t="shared" si="27"/>
        <v>0</v>
      </c>
      <c r="L120" s="154">
        <v>21</v>
      </c>
      <c r="M120" s="154">
        <f t="shared" si="28"/>
        <v>0</v>
      </c>
      <c r="N120" s="147">
        <v>8.4000000000000003E-4</v>
      </c>
      <c r="O120" s="147">
        <f t="shared" si="29"/>
        <v>1.0919999999999999E-2</v>
      </c>
      <c r="P120" s="147">
        <v>0</v>
      </c>
      <c r="Q120" s="147">
        <f t="shared" si="30"/>
        <v>0</v>
      </c>
      <c r="R120" s="147"/>
      <c r="S120" s="147"/>
      <c r="T120" s="148">
        <v>1.2529999999999999</v>
      </c>
      <c r="U120" s="147">
        <f t="shared" si="31"/>
        <v>16.29</v>
      </c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100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>
        <v>110</v>
      </c>
      <c r="B121" s="140" t="s">
        <v>320</v>
      </c>
      <c r="C121" s="176" t="s">
        <v>321</v>
      </c>
      <c r="D121" s="146" t="s">
        <v>233</v>
      </c>
      <c r="E121" s="152">
        <v>3</v>
      </c>
      <c r="F121" s="154">
        <f t="shared" si="24"/>
        <v>0</v>
      </c>
      <c r="G121" s="154">
        <f t="shared" si="25"/>
        <v>0</v>
      </c>
      <c r="H121" s="155"/>
      <c r="I121" s="154">
        <f t="shared" si="26"/>
        <v>0</v>
      </c>
      <c r="J121" s="155"/>
      <c r="K121" s="154">
        <f t="shared" si="27"/>
        <v>0</v>
      </c>
      <c r="L121" s="154">
        <v>21</v>
      </c>
      <c r="M121" s="154">
        <f t="shared" si="28"/>
        <v>0</v>
      </c>
      <c r="N121" s="147">
        <v>2.5000000000000001E-4</v>
      </c>
      <c r="O121" s="147">
        <f t="shared" si="29"/>
        <v>7.5000000000000002E-4</v>
      </c>
      <c r="P121" s="147">
        <v>0</v>
      </c>
      <c r="Q121" s="147">
        <f t="shared" si="30"/>
        <v>0</v>
      </c>
      <c r="R121" s="147"/>
      <c r="S121" s="147"/>
      <c r="T121" s="148">
        <v>0.25800000000000001</v>
      </c>
      <c r="U121" s="147">
        <f t="shared" si="31"/>
        <v>0.77</v>
      </c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100</v>
      </c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>
        <v>111</v>
      </c>
      <c r="B122" s="140" t="s">
        <v>322</v>
      </c>
      <c r="C122" s="176" t="s">
        <v>323</v>
      </c>
      <c r="D122" s="146" t="s">
        <v>233</v>
      </c>
      <c r="E122" s="152">
        <v>3</v>
      </c>
      <c r="F122" s="154">
        <f t="shared" si="24"/>
        <v>0</v>
      </c>
      <c r="G122" s="154">
        <f t="shared" si="25"/>
        <v>0</v>
      </c>
      <c r="H122" s="155"/>
      <c r="I122" s="154">
        <f t="shared" si="26"/>
        <v>0</v>
      </c>
      <c r="J122" s="155"/>
      <c r="K122" s="154">
        <f t="shared" si="27"/>
        <v>0</v>
      </c>
      <c r="L122" s="154">
        <v>21</v>
      </c>
      <c r="M122" s="154">
        <f t="shared" si="28"/>
        <v>0</v>
      </c>
      <c r="N122" s="147">
        <v>7.2000000000000005E-4</v>
      </c>
      <c r="O122" s="147">
        <f t="shared" si="29"/>
        <v>2.16E-3</v>
      </c>
      <c r="P122" s="147">
        <v>0</v>
      </c>
      <c r="Q122" s="147">
        <f t="shared" si="30"/>
        <v>0</v>
      </c>
      <c r="R122" s="147"/>
      <c r="S122" s="147"/>
      <c r="T122" s="148">
        <v>0.50600000000000001</v>
      </c>
      <c r="U122" s="147">
        <f t="shared" si="31"/>
        <v>1.52</v>
      </c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100</v>
      </c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>
        <v>112</v>
      </c>
      <c r="B123" s="140" t="s">
        <v>324</v>
      </c>
      <c r="C123" s="176" t="s">
        <v>325</v>
      </c>
      <c r="D123" s="146" t="s">
        <v>109</v>
      </c>
      <c r="E123" s="152">
        <v>5</v>
      </c>
      <c r="F123" s="154">
        <f t="shared" si="24"/>
        <v>0</v>
      </c>
      <c r="G123" s="154">
        <f t="shared" si="25"/>
        <v>0</v>
      </c>
      <c r="H123" s="155"/>
      <c r="I123" s="154">
        <f t="shared" si="26"/>
        <v>0</v>
      </c>
      <c r="J123" s="155"/>
      <c r="K123" s="154">
        <f t="shared" si="27"/>
        <v>0</v>
      </c>
      <c r="L123" s="154">
        <v>21</v>
      </c>
      <c r="M123" s="154">
        <f t="shared" si="28"/>
        <v>0</v>
      </c>
      <c r="N123" s="147">
        <v>9.0000000000000006E-5</v>
      </c>
      <c r="O123" s="147">
        <f t="shared" si="29"/>
        <v>4.4999999999999999E-4</v>
      </c>
      <c r="P123" s="147">
        <v>0</v>
      </c>
      <c r="Q123" s="147">
        <f t="shared" si="30"/>
        <v>0</v>
      </c>
      <c r="R123" s="147"/>
      <c r="S123" s="147"/>
      <c r="T123" s="148">
        <v>0.18</v>
      </c>
      <c r="U123" s="147">
        <f t="shared" si="31"/>
        <v>0.9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100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>
        <v>113</v>
      </c>
      <c r="B124" s="140" t="s">
        <v>326</v>
      </c>
      <c r="C124" s="176" t="s">
        <v>327</v>
      </c>
      <c r="D124" s="146" t="s">
        <v>109</v>
      </c>
      <c r="E124" s="152">
        <v>5</v>
      </c>
      <c r="F124" s="154">
        <f t="shared" si="24"/>
        <v>0</v>
      </c>
      <c r="G124" s="154">
        <f t="shared" si="25"/>
        <v>0</v>
      </c>
      <c r="H124" s="155"/>
      <c r="I124" s="154">
        <f t="shared" si="26"/>
        <v>0</v>
      </c>
      <c r="J124" s="155"/>
      <c r="K124" s="154">
        <f t="shared" si="27"/>
        <v>0</v>
      </c>
      <c r="L124" s="154">
        <v>21</v>
      </c>
      <c r="M124" s="154">
        <f t="shared" si="28"/>
        <v>0</v>
      </c>
      <c r="N124" s="147">
        <v>3.0899999999999999E-3</v>
      </c>
      <c r="O124" s="147">
        <f t="shared" si="29"/>
        <v>1.545E-2</v>
      </c>
      <c r="P124" s="147">
        <v>0</v>
      </c>
      <c r="Q124" s="147">
        <f t="shared" si="30"/>
        <v>0</v>
      </c>
      <c r="R124" s="147"/>
      <c r="S124" s="147"/>
      <c r="T124" s="148">
        <v>1.25</v>
      </c>
      <c r="U124" s="147">
        <f t="shared" si="31"/>
        <v>6.25</v>
      </c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100</v>
      </c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>
        <v>114</v>
      </c>
      <c r="B125" s="140" t="s">
        <v>328</v>
      </c>
      <c r="C125" s="176" t="s">
        <v>329</v>
      </c>
      <c r="D125" s="146" t="s">
        <v>109</v>
      </c>
      <c r="E125" s="152">
        <v>7</v>
      </c>
      <c r="F125" s="154">
        <f t="shared" si="24"/>
        <v>0</v>
      </c>
      <c r="G125" s="154">
        <f t="shared" si="25"/>
        <v>0</v>
      </c>
      <c r="H125" s="155"/>
      <c r="I125" s="154">
        <f t="shared" si="26"/>
        <v>0</v>
      </c>
      <c r="J125" s="155"/>
      <c r="K125" s="154">
        <f t="shared" si="27"/>
        <v>0</v>
      </c>
      <c r="L125" s="154">
        <v>21</v>
      </c>
      <c r="M125" s="154">
        <f t="shared" si="28"/>
        <v>0</v>
      </c>
      <c r="N125" s="147">
        <v>7.2999999999999996E-4</v>
      </c>
      <c r="O125" s="147">
        <f t="shared" si="29"/>
        <v>5.11E-3</v>
      </c>
      <c r="P125" s="147">
        <v>0</v>
      </c>
      <c r="Q125" s="147">
        <f t="shared" si="30"/>
        <v>0</v>
      </c>
      <c r="R125" s="147"/>
      <c r="S125" s="147"/>
      <c r="T125" s="148">
        <v>0.32100000000000001</v>
      </c>
      <c r="U125" s="147">
        <f t="shared" si="31"/>
        <v>2.25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100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ht="22.5" outlineLevel="1" x14ac:dyDescent="0.2">
      <c r="A126" s="140">
        <v>115</v>
      </c>
      <c r="B126" s="140" t="s">
        <v>330</v>
      </c>
      <c r="C126" s="176" t="s">
        <v>331</v>
      </c>
      <c r="D126" s="146" t="s">
        <v>233</v>
      </c>
      <c r="E126" s="152">
        <v>1</v>
      </c>
      <c r="F126" s="154">
        <f t="shared" si="24"/>
        <v>0</v>
      </c>
      <c r="G126" s="154">
        <f t="shared" si="25"/>
        <v>0</v>
      </c>
      <c r="H126" s="155"/>
      <c r="I126" s="154">
        <f t="shared" si="26"/>
        <v>0</v>
      </c>
      <c r="J126" s="155"/>
      <c r="K126" s="154">
        <f t="shared" si="27"/>
        <v>0</v>
      </c>
      <c r="L126" s="154">
        <v>21</v>
      </c>
      <c r="M126" s="154">
        <f t="shared" si="28"/>
        <v>0</v>
      </c>
      <c r="N126" s="147">
        <v>4.3699999999999998E-3</v>
      </c>
      <c r="O126" s="147">
        <f t="shared" si="29"/>
        <v>4.3699999999999998E-3</v>
      </c>
      <c r="P126" s="147">
        <v>0</v>
      </c>
      <c r="Q126" s="147">
        <f t="shared" si="30"/>
        <v>0</v>
      </c>
      <c r="R126" s="147"/>
      <c r="S126" s="147"/>
      <c r="T126" s="148">
        <v>0.50700000000000001</v>
      </c>
      <c r="U126" s="147">
        <f t="shared" si="31"/>
        <v>0.51</v>
      </c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100</v>
      </c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ht="22.5" outlineLevel="1" x14ac:dyDescent="0.2">
      <c r="A127" s="140">
        <v>116</v>
      </c>
      <c r="B127" s="140" t="s">
        <v>332</v>
      </c>
      <c r="C127" s="176" t="s">
        <v>333</v>
      </c>
      <c r="D127" s="146" t="s">
        <v>233</v>
      </c>
      <c r="E127" s="152">
        <v>5</v>
      </c>
      <c r="F127" s="154">
        <f t="shared" si="24"/>
        <v>0</v>
      </c>
      <c r="G127" s="154">
        <f t="shared" si="25"/>
        <v>0</v>
      </c>
      <c r="H127" s="155"/>
      <c r="I127" s="154">
        <f t="shared" si="26"/>
        <v>0</v>
      </c>
      <c r="J127" s="155"/>
      <c r="K127" s="154">
        <f t="shared" si="27"/>
        <v>0</v>
      </c>
      <c r="L127" s="154">
        <v>21</v>
      </c>
      <c r="M127" s="154">
        <f t="shared" si="28"/>
        <v>0</v>
      </c>
      <c r="N127" s="147">
        <v>6.4820000000000003E-2</v>
      </c>
      <c r="O127" s="147">
        <f t="shared" si="29"/>
        <v>0.3241</v>
      </c>
      <c r="P127" s="147">
        <v>0</v>
      </c>
      <c r="Q127" s="147">
        <f t="shared" si="30"/>
        <v>0</v>
      </c>
      <c r="R127" s="147"/>
      <c r="S127" s="147"/>
      <c r="T127" s="148">
        <v>2.8580000000000001</v>
      </c>
      <c r="U127" s="147">
        <f t="shared" si="31"/>
        <v>14.29</v>
      </c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100</v>
      </c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ht="22.5" outlineLevel="1" x14ac:dyDescent="0.2">
      <c r="A128" s="140">
        <v>117</v>
      </c>
      <c r="B128" s="140" t="s">
        <v>334</v>
      </c>
      <c r="C128" s="176" t="s">
        <v>335</v>
      </c>
      <c r="D128" s="146" t="s">
        <v>233</v>
      </c>
      <c r="E128" s="152">
        <v>1</v>
      </c>
      <c r="F128" s="154">
        <f t="shared" si="24"/>
        <v>0</v>
      </c>
      <c r="G128" s="154">
        <f t="shared" si="25"/>
        <v>0</v>
      </c>
      <c r="H128" s="155"/>
      <c r="I128" s="154">
        <f t="shared" si="26"/>
        <v>0</v>
      </c>
      <c r="J128" s="155"/>
      <c r="K128" s="154">
        <f t="shared" si="27"/>
        <v>0</v>
      </c>
      <c r="L128" s="154">
        <v>21</v>
      </c>
      <c r="M128" s="154">
        <f t="shared" si="28"/>
        <v>0</v>
      </c>
      <c r="N128" s="147">
        <v>7.0819999999999994E-2</v>
      </c>
      <c r="O128" s="147">
        <f t="shared" si="29"/>
        <v>7.0819999999999994E-2</v>
      </c>
      <c r="P128" s="147">
        <v>0</v>
      </c>
      <c r="Q128" s="147">
        <f t="shared" si="30"/>
        <v>0</v>
      </c>
      <c r="R128" s="147"/>
      <c r="S128" s="147"/>
      <c r="T128" s="148">
        <v>2.9580000000000002</v>
      </c>
      <c r="U128" s="147">
        <f t="shared" si="31"/>
        <v>2.96</v>
      </c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100</v>
      </c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>
        <v>118</v>
      </c>
      <c r="B129" s="140" t="s">
        <v>336</v>
      </c>
      <c r="C129" s="176" t="s">
        <v>337</v>
      </c>
      <c r="D129" s="146" t="s">
        <v>233</v>
      </c>
      <c r="E129" s="152">
        <v>6</v>
      </c>
      <c r="F129" s="154">
        <f t="shared" si="24"/>
        <v>0</v>
      </c>
      <c r="G129" s="154">
        <f t="shared" si="25"/>
        <v>0</v>
      </c>
      <c r="H129" s="155"/>
      <c r="I129" s="154">
        <f t="shared" si="26"/>
        <v>0</v>
      </c>
      <c r="J129" s="155"/>
      <c r="K129" s="154">
        <f t="shared" si="27"/>
        <v>0</v>
      </c>
      <c r="L129" s="154">
        <v>21</v>
      </c>
      <c r="M129" s="154">
        <f t="shared" si="28"/>
        <v>0</v>
      </c>
      <c r="N129" s="147">
        <v>2.8819999999999998E-2</v>
      </c>
      <c r="O129" s="147">
        <f t="shared" si="29"/>
        <v>0.17291999999999999</v>
      </c>
      <c r="P129" s="147">
        <v>0</v>
      </c>
      <c r="Q129" s="147">
        <f t="shared" si="30"/>
        <v>0</v>
      </c>
      <c r="R129" s="147"/>
      <c r="S129" s="147"/>
      <c r="T129" s="148">
        <v>2.9580000000000002</v>
      </c>
      <c r="U129" s="147">
        <f t="shared" si="31"/>
        <v>17.75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100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>
        <v>119</v>
      </c>
      <c r="B130" s="140" t="s">
        <v>338</v>
      </c>
      <c r="C130" s="176" t="s">
        <v>339</v>
      </c>
      <c r="D130" s="146" t="s">
        <v>233</v>
      </c>
      <c r="E130" s="152">
        <v>1</v>
      </c>
      <c r="F130" s="154">
        <f t="shared" si="24"/>
        <v>0</v>
      </c>
      <c r="G130" s="154">
        <f t="shared" si="25"/>
        <v>0</v>
      </c>
      <c r="H130" s="155"/>
      <c r="I130" s="154">
        <f t="shared" si="26"/>
        <v>0</v>
      </c>
      <c r="J130" s="155"/>
      <c r="K130" s="154">
        <f t="shared" si="27"/>
        <v>0</v>
      </c>
      <c r="L130" s="154">
        <v>21</v>
      </c>
      <c r="M130" s="154">
        <f t="shared" si="28"/>
        <v>0</v>
      </c>
      <c r="N130" s="147">
        <v>2.8819999999999998E-2</v>
      </c>
      <c r="O130" s="147">
        <f t="shared" si="29"/>
        <v>2.8819999999999998E-2</v>
      </c>
      <c r="P130" s="147">
        <v>0</v>
      </c>
      <c r="Q130" s="147">
        <f t="shared" si="30"/>
        <v>0</v>
      </c>
      <c r="R130" s="147"/>
      <c r="S130" s="147"/>
      <c r="T130" s="148">
        <v>3.0720000000000001</v>
      </c>
      <c r="U130" s="147">
        <f t="shared" si="31"/>
        <v>3.07</v>
      </c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100</v>
      </c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>
        <v>120</v>
      </c>
      <c r="B131" s="140" t="s">
        <v>340</v>
      </c>
      <c r="C131" s="176" t="s">
        <v>341</v>
      </c>
      <c r="D131" s="146" t="s">
        <v>233</v>
      </c>
      <c r="E131" s="152">
        <v>65</v>
      </c>
      <c r="F131" s="154">
        <f t="shared" si="24"/>
        <v>0</v>
      </c>
      <c r="G131" s="154">
        <f t="shared" si="25"/>
        <v>0</v>
      </c>
      <c r="H131" s="155"/>
      <c r="I131" s="154">
        <f t="shared" si="26"/>
        <v>0</v>
      </c>
      <c r="J131" s="155"/>
      <c r="K131" s="154">
        <f t="shared" si="27"/>
        <v>0</v>
      </c>
      <c r="L131" s="154">
        <v>21</v>
      </c>
      <c r="M131" s="154">
        <f t="shared" si="28"/>
        <v>0</v>
      </c>
      <c r="N131" s="147">
        <v>2.4000000000000001E-4</v>
      </c>
      <c r="O131" s="147">
        <f t="shared" si="29"/>
        <v>1.5599999999999999E-2</v>
      </c>
      <c r="P131" s="147">
        <v>0</v>
      </c>
      <c r="Q131" s="147">
        <f t="shared" si="30"/>
        <v>0</v>
      </c>
      <c r="R131" s="147"/>
      <c r="S131" s="147"/>
      <c r="T131" s="148">
        <v>0.124</v>
      </c>
      <c r="U131" s="147">
        <f t="shared" si="31"/>
        <v>8.06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100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ht="22.5" outlineLevel="1" x14ac:dyDescent="0.2">
      <c r="A132" s="140">
        <v>121</v>
      </c>
      <c r="B132" s="140" t="s">
        <v>342</v>
      </c>
      <c r="C132" s="176" t="s">
        <v>343</v>
      </c>
      <c r="D132" s="146" t="s">
        <v>233</v>
      </c>
      <c r="E132" s="152">
        <v>2</v>
      </c>
      <c r="F132" s="154">
        <f t="shared" si="24"/>
        <v>0</v>
      </c>
      <c r="G132" s="154">
        <f t="shared" si="25"/>
        <v>0</v>
      </c>
      <c r="H132" s="155"/>
      <c r="I132" s="154">
        <f t="shared" si="26"/>
        <v>0</v>
      </c>
      <c r="J132" s="155"/>
      <c r="K132" s="154">
        <f t="shared" si="27"/>
        <v>0</v>
      </c>
      <c r="L132" s="154">
        <v>21</v>
      </c>
      <c r="M132" s="154">
        <f t="shared" si="28"/>
        <v>0</v>
      </c>
      <c r="N132" s="147">
        <v>2.4000000000000001E-4</v>
      </c>
      <c r="O132" s="147">
        <f t="shared" si="29"/>
        <v>4.8000000000000001E-4</v>
      </c>
      <c r="P132" s="147">
        <v>0</v>
      </c>
      <c r="Q132" s="147">
        <f t="shared" si="30"/>
        <v>0</v>
      </c>
      <c r="R132" s="147"/>
      <c r="S132" s="147"/>
      <c r="T132" s="148">
        <v>0.124</v>
      </c>
      <c r="U132" s="147">
        <f t="shared" si="31"/>
        <v>0.25</v>
      </c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100</v>
      </c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>
        <v>122</v>
      </c>
      <c r="B133" s="140" t="s">
        <v>344</v>
      </c>
      <c r="C133" s="176" t="s">
        <v>345</v>
      </c>
      <c r="D133" s="146" t="s">
        <v>233</v>
      </c>
      <c r="E133" s="152">
        <v>67</v>
      </c>
      <c r="F133" s="154">
        <f t="shared" si="24"/>
        <v>0</v>
      </c>
      <c r="G133" s="154">
        <f t="shared" si="25"/>
        <v>0</v>
      </c>
      <c r="H133" s="155"/>
      <c r="I133" s="154">
        <f t="shared" si="26"/>
        <v>0</v>
      </c>
      <c r="J133" s="155"/>
      <c r="K133" s="154">
        <f t="shared" si="27"/>
        <v>0</v>
      </c>
      <c r="L133" s="154">
        <v>21</v>
      </c>
      <c r="M133" s="154">
        <f t="shared" si="28"/>
        <v>0</v>
      </c>
      <c r="N133" s="147">
        <v>8.0000000000000007E-5</v>
      </c>
      <c r="O133" s="147">
        <f t="shared" si="29"/>
        <v>5.3600000000000002E-3</v>
      </c>
      <c r="P133" s="147">
        <v>0</v>
      </c>
      <c r="Q133" s="147">
        <f t="shared" si="30"/>
        <v>0</v>
      </c>
      <c r="R133" s="147"/>
      <c r="S133" s="147"/>
      <c r="T133" s="148">
        <v>0.17599999999999999</v>
      </c>
      <c r="U133" s="147">
        <f t="shared" si="31"/>
        <v>11.79</v>
      </c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100</v>
      </c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>
        <v>123</v>
      </c>
      <c r="B134" s="140" t="s">
        <v>346</v>
      </c>
      <c r="C134" s="176" t="s">
        <v>347</v>
      </c>
      <c r="D134" s="146" t="s">
        <v>233</v>
      </c>
      <c r="E134" s="152">
        <v>1</v>
      </c>
      <c r="F134" s="154">
        <f t="shared" si="24"/>
        <v>0</v>
      </c>
      <c r="G134" s="154">
        <f t="shared" si="25"/>
        <v>0</v>
      </c>
      <c r="H134" s="155"/>
      <c r="I134" s="154">
        <f t="shared" si="26"/>
        <v>0</v>
      </c>
      <c r="J134" s="155"/>
      <c r="K134" s="154">
        <f t="shared" si="27"/>
        <v>0</v>
      </c>
      <c r="L134" s="154">
        <v>21</v>
      </c>
      <c r="M134" s="154">
        <f t="shared" si="28"/>
        <v>0</v>
      </c>
      <c r="N134" s="147">
        <v>1.1E-4</v>
      </c>
      <c r="O134" s="147">
        <f t="shared" si="29"/>
        <v>1.1E-4</v>
      </c>
      <c r="P134" s="147">
        <v>0</v>
      </c>
      <c r="Q134" s="147">
        <f t="shared" si="30"/>
        <v>0</v>
      </c>
      <c r="R134" s="147"/>
      <c r="S134" s="147"/>
      <c r="T134" s="148">
        <v>0.248</v>
      </c>
      <c r="U134" s="147">
        <f t="shared" si="31"/>
        <v>0.25</v>
      </c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100</v>
      </c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ht="22.5" outlineLevel="1" x14ac:dyDescent="0.2">
      <c r="A135" s="140">
        <v>124</v>
      </c>
      <c r="B135" s="140" t="s">
        <v>348</v>
      </c>
      <c r="C135" s="176" t="s">
        <v>349</v>
      </c>
      <c r="D135" s="146" t="s">
        <v>109</v>
      </c>
      <c r="E135" s="152">
        <v>13</v>
      </c>
      <c r="F135" s="154">
        <f t="shared" si="24"/>
        <v>0</v>
      </c>
      <c r="G135" s="154">
        <f t="shared" si="25"/>
        <v>0</v>
      </c>
      <c r="H135" s="155"/>
      <c r="I135" s="154">
        <f t="shared" si="26"/>
        <v>0</v>
      </c>
      <c r="J135" s="155"/>
      <c r="K135" s="154">
        <f t="shared" si="27"/>
        <v>0</v>
      </c>
      <c r="L135" s="154">
        <v>21</v>
      </c>
      <c r="M135" s="154">
        <f t="shared" si="28"/>
        <v>0</v>
      </c>
      <c r="N135" s="147">
        <v>8.4999999999999995E-4</v>
      </c>
      <c r="O135" s="147">
        <f t="shared" si="29"/>
        <v>1.1050000000000001E-2</v>
      </c>
      <c r="P135" s="147">
        <v>0</v>
      </c>
      <c r="Q135" s="147">
        <f t="shared" si="30"/>
        <v>0</v>
      </c>
      <c r="R135" s="147"/>
      <c r="S135" s="147"/>
      <c r="T135" s="148">
        <v>0.44500000000000001</v>
      </c>
      <c r="U135" s="147">
        <f t="shared" si="31"/>
        <v>5.79</v>
      </c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100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ht="22.5" outlineLevel="1" x14ac:dyDescent="0.2">
      <c r="A136" s="140">
        <v>125</v>
      </c>
      <c r="B136" s="140" t="s">
        <v>350</v>
      </c>
      <c r="C136" s="176" t="s">
        <v>351</v>
      </c>
      <c r="D136" s="146" t="s">
        <v>109</v>
      </c>
      <c r="E136" s="152">
        <v>16</v>
      </c>
      <c r="F136" s="154">
        <f t="shared" si="24"/>
        <v>0</v>
      </c>
      <c r="G136" s="154">
        <f t="shared" si="25"/>
        <v>0</v>
      </c>
      <c r="H136" s="155"/>
      <c r="I136" s="154">
        <f t="shared" si="26"/>
        <v>0</v>
      </c>
      <c r="J136" s="155"/>
      <c r="K136" s="154">
        <f t="shared" si="27"/>
        <v>0</v>
      </c>
      <c r="L136" s="154">
        <v>21</v>
      </c>
      <c r="M136" s="154">
        <f t="shared" si="28"/>
        <v>0</v>
      </c>
      <c r="N136" s="147">
        <v>1.72E-3</v>
      </c>
      <c r="O136" s="147">
        <f t="shared" si="29"/>
        <v>2.7519999999999999E-2</v>
      </c>
      <c r="P136" s="147">
        <v>0</v>
      </c>
      <c r="Q136" s="147">
        <f t="shared" si="30"/>
        <v>0</v>
      </c>
      <c r="R136" s="147"/>
      <c r="S136" s="147"/>
      <c r="T136" s="148">
        <v>0.47599999999999998</v>
      </c>
      <c r="U136" s="147">
        <f t="shared" si="31"/>
        <v>7.62</v>
      </c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100</v>
      </c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ht="22.5" outlineLevel="1" x14ac:dyDescent="0.2">
      <c r="A137" s="140">
        <v>126</v>
      </c>
      <c r="B137" s="140" t="s">
        <v>352</v>
      </c>
      <c r="C137" s="176" t="s">
        <v>353</v>
      </c>
      <c r="D137" s="146" t="s">
        <v>109</v>
      </c>
      <c r="E137" s="152">
        <v>3</v>
      </c>
      <c r="F137" s="154">
        <f t="shared" si="24"/>
        <v>0</v>
      </c>
      <c r="G137" s="154">
        <f t="shared" si="25"/>
        <v>0</v>
      </c>
      <c r="H137" s="155"/>
      <c r="I137" s="154">
        <f t="shared" si="26"/>
        <v>0</v>
      </c>
      <c r="J137" s="155"/>
      <c r="K137" s="154">
        <f t="shared" si="27"/>
        <v>0</v>
      </c>
      <c r="L137" s="154">
        <v>21</v>
      </c>
      <c r="M137" s="154">
        <f t="shared" si="28"/>
        <v>0</v>
      </c>
      <c r="N137" s="147">
        <v>8.4999999999999995E-4</v>
      </c>
      <c r="O137" s="147">
        <f t="shared" si="29"/>
        <v>2.5500000000000002E-3</v>
      </c>
      <c r="P137" s="147">
        <v>0</v>
      </c>
      <c r="Q137" s="147">
        <f t="shared" si="30"/>
        <v>0</v>
      </c>
      <c r="R137" s="147"/>
      <c r="S137" s="147"/>
      <c r="T137" s="148">
        <v>0.48499999999999999</v>
      </c>
      <c r="U137" s="147">
        <f t="shared" si="31"/>
        <v>1.46</v>
      </c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100</v>
      </c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>
        <v>127</v>
      </c>
      <c r="B138" s="140" t="s">
        <v>354</v>
      </c>
      <c r="C138" s="176" t="s">
        <v>355</v>
      </c>
      <c r="D138" s="146" t="s">
        <v>109</v>
      </c>
      <c r="E138" s="152">
        <v>2</v>
      </c>
      <c r="F138" s="154">
        <f t="shared" si="24"/>
        <v>0</v>
      </c>
      <c r="G138" s="154">
        <f t="shared" si="25"/>
        <v>0</v>
      </c>
      <c r="H138" s="155"/>
      <c r="I138" s="154">
        <f t="shared" si="26"/>
        <v>0</v>
      </c>
      <c r="J138" s="155"/>
      <c r="K138" s="154">
        <f t="shared" si="27"/>
        <v>0</v>
      </c>
      <c r="L138" s="154">
        <v>21</v>
      </c>
      <c r="M138" s="154">
        <f t="shared" si="28"/>
        <v>0</v>
      </c>
      <c r="N138" s="147">
        <v>1.2E-4</v>
      </c>
      <c r="O138" s="147">
        <f t="shared" si="29"/>
        <v>2.4000000000000001E-4</v>
      </c>
      <c r="P138" s="147">
        <v>0</v>
      </c>
      <c r="Q138" s="147">
        <f t="shared" si="30"/>
        <v>0</v>
      </c>
      <c r="R138" s="147"/>
      <c r="S138" s="147"/>
      <c r="T138" s="148">
        <v>0.71099999999999997</v>
      </c>
      <c r="U138" s="147">
        <f t="shared" si="31"/>
        <v>1.42</v>
      </c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100</v>
      </c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2.5" outlineLevel="1" x14ac:dyDescent="0.2">
      <c r="A139" s="140">
        <v>128</v>
      </c>
      <c r="B139" s="140" t="s">
        <v>356</v>
      </c>
      <c r="C139" s="176" t="s">
        <v>357</v>
      </c>
      <c r="D139" s="146" t="s">
        <v>109</v>
      </c>
      <c r="E139" s="152">
        <v>2</v>
      </c>
      <c r="F139" s="154">
        <f t="shared" si="24"/>
        <v>0</v>
      </c>
      <c r="G139" s="154">
        <f t="shared" si="25"/>
        <v>0</v>
      </c>
      <c r="H139" s="155"/>
      <c r="I139" s="154">
        <f t="shared" si="26"/>
        <v>0</v>
      </c>
      <c r="J139" s="155"/>
      <c r="K139" s="154">
        <f t="shared" si="27"/>
        <v>0</v>
      </c>
      <c r="L139" s="154">
        <v>21</v>
      </c>
      <c r="M139" s="154">
        <f t="shared" si="28"/>
        <v>0</v>
      </c>
      <c r="N139" s="147">
        <v>1.5200000000000001E-3</v>
      </c>
      <c r="O139" s="147">
        <f t="shared" si="29"/>
        <v>3.0400000000000002E-3</v>
      </c>
      <c r="P139" s="147">
        <v>0</v>
      </c>
      <c r="Q139" s="147">
        <f t="shared" si="30"/>
        <v>0</v>
      </c>
      <c r="R139" s="147"/>
      <c r="S139" s="147"/>
      <c r="T139" s="148">
        <v>0.58699999999999997</v>
      </c>
      <c r="U139" s="147">
        <f t="shared" si="31"/>
        <v>1.17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100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2">
      <c r="A140" s="140">
        <v>129</v>
      </c>
      <c r="B140" s="140" t="s">
        <v>358</v>
      </c>
      <c r="C140" s="176" t="s">
        <v>359</v>
      </c>
      <c r="D140" s="146" t="s">
        <v>109</v>
      </c>
      <c r="E140" s="152">
        <v>12</v>
      </c>
      <c r="F140" s="154">
        <f t="shared" si="24"/>
        <v>0</v>
      </c>
      <c r="G140" s="154">
        <f t="shared" si="25"/>
        <v>0</v>
      </c>
      <c r="H140" s="155"/>
      <c r="I140" s="154">
        <f t="shared" si="26"/>
        <v>0</v>
      </c>
      <c r="J140" s="155"/>
      <c r="K140" s="154">
        <f t="shared" si="27"/>
        <v>0</v>
      </c>
      <c r="L140" s="154">
        <v>21</v>
      </c>
      <c r="M140" s="154">
        <f t="shared" si="28"/>
        <v>0</v>
      </c>
      <c r="N140" s="147">
        <v>2.2000000000000001E-4</v>
      </c>
      <c r="O140" s="147">
        <f t="shared" si="29"/>
        <v>2.64E-3</v>
      </c>
      <c r="P140" s="147">
        <v>0</v>
      </c>
      <c r="Q140" s="147">
        <f t="shared" si="30"/>
        <v>0</v>
      </c>
      <c r="R140" s="147"/>
      <c r="S140" s="147"/>
      <c r="T140" s="148">
        <v>0.184</v>
      </c>
      <c r="U140" s="147">
        <f t="shared" si="31"/>
        <v>2.21</v>
      </c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100</v>
      </c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ht="22.5" outlineLevel="1" x14ac:dyDescent="0.2">
      <c r="A141" s="140">
        <v>130</v>
      </c>
      <c r="B141" s="140" t="s">
        <v>360</v>
      </c>
      <c r="C141" s="176" t="s">
        <v>361</v>
      </c>
      <c r="D141" s="146" t="s">
        <v>109</v>
      </c>
      <c r="E141" s="152">
        <v>3</v>
      </c>
      <c r="F141" s="154">
        <f t="shared" si="24"/>
        <v>0</v>
      </c>
      <c r="G141" s="154">
        <f t="shared" si="25"/>
        <v>0</v>
      </c>
      <c r="H141" s="155"/>
      <c r="I141" s="154">
        <f t="shared" si="26"/>
        <v>0</v>
      </c>
      <c r="J141" s="155"/>
      <c r="K141" s="154">
        <f t="shared" si="27"/>
        <v>0</v>
      </c>
      <c r="L141" s="154">
        <v>21</v>
      </c>
      <c r="M141" s="154">
        <f t="shared" si="28"/>
        <v>0</v>
      </c>
      <c r="N141" s="147">
        <v>3.6999999999999999E-4</v>
      </c>
      <c r="O141" s="147">
        <f t="shared" si="29"/>
        <v>1.1100000000000001E-3</v>
      </c>
      <c r="P141" s="147">
        <v>0</v>
      </c>
      <c r="Q141" s="147">
        <f t="shared" si="30"/>
        <v>0</v>
      </c>
      <c r="R141" s="147"/>
      <c r="S141" s="147"/>
      <c r="T141" s="148">
        <v>0.23699999999999999</v>
      </c>
      <c r="U141" s="147">
        <f t="shared" si="31"/>
        <v>0.71</v>
      </c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100</v>
      </c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>
        <v>131</v>
      </c>
      <c r="B142" s="140" t="s">
        <v>362</v>
      </c>
      <c r="C142" s="176" t="s">
        <v>363</v>
      </c>
      <c r="D142" s="146" t="s">
        <v>109</v>
      </c>
      <c r="E142" s="152">
        <v>3</v>
      </c>
      <c r="F142" s="154">
        <f t="shared" si="24"/>
        <v>0</v>
      </c>
      <c r="G142" s="154">
        <f t="shared" si="25"/>
        <v>0</v>
      </c>
      <c r="H142" s="155"/>
      <c r="I142" s="154">
        <f t="shared" si="26"/>
        <v>0</v>
      </c>
      <c r="J142" s="155"/>
      <c r="K142" s="154">
        <f t="shared" si="27"/>
        <v>0</v>
      </c>
      <c r="L142" s="154">
        <v>21</v>
      </c>
      <c r="M142" s="154">
        <f t="shared" si="28"/>
        <v>0</v>
      </c>
      <c r="N142" s="147">
        <v>1.3999999999999999E-4</v>
      </c>
      <c r="O142" s="147">
        <f t="shared" si="29"/>
        <v>4.2000000000000002E-4</v>
      </c>
      <c r="P142" s="147">
        <v>0</v>
      </c>
      <c r="Q142" s="147">
        <f t="shared" si="30"/>
        <v>0</v>
      </c>
      <c r="R142" s="147"/>
      <c r="S142" s="147"/>
      <c r="T142" s="148">
        <v>0.23699999999999999</v>
      </c>
      <c r="U142" s="147">
        <f t="shared" si="31"/>
        <v>0.71</v>
      </c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100</v>
      </c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ht="22.5" outlineLevel="1" x14ac:dyDescent="0.2">
      <c r="A143" s="140">
        <v>132</v>
      </c>
      <c r="B143" s="140" t="s">
        <v>364</v>
      </c>
      <c r="C143" s="176" t="s">
        <v>365</v>
      </c>
      <c r="D143" s="146" t="s">
        <v>109</v>
      </c>
      <c r="E143" s="152">
        <v>2</v>
      </c>
      <c r="F143" s="154">
        <f t="shared" ref="F143:F170" si="32">H143+J143</f>
        <v>0</v>
      </c>
      <c r="G143" s="154">
        <f t="shared" ref="G143:G174" si="33">ROUND(E143*F143,2)</f>
        <v>0</v>
      </c>
      <c r="H143" s="155"/>
      <c r="I143" s="154">
        <f t="shared" ref="I143:I174" si="34">ROUND(E143*H143,2)</f>
        <v>0</v>
      </c>
      <c r="J143" s="155"/>
      <c r="K143" s="154">
        <f t="shared" ref="K143:K174" si="35">ROUND(E143*J143,2)</f>
        <v>0</v>
      </c>
      <c r="L143" s="154">
        <v>21</v>
      </c>
      <c r="M143" s="154">
        <f t="shared" ref="M143:M174" si="36">G143*(1+L143/100)</f>
        <v>0</v>
      </c>
      <c r="N143" s="147">
        <v>1.01E-3</v>
      </c>
      <c r="O143" s="147">
        <f t="shared" ref="O143:O174" si="37">ROUND(E143*N143,5)</f>
        <v>2.0200000000000001E-3</v>
      </c>
      <c r="P143" s="147">
        <v>0</v>
      </c>
      <c r="Q143" s="147">
        <f t="shared" ref="Q143:Q174" si="38">ROUND(E143*P143,5)</f>
        <v>0</v>
      </c>
      <c r="R143" s="147"/>
      <c r="S143" s="147"/>
      <c r="T143" s="148">
        <v>0.246</v>
      </c>
      <c r="U143" s="147">
        <f t="shared" ref="U143:U174" si="39">ROUND(E143*T143,2)</f>
        <v>0.49</v>
      </c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100</v>
      </c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ht="22.5" outlineLevel="1" x14ac:dyDescent="0.2">
      <c r="A144" s="140">
        <v>133</v>
      </c>
      <c r="B144" s="140" t="s">
        <v>366</v>
      </c>
      <c r="C144" s="176" t="s">
        <v>367</v>
      </c>
      <c r="D144" s="146" t="s">
        <v>109</v>
      </c>
      <c r="E144" s="152">
        <v>2</v>
      </c>
      <c r="F144" s="154">
        <f t="shared" si="32"/>
        <v>0</v>
      </c>
      <c r="G144" s="154">
        <f t="shared" si="33"/>
        <v>0</v>
      </c>
      <c r="H144" s="155"/>
      <c r="I144" s="154">
        <f t="shared" si="34"/>
        <v>0</v>
      </c>
      <c r="J144" s="155"/>
      <c r="K144" s="154">
        <f t="shared" si="35"/>
        <v>0</v>
      </c>
      <c r="L144" s="154">
        <v>21</v>
      </c>
      <c r="M144" s="154">
        <f t="shared" si="36"/>
        <v>0</v>
      </c>
      <c r="N144" s="147">
        <v>1.4999999999999999E-4</v>
      </c>
      <c r="O144" s="147">
        <f t="shared" si="37"/>
        <v>2.9999999999999997E-4</v>
      </c>
      <c r="P144" s="147">
        <v>0</v>
      </c>
      <c r="Q144" s="147">
        <f t="shared" si="38"/>
        <v>0</v>
      </c>
      <c r="R144" s="147"/>
      <c r="S144" s="147"/>
      <c r="T144" s="148">
        <v>0.104</v>
      </c>
      <c r="U144" s="147">
        <f t="shared" si="39"/>
        <v>0.21</v>
      </c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100</v>
      </c>
      <c r="AF144" s="139"/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>
        <v>134</v>
      </c>
      <c r="B145" s="140" t="s">
        <v>368</v>
      </c>
      <c r="C145" s="176" t="s">
        <v>369</v>
      </c>
      <c r="D145" s="146" t="s">
        <v>109</v>
      </c>
      <c r="E145" s="152">
        <v>2</v>
      </c>
      <c r="F145" s="154">
        <f t="shared" si="32"/>
        <v>0</v>
      </c>
      <c r="G145" s="154">
        <f t="shared" si="33"/>
        <v>0</v>
      </c>
      <c r="H145" s="155"/>
      <c r="I145" s="154">
        <f t="shared" si="34"/>
        <v>0</v>
      </c>
      <c r="J145" s="155"/>
      <c r="K145" s="154">
        <f t="shared" si="35"/>
        <v>0</v>
      </c>
      <c r="L145" s="154">
        <v>21</v>
      </c>
      <c r="M145" s="154">
        <f t="shared" si="36"/>
        <v>0</v>
      </c>
      <c r="N145" s="147">
        <v>8.0000000000000004E-4</v>
      </c>
      <c r="O145" s="147">
        <f t="shared" si="37"/>
        <v>1.6000000000000001E-3</v>
      </c>
      <c r="P145" s="147">
        <v>0</v>
      </c>
      <c r="Q145" s="147">
        <f t="shared" si="38"/>
        <v>0</v>
      </c>
      <c r="R145" s="147"/>
      <c r="S145" s="147"/>
      <c r="T145" s="148">
        <v>0.124</v>
      </c>
      <c r="U145" s="147">
        <f t="shared" si="39"/>
        <v>0.25</v>
      </c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100</v>
      </c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ht="22.5" outlineLevel="1" x14ac:dyDescent="0.2">
      <c r="A146" s="140">
        <v>135</v>
      </c>
      <c r="B146" s="140" t="s">
        <v>370</v>
      </c>
      <c r="C146" s="176" t="s">
        <v>371</v>
      </c>
      <c r="D146" s="146" t="s">
        <v>109</v>
      </c>
      <c r="E146" s="152">
        <v>13</v>
      </c>
      <c r="F146" s="154">
        <f t="shared" si="32"/>
        <v>0</v>
      </c>
      <c r="G146" s="154">
        <f t="shared" si="33"/>
        <v>0</v>
      </c>
      <c r="H146" s="155"/>
      <c r="I146" s="154">
        <f t="shared" si="34"/>
        <v>0</v>
      </c>
      <c r="J146" s="155"/>
      <c r="K146" s="154">
        <f t="shared" si="35"/>
        <v>0</v>
      </c>
      <c r="L146" s="154">
        <v>21</v>
      </c>
      <c r="M146" s="154">
        <f t="shared" si="36"/>
        <v>0</v>
      </c>
      <c r="N146" s="147">
        <v>1E-4</v>
      </c>
      <c r="O146" s="147">
        <f t="shared" si="37"/>
        <v>1.2999999999999999E-3</v>
      </c>
      <c r="P146" s="147">
        <v>0</v>
      </c>
      <c r="Q146" s="147">
        <f t="shared" si="38"/>
        <v>0</v>
      </c>
      <c r="R146" s="147"/>
      <c r="S146" s="147"/>
      <c r="T146" s="148">
        <v>0.246</v>
      </c>
      <c r="U146" s="147">
        <f t="shared" si="39"/>
        <v>3.2</v>
      </c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100</v>
      </c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ht="22.5" outlineLevel="1" x14ac:dyDescent="0.2">
      <c r="A147" s="140">
        <v>136</v>
      </c>
      <c r="B147" s="140" t="s">
        <v>372</v>
      </c>
      <c r="C147" s="176" t="s">
        <v>373</v>
      </c>
      <c r="D147" s="146" t="s">
        <v>109</v>
      </c>
      <c r="E147" s="152">
        <v>3</v>
      </c>
      <c r="F147" s="154">
        <f t="shared" si="32"/>
        <v>0</v>
      </c>
      <c r="G147" s="154">
        <f t="shared" si="33"/>
        <v>0</v>
      </c>
      <c r="H147" s="155"/>
      <c r="I147" s="154">
        <f t="shared" si="34"/>
        <v>0</v>
      </c>
      <c r="J147" s="155"/>
      <c r="K147" s="154">
        <f t="shared" si="35"/>
        <v>0</v>
      </c>
      <c r="L147" s="154">
        <v>21</v>
      </c>
      <c r="M147" s="154">
        <f t="shared" si="36"/>
        <v>0</v>
      </c>
      <c r="N147" s="147">
        <v>1.3999999999999999E-4</v>
      </c>
      <c r="O147" s="147">
        <f t="shared" si="37"/>
        <v>4.2000000000000002E-4</v>
      </c>
      <c r="P147" s="147">
        <v>0</v>
      </c>
      <c r="Q147" s="147">
        <f t="shared" si="38"/>
        <v>0</v>
      </c>
      <c r="R147" s="147"/>
      <c r="S147" s="147"/>
      <c r="T147" s="148">
        <v>0.246</v>
      </c>
      <c r="U147" s="147">
        <f t="shared" si="39"/>
        <v>0.74</v>
      </c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100</v>
      </c>
      <c r="AF147" s="139"/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>
        <v>137</v>
      </c>
      <c r="B148" s="140" t="s">
        <v>374</v>
      </c>
      <c r="C148" s="176" t="s">
        <v>375</v>
      </c>
      <c r="D148" s="146" t="s">
        <v>109</v>
      </c>
      <c r="E148" s="152">
        <v>5</v>
      </c>
      <c r="F148" s="154">
        <f t="shared" si="32"/>
        <v>0</v>
      </c>
      <c r="G148" s="154">
        <f t="shared" si="33"/>
        <v>0</v>
      </c>
      <c r="H148" s="155"/>
      <c r="I148" s="154">
        <f t="shared" si="34"/>
        <v>0</v>
      </c>
      <c r="J148" s="155"/>
      <c r="K148" s="154">
        <f t="shared" si="35"/>
        <v>0</v>
      </c>
      <c r="L148" s="154">
        <v>21</v>
      </c>
      <c r="M148" s="154">
        <f t="shared" si="36"/>
        <v>0</v>
      </c>
      <c r="N148" s="147">
        <v>5.0000000000000001E-4</v>
      </c>
      <c r="O148" s="147">
        <f t="shared" si="37"/>
        <v>2.5000000000000001E-3</v>
      </c>
      <c r="P148" s="147">
        <v>0</v>
      </c>
      <c r="Q148" s="147">
        <f t="shared" si="38"/>
        <v>0</v>
      </c>
      <c r="R148" s="147"/>
      <c r="S148" s="147"/>
      <c r="T148" s="148">
        <v>0.37</v>
      </c>
      <c r="U148" s="147">
        <f t="shared" si="39"/>
        <v>1.85</v>
      </c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100</v>
      </c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>
        <v>138</v>
      </c>
      <c r="B149" s="140" t="s">
        <v>376</v>
      </c>
      <c r="C149" s="176" t="s">
        <v>377</v>
      </c>
      <c r="D149" s="146" t="s">
        <v>109</v>
      </c>
      <c r="E149" s="152">
        <v>89</v>
      </c>
      <c r="F149" s="154">
        <f t="shared" si="32"/>
        <v>0</v>
      </c>
      <c r="G149" s="154">
        <f t="shared" si="33"/>
        <v>0</v>
      </c>
      <c r="H149" s="155"/>
      <c r="I149" s="154">
        <f t="shared" si="34"/>
        <v>0</v>
      </c>
      <c r="J149" s="155"/>
      <c r="K149" s="154">
        <f t="shared" si="35"/>
        <v>0</v>
      </c>
      <c r="L149" s="154">
        <v>21</v>
      </c>
      <c r="M149" s="154">
        <f t="shared" si="36"/>
        <v>0</v>
      </c>
      <c r="N149" s="147">
        <v>8.0000000000000007E-5</v>
      </c>
      <c r="O149" s="147">
        <f t="shared" si="37"/>
        <v>7.1199999999999996E-3</v>
      </c>
      <c r="P149" s="147">
        <v>0</v>
      </c>
      <c r="Q149" s="147">
        <f t="shared" si="38"/>
        <v>0</v>
      </c>
      <c r="R149" s="147"/>
      <c r="S149" s="147"/>
      <c r="T149" s="148">
        <v>0.104</v>
      </c>
      <c r="U149" s="147">
        <f t="shared" si="39"/>
        <v>9.26</v>
      </c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100</v>
      </c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ht="22.5" outlineLevel="1" x14ac:dyDescent="0.2">
      <c r="A150" s="140">
        <v>139</v>
      </c>
      <c r="B150" s="140" t="s">
        <v>378</v>
      </c>
      <c r="C150" s="176" t="s">
        <v>379</v>
      </c>
      <c r="D150" s="146" t="s">
        <v>158</v>
      </c>
      <c r="E150" s="152">
        <v>0.68801000000000001</v>
      </c>
      <c r="F150" s="154">
        <f t="shared" si="32"/>
        <v>0</v>
      </c>
      <c r="G150" s="154">
        <f t="shared" si="33"/>
        <v>0</v>
      </c>
      <c r="H150" s="155"/>
      <c r="I150" s="154">
        <f t="shared" si="34"/>
        <v>0</v>
      </c>
      <c r="J150" s="155"/>
      <c r="K150" s="154">
        <f t="shared" si="35"/>
        <v>0</v>
      </c>
      <c r="L150" s="154">
        <v>21</v>
      </c>
      <c r="M150" s="154">
        <f t="shared" si="36"/>
        <v>0</v>
      </c>
      <c r="N150" s="147">
        <v>0</v>
      </c>
      <c r="O150" s="147">
        <f t="shared" si="37"/>
        <v>0</v>
      </c>
      <c r="P150" s="147">
        <v>0</v>
      </c>
      <c r="Q150" s="147">
        <f t="shared" si="38"/>
        <v>0</v>
      </c>
      <c r="R150" s="147"/>
      <c r="S150" s="147"/>
      <c r="T150" s="148">
        <v>1.629</v>
      </c>
      <c r="U150" s="147">
        <f t="shared" si="39"/>
        <v>1.1200000000000001</v>
      </c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100</v>
      </c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>
        <v>140</v>
      </c>
      <c r="B151" s="140" t="s">
        <v>380</v>
      </c>
      <c r="C151" s="176" t="s">
        <v>381</v>
      </c>
      <c r="D151" s="146" t="s">
        <v>233</v>
      </c>
      <c r="E151" s="152">
        <v>5</v>
      </c>
      <c r="F151" s="154">
        <f t="shared" si="32"/>
        <v>0</v>
      </c>
      <c r="G151" s="154">
        <f t="shared" si="33"/>
        <v>0</v>
      </c>
      <c r="H151" s="155"/>
      <c r="I151" s="154">
        <f t="shared" si="34"/>
        <v>0</v>
      </c>
      <c r="J151" s="155"/>
      <c r="K151" s="154">
        <f t="shared" si="35"/>
        <v>0</v>
      </c>
      <c r="L151" s="154">
        <v>21</v>
      </c>
      <c r="M151" s="154">
        <f t="shared" si="36"/>
        <v>0</v>
      </c>
      <c r="N151" s="147">
        <v>0</v>
      </c>
      <c r="O151" s="147">
        <f t="shared" si="37"/>
        <v>0</v>
      </c>
      <c r="P151" s="147">
        <v>1.933E-2</v>
      </c>
      <c r="Q151" s="147">
        <f t="shared" si="38"/>
        <v>9.665E-2</v>
      </c>
      <c r="R151" s="147"/>
      <c r="S151" s="147"/>
      <c r="T151" s="148">
        <v>0.59</v>
      </c>
      <c r="U151" s="147">
        <f t="shared" si="39"/>
        <v>2.95</v>
      </c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100</v>
      </c>
      <c r="AF151" s="139"/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>
        <v>141</v>
      </c>
      <c r="B152" s="140" t="s">
        <v>382</v>
      </c>
      <c r="C152" s="176" t="s">
        <v>383</v>
      </c>
      <c r="D152" s="146" t="s">
        <v>233</v>
      </c>
      <c r="E152" s="152">
        <v>2</v>
      </c>
      <c r="F152" s="154">
        <f t="shared" si="32"/>
        <v>0</v>
      </c>
      <c r="G152" s="154">
        <f t="shared" si="33"/>
        <v>0</v>
      </c>
      <c r="H152" s="155"/>
      <c r="I152" s="154">
        <f t="shared" si="34"/>
        <v>0</v>
      </c>
      <c r="J152" s="155"/>
      <c r="K152" s="154">
        <f t="shared" si="35"/>
        <v>0</v>
      </c>
      <c r="L152" s="154">
        <v>21</v>
      </c>
      <c r="M152" s="154">
        <f t="shared" si="36"/>
        <v>0</v>
      </c>
      <c r="N152" s="147">
        <v>0</v>
      </c>
      <c r="O152" s="147">
        <f t="shared" si="37"/>
        <v>0</v>
      </c>
      <c r="P152" s="147">
        <v>1.9460000000000002E-2</v>
      </c>
      <c r="Q152" s="147">
        <f t="shared" si="38"/>
        <v>3.8920000000000003E-2</v>
      </c>
      <c r="R152" s="147"/>
      <c r="S152" s="147"/>
      <c r="T152" s="148">
        <v>0.38200000000000001</v>
      </c>
      <c r="U152" s="147">
        <f t="shared" si="39"/>
        <v>0.76</v>
      </c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100</v>
      </c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22.5" outlineLevel="1" x14ac:dyDescent="0.2">
      <c r="A153" s="140">
        <v>142</v>
      </c>
      <c r="B153" s="140" t="s">
        <v>384</v>
      </c>
      <c r="C153" s="176" t="s">
        <v>385</v>
      </c>
      <c r="D153" s="146" t="s">
        <v>233</v>
      </c>
      <c r="E153" s="152">
        <v>2</v>
      </c>
      <c r="F153" s="154">
        <f t="shared" si="32"/>
        <v>0</v>
      </c>
      <c r="G153" s="154">
        <f t="shared" si="33"/>
        <v>0</v>
      </c>
      <c r="H153" s="155"/>
      <c r="I153" s="154">
        <f t="shared" si="34"/>
        <v>0</v>
      </c>
      <c r="J153" s="155"/>
      <c r="K153" s="154">
        <f t="shared" si="35"/>
        <v>0</v>
      </c>
      <c r="L153" s="154">
        <v>21</v>
      </c>
      <c r="M153" s="154">
        <f t="shared" si="36"/>
        <v>0</v>
      </c>
      <c r="N153" s="147">
        <v>0</v>
      </c>
      <c r="O153" s="147">
        <f t="shared" si="37"/>
        <v>0</v>
      </c>
      <c r="P153" s="147">
        <v>8.7999999999999995E-2</v>
      </c>
      <c r="Q153" s="147">
        <f t="shared" si="38"/>
        <v>0.17599999999999999</v>
      </c>
      <c r="R153" s="147"/>
      <c r="S153" s="147"/>
      <c r="T153" s="148">
        <v>0.69299999999999995</v>
      </c>
      <c r="U153" s="147">
        <f t="shared" si="39"/>
        <v>1.39</v>
      </c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100</v>
      </c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0">
        <v>143</v>
      </c>
      <c r="B154" s="140" t="s">
        <v>386</v>
      </c>
      <c r="C154" s="176" t="s">
        <v>387</v>
      </c>
      <c r="D154" s="146" t="s">
        <v>233</v>
      </c>
      <c r="E154" s="152">
        <v>1</v>
      </c>
      <c r="F154" s="154">
        <f t="shared" si="32"/>
        <v>0</v>
      </c>
      <c r="G154" s="154">
        <f t="shared" si="33"/>
        <v>0</v>
      </c>
      <c r="H154" s="155"/>
      <c r="I154" s="154">
        <f t="shared" si="34"/>
        <v>0</v>
      </c>
      <c r="J154" s="155"/>
      <c r="K154" s="154">
        <f t="shared" si="35"/>
        <v>0</v>
      </c>
      <c r="L154" s="154">
        <v>21</v>
      </c>
      <c r="M154" s="154">
        <f t="shared" si="36"/>
        <v>0</v>
      </c>
      <c r="N154" s="147">
        <v>0</v>
      </c>
      <c r="O154" s="147">
        <f t="shared" si="37"/>
        <v>0</v>
      </c>
      <c r="P154" s="147">
        <v>9.1999999999999998E-3</v>
      </c>
      <c r="Q154" s="147">
        <f t="shared" si="38"/>
        <v>9.1999999999999998E-3</v>
      </c>
      <c r="R154" s="147"/>
      <c r="S154" s="147"/>
      <c r="T154" s="148">
        <v>0.46500000000000002</v>
      </c>
      <c r="U154" s="147">
        <f t="shared" si="39"/>
        <v>0.47</v>
      </c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100</v>
      </c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>
        <v>144</v>
      </c>
      <c r="B155" s="140" t="s">
        <v>388</v>
      </c>
      <c r="C155" s="176" t="s">
        <v>389</v>
      </c>
      <c r="D155" s="146" t="s">
        <v>233</v>
      </c>
      <c r="E155" s="152">
        <v>2</v>
      </c>
      <c r="F155" s="154">
        <f t="shared" si="32"/>
        <v>0</v>
      </c>
      <c r="G155" s="154">
        <f t="shared" si="33"/>
        <v>0</v>
      </c>
      <c r="H155" s="155"/>
      <c r="I155" s="154">
        <f t="shared" si="34"/>
        <v>0</v>
      </c>
      <c r="J155" s="155"/>
      <c r="K155" s="154">
        <f t="shared" si="35"/>
        <v>0</v>
      </c>
      <c r="L155" s="154">
        <v>21</v>
      </c>
      <c r="M155" s="154">
        <f t="shared" si="36"/>
        <v>0</v>
      </c>
      <c r="N155" s="147">
        <v>0</v>
      </c>
      <c r="O155" s="147">
        <f t="shared" si="37"/>
        <v>0</v>
      </c>
      <c r="P155" s="147">
        <v>0.155</v>
      </c>
      <c r="Q155" s="147">
        <f t="shared" si="38"/>
        <v>0.31</v>
      </c>
      <c r="R155" s="147"/>
      <c r="S155" s="147"/>
      <c r="T155" s="148">
        <v>0.83699999999999997</v>
      </c>
      <c r="U155" s="147">
        <f t="shared" si="39"/>
        <v>1.67</v>
      </c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100</v>
      </c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0">
        <v>145</v>
      </c>
      <c r="B156" s="140" t="s">
        <v>390</v>
      </c>
      <c r="C156" s="176" t="s">
        <v>391</v>
      </c>
      <c r="D156" s="146" t="s">
        <v>109</v>
      </c>
      <c r="E156" s="152">
        <v>18</v>
      </c>
      <c r="F156" s="154">
        <f t="shared" si="32"/>
        <v>0</v>
      </c>
      <c r="G156" s="154">
        <f t="shared" si="33"/>
        <v>0</v>
      </c>
      <c r="H156" s="155"/>
      <c r="I156" s="154">
        <f t="shared" si="34"/>
        <v>0</v>
      </c>
      <c r="J156" s="155"/>
      <c r="K156" s="154">
        <f t="shared" si="35"/>
        <v>0</v>
      </c>
      <c r="L156" s="154">
        <v>21</v>
      </c>
      <c r="M156" s="154">
        <f t="shared" si="36"/>
        <v>0</v>
      </c>
      <c r="N156" s="147">
        <v>0</v>
      </c>
      <c r="O156" s="147">
        <f t="shared" si="37"/>
        <v>0</v>
      </c>
      <c r="P156" s="147">
        <v>4.8999999999999998E-4</v>
      </c>
      <c r="Q156" s="147">
        <f t="shared" si="38"/>
        <v>8.8199999999999997E-3</v>
      </c>
      <c r="R156" s="147"/>
      <c r="S156" s="147"/>
      <c r="T156" s="148">
        <v>0.114</v>
      </c>
      <c r="U156" s="147">
        <f t="shared" si="39"/>
        <v>2.0499999999999998</v>
      </c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100</v>
      </c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ht="22.5" outlineLevel="1" x14ac:dyDescent="0.2">
      <c r="A157" s="140">
        <v>146</v>
      </c>
      <c r="B157" s="140" t="s">
        <v>392</v>
      </c>
      <c r="C157" s="176" t="s">
        <v>393</v>
      </c>
      <c r="D157" s="146" t="s">
        <v>109</v>
      </c>
      <c r="E157" s="152">
        <v>2</v>
      </c>
      <c r="F157" s="154">
        <f t="shared" si="32"/>
        <v>0</v>
      </c>
      <c r="G157" s="154">
        <f t="shared" si="33"/>
        <v>0</v>
      </c>
      <c r="H157" s="155"/>
      <c r="I157" s="154">
        <f t="shared" si="34"/>
        <v>0</v>
      </c>
      <c r="J157" s="155"/>
      <c r="K157" s="154">
        <f t="shared" si="35"/>
        <v>0</v>
      </c>
      <c r="L157" s="154">
        <v>21</v>
      </c>
      <c r="M157" s="154">
        <f t="shared" si="36"/>
        <v>0</v>
      </c>
      <c r="N157" s="147">
        <v>0</v>
      </c>
      <c r="O157" s="147">
        <f t="shared" si="37"/>
        <v>0</v>
      </c>
      <c r="P157" s="147">
        <v>7.62E-3</v>
      </c>
      <c r="Q157" s="147">
        <f t="shared" si="38"/>
        <v>1.524E-2</v>
      </c>
      <c r="R157" s="147"/>
      <c r="S157" s="147"/>
      <c r="T157" s="148">
        <v>0.54300000000000004</v>
      </c>
      <c r="U157" s="147">
        <f t="shared" si="39"/>
        <v>1.0900000000000001</v>
      </c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100</v>
      </c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0">
        <v>147</v>
      </c>
      <c r="B158" s="140" t="s">
        <v>394</v>
      </c>
      <c r="C158" s="176" t="s">
        <v>395</v>
      </c>
      <c r="D158" s="146" t="s">
        <v>109</v>
      </c>
      <c r="E158" s="152">
        <v>11</v>
      </c>
      <c r="F158" s="154">
        <f t="shared" si="32"/>
        <v>0</v>
      </c>
      <c r="G158" s="154">
        <f t="shared" si="33"/>
        <v>0</v>
      </c>
      <c r="H158" s="155"/>
      <c r="I158" s="154">
        <f t="shared" si="34"/>
        <v>0</v>
      </c>
      <c r="J158" s="155"/>
      <c r="K158" s="154">
        <f t="shared" si="35"/>
        <v>0</v>
      </c>
      <c r="L158" s="154">
        <v>21</v>
      </c>
      <c r="M158" s="154">
        <f t="shared" si="36"/>
        <v>0</v>
      </c>
      <c r="N158" s="147">
        <v>0</v>
      </c>
      <c r="O158" s="147">
        <f t="shared" si="37"/>
        <v>0</v>
      </c>
      <c r="P158" s="147">
        <v>8.5999999999999998E-4</v>
      </c>
      <c r="Q158" s="147">
        <f t="shared" si="38"/>
        <v>9.4599999999999997E-3</v>
      </c>
      <c r="R158" s="147"/>
      <c r="S158" s="147"/>
      <c r="T158" s="148">
        <v>6.3E-2</v>
      </c>
      <c r="U158" s="147">
        <f t="shared" si="39"/>
        <v>0.69</v>
      </c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100</v>
      </c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>
        <v>148</v>
      </c>
      <c r="B159" s="140" t="s">
        <v>396</v>
      </c>
      <c r="C159" s="176" t="s">
        <v>397</v>
      </c>
      <c r="D159" s="146" t="s">
        <v>109</v>
      </c>
      <c r="E159" s="152">
        <v>12</v>
      </c>
      <c r="F159" s="154">
        <f t="shared" si="32"/>
        <v>0</v>
      </c>
      <c r="G159" s="154">
        <f t="shared" si="33"/>
        <v>0</v>
      </c>
      <c r="H159" s="155"/>
      <c r="I159" s="154">
        <f t="shared" si="34"/>
        <v>0</v>
      </c>
      <c r="J159" s="155"/>
      <c r="K159" s="154">
        <f t="shared" si="35"/>
        <v>0</v>
      </c>
      <c r="L159" s="154">
        <v>21</v>
      </c>
      <c r="M159" s="154">
        <f t="shared" si="36"/>
        <v>0</v>
      </c>
      <c r="N159" s="147">
        <v>0</v>
      </c>
      <c r="O159" s="147">
        <f t="shared" si="37"/>
        <v>0</v>
      </c>
      <c r="P159" s="147">
        <v>8.4999999999999995E-4</v>
      </c>
      <c r="Q159" s="147">
        <f t="shared" si="38"/>
        <v>1.0200000000000001E-2</v>
      </c>
      <c r="R159" s="147"/>
      <c r="S159" s="147"/>
      <c r="T159" s="148">
        <v>3.7999999999999999E-2</v>
      </c>
      <c r="U159" s="147">
        <f t="shared" si="39"/>
        <v>0.46</v>
      </c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100</v>
      </c>
      <c r="AF159" s="139"/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>
        <v>149</v>
      </c>
      <c r="B160" s="140" t="s">
        <v>398</v>
      </c>
      <c r="C160" s="176" t="s">
        <v>399</v>
      </c>
      <c r="D160" s="146" t="s">
        <v>109</v>
      </c>
      <c r="E160" s="152">
        <v>2</v>
      </c>
      <c r="F160" s="154">
        <f t="shared" si="32"/>
        <v>0</v>
      </c>
      <c r="G160" s="154">
        <f t="shared" si="33"/>
        <v>0</v>
      </c>
      <c r="H160" s="155"/>
      <c r="I160" s="154">
        <f t="shared" si="34"/>
        <v>0</v>
      </c>
      <c r="J160" s="155"/>
      <c r="K160" s="154">
        <f t="shared" si="35"/>
        <v>0</v>
      </c>
      <c r="L160" s="154">
        <v>21</v>
      </c>
      <c r="M160" s="154">
        <f t="shared" si="36"/>
        <v>0</v>
      </c>
      <c r="N160" s="147">
        <v>0</v>
      </c>
      <c r="O160" s="147">
        <f t="shared" si="37"/>
        <v>0</v>
      </c>
      <c r="P160" s="147">
        <v>5.0000000000000001E-3</v>
      </c>
      <c r="Q160" s="147">
        <f t="shared" si="38"/>
        <v>0.01</v>
      </c>
      <c r="R160" s="147"/>
      <c r="S160" s="147"/>
      <c r="T160" s="148">
        <v>8.4000000000000005E-2</v>
      </c>
      <c r="U160" s="147">
        <f t="shared" si="39"/>
        <v>0.17</v>
      </c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100</v>
      </c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>
        <v>150</v>
      </c>
      <c r="B161" s="140" t="s">
        <v>400</v>
      </c>
      <c r="C161" s="176" t="s">
        <v>401</v>
      </c>
      <c r="D161" s="146" t="s">
        <v>233</v>
      </c>
      <c r="E161" s="152">
        <v>2</v>
      </c>
      <c r="F161" s="154">
        <f t="shared" si="32"/>
        <v>0</v>
      </c>
      <c r="G161" s="154">
        <f t="shared" si="33"/>
        <v>0</v>
      </c>
      <c r="H161" s="155"/>
      <c r="I161" s="154">
        <f t="shared" si="34"/>
        <v>0</v>
      </c>
      <c r="J161" s="155"/>
      <c r="K161" s="154">
        <f t="shared" si="35"/>
        <v>0</v>
      </c>
      <c r="L161" s="154">
        <v>21</v>
      </c>
      <c r="M161" s="154">
        <f t="shared" si="36"/>
        <v>0</v>
      </c>
      <c r="N161" s="147">
        <v>0</v>
      </c>
      <c r="O161" s="147">
        <f t="shared" si="37"/>
        <v>0</v>
      </c>
      <c r="P161" s="147">
        <v>1.7600000000000001E-3</v>
      </c>
      <c r="Q161" s="147">
        <f t="shared" si="38"/>
        <v>3.5200000000000001E-3</v>
      </c>
      <c r="R161" s="147"/>
      <c r="S161" s="147"/>
      <c r="T161" s="148">
        <v>0.44500000000000001</v>
      </c>
      <c r="U161" s="147">
        <f t="shared" si="39"/>
        <v>0.89</v>
      </c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100</v>
      </c>
      <c r="AF161" s="139"/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ht="22.5" outlineLevel="1" x14ac:dyDescent="0.2">
      <c r="A162" s="140">
        <v>151</v>
      </c>
      <c r="B162" s="140" t="s">
        <v>402</v>
      </c>
      <c r="C162" s="176" t="s">
        <v>403</v>
      </c>
      <c r="D162" s="146" t="s">
        <v>109</v>
      </c>
      <c r="E162" s="152">
        <v>10</v>
      </c>
      <c r="F162" s="154">
        <f t="shared" si="32"/>
        <v>0</v>
      </c>
      <c r="G162" s="154">
        <f t="shared" si="33"/>
        <v>0</v>
      </c>
      <c r="H162" s="155"/>
      <c r="I162" s="154">
        <f t="shared" si="34"/>
        <v>0</v>
      </c>
      <c r="J162" s="155"/>
      <c r="K162" s="154">
        <f t="shared" si="35"/>
        <v>0</v>
      </c>
      <c r="L162" s="154">
        <v>21</v>
      </c>
      <c r="M162" s="154">
        <f t="shared" si="36"/>
        <v>0</v>
      </c>
      <c r="N162" s="147">
        <v>2.0000000000000002E-5</v>
      </c>
      <c r="O162" s="147">
        <f t="shared" si="37"/>
        <v>2.0000000000000001E-4</v>
      </c>
      <c r="P162" s="147">
        <v>0</v>
      </c>
      <c r="Q162" s="147">
        <f t="shared" si="38"/>
        <v>0</v>
      </c>
      <c r="R162" s="147"/>
      <c r="S162" s="147"/>
      <c r="T162" s="148">
        <v>0.45900000000000002</v>
      </c>
      <c r="U162" s="147">
        <f t="shared" si="39"/>
        <v>4.59</v>
      </c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100</v>
      </c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>
        <v>152</v>
      </c>
      <c r="B163" s="140" t="s">
        <v>404</v>
      </c>
      <c r="C163" s="176" t="s">
        <v>405</v>
      </c>
      <c r="D163" s="146" t="s">
        <v>109</v>
      </c>
      <c r="E163" s="152">
        <v>10</v>
      </c>
      <c r="F163" s="154">
        <f t="shared" si="32"/>
        <v>0</v>
      </c>
      <c r="G163" s="154">
        <f t="shared" si="33"/>
        <v>0</v>
      </c>
      <c r="H163" s="155"/>
      <c r="I163" s="154">
        <f t="shared" si="34"/>
        <v>0</v>
      </c>
      <c r="J163" s="155"/>
      <c r="K163" s="154">
        <f t="shared" si="35"/>
        <v>0</v>
      </c>
      <c r="L163" s="154">
        <v>21</v>
      </c>
      <c r="M163" s="154">
        <f t="shared" si="36"/>
        <v>0</v>
      </c>
      <c r="N163" s="147">
        <v>5.0000000000000002E-5</v>
      </c>
      <c r="O163" s="147">
        <f t="shared" si="37"/>
        <v>5.0000000000000001E-4</v>
      </c>
      <c r="P163" s="147">
        <v>0</v>
      </c>
      <c r="Q163" s="147">
        <f t="shared" si="38"/>
        <v>0</v>
      </c>
      <c r="R163" s="147"/>
      <c r="S163" s="147"/>
      <c r="T163" s="148">
        <v>0.20699999999999999</v>
      </c>
      <c r="U163" s="147">
        <f t="shared" si="39"/>
        <v>2.0699999999999998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100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>
        <v>153</v>
      </c>
      <c r="B164" s="140" t="s">
        <v>406</v>
      </c>
      <c r="C164" s="176" t="s">
        <v>407</v>
      </c>
      <c r="D164" s="146" t="s">
        <v>109</v>
      </c>
      <c r="E164" s="152">
        <v>10</v>
      </c>
      <c r="F164" s="154">
        <f t="shared" si="32"/>
        <v>0</v>
      </c>
      <c r="G164" s="154">
        <f t="shared" si="33"/>
        <v>0</v>
      </c>
      <c r="H164" s="155"/>
      <c r="I164" s="154">
        <f t="shared" si="34"/>
        <v>0</v>
      </c>
      <c r="J164" s="155"/>
      <c r="K164" s="154">
        <f t="shared" si="35"/>
        <v>0</v>
      </c>
      <c r="L164" s="154">
        <v>21</v>
      </c>
      <c r="M164" s="154">
        <f t="shared" si="36"/>
        <v>0</v>
      </c>
      <c r="N164" s="147">
        <v>5.0000000000000001E-4</v>
      </c>
      <c r="O164" s="147">
        <f t="shared" si="37"/>
        <v>5.0000000000000001E-3</v>
      </c>
      <c r="P164" s="147">
        <v>0</v>
      </c>
      <c r="Q164" s="147">
        <f t="shared" si="38"/>
        <v>0</v>
      </c>
      <c r="R164" s="147"/>
      <c r="S164" s="147"/>
      <c r="T164" s="148">
        <v>0.74099999999999999</v>
      </c>
      <c r="U164" s="147">
        <f t="shared" si="39"/>
        <v>7.41</v>
      </c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100</v>
      </c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ht="22.5" outlineLevel="1" x14ac:dyDescent="0.2">
      <c r="A165" s="140">
        <v>154</v>
      </c>
      <c r="B165" s="140" t="s">
        <v>408</v>
      </c>
      <c r="C165" s="176" t="s">
        <v>409</v>
      </c>
      <c r="D165" s="146" t="s">
        <v>109</v>
      </c>
      <c r="E165" s="152">
        <v>2</v>
      </c>
      <c r="F165" s="154">
        <f t="shared" si="32"/>
        <v>0</v>
      </c>
      <c r="G165" s="154">
        <f t="shared" si="33"/>
        <v>0</v>
      </c>
      <c r="H165" s="155"/>
      <c r="I165" s="154">
        <f t="shared" si="34"/>
        <v>0</v>
      </c>
      <c r="J165" s="155"/>
      <c r="K165" s="154">
        <f t="shared" si="35"/>
        <v>0</v>
      </c>
      <c r="L165" s="154">
        <v>21</v>
      </c>
      <c r="M165" s="154">
        <f t="shared" si="36"/>
        <v>0</v>
      </c>
      <c r="N165" s="147">
        <v>3.0000000000000001E-5</v>
      </c>
      <c r="O165" s="147">
        <f t="shared" si="37"/>
        <v>6.0000000000000002E-5</v>
      </c>
      <c r="P165" s="147">
        <v>0</v>
      </c>
      <c r="Q165" s="147">
        <f t="shared" si="38"/>
        <v>0</v>
      </c>
      <c r="R165" s="147"/>
      <c r="S165" s="147"/>
      <c r="T165" s="148">
        <v>1.784</v>
      </c>
      <c r="U165" s="147">
        <f t="shared" si="39"/>
        <v>3.57</v>
      </c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100</v>
      </c>
      <c r="AF165" s="139"/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>
        <v>155</v>
      </c>
      <c r="B166" s="140" t="s">
        <v>410</v>
      </c>
      <c r="C166" s="176" t="s">
        <v>411</v>
      </c>
      <c r="D166" s="146" t="s">
        <v>109</v>
      </c>
      <c r="E166" s="152">
        <v>2</v>
      </c>
      <c r="F166" s="154">
        <f t="shared" si="32"/>
        <v>0</v>
      </c>
      <c r="G166" s="154">
        <f t="shared" si="33"/>
        <v>0</v>
      </c>
      <c r="H166" s="155"/>
      <c r="I166" s="154">
        <f t="shared" si="34"/>
        <v>0</v>
      </c>
      <c r="J166" s="155"/>
      <c r="K166" s="154">
        <f t="shared" si="35"/>
        <v>0</v>
      </c>
      <c r="L166" s="154">
        <v>21</v>
      </c>
      <c r="M166" s="154">
        <f t="shared" si="36"/>
        <v>0</v>
      </c>
      <c r="N166" s="147">
        <v>0</v>
      </c>
      <c r="O166" s="147">
        <f t="shared" si="37"/>
        <v>0</v>
      </c>
      <c r="P166" s="147">
        <v>0</v>
      </c>
      <c r="Q166" s="147">
        <f t="shared" si="38"/>
        <v>0</v>
      </c>
      <c r="R166" s="147"/>
      <c r="S166" s="147"/>
      <c r="T166" s="148">
        <v>3.7999999999999999E-2</v>
      </c>
      <c r="U166" s="147">
        <f t="shared" si="39"/>
        <v>0.08</v>
      </c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100</v>
      </c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>
        <v>156</v>
      </c>
      <c r="B167" s="140" t="s">
        <v>412</v>
      </c>
      <c r="C167" s="176" t="s">
        <v>413</v>
      </c>
      <c r="D167" s="146" t="s">
        <v>109</v>
      </c>
      <c r="E167" s="152">
        <v>1</v>
      </c>
      <c r="F167" s="154">
        <f t="shared" si="32"/>
        <v>0</v>
      </c>
      <c r="G167" s="154">
        <f t="shared" si="33"/>
        <v>0</v>
      </c>
      <c r="H167" s="155"/>
      <c r="I167" s="154">
        <f t="shared" si="34"/>
        <v>0</v>
      </c>
      <c r="J167" s="155"/>
      <c r="K167" s="154">
        <f t="shared" si="35"/>
        <v>0</v>
      </c>
      <c r="L167" s="154">
        <v>21</v>
      </c>
      <c r="M167" s="154">
        <f t="shared" si="36"/>
        <v>0</v>
      </c>
      <c r="N167" s="147">
        <v>0</v>
      </c>
      <c r="O167" s="147">
        <f t="shared" si="37"/>
        <v>0</v>
      </c>
      <c r="P167" s="147">
        <v>0</v>
      </c>
      <c r="Q167" s="147">
        <f t="shared" si="38"/>
        <v>0</v>
      </c>
      <c r="R167" s="147"/>
      <c r="S167" s="147"/>
      <c r="T167" s="148">
        <v>0.33400000000000002</v>
      </c>
      <c r="U167" s="147">
        <f t="shared" si="39"/>
        <v>0.33</v>
      </c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100</v>
      </c>
      <c r="AF167" s="139"/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40">
        <v>157</v>
      </c>
      <c r="B168" s="140" t="s">
        <v>414</v>
      </c>
      <c r="C168" s="176" t="s">
        <v>415</v>
      </c>
      <c r="D168" s="146" t="s">
        <v>109</v>
      </c>
      <c r="E168" s="152">
        <v>1</v>
      </c>
      <c r="F168" s="154">
        <f t="shared" si="32"/>
        <v>0</v>
      </c>
      <c r="G168" s="154">
        <f t="shared" si="33"/>
        <v>0</v>
      </c>
      <c r="H168" s="155"/>
      <c r="I168" s="154">
        <f t="shared" si="34"/>
        <v>0</v>
      </c>
      <c r="J168" s="155"/>
      <c r="K168" s="154">
        <f t="shared" si="35"/>
        <v>0</v>
      </c>
      <c r="L168" s="154">
        <v>21</v>
      </c>
      <c r="M168" s="154">
        <f t="shared" si="36"/>
        <v>0</v>
      </c>
      <c r="N168" s="147">
        <v>4.0000000000000003E-5</v>
      </c>
      <c r="O168" s="147">
        <f t="shared" si="37"/>
        <v>4.0000000000000003E-5</v>
      </c>
      <c r="P168" s="147">
        <v>0</v>
      </c>
      <c r="Q168" s="147">
        <f t="shared" si="38"/>
        <v>0</v>
      </c>
      <c r="R168" s="147"/>
      <c r="S168" s="147"/>
      <c r="T168" s="148">
        <v>0.27</v>
      </c>
      <c r="U168" s="147">
        <f t="shared" si="39"/>
        <v>0.27</v>
      </c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100</v>
      </c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>
        <v>158</v>
      </c>
      <c r="B169" s="140" t="s">
        <v>416</v>
      </c>
      <c r="C169" s="176" t="s">
        <v>417</v>
      </c>
      <c r="D169" s="146" t="s">
        <v>109</v>
      </c>
      <c r="E169" s="152">
        <v>2</v>
      </c>
      <c r="F169" s="154">
        <f t="shared" si="32"/>
        <v>0</v>
      </c>
      <c r="G169" s="154">
        <f t="shared" si="33"/>
        <v>0</v>
      </c>
      <c r="H169" s="155"/>
      <c r="I169" s="154">
        <f t="shared" si="34"/>
        <v>0</v>
      </c>
      <c r="J169" s="155"/>
      <c r="K169" s="154">
        <f t="shared" si="35"/>
        <v>0</v>
      </c>
      <c r="L169" s="154">
        <v>21</v>
      </c>
      <c r="M169" s="154">
        <f t="shared" si="36"/>
        <v>0</v>
      </c>
      <c r="N169" s="147">
        <v>1.2E-4</v>
      </c>
      <c r="O169" s="147">
        <f t="shared" si="37"/>
        <v>2.4000000000000001E-4</v>
      </c>
      <c r="P169" s="147">
        <v>0</v>
      </c>
      <c r="Q169" s="147">
        <f t="shared" si="38"/>
        <v>0</v>
      </c>
      <c r="R169" s="147"/>
      <c r="S169" s="147"/>
      <c r="T169" s="148">
        <v>3.42</v>
      </c>
      <c r="U169" s="147">
        <f t="shared" si="39"/>
        <v>6.84</v>
      </c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100</v>
      </c>
      <c r="AF169" s="139"/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22.5" outlineLevel="1" x14ac:dyDescent="0.2">
      <c r="A170" s="140">
        <v>159</v>
      </c>
      <c r="B170" s="140" t="s">
        <v>418</v>
      </c>
      <c r="C170" s="176" t="s">
        <v>419</v>
      </c>
      <c r="D170" s="146" t="s">
        <v>158</v>
      </c>
      <c r="E170" s="152">
        <v>0.68801000000000001</v>
      </c>
      <c r="F170" s="154">
        <f t="shared" si="32"/>
        <v>0</v>
      </c>
      <c r="G170" s="154">
        <f t="shared" si="33"/>
        <v>0</v>
      </c>
      <c r="H170" s="155"/>
      <c r="I170" s="154">
        <f t="shared" si="34"/>
        <v>0</v>
      </c>
      <c r="J170" s="155"/>
      <c r="K170" s="154">
        <f t="shared" si="35"/>
        <v>0</v>
      </c>
      <c r="L170" s="154">
        <v>21</v>
      </c>
      <c r="M170" s="154">
        <f t="shared" si="36"/>
        <v>0</v>
      </c>
      <c r="N170" s="147">
        <v>0</v>
      </c>
      <c r="O170" s="147">
        <f t="shared" si="37"/>
        <v>0</v>
      </c>
      <c r="P170" s="147">
        <v>0</v>
      </c>
      <c r="Q170" s="147">
        <f t="shared" si="38"/>
        <v>0</v>
      </c>
      <c r="R170" s="147"/>
      <c r="S170" s="147"/>
      <c r="T170" s="148">
        <v>4.7720000000000002</v>
      </c>
      <c r="U170" s="147">
        <f t="shared" si="39"/>
        <v>3.28</v>
      </c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100</v>
      </c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x14ac:dyDescent="0.2">
      <c r="A171" s="141" t="s">
        <v>95</v>
      </c>
      <c r="B171" s="141" t="s">
        <v>66</v>
      </c>
      <c r="C171" s="177" t="s">
        <v>67</v>
      </c>
      <c r="D171" s="149"/>
      <c r="E171" s="153"/>
      <c r="F171" s="156"/>
      <c r="G171" s="156">
        <f>SUMIF(AE172:AE173,"&lt;&gt;NOR",G172:G173)</f>
        <v>0</v>
      </c>
      <c r="H171" s="156"/>
      <c r="I171" s="156">
        <f>SUM(I172:I173)</f>
        <v>0</v>
      </c>
      <c r="J171" s="156"/>
      <c r="K171" s="156">
        <f>SUM(K172:K173)</f>
        <v>0</v>
      </c>
      <c r="L171" s="156"/>
      <c r="M171" s="156">
        <f>SUM(M172:M173)</f>
        <v>0</v>
      </c>
      <c r="N171" s="150"/>
      <c r="O171" s="150">
        <f>SUM(O172:O173)</f>
        <v>4.4999999999999998E-2</v>
      </c>
      <c r="P171" s="150"/>
      <c r="Q171" s="150">
        <f>SUM(Q172:Q173)</f>
        <v>0</v>
      </c>
      <c r="R171" s="150"/>
      <c r="S171" s="150"/>
      <c r="T171" s="151"/>
      <c r="U171" s="150">
        <f>SUM(U172:U173)</f>
        <v>8.93</v>
      </c>
      <c r="AE171" t="s">
        <v>96</v>
      </c>
    </row>
    <row r="172" spans="1:60" outlineLevel="1" x14ac:dyDescent="0.2">
      <c r="A172" s="140">
        <v>160</v>
      </c>
      <c r="B172" s="140" t="s">
        <v>420</v>
      </c>
      <c r="C172" s="176" t="s">
        <v>421</v>
      </c>
      <c r="D172" s="146" t="s">
        <v>233</v>
      </c>
      <c r="E172" s="152">
        <v>5</v>
      </c>
      <c r="F172" s="154">
        <f>H172+J172</f>
        <v>0</v>
      </c>
      <c r="G172" s="154">
        <f>ROUND(E172*F172,2)</f>
        <v>0</v>
      </c>
      <c r="H172" s="155"/>
      <c r="I172" s="154">
        <f>ROUND(E172*H172,2)</f>
        <v>0</v>
      </c>
      <c r="J172" s="155"/>
      <c r="K172" s="154">
        <f>ROUND(E172*J172,2)</f>
        <v>0</v>
      </c>
      <c r="L172" s="154">
        <v>21</v>
      </c>
      <c r="M172" s="154">
        <f>G172*(1+L172/100)</f>
        <v>0</v>
      </c>
      <c r="N172" s="147">
        <v>8.9999999999999993E-3</v>
      </c>
      <c r="O172" s="147">
        <f>ROUND(E172*N172,5)</f>
        <v>4.4999999999999998E-2</v>
      </c>
      <c r="P172" s="147">
        <v>0</v>
      </c>
      <c r="Q172" s="147">
        <f>ROUND(E172*P172,5)</f>
        <v>0</v>
      </c>
      <c r="R172" s="147"/>
      <c r="S172" s="147"/>
      <c r="T172" s="148">
        <v>1.77</v>
      </c>
      <c r="U172" s="147">
        <f>ROUND(E172*T172,2)</f>
        <v>8.85</v>
      </c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100</v>
      </c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ht="22.5" outlineLevel="1" x14ac:dyDescent="0.2">
      <c r="A173" s="165">
        <v>161</v>
      </c>
      <c r="B173" s="165" t="s">
        <v>422</v>
      </c>
      <c r="C173" s="178" t="s">
        <v>423</v>
      </c>
      <c r="D173" s="166" t="s">
        <v>158</v>
      </c>
      <c r="E173" s="167">
        <v>4.4999999999999998E-2</v>
      </c>
      <c r="F173" s="168">
        <f>H173+J173</f>
        <v>0</v>
      </c>
      <c r="G173" s="168">
        <f>ROUND(E173*F173,2)</f>
        <v>0</v>
      </c>
      <c r="H173" s="169"/>
      <c r="I173" s="168">
        <f>ROUND(E173*H173,2)</f>
        <v>0</v>
      </c>
      <c r="J173" s="169"/>
      <c r="K173" s="168">
        <f>ROUND(E173*J173,2)</f>
        <v>0</v>
      </c>
      <c r="L173" s="168">
        <v>21</v>
      </c>
      <c r="M173" s="168">
        <f>G173*(1+L173/100)</f>
        <v>0</v>
      </c>
      <c r="N173" s="170">
        <v>0</v>
      </c>
      <c r="O173" s="170">
        <f>ROUND(E173*N173,5)</f>
        <v>0</v>
      </c>
      <c r="P173" s="170">
        <v>0</v>
      </c>
      <c r="Q173" s="170">
        <f>ROUND(E173*P173,5)</f>
        <v>0</v>
      </c>
      <c r="R173" s="170"/>
      <c r="S173" s="170"/>
      <c r="T173" s="171">
        <v>1.7789999999999999</v>
      </c>
      <c r="U173" s="170">
        <f>ROUND(E173*T173,2)</f>
        <v>0.08</v>
      </c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100</v>
      </c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x14ac:dyDescent="0.2">
      <c r="A174" s="4"/>
      <c r="B174" s="5" t="s">
        <v>424</v>
      </c>
      <c r="C174" s="179" t="s">
        <v>424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AC174">
        <v>15</v>
      </c>
      <c r="AD174">
        <v>21</v>
      </c>
    </row>
    <row r="175" spans="1:60" x14ac:dyDescent="0.2">
      <c r="A175" s="172"/>
      <c r="B175" s="173" t="s">
        <v>28</v>
      </c>
      <c r="C175" s="180" t="s">
        <v>424</v>
      </c>
      <c r="D175" s="174"/>
      <c r="E175" s="174"/>
      <c r="F175" s="174"/>
      <c r="G175" s="175">
        <f>G8+G10+G48+G110+G171</f>
        <v>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AC175">
        <f>SUMIF(L7:L173,AC174,G7:G173)</f>
        <v>0</v>
      </c>
      <c r="AD175">
        <f>SUMIF(L7:L173,AD174,G7:G173)</f>
        <v>0</v>
      </c>
      <c r="AE175" t="s">
        <v>425</v>
      </c>
    </row>
    <row r="176" spans="1:60" x14ac:dyDescent="0.2">
      <c r="A176" s="4"/>
      <c r="B176" s="5" t="s">
        <v>424</v>
      </c>
      <c r="C176" s="179" t="s">
        <v>424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31" x14ac:dyDescent="0.2">
      <c r="A177" s="4"/>
      <c r="B177" s="5" t="s">
        <v>424</v>
      </c>
      <c r="C177" s="179" t="s">
        <v>424</v>
      </c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31" x14ac:dyDescent="0.2">
      <c r="A178" s="242" t="s">
        <v>426</v>
      </c>
      <c r="B178" s="242"/>
      <c r="C178" s="24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31" x14ac:dyDescent="0.2">
      <c r="A179" s="244"/>
      <c r="B179" s="245"/>
      <c r="C179" s="246"/>
      <c r="D179" s="245"/>
      <c r="E179" s="245"/>
      <c r="F179" s="245"/>
      <c r="G179" s="247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AE179" t="s">
        <v>427</v>
      </c>
    </row>
    <row r="180" spans="1:31" x14ac:dyDescent="0.2">
      <c r="A180" s="248"/>
      <c r="B180" s="249"/>
      <c r="C180" s="250"/>
      <c r="D180" s="249"/>
      <c r="E180" s="249"/>
      <c r="F180" s="249"/>
      <c r="G180" s="251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31" x14ac:dyDescent="0.2">
      <c r="A181" s="248"/>
      <c r="B181" s="249"/>
      <c r="C181" s="250"/>
      <c r="D181" s="249"/>
      <c r="E181" s="249"/>
      <c r="F181" s="249"/>
      <c r="G181" s="251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31" x14ac:dyDescent="0.2">
      <c r="A182" s="248"/>
      <c r="B182" s="249"/>
      <c r="C182" s="250"/>
      <c r="D182" s="249"/>
      <c r="E182" s="249"/>
      <c r="F182" s="249"/>
      <c r="G182" s="251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31" x14ac:dyDescent="0.2">
      <c r="A183" s="252"/>
      <c r="B183" s="253"/>
      <c r="C183" s="254"/>
      <c r="D183" s="253"/>
      <c r="E183" s="253"/>
      <c r="F183" s="253"/>
      <c r="G183" s="255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31" x14ac:dyDescent="0.2">
      <c r="A184" s="4"/>
      <c r="B184" s="5" t="s">
        <v>424</v>
      </c>
      <c r="C184" s="179" t="s">
        <v>424</v>
      </c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31" x14ac:dyDescent="0.2">
      <c r="C185" s="181"/>
      <c r="AE185" t="s">
        <v>428</v>
      </c>
    </row>
  </sheetData>
  <mergeCells count="6">
    <mergeCell ref="A179:G183"/>
    <mergeCell ref="A1:G1"/>
    <mergeCell ref="C2:G2"/>
    <mergeCell ref="C3:G3"/>
    <mergeCell ref="C4:G4"/>
    <mergeCell ref="A178:C178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Kadlec</dc:creator>
  <cp:lastModifiedBy>Josef Dvořák</cp:lastModifiedBy>
  <cp:lastPrinted>2014-02-28T09:52:57Z</cp:lastPrinted>
  <dcterms:created xsi:type="dcterms:W3CDTF">2009-04-08T07:15:50Z</dcterms:created>
  <dcterms:modified xsi:type="dcterms:W3CDTF">2024-06-21T12:52:19Z</dcterms:modified>
</cp:coreProperties>
</file>