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Buk\userhome\markovaa\Desktop\"/>
    </mc:Choice>
  </mc:AlternateContent>
  <bookViews>
    <workbookView xWindow="-28920" yWindow="-120" windowWidth="29040" windowHeight="15840" activeTab="1"/>
  </bookViews>
  <sheets>
    <sheet name="Rekapitulace stavby" sheetId="1" r:id="rId1"/>
    <sheet name="IO.101 - KOM" sheetId="6" r:id="rId2"/>
  </sheets>
  <definedNames>
    <definedName name="_xlnm.Print_Titles" localSheetId="1">'IO.101 - KOM'!$111:$113</definedName>
    <definedName name="_xlnm.Print_Area" localSheetId="1">'IO.101 - KOM'!$C$3:$Q$69,'IO.101 - KOM'!$C$75:$Q$96,'IO.101 - KOM'!$C$102:$Q$210</definedName>
    <definedName name="_xlnm.Print_Area" localSheetId="0">'Rekapitulace stavby'!$C$3:$AP$68,'Rekapitulace stavby'!$C$75:$AP$91</definedName>
  </definedNames>
  <calcPr calcId="191029"/>
</workbook>
</file>

<file path=xl/calcChain.xml><?xml version="1.0" encoding="utf-8"?>
<calcChain xmlns="http://schemas.openxmlformats.org/spreadsheetml/2006/main">
  <c r="K185" i="6" l="1"/>
  <c r="K140" i="6"/>
  <c r="K157" i="6"/>
  <c r="K180" i="6"/>
  <c r="K181" i="6"/>
  <c r="K175" i="6"/>
  <c r="K177" i="6"/>
  <c r="K176" i="6"/>
  <c r="K179" i="6" s="1"/>
  <c r="K124" i="6"/>
  <c r="K123" i="6"/>
  <c r="K186" i="6"/>
  <c r="M207" i="6"/>
  <c r="M206" i="6"/>
  <c r="M205" i="6"/>
  <c r="M204" i="6"/>
  <c r="M203" i="6"/>
  <c r="M202" i="6"/>
  <c r="M191" i="6"/>
  <c r="M190" i="6"/>
  <c r="M189" i="6"/>
  <c r="M188" i="6"/>
  <c r="K131" i="6"/>
  <c r="K134" i="6"/>
  <c r="K143" i="6"/>
  <c r="K156" i="6"/>
  <c r="K154" i="6" s="1"/>
  <c r="M154" i="6" s="1"/>
  <c r="K151" i="6"/>
  <c r="K153" i="6" s="1"/>
  <c r="K150" i="6" s="1"/>
  <c r="O150" i="6" s="1"/>
  <c r="K146" i="6"/>
  <c r="K148" i="6" s="1"/>
  <c r="K145" i="6" s="1"/>
  <c r="M145" i="6" s="1"/>
  <c r="K164" i="6"/>
  <c r="K166" i="6" s="1"/>
  <c r="K183" i="6" l="1"/>
  <c r="K126" i="6"/>
  <c r="M150" i="6"/>
  <c r="K187" i="6"/>
  <c r="M187" i="6" s="1"/>
  <c r="M186" i="6"/>
  <c r="M185" i="6"/>
  <c r="Q154" i="6"/>
  <c r="O154" i="6"/>
  <c r="Q150" i="6"/>
  <c r="Q145" i="6"/>
  <c r="O145" i="6"/>
  <c r="K160" i="6" l="1"/>
  <c r="K161" i="6" s="1"/>
  <c r="M180" i="6"/>
  <c r="M172" i="6"/>
  <c r="K173" i="6"/>
  <c r="K118" i="6"/>
  <c r="K116" i="6" s="1"/>
  <c r="M116" i="6" s="1"/>
  <c r="K120" i="6"/>
  <c r="K137" i="6"/>
  <c r="K138" i="6" s="1"/>
  <c r="K136" i="6" s="1"/>
  <c r="M136" i="6" s="1"/>
  <c r="K128" i="6"/>
  <c r="K129" i="6" s="1"/>
  <c r="K127" i="6" s="1"/>
  <c r="M127" i="6" s="1"/>
  <c r="F5" i="6"/>
  <c r="H87" i="1" s="1"/>
  <c r="K158" i="6" l="1"/>
  <c r="Q116" i="6"/>
  <c r="K196" i="6" s="1"/>
  <c r="M196" i="6" s="1"/>
  <c r="O116" i="6"/>
  <c r="O127" i="6"/>
  <c r="Q127" i="6"/>
  <c r="Q136" i="6"/>
  <c r="O136" i="6"/>
  <c r="K159" i="6" l="1"/>
  <c r="M159" i="6" s="1"/>
  <c r="M158" i="6"/>
  <c r="Q158" i="6"/>
  <c r="O158" i="6"/>
  <c r="Q159" i="6" l="1"/>
  <c r="O159" i="6"/>
  <c r="K174" i="6"/>
  <c r="K171" i="6" s="1"/>
  <c r="M171" i="6" s="1"/>
  <c r="K170" i="6"/>
  <c r="K168" i="6" s="1"/>
  <c r="M168" i="6" s="1"/>
  <c r="K135" i="6"/>
  <c r="Q168" i="6" l="1"/>
  <c r="O168" i="6"/>
  <c r="K167" i="6"/>
  <c r="M167" i="6" s="1"/>
  <c r="K144" i="6"/>
  <c r="K141" i="6"/>
  <c r="K139" i="6" s="1"/>
  <c r="M139" i="6" s="1"/>
  <c r="K132" i="6"/>
  <c r="K133" i="6"/>
  <c r="O133" i="6" l="1"/>
  <c r="M133" i="6"/>
  <c r="Q139" i="6"/>
  <c r="O139" i="6"/>
  <c r="Q133" i="6"/>
  <c r="Q207" i="6" l="1"/>
  <c r="O207" i="6"/>
  <c r="Q206" i="6"/>
  <c r="O206" i="6"/>
  <c r="Q205" i="6"/>
  <c r="O205" i="6"/>
  <c r="Q204" i="6"/>
  <c r="O204" i="6"/>
  <c r="Q203" i="6"/>
  <c r="O203" i="6"/>
  <c r="Q202" i="6"/>
  <c r="O202" i="6"/>
  <c r="Q199" i="6"/>
  <c r="O199" i="6"/>
  <c r="Q192" i="6"/>
  <c r="O192" i="6"/>
  <c r="Q190" i="6"/>
  <c r="Q189" i="6"/>
  <c r="Q188" i="6"/>
  <c r="K142" i="6"/>
  <c r="M142" i="6" s="1"/>
  <c r="M109" i="6"/>
  <c r="F109" i="6"/>
  <c r="M108" i="6"/>
  <c r="F108" i="6"/>
  <c r="F106" i="6"/>
  <c r="F104" i="6"/>
  <c r="M82" i="6"/>
  <c r="F82" i="6"/>
  <c r="M81" i="6"/>
  <c r="F81" i="6"/>
  <c r="F79" i="6"/>
  <c r="F77" i="6"/>
  <c r="H34" i="6"/>
  <c r="H33" i="6"/>
  <c r="H32" i="6"/>
  <c r="M26" i="6"/>
  <c r="Q201" i="6" l="1"/>
  <c r="O201" i="6"/>
  <c r="K122" i="6"/>
  <c r="M201" i="6"/>
  <c r="O92" i="6" s="1"/>
  <c r="O190" i="6"/>
  <c r="K121" i="6"/>
  <c r="K119" i="6" s="1"/>
  <c r="Q142" i="6"/>
  <c r="O142" i="6"/>
  <c r="K163" i="6"/>
  <c r="M163" i="6" s="1"/>
  <c r="O188" i="6"/>
  <c r="O189" i="6"/>
  <c r="K162" i="6"/>
  <c r="M162" i="6" s="1"/>
  <c r="Q122" i="6" l="1"/>
  <c r="M122" i="6"/>
  <c r="Q119" i="6"/>
  <c r="M119" i="6"/>
  <c r="M175" i="6"/>
  <c r="Q171" i="6"/>
  <c r="Q172" i="6"/>
  <c r="O171" i="6"/>
  <c r="K130" i="6"/>
  <c r="M130" i="6" s="1"/>
  <c r="O185" i="6"/>
  <c r="O122" i="6"/>
  <c r="Q187" i="6"/>
  <c r="O119" i="6"/>
  <c r="O191" i="6"/>
  <c r="Q191" i="6"/>
  <c r="O162" i="6"/>
  <c r="Q162" i="6"/>
  <c r="Q167" i="6"/>
  <c r="O167" i="6"/>
  <c r="O7" i="6"/>
  <c r="Q163" i="6"/>
  <c r="O163" i="6"/>
  <c r="M157" i="6" s="1"/>
  <c r="K197" i="6" l="1"/>
  <c r="M197" i="6" s="1"/>
  <c r="Q175" i="6"/>
  <c r="O175" i="6"/>
  <c r="Q185" i="6"/>
  <c r="O172" i="6"/>
  <c r="M115" i="6"/>
  <c r="O130" i="6"/>
  <c r="O115" i="6" s="1"/>
  <c r="Q130" i="6"/>
  <c r="O187" i="6"/>
  <c r="Q186" i="6"/>
  <c r="O186" i="6"/>
  <c r="O180" i="6"/>
  <c r="Q180" i="6"/>
  <c r="M106" i="6"/>
  <c r="M79" i="6"/>
  <c r="O157" i="6"/>
  <c r="Q157" i="6"/>
  <c r="M149" i="6"/>
  <c r="Q149" i="6" l="1"/>
  <c r="O149" i="6"/>
  <c r="Q115" i="6"/>
  <c r="K198" i="6"/>
  <c r="M184" i="6"/>
  <c r="O89" i="6" s="1"/>
  <c r="O88" i="6"/>
  <c r="O87" i="6"/>
  <c r="Q184" i="6"/>
  <c r="O184" i="6"/>
  <c r="K193" i="6" l="1"/>
  <c r="M193" i="6" s="1"/>
  <c r="M198" i="6"/>
  <c r="O114" i="6"/>
  <c r="Q114" i="6"/>
  <c r="K200" i="6" l="1"/>
  <c r="K194" i="6"/>
  <c r="M194" i="6" s="1"/>
  <c r="M200" i="6" l="1"/>
  <c r="M199" i="6" s="1"/>
  <c r="O91" i="6" s="1"/>
  <c r="K195" i="6"/>
  <c r="M195" i="6" s="1"/>
  <c r="M192" i="6" l="1"/>
  <c r="O90" i="6" s="1"/>
  <c r="O86" i="6" s="1"/>
  <c r="M25" i="6" s="1"/>
  <c r="M28" i="6" s="1"/>
  <c r="M114" i="6" l="1"/>
  <c r="T114" i="6" s="1"/>
  <c r="T86" i="6"/>
  <c r="H30" i="6"/>
  <c r="M30" i="6" s="1"/>
  <c r="L36" i="6" s="1"/>
  <c r="AG87" i="1"/>
  <c r="O96" i="6"/>
  <c r="AN87" i="1" l="1"/>
  <c r="AN86" i="1" s="1"/>
  <c r="AG86" i="1"/>
  <c r="AK26" i="1"/>
  <c r="L76" i="1"/>
  <c r="L77" i="1"/>
  <c r="L79" i="1"/>
  <c r="AM79" i="1"/>
  <c r="L81" i="1"/>
  <c r="AM81" i="1"/>
  <c r="L82" i="1"/>
  <c r="AM82" i="1"/>
  <c r="W34" i="1"/>
  <c r="W33" i="1"/>
  <c r="W32" i="1"/>
  <c r="AK25" i="1" l="1"/>
  <c r="AK28" i="1" s="1"/>
  <c r="W30" i="1" s="1"/>
  <c r="AK30" i="1" s="1"/>
  <c r="AK36" i="1" s="1"/>
  <c r="AG91" i="1" l="1"/>
  <c r="AN91" i="1" l="1"/>
</calcChain>
</file>

<file path=xl/sharedStrings.xml><?xml version="1.0" encoding="utf-8"?>
<sst xmlns="http://schemas.openxmlformats.org/spreadsheetml/2006/main" count="405" uniqueCount="176">
  <si>
    <t>SOUHRNNÝ LIST STAVBY</t>
  </si>
  <si>
    <t>Kód:</t>
  </si>
  <si>
    <t>0100</t>
  </si>
  <si>
    <t>Stavba:</t>
  </si>
  <si>
    <t>JKSO:</t>
  </si>
  <si>
    <t/>
  </si>
  <si>
    <t>CC-CZ:</t>
  </si>
  <si>
    <t>Místo:</t>
  </si>
  <si>
    <t>Chrudim</t>
  </si>
  <si>
    <t>Datum:</t>
  </si>
  <si>
    <t>Objednatel:</t>
  </si>
  <si>
    <t>IČ:</t>
  </si>
  <si>
    <t xml:space="preserve"> </t>
  </si>
  <si>
    <t>DIČ:</t>
  </si>
  <si>
    <t>Zhotovitel:</t>
  </si>
  <si>
    <t>Projektant:</t>
  </si>
  <si>
    <t>Zpracovatel: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</si>
  <si>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</si>
  <si>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</si>
  <si>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</si>
  <si>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</si>
  <si>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</si>
  <si>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</si>
  <si>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</si>
  <si>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</si>
  <si>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</si>
  <si>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</si>
  <si>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</si>
  <si>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</si>
  <si>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</si>
  <si>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</si>
  <si>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</si>
  <si>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</si>
  <si>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</si>
  <si>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</si>
  <si>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</si>
  <si>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</si>
  <si>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</si>
  <si>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Kód</t>
  </si>
  <si>
    <t>Objekt</t>
  </si>
  <si>
    <t>Cena bez DPH [CZK]</t>
  </si>
  <si>
    <t>Cena s DPH [CZK]</t>
  </si>
  <si>
    <t>1) Náklady z rozpočtů</t>
  </si>
  <si>
    <t>2) Ostatní náklady ze souhrnného listu</t>
  </si>
  <si>
    <t>Celkové náklady za stavbu 1) + 2)</t>
  </si>
  <si>
    <t>KRYCÍ LIST ROZPOČTU</t>
  </si>
  <si>
    <t>Náklady z rozpočtu</t>
  </si>
  <si>
    <t>Ostatní náklady</t>
  </si>
  <si>
    <t>REKAPITULACE ROZPOČTU</t>
  </si>
  <si>
    <t>Kód - Popis</t>
  </si>
  <si>
    <t>Cena celkem [CZK]</t>
  </si>
  <si>
    <t>1) Náklady z rozpočtu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</si>
  <si>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</si>
  <si>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</si>
  <si>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</si>
  <si>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</si>
  <si>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>2) Ostatní náklady</t>
  </si>
  <si>
    <t>ROZPOČET</t>
  </si>
  <si>
    <t>PČ</t>
  </si>
  <si>
    <t>Typ</t>
  </si>
  <si>
    <t>Popis</t>
  </si>
  <si>
    <t>MJ</t>
  </si>
  <si>
    <t>Množství</t>
  </si>
  <si>
    <t>K</t>
  </si>
  <si>
    <t>m2</t>
  </si>
  <si>
    <t>m</t>
  </si>
  <si>
    <t>kus</t>
  </si>
  <si>
    <t>t</t>
  </si>
  <si>
    <t>Jedn.</t>
  </si>
  <si>
    <t>Celkem</t>
  </si>
  <si>
    <t>Cena [CZK]</t>
  </si>
  <si>
    <t>Hmotnost_x000D_ [t]</t>
  </si>
  <si>
    <t>Suť [t]</t>
  </si>
  <si>
    <t xml:space="preserve">    998 - Přesun hmot</t>
  </si>
  <si>
    <t>kpl</t>
  </si>
  <si>
    <t xml:space="preserve">    997 - Přesun hmot</t>
  </si>
  <si>
    <t>113108305R00</t>
  </si>
  <si>
    <t>Odstranění asfaltové vrstvy pl.do 50 m2, tl. 5 cm - ručně okolo obrubníku</t>
  </si>
  <si>
    <t>Řezání spáry v asfaltu nebo betonu v tloušťce vrstvy do 5 cm</t>
  </si>
  <si>
    <t>919731121R00</t>
  </si>
  <si>
    <t>Zarovnání styčné plochy živičné tl. do 5 cm</t>
  </si>
  <si>
    <t xml:space="preserve">    VRN - Vedlejší rozpočtové náklady</t>
  </si>
  <si>
    <t>Zařízení staveniště</t>
  </si>
  <si>
    <t>Geodetické práce - vytyčení inženýrských sítí</t>
  </si>
  <si>
    <t>Geodetické práce - vytyčení stavby</t>
  </si>
  <si>
    <t>Geodetické práce - skutečné zaměření</t>
  </si>
  <si>
    <t>BOZP - lávky, přejezdy, páska a oplocení</t>
  </si>
  <si>
    <t>919726213R00</t>
  </si>
  <si>
    <t>Těsnění spár krytu letišť zálivkou za tepla</t>
  </si>
  <si>
    <t>979990103R00</t>
  </si>
  <si>
    <t>Poplatek za uložení suti - beton, skupina odpadu 170101</t>
  </si>
  <si>
    <t>979990112R00</t>
  </si>
  <si>
    <t>Poplatek za uložení suti - obal. kamenivo, asfalt, skupina odpadu 170302</t>
  </si>
  <si>
    <t>979087212R00</t>
  </si>
  <si>
    <t>Nakládání suti na dopravní prostředky</t>
  </si>
  <si>
    <t>979091221R00</t>
  </si>
  <si>
    <t>Vodorovné přemístění suti za každý další 1 km</t>
  </si>
  <si>
    <t>979091211R00</t>
  </si>
  <si>
    <t>Vodorovné přemístění suti do 7 km</t>
  </si>
  <si>
    <t>113202111R00</t>
  </si>
  <si>
    <t>915491211R00</t>
  </si>
  <si>
    <t>Osazení vodicího proužku do MC,podkl.C12/15, 25 cm</t>
  </si>
  <si>
    <t>ks</t>
  </si>
  <si>
    <t>998225111R00</t>
  </si>
  <si>
    <t>Přesun hmot, pozemní komunikace, kryt živičný</t>
  </si>
  <si>
    <t>917832111R00</t>
  </si>
  <si>
    <t>Osazení stojat. obrub. bet.bez opěry,lože z C12/15</t>
  </si>
  <si>
    <t>M</t>
  </si>
  <si>
    <t>obrubník betonový silniční 100x150x250 cm</t>
  </si>
  <si>
    <t>113151319R00</t>
  </si>
  <si>
    <t>Fréz.živič.krytu nad 500 m2, s překážkami, tl.10cm</t>
  </si>
  <si>
    <t>919735112R00</t>
  </si>
  <si>
    <t>979024441R00</t>
  </si>
  <si>
    <t>573231127R00</t>
  </si>
  <si>
    <t>Postřik spojovací z KAE, množství zbytkového asfaltu 0,7 kg/m2</t>
  </si>
  <si>
    <t>572753111R00</t>
  </si>
  <si>
    <t>Vyrovnání povrchu/podkladu krytů asfaltovým betonem</t>
  </si>
  <si>
    <t xml:space="preserve">    VRN - Vedlejší rozpočtové náklady - ETAPA 1 a 2</t>
  </si>
  <si>
    <t>POZNÁMKA:</t>
  </si>
  <si>
    <r>
      <t>Výšková úprava vstupu do 20 cm, zvýšení/snížení mříže</t>
    </r>
    <r>
      <rPr>
        <b/>
        <sz val="8"/>
        <color rgb="FF0000FF"/>
        <rFont val="Trebuchet MS"/>
        <family val="2"/>
        <charset val="238"/>
      </rPr>
      <t xml:space="preserve"> - uliční vpusť</t>
    </r>
  </si>
  <si>
    <t>899232111R00</t>
  </si>
  <si>
    <t>899332111R00</t>
  </si>
  <si>
    <t>899432111R00</t>
  </si>
  <si>
    <r>
      <t>Výšková úprava do 20 cm, zvýšení/snížení krytu šoupěte</t>
    </r>
    <r>
      <rPr>
        <b/>
        <sz val="8"/>
        <color rgb="FF0000FF"/>
        <rFont val="Trebuchet MS"/>
        <family val="2"/>
        <charset val="238"/>
      </rPr>
      <t xml:space="preserve"> - poklop šoupěte a hydrantu</t>
    </r>
  </si>
  <si>
    <r>
      <t>Výšková úprava vstupu do 20 cm, zvýšení/snížení poklopu</t>
    </r>
    <r>
      <rPr>
        <b/>
        <sz val="8"/>
        <color rgb="FF0000FF"/>
        <rFont val="Trebuchet MS"/>
        <family val="2"/>
        <charset val="238"/>
      </rPr>
      <t xml:space="preserve"> - poklop kanalizační šachty</t>
    </r>
  </si>
  <si>
    <t>113151314R00</t>
  </si>
  <si>
    <t>Fréz.živič.krytu nad 500 m2, s překážkami, tl.5 cm</t>
  </si>
  <si>
    <t>Odstranění asfaltové vrstvy pl.do 50 m2, tl. 10 cm - ručně okolo obrubníku</t>
  </si>
  <si>
    <t>113108310R00</t>
  </si>
  <si>
    <t>Betonová přídlažba 50 x 25 x 8 cm přírodní</t>
  </si>
  <si>
    <t>577141122R00</t>
  </si>
  <si>
    <t>Beton asfalt. ACL 16+ ložný, š. do 3 m, tl. 5 cm</t>
  </si>
  <si>
    <t>577141112R00</t>
  </si>
  <si>
    <t>Beton asfalt. ACO 11+,nebo ACO 16+,do 3 m, tl.5 cm</t>
  </si>
  <si>
    <t>DIO - dopravně inženýrské při realizaci stavby</t>
  </si>
  <si>
    <t>Oprava části asfaltového povrchu MK v ulici V Průhonech v Chrudimi</t>
  </si>
  <si>
    <t>IO.101</t>
  </si>
  <si>
    <t>577152113R00</t>
  </si>
  <si>
    <t>Beton asfalt. ACO 16+ obrusný, š.nad 3 m, tl. 6 cm</t>
  </si>
  <si>
    <t>113151315R00</t>
  </si>
  <si>
    <t>Fréz.živič.krytu nad 500 m2, s překážkami, tl.6 cm</t>
  </si>
  <si>
    <t>MK</t>
  </si>
  <si>
    <t>CHODNÍK</t>
  </si>
  <si>
    <t>113108306R00</t>
  </si>
  <si>
    <t>Odstranění asfaltové vrstvy pl.do 50 m2, tl. 6 cm - ručně okolo obrubníku</t>
  </si>
  <si>
    <t>975-(425x0,1)-37</t>
  </si>
  <si>
    <t>(3+15)x2x0,1</t>
  </si>
  <si>
    <t>(7,5+38)-(3+15)x2x0,1</t>
  </si>
  <si>
    <t>6+3+15</t>
  </si>
  <si>
    <t>113107310R00</t>
  </si>
  <si>
    <t>Odstranění podkladu pl. 50 m2,kam.těžené tl.10 cm</t>
  </si>
  <si>
    <t>7,5+38</t>
  </si>
  <si>
    <t>(15+3)x1</t>
  </si>
  <si>
    <t>CHODNÍK (vyrovnání)</t>
  </si>
  <si>
    <t>KOMUNIKACE</t>
  </si>
  <si>
    <t>181101102R00</t>
  </si>
  <si>
    <t>Úprava pláně v zářezech v hor. 1-4, se zhutněním</t>
  </si>
  <si>
    <t>566501111R00</t>
  </si>
  <si>
    <t>Úprava krytu kamenivem drceným do 0,10 m3/m2</t>
  </si>
  <si>
    <t>567132115R00</t>
  </si>
  <si>
    <t>Podklad z kameniva zpev.cementem SC C8/10 tl.20 cm</t>
  </si>
  <si>
    <t>Očištění vybour. obrubníků všech loží a výplní</t>
  </si>
  <si>
    <t>Před relizací je potřeba dořešit na místě stavby rozsah prací výměnu pásků a betonových obrubníků při předání staveniště.</t>
  </si>
  <si>
    <t>979999973R00</t>
  </si>
  <si>
    <t>Poplatek za uložení, zemina a kamení 170504</t>
  </si>
  <si>
    <r>
      <t xml:space="preserve">Vytrhání obrub obrubníků silničních - </t>
    </r>
    <r>
      <rPr>
        <b/>
        <sz val="8"/>
        <color rgb="FF0000FF"/>
        <rFont val="Trebuchet MS"/>
        <family val="2"/>
        <charset val="238"/>
      </rPr>
      <t>přídlažba šířky 250mm - PRO DALŠÍ VYUŽITÍ</t>
    </r>
  </si>
  <si>
    <r>
      <t xml:space="preserve">Vytrhání obrub obrubníků silničních - </t>
    </r>
    <r>
      <rPr>
        <b/>
        <sz val="8"/>
        <color rgb="FF0000FF"/>
        <rFont val="Trebuchet MS"/>
        <family val="2"/>
        <charset val="238"/>
      </rPr>
      <t>silniční obrubníky</t>
    </r>
    <r>
      <rPr>
        <sz val="8"/>
        <rFont val="Trebuchet MS"/>
        <family val="2"/>
      </rPr>
      <t xml:space="preserve"> </t>
    </r>
    <r>
      <rPr>
        <b/>
        <sz val="8"/>
        <color rgb="FF0000FF"/>
        <rFont val="Trebuchet MS"/>
        <family val="2"/>
        <charset val="238"/>
      </rPr>
      <t>- PRO DALŠÍ VYUŽITÍ</t>
    </r>
  </si>
  <si>
    <t>8x2x0,1</t>
  </si>
  <si>
    <t>37-8x2x0,1</t>
  </si>
  <si>
    <t>425x0,1</t>
  </si>
  <si>
    <t>rozebrání</t>
  </si>
  <si>
    <t>výměna</t>
  </si>
  <si>
    <t>výměna 15%</t>
  </si>
  <si>
    <t>18+3+36</t>
  </si>
  <si>
    <t>5x2</t>
  </si>
  <si>
    <t>((414-18+3+36+5x2))x0,15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</si>
</sst>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%"/>
    <numFmt numFmtId="165" formatCode="dd\.mm\.yyyy"/>
    <numFmt numFmtId="166" formatCode="#,##0.00000"/>
    <numFmt numFmtId="167" formatCode="#,##0.000"/>
    <numFmt numFmtId="168" formatCode="#,##0&quot; Kč/m2&quot;"/>
  </numFmts>
  <fonts count="37" x14ac:knownFonts="1">
    <font>
      <sz val="11"/>
      <name val="Calibri"/>
      <family val="2"/>
    </font>
    <font>
      <sz val="8"/>
      <name val="Trebuchet MS"/>
      <family val="2"/>
    </font>
    <font>
      <sz val="9"/>
      <name val="Trebuchet MS"/>
      <family val="2"/>
    </font>
    <font>
      <b/>
      <sz val="12"/>
      <name val="Trebuchet MS"/>
      <family val="2"/>
    </font>
    <font>
      <sz val="11"/>
      <name val="Trebuchet MS"/>
      <family val="2"/>
    </font>
    <font>
      <b/>
      <sz val="16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9"/>
      <name val="Trebuchet MS"/>
      <family val="2"/>
    </font>
    <font>
      <b/>
      <sz val="8"/>
      <color indexed="12"/>
      <name val="Trebuchet MS"/>
      <family val="2"/>
      <charset val="238"/>
    </font>
    <font>
      <sz val="5"/>
      <name val="Trebuchet MS"/>
      <family val="2"/>
    </font>
    <font>
      <sz val="12"/>
      <name val="Trebuchet MS"/>
      <family val="2"/>
    </font>
    <font>
      <b/>
      <sz val="12"/>
      <name val="Trebuchet MS"/>
      <family val="2"/>
      <charset val="238"/>
    </font>
    <font>
      <sz val="8"/>
      <color rgb="FF969696"/>
      <name val="Trebuchet MS"/>
      <family val="2"/>
    </font>
    <font>
      <sz val="10"/>
      <color rgb="FF003366"/>
      <name val="Trebuchet MS"/>
      <family val="2"/>
    </font>
    <font>
      <sz val="9"/>
      <color rgb="FF969696"/>
      <name val="Trebuchet MS"/>
      <family val="2"/>
    </font>
    <font>
      <sz val="10"/>
      <color rgb="FF464646"/>
      <name val="Trebuchet MS"/>
      <family val="2"/>
    </font>
    <font>
      <b/>
      <sz val="10"/>
      <color rgb="FF464646"/>
      <name val="Trebuchet MS"/>
      <family val="2"/>
    </font>
    <font>
      <sz val="10"/>
      <color rgb="FF969696"/>
      <name val="Trebuchet MS"/>
      <family val="2"/>
    </font>
    <font>
      <b/>
      <sz val="12"/>
      <color rgb="FF960000"/>
      <name val="Trebuchet MS"/>
      <family val="2"/>
    </font>
    <font>
      <b/>
      <sz val="11"/>
      <color rgb="FF003366"/>
      <name val="Trebuchet MS"/>
      <family val="2"/>
    </font>
    <font>
      <sz val="11"/>
      <color rgb="FF003366"/>
      <name val="Trebuchet MS"/>
      <family val="2"/>
    </font>
    <font>
      <b/>
      <sz val="10"/>
      <color rgb="FF003366"/>
      <name val="Trebuchet MS"/>
      <family val="2"/>
      <charset val="238"/>
    </font>
    <font>
      <b/>
      <sz val="12"/>
      <color rgb="FF960000"/>
      <name val="Trebuchet MS"/>
      <family val="2"/>
      <charset val="238"/>
    </font>
    <font>
      <b/>
      <sz val="12"/>
      <color rgb="FF800000"/>
      <name val="Trebuchet MS"/>
      <family val="2"/>
    </font>
    <font>
      <sz val="8"/>
      <color rgb="FF0000FF"/>
      <name val="Trebuchet MS"/>
      <family val="2"/>
    </font>
    <font>
      <b/>
      <sz val="8"/>
      <color rgb="FF969696"/>
      <name val="Trebuchet MS"/>
      <family val="2"/>
    </font>
    <font>
      <sz val="8"/>
      <color rgb="FF3366FF"/>
      <name val="Trebuchet MS"/>
      <family val="2"/>
    </font>
    <font>
      <b/>
      <sz val="8"/>
      <color rgb="FF003366"/>
      <name val="Trebuchet MS"/>
      <family val="2"/>
      <charset val="238"/>
    </font>
    <font>
      <b/>
      <i/>
      <sz val="8"/>
      <color rgb="FF0000FF"/>
      <name val="Trebuchet MS"/>
      <family val="2"/>
      <charset val="238"/>
    </font>
    <font>
      <sz val="11"/>
      <name val="Calibri"/>
      <family val="2"/>
    </font>
    <font>
      <b/>
      <sz val="8"/>
      <color rgb="FF0000FF"/>
      <name val="Trebuchet MS"/>
      <family val="2"/>
      <charset val="238"/>
    </font>
    <font>
      <b/>
      <sz val="5"/>
      <color rgb="FF003366"/>
      <name val="Trebuchet MS"/>
      <family val="2"/>
    </font>
    <font>
      <b/>
      <u/>
      <sz val="8"/>
      <name val="Trebuchet MS"/>
      <family val="2"/>
      <charset val="238"/>
    </font>
    <font>
      <b/>
      <sz val="9"/>
      <color rgb="FF0000FF"/>
      <name val="Trebuchet MS"/>
      <family val="2"/>
      <charset val="238"/>
    </font>
    <font>
      <sz val="8"/>
      <name val="Calibri"/>
      <family val="2"/>
    </font>
    <font>
      <b/>
      <sz val="12"/>
      <color rgb="FF0000FF"/>
      <name val="Trebuchet MS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5D9F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dotted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dotted">
        <color rgb="FF969696"/>
      </left>
      <right/>
      <top style="dotted">
        <color rgb="FF969696"/>
      </top>
      <bottom/>
      <diagonal/>
    </border>
    <border>
      <left/>
      <right/>
      <top style="dotted">
        <color rgb="FF969696"/>
      </top>
      <bottom/>
      <diagonal/>
    </border>
    <border>
      <left/>
      <right style="dotted">
        <color rgb="FF969696"/>
      </right>
      <top style="dotted">
        <color rgb="FF969696"/>
      </top>
      <bottom/>
      <diagonal/>
    </border>
    <border>
      <left style="dotted">
        <color rgb="FF969696"/>
      </left>
      <right/>
      <top/>
      <bottom/>
      <diagonal/>
    </border>
    <border>
      <left/>
      <right style="dotted">
        <color rgb="FF969696"/>
      </right>
      <top/>
      <bottom/>
      <diagonal/>
    </border>
    <border>
      <left style="dotted">
        <color rgb="FF969696"/>
      </left>
      <right/>
      <top/>
      <bottom style="dotted">
        <color rgb="FF969696"/>
      </bottom>
      <diagonal/>
    </border>
    <border>
      <left/>
      <right/>
      <top/>
      <bottom style="dotted">
        <color rgb="FF969696"/>
      </bottom>
      <diagonal/>
    </border>
    <border>
      <left/>
      <right style="dotted">
        <color rgb="FF969696"/>
      </right>
      <top/>
      <bottom style="dotted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 style="thin">
        <color rgb="FF0000FF"/>
      </top>
      <bottom/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 style="thin">
        <color rgb="FF0000FF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0" fillId="0" borderId="0"/>
  </cellStyleXfs>
  <cellXfs count="324">
    <xf numFmtId="0" fontId="1" fillId="0" borderId="0" xfId="0" applyFont="1"/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5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5" fillId="0" borderId="0" xfId="0" applyFont="1" applyAlignment="1">
      <alignment horizontal="left" vertical="center"/>
    </xf>
    <xf numFmtId="0" fontId="1" fillId="0" borderId="12" xfId="0" applyFont="1" applyBorder="1"/>
    <xf numFmtId="0" fontId="16" fillId="0" borderId="0" xfId="0" applyFont="1" applyAlignment="1">
      <alignment horizontal="left"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7" fillId="0" borderId="13" xfId="0" applyFont="1" applyBorder="1" applyAlignment="1">
      <alignment horizontal="left" vertical="center"/>
    </xf>
    <xf numFmtId="0" fontId="1" fillId="0" borderId="13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3" fillId="2" borderId="14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17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/>
    <xf numFmtId="0" fontId="1" fillId="0" borderId="20" xfId="0" applyFont="1" applyBorder="1"/>
    <xf numFmtId="0" fontId="18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vertical="center"/>
    </xf>
    <xf numFmtId="0" fontId="18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" fillId="3" borderId="15" xfId="0" applyFont="1" applyFill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19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0" fontId="3" fillId="3" borderId="14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right" vertical="center"/>
    </xf>
    <xf numFmtId="0" fontId="14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6" fontId="13" fillId="0" borderId="0" xfId="0" applyNumberFormat="1" applyFont="1" applyAlignment="1">
      <alignment vertical="center"/>
    </xf>
    <xf numFmtId="0" fontId="1" fillId="0" borderId="10" xfId="0" applyFont="1" applyBorder="1" applyAlignment="1" applyProtection="1">
      <alignment vertical="center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3" fontId="1" fillId="0" borderId="0" xfId="0" applyNumberFormat="1" applyFont="1" applyAlignment="1" applyProtection="1">
      <alignment vertical="center"/>
      <protection locked="0"/>
    </xf>
    <xf numFmtId="167" fontId="13" fillId="0" borderId="0" xfId="0" applyNumberFormat="1" applyFont="1" applyAlignment="1">
      <alignment vertical="center"/>
    </xf>
    <xf numFmtId="167" fontId="1" fillId="0" borderId="1" xfId="0" applyNumberFormat="1" applyFont="1" applyBorder="1" applyAlignment="1">
      <alignment vertical="center"/>
    </xf>
    <xf numFmtId="167" fontId="1" fillId="0" borderId="2" xfId="0" applyNumberFormat="1" applyFont="1" applyBorder="1" applyAlignment="1">
      <alignment vertical="center"/>
    </xf>
    <xf numFmtId="167" fontId="1" fillId="0" borderId="3" xfId="0" applyNumberFormat="1" applyFont="1" applyBorder="1" applyAlignment="1">
      <alignment vertical="center"/>
    </xf>
    <xf numFmtId="167" fontId="1" fillId="0" borderId="4" xfId="0" applyNumberFormat="1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0" xfId="0" applyFont="1" applyBorder="1" applyAlignment="1">
      <alignment vertical="center"/>
    </xf>
    <xf numFmtId="166" fontId="1" fillId="0" borderId="1" xfId="0" applyNumberFormat="1" applyFont="1" applyBorder="1" applyAlignment="1">
      <alignment vertical="center"/>
    </xf>
    <xf numFmtId="166" fontId="1" fillId="0" borderId="2" xfId="0" applyNumberFormat="1" applyFont="1" applyBorder="1" applyAlignment="1">
      <alignment vertical="center"/>
    </xf>
    <xf numFmtId="166" fontId="1" fillId="0" borderId="3" xfId="0" applyNumberFormat="1" applyFont="1" applyBorder="1" applyAlignment="1">
      <alignment vertical="center"/>
    </xf>
    <xf numFmtId="166" fontId="1" fillId="0" borderId="4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22" fillId="0" borderId="0" xfId="0" applyFont="1" applyAlignment="1">
      <alignment horizontal="left"/>
    </xf>
    <xf numFmtId="3" fontId="1" fillId="0" borderId="8" xfId="0" applyNumberFormat="1" applyFont="1" applyBorder="1"/>
    <xf numFmtId="3" fontId="1" fillId="0" borderId="0" xfId="0" applyNumberFormat="1" applyFont="1"/>
    <xf numFmtId="3" fontId="1" fillId="0" borderId="0" xfId="0" applyNumberFormat="1" applyFont="1" applyAlignment="1">
      <alignment vertical="center"/>
    </xf>
    <xf numFmtId="3" fontId="1" fillId="0" borderId="17" xfId="0" applyNumberFormat="1" applyFont="1" applyBorder="1" applyAlignment="1">
      <alignment vertical="center"/>
    </xf>
    <xf numFmtId="3" fontId="1" fillId="0" borderId="18" xfId="0" applyNumberFormat="1" applyFont="1" applyBorder="1" applyAlignment="1">
      <alignment vertical="center"/>
    </xf>
    <xf numFmtId="3" fontId="1" fillId="0" borderId="20" xfId="0" applyNumberFormat="1" applyFont="1" applyBorder="1"/>
    <xf numFmtId="3" fontId="1" fillId="0" borderId="23" xfId="0" applyNumberFormat="1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3" fontId="18" fillId="0" borderId="22" xfId="0" applyNumberFormat="1" applyFont="1" applyBorder="1" applyAlignment="1">
      <alignment horizontal="left" vertical="center"/>
    </xf>
    <xf numFmtId="3" fontId="1" fillId="0" borderId="22" xfId="0" applyNumberFormat="1" applyFont="1" applyBorder="1" applyAlignment="1">
      <alignment vertical="center"/>
    </xf>
    <xf numFmtId="167" fontId="2" fillId="4" borderId="1" xfId="0" applyNumberFormat="1" applyFont="1" applyFill="1" applyBorder="1" applyAlignment="1">
      <alignment horizontal="center" vertical="center" wrapText="1"/>
    </xf>
    <xf numFmtId="0" fontId="22" fillId="0" borderId="10" xfId="0" applyFont="1" applyBorder="1"/>
    <xf numFmtId="0" fontId="22" fillId="0" borderId="0" xfId="0" applyFont="1"/>
    <xf numFmtId="167" fontId="22" fillId="0" borderId="0" xfId="0" applyNumberFormat="1" applyFont="1"/>
    <xf numFmtId="0" fontId="11" fillId="0" borderId="0" xfId="0" applyFont="1" applyAlignment="1">
      <alignment vertical="center"/>
    </xf>
    <xf numFmtId="4" fontId="1" fillId="0" borderId="3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22" fillId="0" borderId="11" xfId="0" applyFont="1" applyBorder="1"/>
    <xf numFmtId="0" fontId="1" fillId="0" borderId="27" xfId="0" applyFont="1" applyBorder="1" applyAlignment="1">
      <alignment vertical="center"/>
    </xf>
    <xf numFmtId="167" fontId="23" fillId="0" borderId="0" xfId="0" applyNumberFormat="1" applyFont="1"/>
    <xf numFmtId="0" fontId="12" fillId="0" borderId="0" xfId="0" applyFont="1" applyAlignment="1">
      <alignment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3" fontId="19" fillId="0" borderId="0" xfId="0" applyNumberFormat="1" applyFont="1"/>
    <xf numFmtId="3" fontId="22" fillId="0" borderId="0" xfId="0" applyNumberFormat="1" applyFont="1"/>
    <xf numFmtId="3" fontId="1" fillId="0" borderId="1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167" fontId="1" fillId="0" borderId="0" xfId="0" applyNumberFormat="1" applyFont="1" applyAlignment="1">
      <alignment vertical="center"/>
    </xf>
    <xf numFmtId="0" fontId="2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1" xfId="0" applyFont="1" applyBorder="1" applyAlignment="1">
      <alignment vertical="center"/>
    </xf>
    <xf numFmtId="3" fontId="2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4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8" xfId="0" applyFont="1" applyBorder="1" applyAlignment="1" applyProtection="1">
      <alignment horizontal="left" vertical="center" wrapText="1"/>
      <protection locked="0"/>
    </xf>
    <xf numFmtId="0" fontId="1" fillId="0" borderId="28" xfId="0" applyFont="1" applyBorder="1" applyAlignment="1" applyProtection="1">
      <alignment vertical="center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167" fontId="9" fillId="0" borderId="28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vertical="center"/>
    </xf>
    <xf numFmtId="3" fontId="3" fillId="3" borderId="15" xfId="0" applyNumberFormat="1" applyFont="1" applyFill="1" applyBorder="1" applyAlignment="1">
      <alignment horizontal="center" vertical="center"/>
    </xf>
    <xf numFmtId="3" fontId="1" fillId="3" borderId="15" xfId="0" applyNumberFormat="1" applyFont="1" applyFill="1" applyBorder="1" applyAlignment="1">
      <alignment vertical="center"/>
    </xf>
    <xf numFmtId="167" fontId="25" fillId="0" borderId="0" xfId="0" applyNumberFormat="1" applyFont="1" applyAlignment="1">
      <alignment vertical="center"/>
    </xf>
    <xf numFmtId="0" fontId="28" fillId="0" borderId="0" xfId="0" applyFont="1"/>
    <xf numFmtId="0" fontId="28" fillId="0" borderId="31" xfId="0" applyFont="1" applyBorder="1"/>
    <xf numFmtId="4" fontId="22" fillId="0" borderId="0" xfId="0" applyNumberFormat="1" applyFont="1" applyAlignment="1">
      <alignment horizontal="left"/>
    </xf>
    <xf numFmtId="167" fontId="28" fillId="0" borderId="0" xfId="0" applyNumberFormat="1" applyFont="1"/>
    <xf numFmtId="0" fontId="28" fillId="0" borderId="33" xfId="0" applyFont="1" applyBorder="1"/>
    <xf numFmtId="0" fontId="1" fillId="0" borderId="31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3" xfId="0" applyFont="1" applyBorder="1" applyAlignment="1">
      <alignment vertical="center"/>
    </xf>
    <xf numFmtId="0" fontId="1" fillId="0" borderId="3" xfId="0" applyFont="1" applyBorder="1" applyAlignment="1" applyProtection="1">
      <alignment horizontal="center" vertical="center" wrapText="1"/>
      <protection locked="0"/>
    </xf>
    <xf numFmtId="4" fontId="1" fillId="5" borderId="2" xfId="0" applyNumberFormat="1" applyFont="1" applyFill="1" applyBorder="1" applyAlignment="1" applyProtection="1">
      <alignment vertical="center"/>
      <protection locked="0"/>
    </xf>
    <xf numFmtId="4" fontId="1" fillId="5" borderId="3" xfId="0" applyNumberFormat="1" applyFont="1" applyFill="1" applyBorder="1" applyAlignment="1" applyProtection="1">
      <alignment vertical="center"/>
      <protection locked="0"/>
    </xf>
    <xf numFmtId="3" fontId="1" fillId="0" borderId="12" xfId="0" applyNumberFormat="1" applyFont="1" applyBorder="1"/>
    <xf numFmtId="4" fontId="1" fillId="5" borderId="1" xfId="0" applyNumberFormat="1" applyFont="1" applyFill="1" applyBorder="1" applyAlignment="1">
      <alignment vertical="center"/>
    </xf>
    <xf numFmtId="4" fontId="1" fillId="5" borderId="2" xfId="0" applyNumberFormat="1" applyFont="1" applyFill="1" applyBorder="1" applyAlignment="1">
      <alignment vertical="center"/>
    </xf>
    <xf numFmtId="4" fontId="1" fillId="5" borderId="3" xfId="0" applyNumberFormat="1" applyFont="1" applyFill="1" applyBorder="1" applyAlignment="1">
      <alignment vertical="center"/>
    </xf>
    <xf numFmtId="4" fontId="1" fillId="5" borderId="4" xfId="0" applyNumberFormat="1" applyFont="1" applyFill="1" applyBorder="1" applyAlignment="1">
      <alignment vertical="center"/>
    </xf>
    <xf numFmtId="167" fontId="1" fillId="6" borderId="1" xfId="0" applyNumberFormat="1" applyFont="1" applyFill="1" applyBorder="1" applyAlignment="1">
      <alignment vertical="center"/>
    </xf>
    <xf numFmtId="166" fontId="1" fillId="0" borderId="0" xfId="0" applyNumberFormat="1" applyFont="1" applyAlignment="1">
      <alignment vertical="center"/>
    </xf>
    <xf numFmtId="49" fontId="25" fillId="0" borderId="30" xfId="0" applyNumberFormat="1" applyFont="1" applyBorder="1" applyAlignment="1" applyProtection="1">
      <alignment horizontal="left" vertical="center" wrapText="1"/>
      <protection locked="0"/>
    </xf>
    <xf numFmtId="167" fontId="25" fillId="0" borderId="32" xfId="0" applyNumberFormat="1" applyFont="1" applyBorder="1" applyAlignment="1">
      <alignment vertical="center"/>
    </xf>
    <xf numFmtId="167" fontId="25" fillId="0" borderId="30" xfId="0" applyNumberFormat="1" applyFont="1" applyBorder="1" applyAlignment="1">
      <alignment vertical="center"/>
    </xf>
    <xf numFmtId="167" fontId="1" fillId="5" borderId="1" xfId="0" applyNumberFormat="1" applyFont="1" applyFill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167" fontId="10" fillId="0" borderId="0" xfId="0" applyNumberFormat="1" applyFont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10" xfId="0" applyFont="1" applyBorder="1" applyAlignment="1">
      <alignment vertical="center"/>
    </xf>
    <xf numFmtId="3" fontId="25" fillId="0" borderId="0" xfId="0" applyNumberFormat="1" applyFont="1" applyAlignment="1">
      <alignment vertical="center"/>
    </xf>
    <xf numFmtId="166" fontId="25" fillId="0" borderId="0" xfId="0" applyNumberFormat="1" applyFont="1" applyAlignment="1">
      <alignment vertical="center"/>
    </xf>
    <xf numFmtId="0" fontId="25" fillId="0" borderId="11" xfId="0" applyFont="1" applyBorder="1" applyAlignment="1">
      <alignment vertical="center"/>
    </xf>
    <xf numFmtId="49" fontId="25" fillId="0" borderId="30" xfId="0" applyNumberFormat="1" applyFont="1" applyBorder="1" applyAlignment="1" applyProtection="1">
      <alignment horizontal="left" vertical="center"/>
      <protection locked="0"/>
    </xf>
    <xf numFmtId="49" fontId="25" fillId="0" borderId="0" xfId="0" applyNumberFormat="1" applyFont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" fontId="1" fillId="0" borderId="34" xfId="0" applyNumberFormat="1" applyFont="1" applyBorder="1" applyAlignment="1" applyProtection="1">
      <alignment vertical="center"/>
      <protection locked="0"/>
    </xf>
    <xf numFmtId="3" fontId="1" fillId="0" borderId="34" xfId="0" applyNumberFormat="1" applyFont="1" applyBorder="1" applyAlignment="1" applyProtection="1">
      <alignment vertical="center"/>
      <protection locked="0"/>
    </xf>
    <xf numFmtId="4" fontId="1" fillId="0" borderId="0" xfId="0" applyNumberFormat="1" applyFont="1" applyAlignment="1">
      <alignment vertical="center"/>
    </xf>
    <xf numFmtId="167" fontId="29" fillId="0" borderId="4" xfId="0" applyNumberFormat="1" applyFont="1" applyBorder="1" applyAlignment="1">
      <alignment vertical="center"/>
    </xf>
    <xf numFmtId="4" fontId="29" fillId="5" borderId="4" xfId="0" applyNumberFormat="1" applyFont="1" applyFill="1" applyBorder="1" applyAlignment="1">
      <alignment vertical="center"/>
    </xf>
    <xf numFmtId="166" fontId="29" fillId="0" borderId="4" xfId="0" applyNumberFormat="1" applyFont="1" applyBorder="1" applyAlignment="1">
      <alignment vertical="center"/>
    </xf>
    <xf numFmtId="0" fontId="29" fillId="0" borderId="4" xfId="0" applyFont="1" applyBorder="1" applyAlignment="1" applyProtection="1">
      <alignment horizontal="center" vertical="center" wrapText="1"/>
      <protection locked="0"/>
    </xf>
    <xf numFmtId="4" fontId="29" fillId="0" borderId="4" xfId="0" applyNumberFormat="1" applyFont="1" applyBorder="1" applyAlignment="1" applyProtection="1">
      <alignment vertical="center"/>
      <protection locked="0"/>
    </xf>
    <xf numFmtId="3" fontId="29" fillId="0" borderId="4" xfId="0" applyNumberFormat="1" applyFont="1" applyBorder="1" applyAlignment="1" applyProtection="1">
      <alignment vertical="center"/>
      <protection locked="0"/>
    </xf>
    <xf numFmtId="0" fontId="32" fillId="0" borderId="0" xfId="0" applyFont="1"/>
    <xf numFmtId="0" fontId="10" fillId="0" borderId="10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49" fontId="10" fillId="0" borderId="0" xfId="0" applyNumberFormat="1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" fontId="10" fillId="0" borderId="0" xfId="0" applyNumberFormat="1" applyFont="1" applyAlignment="1">
      <alignment vertical="center"/>
    </xf>
    <xf numFmtId="4" fontId="10" fillId="0" borderId="0" xfId="0" applyNumberFormat="1" applyFont="1" applyAlignment="1" applyProtection="1">
      <alignment vertical="center"/>
      <protection locked="0"/>
    </xf>
    <xf numFmtId="166" fontId="1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  <protection locked="0"/>
    </xf>
    <xf numFmtId="49" fontId="25" fillId="0" borderId="0" xfId="0" applyNumberFormat="1" applyFont="1" applyAlignment="1" applyProtection="1">
      <alignment horizontal="left" vertical="center"/>
      <protection locked="0"/>
    </xf>
    <xf numFmtId="166" fontId="13" fillId="0" borderId="34" xfId="0" applyNumberFormat="1" applyFont="1" applyBorder="1" applyAlignment="1">
      <alignment vertical="center"/>
    </xf>
    <xf numFmtId="167" fontId="13" fillId="0" borderId="34" xfId="0" applyNumberFormat="1" applyFont="1" applyBorder="1" applyAlignment="1">
      <alignment vertical="center"/>
    </xf>
    <xf numFmtId="4" fontId="25" fillId="0" borderId="0" xfId="0" applyNumberFormat="1" applyFont="1" applyAlignment="1">
      <alignment vertical="center"/>
    </xf>
    <xf numFmtId="4" fontId="25" fillId="0" borderId="0" xfId="0" applyNumberFormat="1" applyFont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4" fontId="1" fillId="0" borderId="4" xfId="0" applyNumberFormat="1" applyFont="1" applyBorder="1" applyAlignment="1">
      <alignment vertical="center"/>
    </xf>
    <xf numFmtId="4" fontId="1" fillId="5" borderId="4" xfId="0" applyNumberFormat="1" applyFont="1" applyFill="1" applyBorder="1" applyAlignment="1" applyProtection="1">
      <alignment vertical="center"/>
      <protection locked="0"/>
    </xf>
    <xf numFmtId="0" fontId="1" fillId="0" borderId="31" xfId="0" applyFont="1" applyBorder="1"/>
    <xf numFmtId="0" fontId="1" fillId="0" borderId="33" xfId="0" applyFont="1" applyBorder="1"/>
    <xf numFmtId="4" fontId="34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167" fontId="1" fillId="8" borderId="1" xfId="0" applyNumberFormat="1" applyFont="1" applyFill="1" applyBorder="1" applyAlignment="1">
      <alignment vertical="center"/>
    </xf>
    <xf numFmtId="49" fontId="1" fillId="0" borderId="1" xfId="0" applyNumberFormat="1" applyFont="1" applyBorder="1" applyAlignment="1">
      <alignment horizontal="left" vertical="center"/>
    </xf>
    <xf numFmtId="49" fontId="25" fillId="0" borderId="30" xfId="0" applyNumberFormat="1" applyFont="1" applyBorder="1" applyAlignment="1" applyProtection="1">
      <alignment horizontal="right" vertical="center"/>
      <protection locked="0"/>
    </xf>
    <xf numFmtId="49" fontId="1" fillId="0" borderId="28" xfId="0" applyNumberFormat="1" applyFont="1" applyBorder="1" applyAlignment="1" applyProtection="1">
      <alignment horizontal="left" vertical="center"/>
      <protection locked="0"/>
    </xf>
    <xf numFmtId="49" fontId="25" fillId="0" borderId="32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9" fontId="1" fillId="0" borderId="28" xfId="0" applyNumberFormat="1" applyFont="1" applyBorder="1" applyAlignment="1" applyProtection="1">
      <alignment horizontal="left" vertical="center" wrapText="1"/>
      <protection locked="0"/>
    </xf>
    <xf numFmtId="0" fontId="25" fillId="0" borderId="0" xfId="0" applyFont="1" applyAlignment="1">
      <alignment horizontal="center" vertical="center"/>
    </xf>
    <xf numFmtId="49" fontId="25" fillId="0" borderId="30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left" vertical="center" wrapText="1"/>
    </xf>
    <xf numFmtId="49" fontId="25" fillId="0" borderId="0" xfId="0" applyNumberFormat="1" applyFont="1" applyAlignment="1" applyProtection="1">
      <alignment horizontal="right" vertical="center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49" fontId="29" fillId="0" borderId="4" xfId="0" applyNumberFormat="1" applyFont="1" applyBorder="1" applyAlignment="1" applyProtection="1">
      <alignment horizontal="left" vertical="center" wrapText="1"/>
      <protection locked="0"/>
    </xf>
    <xf numFmtId="49" fontId="25" fillId="0" borderId="0" xfId="0" applyNumberFormat="1" applyFont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" fillId="0" borderId="1" xfId="1" applyNumberFormat="1" applyFont="1" applyBorder="1" applyAlignment="1">
      <alignment horizontal="left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49" fontId="1" fillId="0" borderId="4" xfId="0" applyNumberFormat="1" applyFont="1" applyBorder="1" applyAlignment="1" applyProtection="1">
      <alignment horizontal="left" vertical="center"/>
      <protection locked="0"/>
    </xf>
    <xf numFmtId="4" fontId="12" fillId="0" borderId="0" xfId="0" applyNumberFormat="1" applyFont="1" applyAlignment="1">
      <alignment horizontal="center" vertical="center"/>
    </xf>
    <xf numFmtId="168" fontId="36" fillId="7" borderId="1" xfId="0" applyNumberFormat="1" applyFont="1" applyFill="1" applyBorder="1" applyAlignment="1">
      <alignment horizontal="center" vertical="center"/>
    </xf>
    <xf numFmtId="4" fontId="25" fillId="0" borderId="30" xfId="0" applyNumberFormat="1" applyFont="1" applyBorder="1" applyAlignment="1" applyProtection="1">
      <alignment horizontal="right" vertical="center"/>
      <protection locked="0"/>
    </xf>
    <xf numFmtId="167" fontId="25" fillId="0" borderId="0" xfId="0" applyNumberFormat="1" applyFont="1" applyAlignment="1">
      <alignment horizontal="right" vertical="center"/>
    </xf>
    <xf numFmtId="0" fontId="29" fillId="0" borderId="1" xfId="0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center"/>
    </xf>
    <xf numFmtId="0" fontId="29" fillId="0" borderId="1" xfId="0" applyFont="1" applyBorder="1" applyAlignment="1">
      <alignment horizontal="center" vertical="center" wrapText="1"/>
    </xf>
    <xf numFmtId="167" fontId="29" fillId="0" borderId="1" xfId="0" applyNumberFormat="1" applyFont="1" applyBorder="1" applyAlignment="1">
      <alignment vertical="center"/>
    </xf>
    <xf numFmtId="4" fontId="29" fillId="5" borderId="1" xfId="0" applyNumberFormat="1" applyFont="1" applyFill="1" applyBorder="1" applyAlignment="1">
      <alignment vertical="center"/>
    </xf>
    <xf numFmtId="3" fontId="29" fillId="0" borderId="1" xfId="0" applyNumberFormat="1" applyFont="1" applyBorder="1" applyAlignment="1">
      <alignment vertical="center"/>
    </xf>
    <xf numFmtId="166" fontId="29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3" fontId="7" fillId="0" borderId="13" xfId="0" applyNumberFormat="1" applyFont="1" applyBorder="1" applyAlignment="1">
      <alignment vertical="center"/>
    </xf>
    <xf numFmtId="3" fontId="1" fillId="0" borderId="13" xfId="0" applyNumberFormat="1" applyFont="1" applyBorder="1" applyAlignment="1">
      <alignment vertical="center"/>
    </xf>
    <xf numFmtId="164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3" fontId="26" fillId="0" borderId="0" xfId="0" applyNumberFormat="1" applyFont="1" applyAlignment="1">
      <alignment vertical="center"/>
    </xf>
    <xf numFmtId="3" fontId="13" fillId="0" borderId="0" xfId="0" applyNumberFormat="1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3" fillId="2" borderId="15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vertical="center"/>
    </xf>
    <xf numFmtId="3" fontId="3" fillId="2" borderId="15" xfId="0" applyNumberFormat="1" applyFont="1" applyFill="1" applyBorder="1" applyAlignment="1">
      <alignment vertical="center"/>
    </xf>
    <xf numFmtId="3" fontId="1" fillId="2" borderId="15" xfId="0" applyNumberFormat="1" applyFont="1" applyFill="1" applyBorder="1" applyAlignment="1">
      <alignment vertical="center"/>
    </xf>
    <xf numFmtId="3" fontId="1" fillId="2" borderId="29" xfId="0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vertical="center"/>
    </xf>
    <xf numFmtId="0" fontId="2" fillId="3" borderId="15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3" fontId="19" fillId="3" borderId="0" xfId="0" applyNumberFormat="1" applyFont="1" applyFill="1" applyAlignment="1">
      <alignment vertical="center"/>
    </xf>
    <xf numFmtId="3" fontId="21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1" fillId="0" borderId="0" xfId="0" applyNumberFormat="1" applyFont="1"/>
    <xf numFmtId="165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3" fontId="19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9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3" fontId="14" fillId="0" borderId="0" xfId="0" applyNumberFormat="1" applyFont="1" applyAlignment="1">
      <alignment horizontal="right" vertical="center"/>
    </xf>
    <xf numFmtId="49" fontId="25" fillId="0" borderId="0" xfId="0" applyNumberFormat="1" applyFont="1" applyAlignment="1" applyProtection="1">
      <alignment horizontal="left" vertical="center" wrapText="1"/>
      <protection locked="0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/>
    </xf>
    <xf numFmtId="3" fontId="2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3" fontId="2" fillId="3" borderId="0" xfId="0" applyNumberFormat="1" applyFont="1" applyFill="1" applyAlignment="1">
      <alignment horizontal="right" vertical="center"/>
    </xf>
    <xf numFmtId="3" fontId="3" fillId="3" borderId="15" xfId="0" applyNumberFormat="1" applyFont="1" applyFill="1" applyBorder="1" applyAlignment="1">
      <alignment vertical="center"/>
    </xf>
    <xf numFmtId="3" fontId="1" fillId="3" borderId="15" xfId="0" applyNumberFormat="1" applyFont="1" applyFill="1" applyBorder="1" applyAlignment="1">
      <alignment vertical="center"/>
    </xf>
    <xf numFmtId="3" fontId="1" fillId="3" borderId="29" xfId="0" applyNumberFormat="1" applyFont="1" applyFill="1" applyBorder="1" applyAlignment="1">
      <alignment vertical="center"/>
    </xf>
    <xf numFmtId="14" fontId="2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3" fontId="24" fillId="0" borderId="0" xfId="0" applyNumberFormat="1" applyFont="1" applyAlignment="1">
      <alignment horizontal="right" vertical="center"/>
    </xf>
    <xf numFmtId="3" fontId="19" fillId="3" borderId="0" xfId="0" applyNumberFormat="1" applyFont="1" applyFill="1" applyAlignment="1">
      <alignment horizontal="right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49" fontId="25" fillId="0" borderId="32" xfId="0" applyNumberFormat="1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>
      <alignment horizontal="left" vertical="center" wrapText="1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1" fillId="0" borderId="35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49" fontId="25" fillId="0" borderId="30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1" xfId="1" applyFont="1" applyBorder="1" applyAlignment="1">
      <alignment horizontal="left" vertical="center" wrapText="1"/>
    </xf>
    <xf numFmtId="0" fontId="1" fillId="0" borderId="1" xfId="1" applyFont="1" applyBorder="1" applyAlignment="1">
      <alignment vertical="center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vertical="center"/>
      <protection locked="0"/>
    </xf>
  </cellXfs>
  <cellStyles count="2">
    <cellStyle name="Normální" xfId="0" builtinId="0"/>
    <cellStyle name="Normální 2" xfId="1"/>
  </cellStyles>
  <dxfs count="0"/>
  <tableStyles count="0"/>
  <colors>
    <mruColors>
      <color rgb="FF0000FF"/>
      <color rgb="FFC5D9F1"/>
      <color rgb="FF66FF66"/>
      <color rgb="FF66CCFF"/>
      <color rgb="FF92D05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AR92"/>
  <sheetViews>
    <sheetView workbookViewId="0">
      <selection activeCell="AN88" sqref="AN88"/>
    </sheetView>
  </sheetViews>
  <sheetFormatPr defaultColWidth="9.28515625" defaultRowHeight="13.5" x14ac:dyDescent="0.3"/>
  <cols>
    <col min="1" max="1" width="8.28515625" customWidth="1"/>
    <col min="2" max="2" width="1.7109375" customWidth="1"/>
    <col min="3" max="3" width="4.140625" customWidth="1"/>
    <col min="4" max="33" width="2.42578125" customWidth="1"/>
    <col min="34" max="34" width="3.28515625" customWidth="1"/>
    <col min="35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.7109375" customWidth="1"/>
    <col min="44" max="44" width="7" customWidth="1"/>
  </cols>
  <sheetData>
    <row r="1" spans="2:43" ht="36.950000000000003" customHeight="1" x14ac:dyDescent="0.3">
      <c r="C1" s="264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  <c r="AH1" s="265"/>
      <c r="AI1" s="265"/>
      <c r="AJ1" s="265"/>
      <c r="AK1" s="265"/>
      <c r="AL1" s="265"/>
      <c r="AM1" s="265"/>
      <c r="AN1" s="265"/>
      <c r="AO1" s="265"/>
      <c r="AP1" s="265"/>
    </row>
    <row r="2" spans="2:43" ht="6.95" customHeight="1" x14ac:dyDescent="0.3"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10"/>
    </row>
    <row r="3" spans="2:43" ht="36.950000000000003" customHeight="1" x14ac:dyDescent="0.3">
      <c r="B3" s="11"/>
      <c r="C3" s="257" t="s">
        <v>0</v>
      </c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5"/>
      <c r="Z3" s="265"/>
      <c r="AA3" s="265"/>
      <c r="AB3" s="265"/>
      <c r="AC3" s="265"/>
      <c r="AD3" s="265"/>
      <c r="AE3" s="265"/>
      <c r="AF3" s="265"/>
      <c r="AG3" s="265"/>
      <c r="AH3" s="265"/>
      <c r="AI3" s="265"/>
      <c r="AJ3" s="265"/>
      <c r="AK3" s="265"/>
      <c r="AL3" s="265"/>
      <c r="AM3" s="265"/>
      <c r="AN3" s="265"/>
      <c r="AO3" s="265"/>
      <c r="AP3" s="265"/>
      <c r="AQ3" s="12"/>
    </row>
    <row r="4" spans="2:43" ht="14.45" customHeight="1" x14ac:dyDescent="0.3">
      <c r="B4" s="11"/>
      <c r="D4" s="13" t="s">
        <v>1</v>
      </c>
      <c r="K4" s="266" t="s">
        <v>2</v>
      </c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Q4" s="12"/>
    </row>
    <row r="5" spans="2:43" ht="36.950000000000003" customHeight="1" x14ac:dyDescent="0.3">
      <c r="B5" s="11"/>
      <c r="D5" s="15" t="s">
        <v>3</v>
      </c>
      <c r="K5" s="267" t="s">
        <v>135</v>
      </c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  <c r="Z5" s="265"/>
      <c r="AA5" s="265"/>
      <c r="AB5" s="265"/>
      <c r="AC5" s="265"/>
      <c r="AD5" s="265"/>
      <c r="AE5" s="265"/>
      <c r="AF5" s="265"/>
      <c r="AG5" s="265"/>
      <c r="AH5" s="265"/>
      <c r="AI5" s="265"/>
      <c r="AJ5" s="265"/>
      <c r="AK5" s="265"/>
      <c r="AL5" s="265"/>
      <c r="AM5" s="265"/>
      <c r="AN5" s="265"/>
      <c r="AO5" s="265"/>
      <c r="AQ5" s="12"/>
    </row>
    <row r="6" spans="2:43" ht="14.45" customHeight="1" x14ac:dyDescent="0.3">
      <c r="B6" s="11"/>
      <c r="D6" s="16" t="s">
        <v>4</v>
      </c>
      <c r="K6" s="14" t="s">
        <v>5</v>
      </c>
      <c r="AK6" s="16" t="s">
        <v>6</v>
      </c>
      <c r="AN6" s="14" t="s">
        <v>5</v>
      </c>
      <c r="AQ6" s="12"/>
    </row>
    <row r="7" spans="2:43" ht="14.45" customHeight="1" x14ac:dyDescent="0.3">
      <c r="B7" s="11"/>
      <c r="D7" s="16" t="s">
        <v>7</v>
      </c>
      <c r="K7" s="14" t="s">
        <v>8</v>
      </c>
      <c r="AK7" s="16" t="s">
        <v>9</v>
      </c>
      <c r="AN7" s="130">
        <v>45946</v>
      </c>
      <c r="AQ7" s="12"/>
    </row>
    <row r="8" spans="2:43" ht="14.45" customHeight="1" x14ac:dyDescent="0.3">
      <c r="B8" s="11"/>
      <c r="AQ8" s="12"/>
    </row>
    <row r="9" spans="2:43" ht="14.45" customHeight="1" x14ac:dyDescent="0.3">
      <c r="B9" s="11"/>
      <c r="D9" s="16" t="s">
        <v>10</v>
      </c>
      <c r="AK9" s="16" t="s">
        <v>11</v>
      </c>
      <c r="AN9" s="14" t="s">
        <v>5</v>
      </c>
      <c r="AQ9" s="12"/>
    </row>
    <row r="10" spans="2:43" ht="18.399999999999999" customHeight="1" x14ac:dyDescent="0.3">
      <c r="B10" s="11"/>
      <c r="E10" s="14" t="s">
        <v>12</v>
      </c>
      <c r="AK10" s="16" t="s">
        <v>13</v>
      </c>
      <c r="AN10" s="14" t="s">
        <v>5</v>
      </c>
      <c r="AQ10" s="12"/>
    </row>
    <row r="11" spans="2:43" ht="6.95" customHeight="1" x14ac:dyDescent="0.3">
      <c r="B11" s="11"/>
      <c r="AQ11" s="12"/>
    </row>
    <row r="12" spans="2:43" ht="14.45" customHeight="1" x14ac:dyDescent="0.3">
      <c r="B12" s="11"/>
      <c r="D12" s="16" t="s">
        <v>14</v>
      </c>
      <c r="AK12" s="16" t="s">
        <v>11</v>
      </c>
      <c r="AN12" s="14" t="s">
        <v>5</v>
      </c>
      <c r="AQ12" s="12"/>
    </row>
    <row r="13" spans="2:43" ht="15" x14ac:dyDescent="0.3">
      <c r="B13" s="11"/>
      <c r="E13" s="14" t="s">
        <v>12</v>
      </c>
      <c r="AK13" s="16" t="s">
        <v>13</v>
      </c>
      <c r="AN13" s="14" t="s">
        <v>5</v>
      </c>
      <c r="AQ13" s="12"/>
    </row>
    <row r="14" spans="2:43" ht="6.95" customHeight="1" x14ac:dyDescent="0.3">
      <c r="B14" s="11"/>
      <c r="AQ14" s="12"/>
    </row>
    <row r="15" spans="2:43" ht="14.45" customHeight="1" x14ac:dyDescent="0.3">
      <c r="B15" s="11"/>
      <c r="D15" s="16" t="s">
        <v>15</v>
      </c>
      <c r="AK15" s="16" t="s">
        <v>11</v>
      </c>
      <c r="AN15" s="14" t="s">
        <v>5</v>
      </c>
      <c r="AQ15" s="12"/>
    </row>
    <row r="16" spans="2:43" ht="18.399999999999999" customHeight="1" x14ac:dyDescent="0.3">
      <c r="B16" s="11"/>
      <c r="E16" s="14" t="s">
        <v>12</v>
      </c>
      <c r="AK16" s="16" t="s">
        <v>13</v>
      </c>
      <c r="AN16" s="14" t="s">
        <v>5</v>
      </c>
      <c r="AQ16" s="12"/>
    </row>
    <row r="17" spans="2:43" ht="6.95" customHeight="1" x14ac:dyDescent="0.3">
      <c r="B17" s="11"/>
      <c r="AQ17" s="12"/>
    </row>
    <row r="18" spans="2:43" ht="14.45" customHeight="1" x14ac:dyDescent="0.3">
      <c r="B18" s="11"/>
      <c r="D18" s="16" t="s">
        <v>16</v>
      </c>
      <c r="AK18" s="16" t="s">
        <v>11</v>
      </c>
      <c r="AN18" s="14" t="s">
        <v>5</v>
      </c>
      <c r="AQ18" s="12"/>
    </row>
    <row r="19" spans="2:43" ht="18.399999999999999" customHeight="1" x14ac:dyDescent="0.3">
      <c r="B19" s="11"/>
      <c r="E19" s="14" t="s">
        <v>12</v>
      </c>
      <c r="AK19" s="16" t="s">
        <v>13</v>
      </c>
      <c r="AN19" s="14" t="s">
        <v>5</v>
      </c>
      <c r="AQ19" s="12"/>
    </row>
    <row r="20" spans="2:43" ht="6.95" customHeight="1" x14ac:dyDescent="0.3">
      <c r="B20" s="11"/>
      <c r="AQ20" s="12"/>
    </row>
    <row r="21" spans="2:43" ht="15" x14ac:dyDescent="0.3">
      <c r="B21" s="11"/>
      <c r="D21" s="16" t="s">
        <v>17</v>
      </c>
      <c r="AQ21" s="12"/>
    </row>
    <row r="22" spans="2:43" ht="22.5" customHeight="1" x14ac:dyDescent="0.3">
      <c r="B22" s="11"/>
      <c r="E22" s="268" t="s">
        <v>5</v>
      </c>
      <c r="F22" s="265"/>
      <c r="G22" s="265"/>
      <c r="H22" s="265"/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  <c r="AJ22" s="265"/>
      <c r="AK22" s="265"/>
      <c r="AL22" s="265"/>
      <c r="AM22" s="265"/>
      <c r="AN22" s="265"/>
      <c r="AQ22" s="12"/>
    </row>
    <row r="23" spans="2:43" ht="6.95" customHeight="1" x14ac:dyDescent="0.3">
      <c r="B23" s="11"/>
      <c r="AQ23" s="12"/>
    </row>
    <row r="24" spans="2:43" ht="6.95" customHeight="1" x14ac:dyDescent="0.3">
      <c r="B24" s="11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46"/>
      <c r="AL24" s="146"/>
      <c r="AM24" s="146"/>
      <c r="AN24" s="146"/>
      <c r="AO24" s="146"/>
      <c r="AQ24" s="12"/>
    </row>
    <row r="25" spans="2:43" ht="14.45" customHeight="1" x14ac:dyDescent="0.3">
      <c r="B25" s="11"/>
      <c r="D25" s="18" t="s">
        <v>18</v>
      </c>
      <c r="AK25" s="271">
        <f>ROUND(AG86,2)</f>
        <v>0</v>
      </c>
      <c r="AL25" s="272"/>
      <c r="AM25" s="272"/>
      <c r="AN25" s="272"/>
      <c r="AO25" s="272"/>
      <c r="AQ25" s="12"/>
    </row>
    <row r="26" spans="2:43" ht="14.45" customHeight="1" x14ac:dyDescent="0.3">
      <c r="B26" s="11"/>
      <c r="D26" s="18" t="s">
        <v>19</v>
      </c>
      <c r="AK26" s="271">
        <f>ROUND(AG89,2)</f>
        <v>0</v>
      </c>
      <c r="AL26" s="272"/>
      <c r="AM26" s="272"/>
      <c r="AN26" s="272"/>
      <c r="AO26" s="272"/>
      <c r="AQ26" s="12"/>
    </row>
    <row r="27" spans="2:43" s="1" customFormat="1" ht="6.95" customHeight="1" x14ac:dyDescent="0.25">
      <c r="B27" s="19"/>
      <c r="AK27" s="84"/>
      <c r="AL27" s="84"/>
      <c r="AM27" s="84"/>
      <c r="AN27" s="84"/>
      <c r="AO27" s="84"/>
      <c r="AQ27" s="20"/>
    </row>
    <row r="28" spans="2:43" s="1" customFormat="1" ht="25.9" customHeight="1" x14ac:dyDescent="0.25">
      <c r="B28" s="19"/>
      <c r="D28" s="21" t="s">
        <v>20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45">
        <f>ROUND(AK25+AK26,2)</f>
        <v>0</v>
      </c>
      <c r="AL28" s="246"/>
      <c r="AM28" s="246"/>
      <c r="AN28" s="246"/>
      <c r="AO28" s="246"/>
      <c r="AQ28" s="20"/>
    </row>
    <row r="29" spans="2:43" s="1" customFormat="1" ht="6.95" customHeight="1" x14ac:dyDescent="0.25">
      <c r="B29" s="19"/>
      <c r="AK29" s="84"/>
      <c r="AL29" s="84"/>
      <c r="AM29" s="84"/>
      <c r="AN29" s="84"/>
      <c r="AO29" s="84"/>
      <c r="AQ29" s="20"/>
    </row>
    <row r="30" spans="2:43" s="2" customFormat="1" ht="14.45" customHeight="1" x14ac:dyDescent="0.25">
      <c r="B30" s="23"/>
      <c r="D30" s="24" t="s">
        <v>21</v>
      </c>
      <c r="F30" s="24" t="s">
        <v>22</v>
      </c>
      <c r="L30" s="247">
        <v>0.21</v>
      </c>
      <c r="M30" s="248"/>
      <c r="N30" s="248"/>
      <c r="O30" s="248"/>
      <c r="T30" s="25" t="s">
        <v>23</v>
      </c>
      <c r="W30" s="249">
        <f>AK28</f>
        <v>0</v>
      </c>
      <c r="X30" s="250"/>
      <c r="Y30" s="250"/>
      <c r="Z30" s="250"/>
      <c r="AA30" s="250"/>
      <c r="AB30" s="250"/>
      <c r="AC30" s="250"/>
      <c r="AD30" s="250"/>
      <c r="AE30" s="250"/>
      <c r="AK30" s="249">
        <f>W30*L30</f>
        <v>0</v>
      </c>
      <c r="AL30" s="250"/>
      <c r="AM30" s="250"/>
      <c r="AN30" s="250"/>
      <c r="AO30" s="250"/>
      <c r="AQ30" s="26"/>
    </row>
    <row r="31" spans="2:43" s="2" customFormat="1" ht="14.45" customHeight="1" x14ac:dyDescent="0.25">
      <c r="B31" s="23"/>
      <c r="F31" s="24" t="s">
        <v>24</v>
      </c>
      <c r="L31" s="247">
        <v>0.12</v>
      </c>
      <c r="M31" s="248"/>
      <c r="N31" s="248"/>
      <c r="O31" s="248"/>
      <c r="T31" s="25" t="s">
        <v>23</v>
      </c>
      <c r="W31" s="251"/>
      <c r="X31" s="248"/>
      <c r="Y31" s="248"/>
      <c r="Z31" s="248"/>
      <c r="AA31" s="248"/>
      <c r="AB31" s="248"/>
      <c r="AC31" s="248"/>
      <c r="AD31" s="248"/>
      <c r="AE31" s="248"/>
      <c r="AK31" s="249"/>
      <c r="AL31" s="250"/>
      <c r="AM31" s="250"/>
      <c r="AN31" s="250"/>
      <c r="AO31" s="250"/>
      <c r="AQ31" s="26"/>
    </row>
    <row r="32" spans="2:43" s="2" customFormat="1" ht="14.45" hidden="1" customHeight="1" x14ac:dyDescent="0.25">
      <c r="B32" s="23"/>
      <c r="F32" s="24" t="s">
        <v>25</v>
      </c>
      <c r="L32" s="247">
        <v>0.21</v>
      </c>
      <c r="M32" s="248"/>
      <c r="N32" s="248"/>
      <c r="O32" s="248"/>
      <c r="T32" s="25" t="s">
        <v>23</v>
      </c>
      <c r="W32" s="251" t="e">
        <f>ROUND(#REF!+SUM(#REF!),2)</f>
        <v>#REF!</v>
      </c>
      <c r="X32" s="248"/>
      <c r="Y32" s="248"/>
      <c r="Z32" s="248"/>
      <c r="AA32" s="248"/>
      <c r="AB32" s="248"/>
      <c r="AC32" s="248"/>
      <c r="AD32" s="248"/>
      <c r="AE32" s="248"/>
      <c r="AK32" s="249">
        <v>0</v>
      </c>
      <c r="AL32" s="250"/>
      <c r="AM32" s="250"/>
      <c r="AN32" s="250"/>
      <c r="AO32" s="250"/>
      <c r="AQ32" s="26"/>
    </row>
    <row r="33" spans="2:43" s="2" customFormat="1" ht="14.45" hidden="1" customHeight="1" x14ac:dyDescent="0.25">
      <c r="B33" s="23"/>
      <c r="F33" s="24" t="s">
        <v>26</v>
      </c>
      <c r="L33" s="247">
        <v>0.15</v>
      </c>
      <c r="M33" s="248"/>
      <c r="N33" s="248"/>
      <c r="O33" s="248"/>
      <c r="T33" s="25" t="s">
        <v>23</v>
      </c>
      <c r="W33" s="251" t="e">
        <f>ROUND(#REF!+SUM(#REF!),2)</f>
        <v>#REF!</v>
      </c>
      <c r="X33" s="248"/>
      <c r="Y33" s="248"/>
      <c r="Z33" s="248"/>
      <c r="AA33" s="248"/>
      <c r="AB33" s="248"/>
      <c r="AC33" s="248"/>
      <c r="AD33" s="248"/>
      <c r="AE33" s="248"/>
      <c r="AK33" s="249">
        <v>0</v>
      </c>
      <c r="AL33" s="250"/>
      <c r="AM33" s="250"/>
      <c r="AN33" s="250"/>
      <c r="AO33" s="250"/>
      <c r="AQ33" s="26"/>
    </row>
    <row r="34" spans="2:43" s="2" customFormat="1" ht="14.45" hidden="1" customHeight="1" x14ac:dyDescent="0.25">
      <c r="B34" s="23"/>
      <c r="F34" s="24" t="s">
        <v>27</v>
      </c>
      <c r="L34" s="247">
        <v>0</v>
      </c>
      <c r="M34" s="248"/>
      <c r="N34" s="248"/>
      <c r="O34" s="248"/>
      <c r="T34" s="25" t="s">
        <v>23</v>
      </c>
      <c r="W34" s="251" t="e">
        <f>ROUND(#REF!+SUM(#REF!),2)</f>
        <v>#REF!</v>
      </c>
      <c r="X34" s="248"/>
      <c r="Y34" s="248"/>
      <c r="Z34" s="248"/>
      <c r="AA34" s="248"/>
      <c r="AB34" s="248"/>
      <c r="AC34" s="248"/>
      <c r="AD34" s="248"/>
      <c r="AE34" s="248"/>
      <c r="AK34" s="249">
        <v>0</v>
      </c>
      <c r="AL34" s="250"/>
      <c r="AM34" s="250"/>
      <c r="AN34" s="250"/>
      <c r="AO34" s="250"/>
      <c r="AQ34" s="26"/>
    </row>
    <row r="35" spans="2:43" s="1" customFormat="1" ht="6.95" customHeight="1" x14ac:dyDescent="0.25">
      <c r="B35" s="19"/>
      <c r="AK35" s="84"/>
      <c r="AL35" s="84"/>
      <c r="AM35" s="84"/>
      <c r="AN35" s="84"/>
      <c r="AO35" s="84"/>
      <c r="AQ35" s="20"/>
    </row>
    <row r="36" spans="2:43" s="1" customFormat="1" ht="25.9" customHeight="1" x14ac:dyDescent="0.25">
      <c r="B36" s="19"/>
      <c r="D36" s="27" t="s">
        <v>28</v>
      </c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9" t="s">
        <v>29</v>
      </c>
      <c r="U36" s="28"/>
      <c r="V36" s="28"/>
      <c r="W36" s="28"/>
      <c r="X36" s="252" t="s">
        <v>30</v>
      </c>
      <c r="Y36" s="253"/>
      <c r="Z36" s="253"/>
      <c r="AA36" s="253"/>
      <c r="AB36" s="253"/>
      <c r="AC36" s="28"/>
      <c r="AD36" s="28"/>
      <c r="AE36" s="28"/>
      <c r="AF36" s="28"/>
      <c r="AG36" s="28"/>
      <c r="AH36" s="28"/>
      <c r="AI36" s="28"/>
      <c r="AJ36" s="28"/>
      <c r="AK36" s="254">
        <f>SUM(AK28:AK34)</f>
        <v>0</v>
      </c>
      <c r="AL36" s="255"/>
      <c r="AM36" s="255"/>
      <c r="AN36" s="255"/>
      <c r="AO36" s="256"/>
      <c r="AQ36" s="20"/>
    </row>
    <row r="37" spans="2:43" s="1" customFormat="1" ht="14.45" customHeight="1" x14ac:dyDescent="0.25">
      <c r="B37" s="19"/>
      <c r="AQ37" s="20"/>
    </row>
    <row r="38" spans="2:43" x14ac:dyDescent="0.3">
      <c r="B38" s="11"/>
      <c r="AQ38" s="12"/>
    </row>
    <row r="39" spans="2:43" x14ac:dyDescent="0.3">
      <c r="B39" s="11"/>
      <c r="AQ39" s="12"/>
    </row>
    <row r="40" spans="2:43" x14ac:dyDescent="0.3">
      <c r="B40" s="11"/>
      <c r="AQ40" s="12"/>
    </row>
    <row r="41" spans="2:43" x14ac:dyDescent="0.3">
      <c r="B41" s="11"/>
      <c r="AQ41" s="12"/>
    </row>
    <row r="42" spans="2:43" x14ac:dyDescent="0.3">
      <c r="B42" s="11"/>
      <c r="AQ42" s="12"/>
    </row>
    <row r="43" spans="2:43" x14ac:dyDescent="0.3">
      <c r="B43" s="11"/>
      <c r="AQ43" s="12"/>
    </row>
    <row r="44" spans="2:43" x14ac:dyDescent="0.3">
      <c r="B44" s="11"/>
      <c r="AQ44" s="12"/>
    </row>
    <row r="45" spans="2:43" x14ac:dyDescent="0.3">
      <c r="B45" s="11"/>
      <c r="AQ45" s="12"/>
    </row>
    <row r="46" spans="2:43" x14ac:dyDescent="0.3">
      <c r="B46" s="11"/>
      <c r="AQ46" s="12"/>
    </row>
    <row r="47" spans="2:43" x14ac:dyDescent="0.3">
      <c r="B47" s="11"/>
      <c r="AQ47" s="12"/>
    </row>
    <row r="48" spans="2:43" s="1" customFormat="1" ht="15" x14ac:dyDescent="0.25">
      <c r="B48" s="19"/>
      <c r="D48" s="30" t="s">
        <v>31</v>
      </c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2"/>
      <c r="AC48" s="30" t="s">
        <v>32</v>
      </c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2"/>
      <c r="AQ48" s="20"/>
    </row>
    <row r="49" spans="2:43" x14ac:dyDescent="0.3">
      <c r="B49" s="11"/>
      <c r="D49" s="33"/>
      <c r="Z49" s="34"/>
      <c r="AC49" s="33"/>
      <c r="AO49" s="34"/>
      <c r="AQ49" s="12"/>
    </row>
    <row r="50" spans="2:43" x14ac:dyDescent="0.3">
      <c r="B50" s="11"/>
      <c r="D50" s="33"/>
      <c r="Z50" s="34"/>
      <c r="AC50" s="33"/>
      <c r="AO50" s="34"/>
      <c r="AQ50" s="12"/>
    </row>
    <row r="51" spans="2:43" x14ac:dyDescent="0.3">
      <c r="B51" s="11"/>
      <c r="D51" s="33"/>
      <c r="Z51" s="34"/>
      <c r="AC51" s="33"/>
      <c r="AO51" s="34"/>
      <c r="AQ51" s="12"/>
    </row>
    <row r="52" spans="2:43" x14ac:dyDescent="0.3">
      <c r="B52" s="11"/>
      <c r="D52" s="33"/>
      <c r="Z52" s="34"/>
      <c r="AC52" s="33"/>
      <c r="AO52" s="34"/>
      <c r="AQ52" s="12"/>
    </row>
    <row r="53" spans="2:43" x14ac:dyDescent="0.3">
      <c r="B53" s="11"/>
      <c r="D53" s="33"/>
      <c r="Z53" s="34"/>
      <c r="AC53" s="33"/>
      <c r="AO53" s="34"/>
      <c r="AQ53" s="12"/>
    </row>
    <row r="54" spans="2:43" x14ac:dyDescent="0.3">
      <c r="B54" s="11"/>
      <c r="D54" s="33"/>
      <c r="Z54" s="34"/>
      <c r="AC54" s="33"/>
      <c r="AO54" s="34"/>
      <c r="AQ54" s="12"/>
    </row>
    <row r="55" spans="2:43" x14ac:dyDescent="0.3">
      <c r="B55" s="11"/>
      <c r="D55" s="33"/>
      <c r="Z55" s="34"/>
      <c r="AC55" s="33"/>
      <c r="AO55" s="34"/>
      <c r="AQ55" s="12"/>
    </row>
    <row r="56" spans="2:43" x14ac:dyDescent="0.3">
      <c r="B56" s="11"/>
      <c r="D56" s="33"/>
      <c r="Z56" s="34"/>
      <c r="AC56" s="33"/>
      <c r="AO56" s="34"/>
      <c r="AQ56" s="12"/>
    </row>
    <row r="57" spans="2:43" s="1" customFormat="1" ht="15" x14ac:dyDescent="0.25">
      <c r="B57" s="19"/>
      <c r="D57" s="35" t="s">
        <v>33</v>
      </c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7" t="s">
        <v>34</v>
      </c>
      <c r="S57" s="36"/>
      <c r="T57" s="36"/>
      <c r="U57" s="36"/>
      <c r="V57" s="36"/>
      <c r="W57" s="36"/>
      <c r="X57" s="36"/>
      <c r="Y57" s="36"/>
      <c r="Z57" s="38"/>
      <c r="AC57" s="35" t="s">
        <v>33</v>
      </c>
      <c r="AD57" s="36"/>
      <c r="AE57" s="36"/>
      <c r="AF57" s="36"/>
      <c r="AG57" s="36"/>
      <c r="AH57" s="36"/>
      <c r="AI57" s="36"/>
      <c r="AJ57" s="36"/>
      <c r="AK57" s="36"/>
      <c r="AL57" s="36"/>
      <c r="AM57" s="37" t="s">
        <v>34</v>
      </c>
      <c r="AN57" s="36"/>
      <c r="AO57" s="38"/>
      <c r="AQ57" s="20"/>
    </row>
    <row r="58" spans="2:43" x14ac:dyDescent="0.3">
      <c r="B58" s="11"/>
      <c r="AQ58" s="12"/>
    </row>
    <row r="59" spans="2:43" s="1" customFormat="1" ht="15" x14ac:dyDescent="0.25">
      <c r="B59" s="19"/>
      <c r="D59" s="30" t="s">
        <v>35</v>
      </c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2"/>
      <c r="AC59" s="30" t="s">
        <v>36</v>
      </c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2"/>
      <c r="AQ59" s="20"/>
    </row>
    <row r="60" spans="2:43" x14ac:dyDescent="0.3">
      <c r="B60" s="11"/>
      <c r="D60" s="33"/>
      <c r="Z60" s="34"/>
      <c r="AC60" s="33"/>
      <c r="AO60" s="34"/>
      <c r="AQ60" s="12"/>
    </row>
    <row r="61" spans="2:43" x14ac:dyDescent="0.3">
      <c r="B61" s="11"/>
      <c r="D61" s="33"/>
      <c r="Z61" s="34"/>
      <c r="AC61" s="33"/>
      <c r="AO61" s="34"/>
      <c r="AQ61" s="12"/>
    </row>
    <row r="62" spans="2:43" x14ac:dyDescent="0.3">
      <c r="B62" s="11"/>
      <c r="D62" s="33"/>
      <c r="Z62" s="34"/>
      <c r="AC62" s="33"/>
      <c r="AO62" s="34"/>
      <c r="AQ62" s="12"/>
    </row>
    <row r="63" spans="2:43" x14ac:dyDescent="0.3">
      <c r="B63" s="11"/>
      <c r="D63" s="33"/>
      <c r="Z63" s="34"/>
      <c r="AC63" s="33"/>
      <c r="AO63" s="34"/>
      <c r="AQ63" s="12"/>
    </row>
    <row r="64" spans="2:43" x14ac:dyDescent="0.3">
      <c r="B64" s="11"/>
      <c r="D64" s="33"/>
      <c r="Z64" s="34"/>
      <c r="AC64" s="33"/>
      <c r="AO64" s="34"/>
      <c r="AQ64" s="12"/>
    </row>
    <row r="65" spans="2:43" x14ac:dyDescent="0.3">
      <c r="B65" s="11"/>
      <c r="D65" s="33"/>
      <c r="Z65" s="34"/>
      <c r="AC65" s="33"/>
      <c r="AO65" s="34"/>
      <c r="AQ65" s="12"/>
    </row>
    <row r="66" spans="2:43" x14ac:dyDescent="0.3">
      <c r="B66" s="11"/>
      <c r="D66" s="33"/>
      <c r="Z66" s="34"/>
      <c r="AC66" s="33"/>
      <c r="AO66" s="34"/>
      <c r="AQ66" s="12"/>
    </row>
    <row r="67" spans="2:43" x14ac:dyDescent="0.3">
      <c r="B67" s="11"/>
      <c r="D67" s="33"/>
      <c r="Z67" s="34"/>
      <c r="AC67" s="33"/>
      <c r="AO67" s="34"/>
      <c r="AQ67" s="12"/>
    </row>
    <row r="68" spans="2:43" s="1" customFormat="1" ht="15" x14ac:dyDescent="0.25">
      <c r="B68" s="19"/>
      <c r="D68" s="35" t="s">
        <v>33</v>
      </c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7" t="s">
        <v>34</v>
      </c>
      <c r="S68" s="36"/>
      <c r="T68" s="36"/>
      <c r="U68" s="36"/>
      <c r="V68" s="36"/>
      <c r="W68" s="36"/>
      <c r="X68" s="36"/>
      <c r="Y68" s="36"/>
      <c r="Z68" s="38"/>
      <c r="AC68" s="35" t="s">
        <v>33</v>
      </c>
      <c r="AD68" s="36"/>
      <c r="AE68" s="36"/>
      <c r="AF68" s="36"/>
      <c r="AG68" s="36"/>
      <c r="AH68" s="36"/>
      <c r="AI68" s="36"/>
      <c r="AJ68" s="36"/>
      <c r="AK68" s="36"/>
      <c r="AL68" s="36"/>
      <c r="AM68" s="37" t="s">
        <v>34</v>
      </c>
      <c r="AN68" s="36"/>
      <c r="AO68" s="38"/>
      <c r="AQ68" s="20"/>
    </row>
    <row r="69" spans="2:43" s="1" customFormat="1" ht="6.95" customHeight="1" x14ac:dyDescent="0.25">
      <c r="B69" s="19"/>
      <c r="AQ69" s="20"/>
    </row>
    <row r="70" spans="2:43" s="1" customFormat="1" ht="6.95" customHeight="1" x14ac:dyDescent="0.25">
      <c r="B70" s="39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1"/>
    </row>
    <row r="74" spans="2:43" s="1" customFormat="1" ht="6.95" customHeight="1" x14ac:dyDescent="0.25"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4"/>
    </row>
    <row r="75" spans="2:43" s="1" customFormat="1" ht="36.950000000000003" customHeight="1" x14ac:dyDescent="0.25">
      <c r="B75" s="19"/>
      <c r="C75" s="257" t="s">
        <v>37</v>
      </c>
      <c r="D75" s="258"/>
      <c r="E75" s="258"/>
      <c r="F75" s="258"/>
      <c r="G75" s="258"/>
      <c r="H75" s="258"/>
      <c r="I75" s="258"/>
      <c r="J75" s="258"/>
      <c r="K75" s="258"/>
      <c r="L75" s="258"/>
      <c r="M75" s="258"/>
      <c r="N75" s="258"/>
      <c r="O75" s="258"/>
      <c r="P75" s="258"/>
      <c r="Q75" s="258"/>
      <c r="R75" s="258"/>
      <c r="S75" s="258"/>
      <c r="T75" s="258"/>
      <c r="U75" s="258"/>
      <c r="V75" s="258"/>
      <c r="W75" s="258"/>
      <c r="X75" s="258"/>
      <c r="Y75" s="258"/>
      <c r="Z75" s="258"/>
      <c r="AA75" s="258"/>
      <c r="AB75" s="258"/>
      <c r="AC75" s="258"/>
      <c r="AD75" s="258"/>
      <c r="AE75" s="258"/>
      <c r="AF75" s="258"/>
      <c r="AG75" s="258"/>
      <c r="AH75" s="258"/>
      <c r="AI75" s="258"/>
      <c r="AJ75" s="258"/>
      <c r="AK75" s="258"/>
      <c r="AL75" s="258"/>
      <c r="AM75" s="258"/>
      <c r="AN75" s="258"/>
      <c r="AO75" s="258"/>
      <c r="AP75" s="258"/>
      <c r="AQ75" s="20"/>
    </row>
    <row r="76" spans="2:43" s="3" customFormat="1" ht="14.45" customHeight="1" x14ac:dyDescent="0.25">
      <c r="B76" s="45"/>
      <c r="C76" s="16" t="s">
        <v>1</v>
      </c>
      <c r="L76" s="3" t="str">
        <f>K4</f>
        <v>0100</v>
      </c>
      <c r="AQ76" s="46"/>
    </row>
    <row r="77" spans="2:43" s="4" customFormat="1" ht="36.950000000000003" customHeight="1" x14ac:dyDescent="0.25">
      <c r="B77" s="47"/>
      <c r="C77" s="48" t="s">
        <v>3</v>
      </c>
      <c r="L77" s="274" t="str">
        <f>K5</f>
        <v>Oprava části asfaltového povrchu MK v ulici V Průhonech v Chrudimi</v>
      </c>
      <c r="M77" s="275"/>
      <c r="N77" s="275"/>
      <c r="O77" s="275"/>
      <c r="P77" s="275"/>
      <c r="Q77" s="275"/>
      <c r="R77" s="275"/>
      <c r="S77" s="275"/>
      <c r="T77" s="275"/>
      <c r="U77" s="275"/>
      <c r="V77" s="275"/>
      <c r="W77" s="275"/>
      <c r="X77" s="275"/>
      <c r="Y77" s="275"/>
      <c r="Z77" s="275"/>
      <c r="AA77" s="275"/>
      <c r="AB77" s="275"/>
      <c r="AC77" s="275"/>
      <c r="AD77" s="275"/>
      <c r="AE77" s="275"/>
      <c r="AF77" s="275"/>
      <c r="AG77" s="275"/>
      <c r="AH77" s="275"/>
      <c r="AI77" s="275"/>
      <c r="AJ77" s="275"/>
      <c r="AK77" s="275"/>
      <c r="AL77" s="275"/>
      <c r="AM77" s="275"/>
      <c r="AN77" s="275"/>
      <c r="AO77" s="275"/>
      <c r="AQ77" s="49"/>
    </row>
    <row r="78" spans="2:43" s="1" customFormat="1" ht="6.95" customHeight="1" x14ac:dyDescent="0.25">
      <c r="B78" s="19"/>
      <c r="AQ78" s="20"/>
    </row>
    <row r="79" spans="2:43" s="1" customFormat="1" ht="15" x14ac:dyDescent="0.25">
      <c r="B79" s="19"/>
      <c r="C79" s="16" t="s">
        <v>7</v>
      </c>
      <c r="L79" s="50" t="str">
        <f>IF(K7="","",K7)</f>
        <v>Chrudim</v>
      </c>
      <c r="AI79" s="16" t="s">
        <v>9</v>
      </c>
      <c r="AM79" s="273">
        <f xml:space="preserve"> IF(AN7= "","",AN7)</f>
        <v>45946</v>
      </c>
      <c r="AN79" s="273"/>
      <c r="AQ79" s="20"/>
    </row>
    <row r="80" spans="2:43" s="1" customFormat="1" ht="6.95" customHeight="1" x14ac:dyDescent="0.25">
      <c r="B80" s="19"/>
      <c r="AQ80" s="20"/>
    </row>
    <row r="81" spans="2:44" s="1" customFormat="1" ht="15" x14ac:dyDescent="0.25">
      <c r="B81" s="19"/>
      <c r="C81" s="16" t="s">
        <v>10</v>
      </c>
      <c r="L81" s="3" t="str">
        <f>IF(E10= "","",E10)</f>
        <v xml:space="preserve"> </v>
      </c>
      <c r="AI81" s="16" t="s">
        <v>15</v>
      </c>
      <c r="AM81" s="259" t="str">
        <f>IF(E16="","",E16)</f>
        <v xml:space="preserve"> </v>
      </c>
      <c r="AN81" s="258"/>
      <c r="AO81" s="258"/>
      <c r="AP81" s="258"/>
      <c r="AQ81" s="20"/>
    </row>
    <row r="82" spans="2:44" s="1" customFormat="1" ht="15" x14ac:dyDescent="0.25">
      <c r="B82" s="19"/>
      <c r="C82" s="16" t="s">
        <v>14</v>
      </c>
      <c r="L82" s="3" t="str">
        <f>IF(E13="","",E13)</f>
        <v xml:space="preserve"> </v>
      </c>
      <c r="AI82" s="16" t="s">
        <v>16</v>
      </c>
      <c r="AM82" s="259" t="str">
        <f>IF(E19="","",E19)</f>
        <v xml:space="preserve"> </v>
      </c>
      <c r="AN82" s="258"/>
      <c r="AO82" s="258"/>
      <c r="AP82" s="258"/>
      <c r="AQ82" s="20"/>
    </row>
    <row r="83" spans="2:44" s="1" customFormat="1" ht="10.9" customHeight="1" x14ac:dyDescent="0.25">
      <c r="B83" s="19"/>
      <c r="AQ83" s="20"/>
    </row>
    <row r="84" spans="2:44" s="1" customFormat="1" ht="29.25" customHeight="1" x14ac:dyDescent="0.25">
      <c r="B84" s="19"/>
      <c r="C84" s="260" t="s">
        <v>38</v>
      </c>
      <c r="D84" s="261"/>
      <c r="E84" s="261"/>
      <c r="F84" s="261"/>
      <c r="G84" s="261"/>
      <c r="H84" s="51"/>
      <c r="I84" s="262" t="s">
        <v>39</v>
      </c>
      <c r="J84" s="261"/>
      <c r="K84" s="261"/>
      <c r="L84" s="261"/>
      <c r="M84" s="261"/>
      <c r="N84" s="261"/>
      <c r="O84" s="261"/>
      <c r="P84" s="261"/>
      <c r="Q84" s="261"/>
      <c r="R84" s="261"/>
      <c r="S84" s="261"/>
      <c r="T84" s="261"/>
      <c r="U84" s="261"/>
      <c r="V84" s="261"/>
      <c r="W84" s="261"/>
      <c r="X84" s="261"/>
      <c r="Y84" s="261"/>
      <c r="Z84" s="261"/>
      <c r="AA84" s="261"/>
      <c r="AB84" s="261"/>
      <c r="AC84" s="261"/>
      <c r="AD84" s="261"/>
      <c r="AE84" s="261"/>
      <c r="AF84" s="261"/>
      <c r="AG84" s="262" t="s">
        <v>40</v>
      </c>
      <c r="AH84" s="261"/>
      <c r="AI84" s="261"/>
      <c r="AJ84" s="261"/>
      <c r="AK84" s="261"/>
      <c r="AL84" s="261"/>
      <c r="AM84" s="261"/>
      <c r="AN84" s="262" t="s">
        <v>41</v>
      </c>
      <c r="AO84" s="261"/>
      <c r="AP84" s="263"/>
      <c r="AQ84" s="20"/>
    </row>
    <row r="85" spans="2:44" s="1" customFormat="1" ht="10.9" customHeight="1" x14ac:dyDescent="0.25">
      <c r="B85" s="19"/>
      <c r="AQ85" s="20"/>
    </row>
    <row r="86" spans="2:44" s="4" customFormat="1" ht="32.450000000000003" customHeight="1" x14ac:dyDescent="0.25">
      <c r="B86" s="47"/>
      <c r="C86" s="52" t="s">
        <v>42</v>
      </c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278">
        <f>AG87</f>
        <v>0</v>
      </c>
      <c r="AH86" s="278"/>
      <c r="AI86" s="278"/>
      <c r="AJ86" s="278"/>
      <c r="AK86" s="278"/>
      <c r="AL86" s="278"/>
      <c r="AM86" s="278"/>
      <c r="AN86" s="276">
        <f>AN87</f>
        <v>0</v>
      </c>
      <c r="AO86" s="276"/>
      <c r="AP86" s="276"/>
      <c r="AQ86" s="49"/>
    </row>
    <row r="87" spans="2:44" s="5" customFormat="1" ht="16.5" customHeight="1" x14ac:dyDescent="0.25">
      <c r="B87" s="54"/>
      <c r="C87" s="55"/>
      <c r="D87" s="243" t="s">
        <v>136</v>
      </c>
      <c r="E87" s="243"/>
      <c r="F87" s="243"/>
      <c r="G87" s="243"/>
      <c r="H87" s="244" t="str">
        <f>'IO.101 - KOM'!F5</f>
        <v>Oprava části asfaltového povrchu MK v ulici V Průhonech v Chrudimi</v>
      </c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70">
        <f>'IO.101 - KOM'!M28</f>
        <v>0</v>
      </c>
      <c r="AH87" s="270"/>
      <c r="AI87" s="270"/>
      <c r="AJ87" s="270"/>
      <c r="AK87" s="270"/>
      <c r="AL87" s="270"/>
      <c r="AM87" s="270"/>
      <c r="AN87" s="270">
        <f>AG87*1.21</f>
        <v>0</v>
      </c>
      <c r="AO87" s="270"/>
      <c r="AP87" s="270"/>
      <c r="AQ87" s="56"/>
      <c r="AR87" s="202"/>
    </row>
    <row r="88" spans="2:44" x14ac:dyDescent="0.3">
      <c r="B88" s="11"/>
      <c r="AG88" s="83"/>
      <c r="AH88" s="83"/>
      <c r="AI88" s="83"/>
      <c r="AJ88" s="83"/>
      <c r="AK88" s="83"/>
      <c r="AL88" s="83"/>
      <c r="AM88" s="83"/>
      <c r="AN88" s="83"/>
      <c r="AO88" s="83"/>
      <c r="AP88" s="83"/>
      <c r="AQ88" s="12"/>
    </row>
    <row r="89" spans="2:44" s="1" customFormat="1" ht="30" customHeight="1" x14ac:dyDescent="0.25">
      <c r="B89" s="19"/>
      <c r="C89" s="52" t="s">
        <v>43</v>
      </c>
      <c r="AG89" s="276">
        <v>0</v>
      </c>
      <c r="AH89" s="277"/>
      <c r="AI89" s="277"/>
      <c r="AJ89" s="277"/>
      <c r="AK89" s="277"/>
      <c r="AL89" s="277"/>
      <c r="AM89" s="277"/>
      <c r="AN89" s="276">
        <v>0</v>
      </c>
      <c r="AO89" s="277"/>
      <c r="AP89" s="277"/>
      <c r="AQ89" s="20"/>
    </row>
    <row r="90" spans="2:44" s="1" customFormat="1" ht="10.9" customHeight="1" x14ac:dyDescent="0.25">
      <c r="B90" s="19"/>
      <c r="AG90" s="84"/>
      <c r="AH90" s="84"/>
      <c r="AI90" s="84"/>
      <c r="AJ90" s="84"/>
      <c r="AK90" s="84"/>
      <c r="AL90" s="84"/>
      <c r="AM90" s="84"/>
      <c r="AN90" s="84"/>
      <c r="AO90" s="84"/>
      <c r="AP90" s="84"/>
      <c r="AQ90" s="20"/>
    </row>
    <row r="91" spans="2:44" s="1" customFormat="1" ht="30" customHeight="1" x14ac:dyDescent="0.25">
      <c r="B91" s="19"/>
      <c r="C91" s="57" t="s">
        <v>44</v>
      </c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269">
        <f>ROUND(AG86+AG89,2)</f>
        <v>0</v>
      </c>
      <c r="AH91" s="269"/>
      <c r="AI91" s="269"/>
      <c r="AJ91" s="269"/>
      <c r="AK91" s="269"/>
      <c r="AL91" s="269"/>
      <c r="AM91" s="269"/>
      <c r="AN91" s="269">
        <f>AN86+AN89</f>
        <v>0</v>
      </c>
      <c r="AO91" s="269"/>
      <c r="AP91" s="269"/>
      <c r="AQ91" s="20"/>
    </row>
    <row r="92" spans="2:44" s="1" customFormat="1" ht="6.95" customHeight="1" x14ac:dyDescent="0.25"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1"/>
    </row>
  </sheetData>
  <mergeCells count="44">
    <mergeCell ref="AG91:AM91"/>
    <mergeCell ref="AN91:AP91"/>
    <mergeCell ref="AN87:AP87"/>
    <mergeCell ref="AG87:AM87"/>
    <mergeCell ref="AK25:AO25"/>
    <mergeCell ref="AK30:AO30"/>
    <mergeCell ref="AK26:AO26"/>
    <mergeCell ref="AM79:AN79"/>
    <mergeCell ref="L77:AO77"/>
    <mergeCell ref="AM81:AP81"/>
    <mergeCell ref="AG89:AM89"/>
    <mergeCell ref="AN89:AP89"/>
    <mergeCell ref="AG86:AM86"/>
    <mergeCell ref="AN86:AP86"/>
    <mergeCell ref="L33:O33"/>
    <mergeCell ref="W33:AE33"/>
    <mergeCell ref="AK33:AO33"/>
    <mergeCell ref="L31:O31"/>
    <mergeCell ref="W31:AE31"/>
    <mergeCell ref="AK31:AO31"/>
    <mergeCell ref="L32:O32"/>
    <mergeCell ref="W32:AE32"/>
    <mergeCell ref="AK32:AO32"/>
    <mergeCell ref="C1:AP1"/>
    <mergeCell ref="C3:AP3"/>
    <mergeCell ref="K4:AO4"/>
    <mergeCell ref="K5:AO5"/>
    <mergeCell ref="E22:AN22"/>
    <mergeCell ref="D87:G87"/>
    <mergeCell ref="H87:AF87"/>
    <mergeCell ref="AK28:AO28"/>
    <mergeCell ref="L30:O30"/>
    <mergeCell ref="W30:AE30"/>
    <mergeCell ref="L34:O34"/>
    <mergeCell ref="W34:AE34"/>
    <mergeCell ref="AK34:AO34"/>
    <mergeCell ref="X36:AB36"/>
    <mergeCell ref="AK36:AO36"/>
    <mergeCell ref="C75:AP75"/>
    <mergeCell ref="AM82:AP82"/>
    <mergeCell ref="C84:G84"/>
    <mergeCell ref="I84:AF84"/>
    <mergeCell ref="AG84:AM84"/>
    <mergeCell ref="AN84:AP84"/>
  </mergeCells>
  <pageMargins left="0.59055118110236227" right="0.59055118110236227" top="0.51181102362204722" bottom="0.47244094488188981" header="0" footer="0"/>
  <pageSetup paperSize="9" scale="73" orientation="portrait" errors="blank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/>
  </sheetPr>
  <dimension ref="A1:U211"/>
  <sheetViews>
    <sheetView showGridLines="0" tabSelected="1" workbookViewId="0">
      <selection activeCell="F122" sqref="F122:I122"/>
    </sheetView>
  </sheetViews>
  <sheetFormatPr defaultColWidth="9.28515625" defaultRowHeight="13.5" x14ac:dyDescent="0.3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1.28515625" customWidth="1"/>
    <col min="6" max="7" width="11.140625" customWidth="1"/>
    <col min="8" max="8" width="9.85546875" customWidth="1"/>
    <col min="9" max="9" width="4.42578125" customWidth="1"/>
    <col min="10" max="10" width="5.42578125" customWidth="1"/>
    <col min="11" max="11" width="9.28515625" customWidth="1"/>
    <col min="12" max="12" width="8.85546875" bestFit="1" customWidth="1"/>
    <col min="13" max="13" width="11.7109375" bestFit="1" customWidth="1"/>
    <col min="14" max="14" width="7.28515625" style="83" bestFit="1" customWidth="1"/>
    <col min="15" max="15" width="11.85546875" style="83" bestFit="1" customWidth="1"/>
    <col min="16" max="16" width="7.5703125" style="83" bestFit="1" customWidth="1"/>
    <col min="17" max="17" width="11.85546875" style="83" bestFit="1" customWidth="1"/>
    <col min="18" max="18" width="2.140625" customWidth="1"/>
    <col min="19" max="19" width="3.42578125" customWidth="1"/>
    <col min="20" max="20" width="14.85546875" bestFit="1" customWidth="1"/>
  </cols>
  <sheetData>
    <row r="1" spans="2:18" ht="17.25" customHeight="1" x14ac:dyDescent="0.3">
      <c r="C1" s="264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</row>
    <row r="2" spans="2:18" ht="6.95" customHeight="1" x14ac:dyDescent="0.3"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82"/>
      <c r="O2" s="82"/>
      <c r="P2" s="82"/>
      <c r="Q2" s="82"/>
      <c r="R2" s="10"/>
    </row>
    <row r="3" spans="2:18" ht="36.950000000000003" customHeight="1" x14ac:dyDescent="0.3">
      <c r="B3" s="11"/>
      <c r="C3" s="257" t="s">
        <v>45</v>
      </c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12"/>
    </row>
    <row r="4" spans="2:18" ht="6.95" customHeight="1" x14ac:dyDescent="0.3">
      <c r="B4" s="11"/>
      <c r="R4" s="12"/>
    </row>
    <row r="5" spans="2:18" s="1" customFormat="1" ht="32.85" customHeight="1" x14ac:dyDescent="0.25">
      <c r="B5" s="19"/>
      <c r="D5" s="15" t="s">
        <v>3</v>
      </c>
      <c r="F5" s="267" t="str">
        <f>'Rekapitulace stavby'!K5</f>
        <v>Oprava části asfaltového povrchu MK v ulici V Průhonech v Chrudimi</v>
      </c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84"/>
      <c r="R5" s="20"/>
    </row>
    <row r="6" spans="2:18" s="1" customFormat="1" ht="14.45" customHeight="1" x14ac:dyDescent="0.25">
      <c r="B6" s="19"/>
      <c r="D6" s="16" t="s">
        <v>4</v>
      </c>
      <c r="F6" s="14"/>
      <c r="M6" s="16" t="s">
        <v>6</v>
      </c>
      <c r="N6" s="84"/>
      <c r="O6" s="116" t="s">
        <v>5</v>
      </c>
      <c r="P6" s="84"/>
      <c r="Q6" s="84"/>
      <c r="R6" s="20"/>
    </row>
    <row r="7" spans="2:18" s="1" customFormat="1" ht="14.45" customHeight="1" x14ac:dyDescent="0.25">
      <c r="B7" s="19"/>
      <c r="D7" s="16" t="s">
        <v>7</v>
      </c>
      <c r="F7" s="14" t="s">
        <v>8</v>
      </c>
      <c r="M7" s="16" t="s">
        <v>9</v>
      </c>
      <c r="N7" s="84"/>
      <c r="O7" s="292">
        <f>'Rekapitulace stavby'!AN7</f>
        <v>45946</v>
      </c>
      <c r="P7" s="293"/>
      <c r="Q7" s="84"/>
      <c r="R7" s="20"/>
    </row>
    <row r="8" spans="2:18" s="1" customFormat="1" ht="10.9" customHeight="1" x14ac:dyDescent="0.25">
      <c r="B8" s="19"/>
      <c r="N8" s="84"/>
      <c r="O8" s="84"/>
      <c r="P8" s="84"/>
      <c r="Q8" s="84"/>
      <c r="R8" s="20"/>
    </row>
    <row r="9" spans="2:18" s="1" customFormat="1" ht="14.45" customHeight="1" x14ac:dyDescent="0.25">
      <c r="B9" s="19"/>
      <c r="D9" s="16" t="s">
        <v>10</v>
      </c>
      <c r="M9" s="16" t="s">
        <v>11</v>
      </c>
      <c r="N9" s="84"/>
      <c r="O9" s="285" t="s">
        <v>5</v>
      </c>
      <c r="P9" s="277"/>
      <c r="Q9" s="84"/>
      <c r="R9" s="20"/>
    </row>
    <row r="10" spans="2:18" s="1" customFormat="1" ht="18" customHeight="1" x14ac:dyDescent="0.25">
      <c r="B10" s="19"/>
      <c r="E10" s="14" t="s">
        <v>12</v>
      </c>
      <c r="M10" s="16" t="s">
        <v>13</v>
      </c>
      <c r="N10" s="84"/>
      <c r="O10" s="285" t="s">
        <v>5</v>
      </c>
      <c r="P10" s="277"/>
      <c r="Q10" s="84"/>
      <c r="R10" s="20"/>
    </row>
    <row r="11" spans="2:18" s="1" customFormat="1" ht="6.95" customHeight="1" x14ac:dyDescent="0.25">
      <c r="B11" s="19"/>
      <c r="N11" s="84"/>
      <c r="O11" s="84"/>
      <c r="P11" s="84"/>
      <c r="Q11" s="84"/>
      <c r="R11" s="20"/>
    </row>
    <row r="12" spans="2:18" s="1" customFormat="1" ht="14.45" customHeight="1" x14ac:dyDescent="0.25">
      <c r="B12" s="19"/>
      <c r="D12" s="16" t="s">
        <v>14</v>
      </c>
      <c r="M12" s="16" t="s">
        <v>11</v>
      </c>
      <c r="N12" s="84"/>
      <c r="O12" s="285" t="s">
        <v>5</v>
      </c>
      <c r="P12" s="277"/>
      <c r="Q12" s="84"/>
      <c r="R12" s="20"/>
    </row>
    <row r="13" spans="2:18" s="1" customFormat="1" ht="18" customHeight="1" x14ac:dyDescent="0.25">
      <c r="B13" s="19"/>
      <c r="E13" s="14" t="s">
        <v>12</v>
      </c>
      <c r="M13" s="16" t="s">
        <v>13</v>
      </c>
      <c r="N13" s="84"/>
      <c r="O13" s="285" t="s">
        <v>5</v>
      </c>
      <c r="P13" s="277"/>
      <c r="Q13" s="84"/>
      <c r="R13" s="20"/>
    </row>
    <row r="14" spans="2:18" s="1" customFormat="1" ht="6.95" customHeight="1" x14ac:dyDescent="0.25">
      <c r="B14" s="19"/>
      <c r="N14" s="84"/>
      <c r="O14" s="84"/>
      <c r="P14" s="84"/>
      <c r="Q14" s="84"/>
      <c r="R14" s="20"/>
    </row>
    <row r="15" spans="2:18" s="1" customFormat="1" ht="14.45" customHeight="1" x14ac:dyDescent="0.25">
      <c r="B15" s="19"/>
      <c r="D15" s="16" t="s">
        <v>15</v>
      </c>
      <c r="M15" s="16" t="s">
        <v>11</v>
      </c>
      <c r="N15" s="84"/>
      <c r="O15" s="285" t="s">
        <v>5</v>
      </c>
      <c r="P15" s="277"/>
      <c r="Q15" s="84"/>
      <c r="R15" s="20"/>
    </row>
    <row r="16" spans="2:18" s="1" customFormat="1" ht="18" customHeight="1" x14ac:dyDescent="0.25">
      <c r="B16" s="19"/>
      <c r="E16" s="14" t="s">
        <v>12</v>
      </c>
      <c r="M16" s="16" t="s">
        <v>13</v>
      </c>
      <c r="N16" s="84"/>
      <c r="O16" s="285" t="s">
        <v>5</v>
      </c>
      <c r="P16" s="277"/>
      <c r="Q16" s="84"/>
      <c r="R16" s="20"/>
    </row>
    <row r="17" spans="2:18" s="1" customFormat="1" ht="6.95" customHeight="1" x14ac:dyDescent="0.25">
      <c r="B17" s="19"/>
      <c r="N17" s="84"/>
      <c r="O17" s="84"/>
      <c r="P17" s="84"/>
      <c r="Q17" s="84"/>
      <c r="R17" s="20"/>
    </row>
    <row r="18" spans="2:18" s="1" customFormat="1" ht="14.45" customHeight="1" x14ac:dyDescent="0.25">
      <c r="B18" s="19"/>
      <c r="D18" s="16" t="s">
        <v>16</v>
      </c>
      <c r="M18" s="16" t="s">
        <v>11</v>
      </c>
      <c r="N18" s="84"/>
      <c r="O18" s="285" t="s">
        <v>5</v>
      </c>
      <c r="P18" s="277"/>
      <c r="Q18" s="84"/>
      <c r="R18" s="20"/>
    </row>
    <row r="19" spans="2:18" s="1" customFormat="1" ht="18" customHeight="1" x14ac:dyDescent="0.25">
      <c r="B19" s="19"/>
      <c r="E19" s="14" t="s">
        <v>12</v>
      </c>
      <c r="M19" s="16" t="s">
        <v>13</v>
      </c>
      <c r="N19" s="84"/>
      <c r="O19" s="285" t="s">
        <v>5</v>
      </c>
      <c r="P19" s="277"/>
      <c r="Q19" s="84"/>
      <c r="R19" s="20"/>
    </row>
    <row r="20" spans="2:18" s="1" customFormat="1" ht="6.95" customHeight="1" x14ac:dyDescent="0.25">
      <c r="B20" s="19"/>
      <c r="N20" s="84"/>
      <c r="O20" s="84"/>
      <c r="P20" s="84"/>
      <c r="Q20" s="84"/>
      <c r="R20" s="20"/>
    </row>
    <row r="21" spans="2:18" s="1" customFormat="1" ht="14.45" customHeight="1" x14ac:dyDescent="0.25">
      <c r="B21" s="19"/>
      <c r="D21" s="16" t="s">
        <v>17</v>
      </c>
      <c r="N21" s="84"/>
      <c r="O21" s="84"/>
      <c r="P21" s="84"/>
      <c r="Q21" s="84"/>
      <c r="R21" s="20"/>
    </row>
    <row r="22" spans="2:18" s="1" customFormat="1" ht="22.5" customHeight="1" x14ac:dyDescent="0.25">
      <c r="B22" s="19"/>
      <c r="E22" s="268" t="s">
        <v>5</v>
      </c>
      <c r="F22" s="258"/>
      <c r="G22" s="258"/>
      <c r="H22" s="258"/>
      <c r="I22" s="258"/>
      <c r="J22" s="258"/>
      <c r="K22" s="258"/>
      <c r="L22" s="258"/>
      <c r="N22" s="84"/>
      <c r="O22" s="84"/>
      <c r="P22" s="84"/>
      <c r="Q22" s="84"/>
      <c r="R22" s="20"/>
    </row>
    <row r="23" spans="2:18" s="1" customFormat="1" ht="6.95" customHeight="1" x14ac:dyDescent="0.25">
      <c r="B23" s="19"/>
      <c r="N23" s="84"/>
      <c r="O23" s="84"/>
      <c r="P23" s="84"/>
      <c r="Q23" s="84"/>
      <c r="R23" s="20"/>
    </row>
    <row r="24" spans="2:18" s="1" customFormat="1" ht="6.95" customHeight="1" x14ac:dyDescent="0.25">
      <c r="B24" s="19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85"/>
      <c r="O24" s="85"/>
      <c r="P24" s="85"/>
      <c r="Q24" s="84"/>
      <c r="R24" s="20"/>
    </row>
    <row r="25" spans="2:18" s="1" customFormat="1" ht="14.45" customHeight="1" x14ac:dyDescent="0.25">
      <c r="B25" s="19"/>
      <c r="D25" s="117" t="s">
        <v>46</v>
      </c>
      <c r="H25" s="84"/>
      <c r="I25" s="84"/>
      <c r="J25" s="84"/>
      <c r="K25" s="84"/>
      <c r="L25" s="84"/>
      <c r="M25" s="271">
        <f>O86</f>
        <v>0</v>
      </c>
      <c r="N25" s="277"/>
      <c r="O25" s="277"/>
      <c r="P25" s="277"/>
      <c r="Q25" s="84"/>
      <c r="R25" s="20"/>
    </row>
    <row r="26" spans="2:18" s="1" customFormat="1" ht="14.45" customHeight="1" x14ac:dyDescent="0.25">
      <c r="B26" s="19"/>
      <c r="D26" s="18" t="s">
        <v>47</v>
      </c>
      <c r="H26" s="84"/>
      <c r="I26" s="84"/>
      <c r="J26" s="84"/>
      <c r="K26" s="84"/>
      <c r="L26" s="84"/>
      <c r="M26" s="271">
        <f>O94</f>
        <v>0</v>
      </c>
      <c r="N26" s="277"/>
      <c r="O26" s="277"/>
      <c r="P26" s="277"/>
      <c r="Q26" s="84"/>
      <c r="R26" s="20"/>
    </row>
    <row r="27" spans="2:18" s="1" customFormat="1" ht="6.95" customHeight="1" x14ac:dyDescent="0.25">
      <c r="B27" s="19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20"/>
    </row>
    <row r="28" spans="2:18" s="1" customFormat="1" ht="25.35" customHeight="1" x14ac:dyDescent="0.25">
      <c r="B28" s="19"/>
      <c r="D28" s="118" t="s">
        <v>20</v>
      </c>
      <c r="H28" s="84"/>
      <c r="I28" s="84"/>
      <c r="J28" s="84"/>
      <c r="K28" s="84"/>
      <c r="L28" s="84"/>
      <c r="M28" s="294">
        <f>ROUND(M25+M26,2)</f>
        <v>0</v>
      </c>
      <c r="N28" s="277"/>
      <c r="O28" s="277"/>
      <c r="P28" s="277"/>
      <c r="Q28" s="84"/>
      <c r="R28" s="20"/>
    </row>
    <row r="29" spans="2:18" s="1" customFormat="1" ht="6.95" customHeight="1" x14ac:dyDescent="0.25">
      <c r="B29" s="19"/>
      <c r="D29" s="31"/>
      <c r="E29" s="31"/>
      <c r="F29" s="31"/>
      <c r="G29" s="31"/>
      <c r="H29" s="85"/>
      <c r="I29" s="85"/>
      <c r="J29" s="85"/>
      <c r="K29" s="85"/>
      <c r="L29" s="85"/>
      <c r="M29" s="85"/>
      <c r="N29" s="85"/>
      <c r="O29" s="85"/>
      <c r="P29" s="85"/>
      <c r="Q29" s="84"/>
      <c r="R29" s="20"/>
    </row>
    <row r="30" spans="2:18" s="1" customFormat="1" ht="14.45" customHeight="1" x14ac:dyDescent="0.25">
      <c r="B30" s="19"/>
      <c r="D30" s="24" t="s">
        <v>21</v>
      </c>
      <c r="E30" s="24" t="s">
        <v>22</v>
      </c>
      <c r="F30" s="119">
        <v>0.21</v>
      </c>
      <c r="G30" s="120" t="s">
        <v>23</v>
      </c>
      <c r="H30" s="250">
        <f>M28</f>
        <v>0</v>
      </c>
      <c r="I30" s="277"/>
      <c r="J30" s="277"/>
      <c r="K30" s="84"/>
      <c r="L30" s="84"/>
      <c r="M30" s="250">
        <f>H30*F30</f>
        <v>0</v>
      </c>
      <c r="N30" s="277"/>
      <c r="O30" s="277"/>
      <c r="P30" s="277"/>
      <c r="Q30" s="84"/>
      <c r="R30" s="20"/>
    </row>
    <row r="31" spans="2:18" s="1" customFormat="1" ht="14.45" customHeight="1" x14ac:dyDescent="0.25">
      <c r="B31" s="19"/>
      <c r="E31" s="24" t="s">
        <v>24</v>
      </c>
      <c r="F31" s="119">
        <v>0.12</v>
      </c>
      <c r="G31" s="120" t="s">
        <v>23</v>
      </c>
      <c r="H31" s="250"/>
      <c r="I31" s="277"/>
      <c r="J31" s="277"/>
      <c r="K31" s="84"/>
      <c r="L31" s="84"/>
      <c r="M31" s="250"/>
      <c r="N31" s="277"/>
      <c r="O31" s="277"/>
      <c r="P31" s="277"/>
      <c r="Q31" s="84"/>
      <c r="R31" s="20"/>
    </row>
    <row r="32" spans="2:18" s="1" customFormat="1" ht="14.45" hidden="1" customHeight="1" x14ac:dyDescent="0.25">
      <c r="B32" s="19"/>
      <c r="E32" s="24" t="s">
        <v>25</v>
      </c>
      <c r="F32" s="119">
        <v>0.21</v>
      </c>
      <c r="G32" s="120" t="s">
        <v>23</v>
      </c>
      <c r="H32" s="250" t="e">
        <f>ROUND((SUM(#REF!)+SUM(#REF!)), 2)</f>
        <v>#REF!</v>
      </c>
      <c r="I32" s="277"/>
      <c r="J32" s="277"/>
      <c r="K32" s="84"/>
      <c r="L32" s="84"/>
      <c r="M32" s="250">
        <v>0</v>
      </c>
      <c r="N32" s="277"/>
      <c r="O32" s="277"/>
      <c r="P32" s="277"/>
      <c r="Q32" s="84"/>
      <c r="R32" s="20"/>
    </row>
    <row r="33" spans="2:18" s="1" customFormat="1" ht="14.45" hidden="1" customHeight="1" x14ac:dyDescent="0.25">
      <c r="B33" s="19"/>
      <c r="E33" s="24" t="s">
        <v>26</v>
      </c>
      <c r="F33" s="119">
        <v>0.15</v>
      </c>
      <c r="G33" s="120" t="s">
        <v>23</v>
      </c>
      <c r="H33" s="250" t="e">
        <f>ROUND((SUM(#REF!)+SUM(#REF!)), 2)</f>
        <v>#REF!</v>
      </c>
      <c r="I33" s="277"/>
      <c r="J33" s="277"/>
      <c r="K33" s="84"/>
      <c r="L33" s="84"/>
      <c r="M33" s="250">
        <v>0</v>
      </c>
      <c r="N33" s="277"/>
      <c r="O33" s="277"/>
      <c r="P33" s="277"/>
      <c r="Q33" s="84"/>
      <c r="R33" s="20"/>
    </row>
    <row r="34" spans="2:18" s="1" customFormat="1" ht="14.45" hidden="1" customHeight="1" x14ac:dyDescent="0.25">
      <c r="B34" s="19"/>
      <c r="E34" s="24" t="s">
        <v>27</v>
      </c>
      <c r="F34" s="119">
        <v>0</v>
      </c>
      <c r="G34" s="120" t="s">
        <v>23</v>
      </c>
      <c r="H34" s="250" t="e">
        <f>ROUND((SUM(#REF!)+SUM(#REF!)), 2)</f>
        <v>#REF!</v>
      </c>
      <c r="I34" s="277"/>
      <c r="J34" s="277"/>
      <c r="K34" s="84"/>
      <c r="L34" s="84"/>
      <c r="M34" s="250">
        <v>0</v>
      </c>
      <c r="N34" s="277"/>
      <c r="O34" s="277"/>
      <c r="P34" s="277"/>
      <c r="Q34" s="84"/>
      <c r="R34" s="20"/>
    </row>
    <row r="35" spans="2:18" s="1" customFormat="1" ht="6.95" customHeight="1" x14ac:dyDescent="0.25">
      <c r="B35" s="19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20"/>
    </row>
    <row r="36" spans="2:18" s="1" customFormat="1" ht="25.35" customHeight="1" x14ac:dyDescent="0.25">
      <c r="B36" s="19"/>
      <c r="D36" s="59" t="s">
        <v>28</v>
      </c>
      <c r="E36" s="51"/>
      <c r="F36" s="51"/>
      <c r="G36" s="60" t="s">
        <v>29</v>
      </c>
      <c r="H36" s="132" t="s">
        <v>30</v>
      </c>
      <c r="I36" s="133"/>
      <c r="J36" s="133"/>
      <c r="K36" s="133"/>
      <c r="L36" s="289">
        <f>SUM(M28:M34)</f>
        <v>0</v>
      </c>
      <c r="M36" s="290"/>
      <c r="N36" s="290"/>
      <c r="O36" s="290"/>
      <c r="P36" s="291"/>
      <c r="Q36" s="84"/>
      <c r="R36" s="20"/>
    </row>
    <row r="37" spans="2:18" s="1" customFormat="1" ht="14.45" customHeight="1" x14ac:dyDescent="0.25">
      <c r="B37" s="19"/>
      <c r="N37" s="84"/>
      <c r="O37" s="84"/>
      <c r="P37" s="84"/>
      <c r="Q37" s="84"/>
      <c r="R37" s="20"/>
    </row>
    <row r="38" spans="2:18" s="1" customFormat="1" ht="14.45" customHeight="1" x14ac:dyDescent="0.25">
      <c r="B38" s="19"/>
      <c r="N38" s="84"/>
      <c r="O38" s="84"/>
      <c r="P38" s="84"/>
      <c r="Q38" s="84"/>
      <c r="R38" s="20"/>
    </row>
    <row r="39" spans="2:18" x14ac:dyDescent="0.3">
      <c r="B39" s="11"/>
      <c r="R39" s="12"/>
    </row>
    <row r="40" spans="2:18" x14ac:dyDescent="0.3">
      <c r="B40" s="11"/>
      <c r="R40" s="12"/>
    </row>
    <row r="41" spans="2:18" x14ac:dyDescent="0.3">
      <c r="B41" s="11"/>
      <c r="R41" s="12"/>
    </row>
    <row r="42" spans="2:18" x14ac:dyDescent="0.3">
      <c r="B42" s="11"/>
      <c r="R42" s="12"/>
    </row>
    <row r="43" spans="2:18" x14ac:dyDescent="0.3">
      <c r="B43" s="11"/>
      <c r="R43" s="12"/>
    </row>
    <row r="44" spans="2:18" x14ac:dyDescent="0.3">
      <c r="B44" s="11"/>
      <c r="R44" s="12"/>
    </row>
    <row r="45" spans="2:18" x14ac:dyDescent="0.3">
      <c r="B45" s="11"/>
      <c r="R45" s="12"/>
    </row>
    <row r="46" spans="2:18" x14ac:dyDescent="0.3">
      <c r="B46" s="11"/>
      <c r="R46" s="12"/>
    </row>
    <row r="47" spans="2:18" x14ac:dyDescent="0.3">
      <c r="B47" s="11"/>
      <c r="R47" s="12"/>
    </row>
    <row r="48" spans="2:18" x14ac:dyDescent="0.3">
      <c r="B48" s="11"/>
      <c r="R48" s="12"/>
    </row>
    <row r="49" spans="2:18" s="1" customFormat="1" ht="15" x14ac:dyDescent="0.25">
      <c r="B49" s="19"/>
      <c r="D49" s="30" t="s">
        <v>31</v>
      </c>
      <c r="E49" s="31"/>
      <c r="F49" s="31"/>
      <c r="G49" s="31"/>
      <c r="H49" s="32"/>
      <c r="J49" s="30" t="s">
        <v>32</v>
      </c>
      <c r="K49" s="31"/>
      <c r="L49" s="31"/>
      <c r="M49" s="31"/>
      <c r="N49" s="85"/>
      <c r="O49" s="85"/>
      <c r="P49" s="86"/>
      <c r="Q49" s="84"/>
      <c r="R49" s="20"/>
    </row>
    <row r="50" spans="2:18" x14ac:dyDescent="0.3">
      <c r="B50" s="11"/>
      <c r="D50" s="33"/>
      <c r="H50" s="34"/>
      <c r="J50" s="33"/>
      <c r="P50" s="87"/>
      <c r="R50" s="12"/>
    </row>
    <row r="51" spans="2:18" x14ac:dyDescent="0.3">
      <c r="B51" s="11"/>
      <c r="D51" s="33"/>
      <c r="H51" s="34"/>
      <c r="J51" s="33"/>
      <c r="P51" s="87"/>
      <c r="R51" s="12"/>
    </row>
    <row r="52" spans="2:18" x14ac:dyDescent="0.3">
      <c r="B52" s="11"/>
      <c r="D52" s="33"/>
      <c r="H52" s="34"/>
      <c r="J52" s="33"/>
      <c r="P52" s="87"/>
      <c r="R52" s="12"/>
    </row>
    <row r="53" spans="2:18" x14ac:dyDescent="0.3">
      <c r="B53" s="11"/>
      <c r="D53" s="33"/>
      <c r="H53" s="34"/>
      <c r="J53" s="33"/>
      <c r="P53" s="87"/>
      <c r="R53" s="12"/>
    </row>
    <row r="54" spans="2:18" x14ac:dyDescent="0.3">
      <c r="B54" s="11"/>
      <c r="D54" s="33"/>
      <c r="H54" s="34"/>
      <c r="J54" s="33"/>
      <c r="P54" s="87"/>
      <c r="R54" s="12"/>
    </row>
    <row r="55" spans="2:18" x14ac:dyDescent="0.3">
      <c r="B55" s="11"/>
      <c r="D55" s="33"/>
      <c r="H55" s="34"/>
      <c r="J55" s="33"/>
      <c r="P55" s="87"/>
      <c r="R55" s="12"/>
    </row>
    <row r="56" spans="2:18" x14ac:dyDescent="0.3">
      <c r="B56" s="11"/>
      <c r="D56" s="33"/>
      <c r="H56" s="34"/>
      <c r="J56" s="33"/>
      <c r="P56" s="87"/>
      <c r="R56" s="12"/>
    </row>
    <row r="57" spans="2:18" x14ac:dyDescent="0.3">
      <c r="B57" s="11"/>
      <c r="D57" s="33"/>
      <c r="H57" s="34"/>
      <c r="J57" s="33"/>
      <c r="P57" s="87"/>
      <c r="R57" s="12"/>
    </row>
    <row r="58" spans="2:18" s="1" customFormat="1" ht="15" x14ac:dyDescent="0.25">
      <c r="B58" s="19"/>
      <c r="D58" s="35" t="s">
        <v>33</v>
      </c>
      <c r="E58" s="36"/>
      <c r="F58" s="36"/>
      <c r="G58" s="37" t="s">
        <v>34</v>
      </c>
      <c r="H58" s="38"/>
      <c r="J58" s="35" t="s">
        <v>33</v>
      </c>
      <c r="K58" s="36"/>
      <c r="L58" s="36"/>
      <c r="M58" s="36"/>
      <c r="N58" s="92" t="s">
        <v>34</v>
      </c>
      <c r="O58" s="93"/>
      <c r="P58" s="88"/>
      <c r="Q58" s="84"/>
      <c r="R58" s="20"/>
    </row>
    <row r="59" spans="2:18" x14ac:dyDescent="0.3">
      <c r="B59" s="11"/>
      <c r="R59" s="12"/>
    </row>
    <row r="60" spans="2:18" s="1" customFormat="1" ht="15" x14ac:dyDescent="0.25">
      <c r="B60" s="19"/>
      <c r="D60" s="30" t="s">
        <v>35</v>
      </c>
      <c r="E60" s="31"/>
      <c r="F60" s="31"/>
      <c r="G60" s="31"/>
      <c r="H60" s="32"/>
      <c r="J60" s="30" t="s">
        <v>36</v>
      </c>
      <c r="K60" s="31"/>
      <c r="L60" s="31"/>
      <c r="M60" s="31"/>
      <c r="N60" s="85"/>
      <c r="O60" s="85"/>
      <c r="P60" s="86"/>
      <c r="Q60" s="84"/>
      <c r="R60" s="20"/>
    </row>
    <row r="61" spans="2:18" x14ac:dyDescent="0.3">
      <c r="B61" s="11"/>
      <c r="D61" s="33"/>
      <c r="H61" s="34"/>
      <c r="J61" s="33"/>
      <c r="P61" s="87"/>
      <c r="R61" s="12"/>
    </row>
    <row r="62" spans="2:18" x14ac:dyDescent="0.3">
      <c r="B62" s="11"/>
      <c r="D62" s="33"/>
      <c r="H62" s="34"/>
      <c r="J62" s="33"/>
      <c r="P62" s="87"/>
      <c r="R62" s="12"/>
    </row>
    <row r="63" spans="2:18" x14ac:dyDescent="0.3">
      <c r="B63" s="11"/>
      <c r="D63" s="33"/>
      <c r="H63" s="34"/>
      <c r="J63" s="33"/>
      <c r="P63" s="87"/>
      <c r="R63" s="12"/>
    </row>
    <row r="64" spans="2:18" x14ac:dyDescent="0.3">
      <c r="B64" s="11"/>
      <c r="D64" s="33"/>
      <c r="H64" s="34"/>
      <c r="J64" s="33"/>
      <c r="P64" s="87"/>
      <c r="R64" s="12"/>
    </row>
    <row r="65" spans="2:18" x14ac:dyDescent="0.3">
      <c r="B65" s="11"/>
      <c r="D65" s="33"/>
      <c r="H65" s="34"/>
      <c r="J65" s="33"/>
      <c r="P65" s="87"/>
      <c r="R65" s="12"/>
    </row>
    <row r="66" spans="2:18" x14ac:dyDescent="0.3">
      <c r="B66" s="11"/>
      <c r="D66" s="33"/>
      <c r="H66" s="34"/>
      <c r="J66" s="33"/>
      <c r="P66" s="87"/>
      <c r="R66" s="12"/>
    </row>
    <row r="67" spans="2:18" x14ac:dyDescent="0.3">
      <c r="B67" s="11"/>
      <c r="D67" s="33"/>
      <c r="H67" s="34"/>
      <c r="J67" s="33"/>
      <c r="P67" s="87"/>
      <c r="R67" s="12"/>
    </row>
    <row r="68" spans="2:18" x14ac:dyDescent="0.3">
      <c r="B68" s="11"/>
      <c r="D68" s="33"/>
      <c r="H68" s="34"/>
      <c r="J68" s="33"/>
      <c r="P68" s="87"/>
      <c r="R68" s="12"/>
    </row>
    <row r="69" spans="2:18" s="1" customFormat="1" ht="15" x14ac:dyDescent="0.25">
      <c r="B69" s="19"/>
      <c r="D69" s="35" t="s">
        <v>33</v>
      </c>
      <c r="E69" s="36"/>
      <c r="F69" s="36"/>
      <c r="G69" s="37" t="s">
        <v>34</v>
      </c>
      <c r="H69" s="38"/>
      <c r="J69" s="35" t="s">
        <v>33</v>
      </c>
      <c r="K69" s="36"/>
      <c r="L69" s="36"/>
      <c r="M69" s="36"/>
      <c r="N69" s="92" t="s">
        <v>34</v>
      </c>
      <c r="O69" s="93"/>
      <c r="P69" s="88"/>
      <c r="Q69" s="84"/>
      <c r="R69" s="20"/>
    </row>
    <row r="70" spans="2:18" s="1" customFormat="1" ht="14.45" customHeight="1" x14ac:dyDescent="0.25">
      <c r="B70" s="39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89"/>
      <c r="O70" s="89"/>
      <c r="P70" s="89"/>
      <c r="Q70" s="89"/>
      <c r="R70" s="41"/>
    </row>
    <row r="74" spans="2:18" s="1" customFormat="1" ht="6.95" customHeight="1" x14ac:dyDescent="0.25"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90"/>
      <c r="O74" s="90"/>
      <c r="P74" s="90"/>
      <c r="Q74" s="90"/>
      <c r="R74" s="44"/>
    </row>
    <row r="75" spans="2:18" s="1" customFormat="1" ht="36.950000000000003" customHeight="1" x14ac:dyDescent="0.25">
      <c r="B75" s="19"/>
      <c r="C75" s="257" t="s">
        <v>48</v>
      </c>
      <c r="D75" s="258"/>
      <c r="E75" s="258"/>
      <c r="F75" s="258"/>
      <c r="G75" s="258"/>
      <c r="H75" s="258"/>
      <c r="I75" s="258"/>
      <c r="J75" s="258"/>
      <c r="K75" s="258"/>
      <c r="L75" s="258"/>
      <c r="M75" s="258"/>
      <c r="N75" s="258"/>
      <c r="O75" s="258"/>
      <c r="P75" s="258"/>
      <c r="Q75" s="258"/>
      <c r="R75" s="20"/>
    </row>
    <row r="76" spans="2:18" s="1" customFormat="1" ht="6.95" customHeight="1" x14ac:dyDescent="0.25">
      <c r="B76" s="19"/>
      <c r="N76" s="84"/>
      <c r="O76" s="84"/>
      <c r="P76" s="84"/>
      <c r="Q76" s="84"/>
      <c r="R76" s="20"/>
    </row>
    <row r="77" spans="2:18" s="1" customFormat="1" ht="36.950000000000003" customHeight="1" x14ac:dyDescent="0.25">
      <c r="B77" s="19"/>
      <c r="C77" s="48" t="s">
        <v>3</v>
      </c>
      <c r="F77" s="274" t="str">
        <f>F5</f>
        <v>Oprava části asfaltového povrchu MK v ulici V Průhonech v Chrudimi</v>
      </c>
      <c r="G77" s="258"/>
      <c r="H77" s="258"/>
      <c r="I77" s="258"/>
      <c r="J77" s="258"/>
      <c r="K77" s="258"/>
      <c r="L77" s="258"/>
      <c r="M77" s="258"/>
      <c r="N77" s="258"/>
      <c r="O77" s="258"/>
      <c r="P77" s="258"/>
      <c r="Q77" s="84"/>
      <c r="R77" s="20"/>
    </row>
    <row r="78" spans="2:18" s="1" customFormat="1" ht="6.95" customHeight="1" x14ac:dyDescent="0.25">
      <c r="B78" s="19"/>
      <c r="N78" s="84"/>
      <c r="O78" s="84"/>
      <c r="P78" s="84"/>
      <c r="Q78" s="84"/>
      <c r="R78" s="20"/>
    </row>
    <row r="79" spans="2:18" s="1" customFormat="1" ht="18" customHeight="1" x14ac:dyDescent="0.25">
      <c r="B79" s="19"/>
      <c r="C79" s="16" t="s">
        <v>7</v>
      </c>
      <c r="F79" s="14" t="str">
        <f>F7</f>
        <v>Chrudim</v>
      </c>
      <c r="K79" s="16" t="s">
        <v>9</v>
      </c>
      <c r="M79" s="273">
        <f>IF(O7="","",O7)</f>
        <v>45946</v>
      </c>
      <c r="N79" s="273"/>
      <c r="Q79" s="84"/>
      <c r="R79" s="20"/>
    </row>
    <row r="80" spans="2:18" s="1" customFormat="1" ht="6.95" customHeight="1" x14ac:dyDescent="0.25">
      <c r="B80" s="19"/>
      <c r="N80" s="84"/>
      <c r="O80" s="84"/>
      <c r="P80" s="84"/>
      <c r="Q80" s="84"/>
      <c r="R80" s="20"/>
    </row>
    <row r="81" spans="2:20" s="1" customFormat="1" ht="15" x14ac:dyDescent="0.25">
      <c r="B81" s="19"/>
      <c r="C81" s="16" t="s">
        <v>10</v>
      </c>
      <c r="F81" s="14" t="str">
        <f>E10</f>
        <v xml:space="preserve"> </v>
      </c>
      <c r="K81" s="16" t="s">
        <v>15</v>
      </c>
      <c r="M81" s="266" t="str">
        <f>E16</f>
        <v xml:space="preserve"> </v>
      </c>
      <c r="N81" s="258"/>
      <c r="O81" s="258"/>
      <c r="P81" s="258"/>
      <c r="Q81" s="258"/>
      <c r="R81" s="20"/>
    </row>
    <row r="82" spans="2:20" s="1" customFormat="1" ht="14.45" customHeight="1" x14ac:dyDescent="0.25">
      <c r="B82" s="19"/>
      <c r="C82" s="16" t="s">
        <v>14</v>
      </c>
      <c r="F82" s="14" t="str">
        <f>IF(E13="","",E13)</f>
        <v xml:space="preserve"> </v>
      </c>
      <c r="K82" s="16" t="s">
        <v>16</v>
      </c>
      <c r="M82" s="266" t="str">
        <f>E19</f>
        <v xml:space="preserve"> </v>
      </c>
      <c r="N82" s="258"/>
      <c r="O82" s="258"/>
      <c r="P82" s="258"/>
      <c r="Q82" s="258"/>
      <c r="R82" s="20"/>
    </row>
    <row r="83" spans="2:20" s="1" customFormat="1" ht="10.35" customHeight="1" x14ac:dyDescent="0.25">
      <c r="B83" s="19"/>
      <c r="N83" s="84"/>
      <c r="O83" s="84"/>
      <c r="P83" s="84"/>
      <c r="Q83" s="84"/>
      <c r="R83" s="20"/>
    </row>
    <row r="84" spans="2:20" s="1" customFormat="1" ht="29.25" customHeight="1" x14ac:dyDescent="0.25">
      <c r="B84" s="19"/>
      <c r="C84" s="286" t="s">
        <v>49</v>
      </c>
      <c r="D84" s="287"/>
      <c r="E84" s="287"/>
      <c r="F84" s="287"/>
      <c r="G84" s="287"/>
      <c r="H84" s="58"/>
      <c r="I84" s="58"/>
      <c r="J84" s="58"/>
      <c r="K84" s="58"/>
      <c r="L84" s="58"/>
      <c r="M84" s="58"/>
      <c r="N84" s="58"/>
      <c r="O84" s="288" t="s">
        <v>50</v>
      </c>
      <c r="P84" s="288"/>
      <c r="Q84" s="288"/>
      <c r="R84" s="20"/>
    </row>
    <row r="85" spans="2:20" s="1" customFormat="1" ht="10.35" customHeight="1" x14ac:dyDescent="0.25">
      <c r="B85" s="19"/>
      <c r="O85" s="112"/>
      <c r="Q85" s="84"/>
      <c r="R85" s="20"/>
    </row>
    <row r="86" spans="2:20" s="1" customFormat="1" ht="29.25" customHeight="1" x14ac:dyDescent="0.25">
      <c r="B86" s="19"/>
      <c r="C86" s="113" t="s">
        <v>51</v>
      </c>
      <c r="O86" s="278">
        <f>SUM(O87:Q92)</f>
        <v>0</v>
      </c>
      <c r="P86" s="278"/>
      <c r="Q86" s="278"/>
      <c r="R86" s="20"/>
      <c r="T86" s="232">
        <f>SUM(M116:M145,M150:M180,M185:M191,M193:M198,M200,M202:M208)-O86</f>
        <v>0</v>
      </c>
    </row>
    <row r="87" spans="2:20" s="6" customFormat="1" ht="19.899999999999999" customHeight="1" x14ac:dyDescent="0.25">
      <c r="B87" s="61"/>
      <c r="D87" s="114" t="s">
        <v>52</v>
      </c>
      <c r="O87" s="281">
        <f>M115</f>
        <v>0</v>
      </c>
      <c r="P87" s="281"/>
      <c r="Q87" s="281"/>
      <c r="R87" s="115"/>
    </row>
    <row r="88" spans="2:20" s="6" customFormat="1" ht="19.899999999999999" customHeight="1" x14ac:dyDescent="0.25">
      <c r="B88" s="61"/>
      <c r="D88" s="114" t="s">
        <v>53</v>
      </c>
      <c r="O88" s="281">
        <f>M149</f>
        <v>0</v>
      </c>
      <c r="P88" s="281"/>
      <c r="Q88" s="281"/>
      <c r="R88" s="115"/>
    </row>
    <row r="89" spans="2:20" s="6" customFormat="1" ht="19.899999999999999" customHeight="1" x14ac:dyDescent="0.25">
      <c r="B89" s="61"/>
      <c r="D89" s="114" t="s">
        <v>54</v>
      </c>
      <c r="O89" s="281">
        <f>M184</f>
        <v>0</v>
      </c>
      <c r="P89" s="281"/>
      <c r="Q89" s="281"/>
      <c r="R89" s="115"/>
    </row>
    <row r="90" spans="2:20" s="6" customFormat="1" ht="19.899999999999999" customHeight="1" x14ac:dyDescent="0.25">
      <c r="B90" s="61"/>
      <c r="D90" s="114" t="s">
        <v>55</v>
      </c>
      <c r="O90" s="281">
        <f>M192</f>
        <v>0</v>
      </c>
      <c r="P90" s="281"/>
      <c r="Q90" s="281"/>
      <c r="R90" s="115"/>
    </row>
    <row r="91" spans="2:20" s="6" customFormat="1" ht="19.899999999999999" customHeight="1" x14ac:dyDescent="0.25">
      <c r="B91" s="61"/>
      <c r="D91" s="114" t="s">
        <v>75</v>
      </c>
      <c r="O91" s="281">
        <f>M199</f>
        <v>0</v>
      </c>
      <c r="P91" s="281"/>
      <c r="Q91" s="281"/>
      <c r="R91" s="115"/>
    </row>
    <row r="92" spans="2:20" s="6" customFormat="1" ht="19.899999999999999" customHeight="1" x14ac:dyDescent="0.25">
      <c r="B92" s="61"/>
      <c r="D92" s="114" t="s">
        <v>81</v>
      </c>
      <c r="O92" s="281">
        <f>M201</f>
        <v>0</v>
      </c>
      <c r="P92" s="281"/>
      <c r="Q92" s="281"/>
      <c r="R92" s="115"/>
    </row>
    <row r="93" spans="2:20" s="74" customFormat="1" ht="7.5" x14ac:dyDescent="0.25">
      <c r="B93" s="75"/>
      <c r="O93" s="131"/>
      <c r="Q93" s="91"/>
      <c r="R93" s="101"/>
    </row>
    <row r="94" spans="2:20" s="1" customFormat="1" ht="29.25" customHeight="1" x14ac:dyDescent="0.25">
      <c r="B94" s="19"/>
      <c r="C94" s="113" t="s">
        <v>56</v>
      </c>
      <c r="O94" s="295">
        <v>0</v>
      </c>
      <c r="P94" s="295"/>
      <c r="Q94" s="295"/>
      <c r="R94" s="20"/>
    </row>
    <row r="95" spans="2:20" s="74" customFormat="1" ht="7.5" x14ac:dyDescent="0.25">
      <c r="B95" s="75"/>
      <c r="O95" s="131"/>
      <c r="Q95" s="91"/>
      <c r="R95" s="101"/>
    </row>
    <row r="96" spans="2:20" s="1" customFormat="1" ht="29.25" customHeight="1" x14ac:dyDescent="0.25">
      <c r="B96" s="19"/>
      <c r="C96" s="57" t="s">
        <v>44</v>
      </c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296">
        <f>ROUND(SUM(O86+O94),2)</f>
        <v>0</v>
      </c>
      <c r="P96" s="296"/>
      <c r="Q96" s="296"/>
      <c r="R96" s="20"/>
    </row>
    <row r="97" spans="2:18" s="1" customFormat="1" ht="6.95" customHeight="1" x14ac:dyDescent="0.25"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89"/>
      <c r="O97" s="89"/>
      <c r="P97" s="89"/>
      <c r="Q97" s="89"/>
      <c r="R97" s="41"/>
    </row>
    <row r="101" spans="2:18" s="1" customFormat="1" x14ac:dyDescent="0.25">
      <c r="B101" s="42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90"/>
      <c r="O101" s="90"/>
      <c r="P101" s="90"/>
      <c r="Q101" s="90"/>
      <c r="R101" s="44"/>
    </row>
    <row r="102" spans="2:18" s="1" customFormat="1" ht="21" x14ac:dyDescent="0.25">
      <c r="B102" s="19"/>
      <c r="C102" s="257" t="s">
        <v>57</v>
      </c>
      <c r="D102" s="258"/>
      <c r="E102" s="258"/>
      <c r="F102" s="258"/>
      <c r="G102" s="258"/>
      <c r="H102" s="258"/>
      <c r="I102" s="258"/>
      <c r="J102" s="258"/>
      <c r="K102" s="258"/>
      <c r="L102" s="258"/>
      <c r="M102" s="258"/>
      <c r="N102" s="258"/>
      <c r="O102" s="258"/>
      <c r="P102" s="258"/>
      <c r="Q102" s="258"/>
      <c r="R102" s="20"/>
    </row>
    <row r="103" spans="2:18" s="74" customFormat="1" ht="7.5" x14ac:dyDescent="0.25">
      <c r="B103" s="75"/>
      <c r="N103" s="91"/>
      <c r="O103" s="91"/>
      <c r="P103" s="91"/>
      <c r="Q103" s="91"/>
      <c r="R103" s="101"/>
    </row>
    <row r="104" spans="2:18" s="1" customFormat="1" ht="33" customHeight="1" x14ac:dyDescent="0.25">
      <c r="B104" s="19"/>
      <c r="C104" s="48" t="s">
        <v>3</v>
      </c>
      <c r="F104" s="274" t="str">
        <f>F5</f>
        <v>Oprava části asfaltového povrchu MK v ulici V Průhonech v Chrudimi</v>
      </c>
      <c r="G104" s="258"/>
      <c r="H104" s="258"/>
      <c r="I104" s="258"/>
      <c r="J104" s="258"/>
      <c r="K104" s="258"/>
      <c r="L104" s="258"/>
      <c r="M104" s="258"/>
      <c r="N104" s="258"/>
      <c r="O104" s="258"/>
      <c r="P104" s="258"/>
      <c r="Q104" s="84"/>
      <c r="R104" s="20"/>
    </row>
    <row r="105" spans="2:18" s="74" customFormat="1" ht="7.5" x14ac:dyDescent="0.25">
      <c r="B105" s="75"/>
      <c r="N105" s="91"/>
      <c r="O105" s="91"/>
      <c r="P105" s="91"/>
      <c r="Q105" s="91"/>
      <c r="R105" s="101"/>
    </row>
    <row r="106" spans="2:18" s="1" customFormat="1" ht="15" x14ac:dyDescent="0.25">
      <c r="B106" s="19"/>
      <c r="C106" s="16" t="s">
        <v>7</v>
      </c>
      <c r="F106" s="14" t="str">
        <f>F7</f>
        <v>Chrudim</v>
      </c>
      <c r="K106" s="16" t="s">
        <v>9</v>
      </c>
      <c r="M106" s="303">
        <f>IF(O7="","",O7)</f>
        <v>45946</v>
      </c>
      <c r="N106" s="258"/>
      <c r="O106" s="258"/>
      <c r="P106" s="258"/>
      <c r="Q106" s="84"/>
      <c r="R106" s="20"/>
    </row>
    <row r="107" spans="2:18" s="74" customFormat="1" ht="7.5" x14ac:dyDescent="0.25">
      <c r="B107" s="75"/>
      <c r="N107" s="91"/>
      <c r="O107" s="91"/>
      <c r="P107" s="91"/>
      <c r="Q107" s="91"/>
      <c r="R107" s="101"/>
    </row>
    <row r="108" spans="2:18" s="1" customFormat="1" ht="15" x14ac:dyDescent="0.25">
      <c r="B108" s="19"/>
      <c r="C108" s="16" t="s">
        <v>10</v>
      </c>
      <c r="F108" s="14" t="str">
        <f>E10</f>
        <v xml:space="preserve"> </v>
      </c>
      <c r="K108" s="16" t="s">
        <v>15</v>
      </c>
      <c r="M108" s="266" t="str">
        <f>E16</f>
        <v xml:space="preserve"> </v>
      </c>
      <c r="N108" s="258"/>
      <c r="O108" s="258"/>
      <c r="P108" s="258"/>
      <c r="Q108" s="258"/>
      <c r="R108" s="20"/>
    </row>
    <row r="109" spans="2:18" s="1" customFormat="1" ht="15" x14ac:dyDescent="0.25">
      <c r="B109" s="19"/>
      <c r="C109" s="16" t="s">
        <v>14</v>
      </c>
      <c r="F109" s="14" t="str">
        <f>IF(E13="","",E13)</f>
        <v xml:space="preserve"> </v>
      </c>
      <c r="K109" s="16" t="s">
        <v>16</v>
      </c>
      <c r="M109" s="266" t="str">
        <f>E19</f>
        <v xml:space="preserve"> </v>
      </c>
      <c r="N109" s="258"/>
      <c r="O109" s="258"/>
      <c r="P109" s="258"/>
      <c r="Q109" s="258"/>
      <c r="R109" s="20"/>
    </row>
    <row r="110" spans="2:18" s="74" customFormat="1" ht="7.5" x14ac:dyDescent="0.25">
      <c r="B110" s="75"/>
      <c r="N110" s="91"/>
      <c r="O110" s="91"/>
      <c r="P110" s="91"/>
      <c r="Q110" s="91"/>
      <c r="R110" s="101"/>
    </row>
    <row r="111" spans="2:18" s="7" customFormat="1" ht="15" x14ac:dyDescent="0.25">
      <c r="B111" s="62"/>
      <c r="C111" s="299" t="s">
        <v>58</v>
      </c>
      <c r="D111" s="299" t="s">
        <v>59</v>
      </c>
      <c r="E111" s="299" t="s">
        <v>38</v>
      </c>
      <c r="F111" s="299" t="s">
        <v>60</v>
      </c>
      <c r="G111" s="299"/>
      <c r="H111" s="299"/>
      <c r="I111" s="299"/>
      <c r="J111" s="299" t="s">
        <v>61</v>
      </c>
      <c r="K111" s="299" t="s">
        <v>62</v>
      </c>
      <c r="L111" s="297" t="s">
        <v>70</v>
      </c>
      <c r="M111" s="298"/>
      <c r="N111" s="299" t="s">
        <v>71</v>
      </c>
      <c r="O111" s="299"/>
      <c r="P111" s="299" t="s">
        <v>72</v>
      </c>
      <c r="Q111" s="299"/>
      <c r="R111" s="63"/>
    </row>
    <row r="112" spans="2:18" s="7" customFormat="1" ht="15" x14ac:dyDescent="0.25">
      <c r="B112" s="62"/>
      <c r="C112" s="299"/>
      <c r="D112" s="299"/>
      <c r="E112" s="299"/>
      <c r="F112" s="299"/>
      <c r="G112" s="299"/>
      <c r="H112" s="299"/>
      <c r="I112" s="299"/>
      <c r="J112" s="299"/>
      <c r="K112" s="299"/>
      <c r="L112" s="73" t="s">
        <v>68</v>
      </c>
      <c r="M112" s="106" t="s">
        <v>69</v>
      </c>
      <c r="N112" s="73" t="s">
        <v>68</v>
      </c>
      <c r="O112" s="94" t="s">
        <v>69</v>
      </c>
      <c r="P112" s="73" t="s">
        <v>68</v>
      </c>
      <c r="Q112" s="94" t="s">
        <v>69</v>
      </c>
      <c r="R112" s="63"/>
    </row>
    <row r="113" spans="2:21" s="158" customFormat="1" ht="7.5" x14ac:dyDescent="0.25">
      <c r="B113" s="159"/>
      <c r="M113" s="160"/>
      <c r="O113" s="161"/>
      <c r="Q113" s="161"/>
      <c r="R113" s="162"/>
    </row>
    <row r="114" spans="2:21" s="1" customFormat="1" ht="18" x14ac:dyDescent="0.35">
      <c r="B114" s="19"/>
      <c r="C114" s="52" t="s">
        <v>46</v>
      </c>
      <c r="D114" s="98"/>
      <c r="E114" s="98"/>
      <c r="F114" s="98"/>
      <c r="G114" s="98"/>
      <c r="H114" s="98"/>
      <c r="I114" s="98"/>
      <c r="J114" s="98"/>
      <c r="K114" s="98"/>
      <c r="L114" s="98"/>
      <c r="M114" s="107">
        <f>M115+M149+M184+M192+M199+M201</f>
        <v>0</v>
      </c>
      <c r="N114" s="98"/>
      <c r="O114" s="104">
        <f>O115+O149+O184+O192+O199</f>
        <v>337.52856999999995</v>
      </c>
      <c r="P114" s="105"/>
      <c r="Q114" s="104">
        <f>Q115+Q149+Q184+Q192+Q199</f>
        <v>177.27600000000001</v>
      </c>
      <c r="R114" s="20"/>
      <c r="T114" s="233">
        <f>M114/(K159+K168)</f>
        <v>0</v>
      </c>
      <c r="U114" s="84"/>
    </row>
    <row r="115" spans="2:21" s="96" customFormat="1" ht="15" x14ac:dyDescent="0.3">
      <c r="B115" s="95"/>
      <c r="D115" s="81" t="s">
        <v>52</v>
      </c>
      <c r="E115" s="81"/>
      <c r="F115" s="81"/>
      <c r="G115" s="81"/>
      <c r="H115" s="81"/>
      <c r="I115" s="81"/>
      <c r="J115" s="81"/>
      <c r="K115" s="81"/>
      <c r="L115" s="81"/>
      <c r="M115" s="108">
        <f>SUM(M116:M145)</f>
        <v>0</v>
      </c>
      <c r="O115" s="97">
        <f>SUM(O116:O145)</f>
        <v>3.7496000000000002E-2</v>
      </c>
      <c r="Q115" s="97">
        <f>SUM(Q116:Q145)</f>
        <v>177.27600000000001</v>
      </c>
      <c r="R115" s="102"/>
    </row>
    <row r="116" spans="2:21" s="1" customFormat="1" x14ac:dyDescent="0.25">
      <c r="B116" s="19"/>
      <c r="C116" s="203">
        <v>1</v>
      </c>
      <c r="D116" s="203" t="s">
        <v>63</v>
      </c>
      <c r="E116" s="206" t="s">
        <v>149</v>
      </c>
      <c r="F116" s="300" t="s">
        <v>150</v>
      </c>
      <c r="G116" s="301"/>
      <c r="H116" s="301"/>
      <c r="I116" s="302"/>
      <c r="J116" s="121" t="s">
        <v>64</v>
      </c>
      <c r="K116" s="69">
        <f>K118</f>
        <v>12</v>
      </c>
      <c r="L116" s="147"/>
      <c r="M116" s="109">
        <f>ROUND(L116*K116,2)</f>
        <v>0</v>
      </c>
      <c r="N116" s="76">
        <v>0</v>
      </c>
      <c r="O116" s="69">
        <f>N116*K116</f>
        <v>0</v>
      </c>
      <c r="P116" s="76">
        <v>0.22</v>
      </c>
      <c r="Q116" s="205">
        <f>P116*K116</f>
        <v>2.64</v>
      </c>
      <c r="R116" s="103"/>
    </row>
    <row r="117" spans="2:21" s="1" customFormat="1" x14ac:dyDescent="0.25">
      <c r="B117" s="65"/>
      <c r="C117" s="128"/>
      <c r="D117" s="128"/>
      <c r="E117" s="207" t="s">
        <v>141</v>
      </c>
      <c r="F117" s="168"/>
      <c r="G117" s="168"/>
      <c r="H117" s="168"/>
      <c r="I117" s="168"/>
      <c r="J117" s="168"/>
      <c r="K117" s="155">
        <v>12</v>
      </c>
      <c r="L117" s="66"/>
      <c r="M117" s="67"/>
      <c r="N117" s="64"/>
      <c r="O117" s="68"/>
      <c r="P117" s="64"/>
      <c r="Q117" s="68"/>
      <c r="R117" s="20"/>
    </row>
    <row r="118" spans="2:21" s="1" customFormat="1" x14ac:dyDescent="0.25">
      <c r="B118" s="65"/>
      <c r="C118" s="128"/>
      <c r="D118" s="128"/>
      <c r="E118" s="208"/>
      <c r="F118" s="122"/>
      <c r="G118" s="123"/>
      <c r="H118" s="123"/>
      <c r="I118" s="123"/>
      <c r="J118" s="124"/>
      <c r="K118" s="125">
        <f>SUM(K117:K117)</f>
        <v>12</v>
      </c>
      <c r="L118" s="66"/>
      <c r="M118" s="67"/>
      <c r="N118" s="64"/>
      <c r="O118" s="68"/>
      <c r="P118" s="64"/>
      <c r="Q118" s="68"/>
      <c r="R118" s="20"/>
    </row>
    <row r="119" spans="2:21" s="1" customFormat="1" ht="28.5" customHeight="1" x14ac:dyDescent="0.25">
      <c r="B119" s="19"/>
      <c r="C119" s="203">
        <v>2</v>
      </c>
      <c r="D119" s="203" t="s">
        <v>63</v>
      </c>
      <c r="E119" s="206" t="s">
        <v>99</v>
      </c>
      <c r="F119" s="279" t="s">
        <v>166</v>
      </c>
      <c r="G119" s="280"/>
      <c r="H119" s="280"/>
      <c r="I119" s="280"/>
      <c r="J119" s="121" t="s">
        <v>65</v>
      </c>
      <c r="K119" s="69">
        <f>K121</f>
        <v>24</v>
      </c>
      <c r="L119" s="147"/>
      <c r="M119" s="109">
        <f>ROUND(L119*K119,2)</f>
        <v>0</v>
      </c>
      <c r="N119" s="76">
        <v>0</v>
      </c>
      <c r="O119" s="69">
        <f>N119*K119</f>
        <v>0</v>
      </c>
      <c r="P119" s="76">
        <v>0.27</v>
      </c>
      <c r="Q119" s="156">
        <f>P119*K119</f>
        <v>6.48</v>
      </c>
      <c r="R119" s="103"/>
    </row>
    <row r="120" spans="2:21" s="1" customFormat="1" x14ac:dyDescent="0.25">
      <c r="B120" s="65"/>
      <c r="C120" s="128"/>
      <c r="D120" s="128"/>
      <c r="E120" s="207"/>
      <c r="F120" s="168" t="s">
        <v>148</v>
      </c>
      <c r="G120" s="153"/>
      <c r="H120" s="153"/>
      <c r="I120" s="153"/>
      <c r="J120" s="153"/>
      <c r="K120" s="155">
        <f>6+3+15</f>
        <v>24</v>
      </c>
      <c r="L120" s="66"/>
      <c r="M120" s="67"/>
      <c r="N120" s="64"/>
      <c r="O120" s="68"/>
      <c r="P120" s="64"/>
      <c r="Q120" s="68"/>
      <c r="R120" s="20"/>
    </row>
    <row r="121" spans="2:21" s="1" customFormat="1" x14ac:dyDescent="0.25">
      <c r="B121" s="65"/>
      <c r="C121" s="128"/>
      <c r="D121" s="128"/>
      <c r="E121" s="208"/>
      <c r="F121" s="122"/>
      <c r="G121" s="123"/>
      <c r="H121" s="123"/>
      <c r="I121" s="123"/>
      <c r="J121" s="124"/>
      <c r="K121" s="125">
        <f>SUM(K120:K120)</f>
        <v>24</v>
      </c>
      <c r="L121" s="66"/>
      <c r="M121" s="67"/>
      <c r="N121" s="64"/>
      <c r="O121" s="68"/>
      <c r="P121" s="64"/>
      <c r="Q121" s="68"/>
      <c r="R121" s="20"/>
    </row>
    <row r="122" spans="2:21" s="1" customFormat="1" ht="29.25" customHeight="1" x14ac:dyDescent="0.25">
      <c r="B122" s="19"/>
      <c r="C122" s="203">
        <v>3</v>
      </c>
      <c r="D122" s="203" t="s">
        <v>63</v>
      </c>
      <c r="E122" s="206" t="s">
        <v>99</v>
      </c>
      <c r="F122" s="279" t="s">
        <v>165</v>
      </c>
      <c r="G122" s="280"/>
      <c r="H122" s="280"/>
      <c r="I122" s="280"/>
      <c r="J122" s="121" t="s">
        <v>65</v>
      </c>
      <c r="K122" s="69">
        <f>K126</f>
        <v>119</v>
      </c>
      <c r="L122" s="147"/>
      <c r="M122" s="109">
        <f>ROUND(L122*K122,2)</f>
        <v>0</v>
      </c>
      <c r="N122" s="76">
        <v>0</v>
      </c>
      <c r="O122" s="69">
        <f>N122*K122</f>
        <v>0</v>
      </c>
      <c r="P122" s="76">
        <v>0.27</v>
      </c>
      <c r="Q122" s="156">
        <f>P122*K122</f>
        <v>32.130000000000003</v>
      </c>
      <c r="R122" s="103"/>
    </row>
    <row r="123" spans="2:21" s="1" customFormat="1" x14ac:dyDescent="0.25">
      <c r="B123" s="65"/>
      <c r="C123" s="128"/>
      <c r="D123" s="128"/>
      <c r="E123" s="209" t="s">
        <v>170</v>
      </c>
      <c r="F123" s="307" t="s">
        <v>173</v>
      </c>
      <c r="G123" s="307"/>
      <c r="H123" s="307"/>
      <c r="I123" s="307"/>
      <c r="J123" s="307"/>
      <c r="K123" s="154">
        <f>18+3+36</f>
        <v>57</v>
      </c>
      <c r="L123" s="66"/>
      <c r="M123" s="67"/>
      <c r="N123" s="64"/>
      <c r="O123" s="68"/>
      <c r="P123" s="64"/>
      <c r="Q123" s="68"/>
      <c r="R123" s="20"/>
    </row>
    <row r="124" spans="2:21" s="1" customFormat="1" x14ac:dyDescent="0.25">
      <c r="B124" s="65"/>
      <c r="C124" s="128"/>
      <c r="D124" s="128"/>
      <c r="E124" s="221" t="s">
        <v>171</v>
      </c>
      <c r="F124" s="169" t="s">
        <v>174</v>
      </c>
      <c r="G124" s="169"/>
      <c r="H124" s="169"/>
      <c r="I124" s="169"/>
      <c r="J124" s="169"/>
      <c r="K124" s="134">
        <f>5*2</f>
        <v>10</v>
      </c>
      <c r="L124" s="66"/>
      <c r="M124" s="67"/>
      <c r="N124" s="64"/>
      <c r="O124" s="68"/>
      <c r="P124" s="64"/>
      <c r="Q124" s="68"/>
      <c r="R124" s="20"/>
    </row>
    <row r="125" spans="2:21" s="1" customFormat="1" x14ac:dyDescent="0.25">
      <c r="B125" s="65"/>
      <c r="C125" s="128"/>
      <c r="D125" s="128"/>
      <c r="E125" s="221" t="s">
        <v>172</v>
      </c>
      <c r="F125" s="192" t="s">
        <v>175</v>
      </c>
      <c r="G125" s="169"/>
      <c r="H125" s="169"/>
      <c r="I125" s="169"/>
      <c r="J125" s="169"/>
      <c r="K125" s="134">
        <v>52</v>
      </c>
      <c r="L125" s="66"/>
      <c r="M125" s="67"/>
      <c r="N125" s="64"/>
      <c r="O125" s="68"/>
      <c r="P125" s="64"/>
      <c r="Q125" s="68"/>
      <c r="R125" s="20"/>
    </row>
    <row r="126" spans="2:21" s="1" customFormat="1" x14ac:dyDescent="0.25">
      <c r="B126" s="65"/>
      <c r="C126" s="128"/>
      <c r="D126" s="128"/>
      <c r="E126" s="208"/>
      <c r="F126" s="122"/>
      <c r="G126" s="123"/>
      <c r="H126" s="123"/>
      <c r="I126" s="123"/>
      <c r="J126" s="124"/>
      <c r="K126" s="125">
        <f>SUM(K123:K125)</f>
        <v>119</v>
      </c>
      <c r="L126" s="66"/>
      <c r="M126" s="67"/>
      <c r="N126" s="64"/>
      <c r="O126" s="68"/>
      <c r="P126" s="64"/>
      <c r="Q126" s="68"/>
      <c r="R126" s="20"/>
    </row>
    <row r="127" spans="2:21" s="1" customFormat="1" ht="27.75" customHeight="1" x14ac:dyDescent="0.25">
      <c r="B127" s="19"/>
      <c r="C127" s="203">
        <v>5</v>
      </c>
      <c r="D127" s="203" t="s">
        <v>63</v>
      </c>
      <c r="E127" s="206" t="s">
        <v>76</v>
      </c>
      <c r="F127" s="279" t="s">
        <v>77</v>
      </c>
      <c r="G127" s="280"/>
      <c r="H127" s="280"/>
      <c r="I127" s="280"/>
      <c r="J127" s="121" t="s">
        <v>64</v>
      </c>
      <c r="K127" s="69">
        <f>K129</f>
        <v>3.6</v>
      </c>
      <c r="L127" s="147"/>
      <c r="M127" s="109">
        <f>ROUND(L127*K127,2)</f>
        <v>0</v>
      </c>
      <c r="N127" s="76">
        <v>0</v>
      </c>
      <c r="O127" s="69">
        <f>N127*K127</f>
        <v>0</v>
      </c>
      <c r="P127" s="76">
        <v>0.11</v>
      </c>
      <c r="Q127" s="151">
        <f>P127*K127</f>
        <v>0.39600000000000002</v>
      </c>
      <c r="R127" s="103"/>
    </row>
    <row r="128" spans="2:21" s="1" customFormat="1" x14ac:dyDescent="0.25">
      <c r="B128" s="65"/>
      <c r="C128" s="128"/>
      <c r="D128" s="128"/>
      <c r="E128" s="207" t="s">
        <v>142</v>
      </c>
      <c r="F128" s="168" t="s">
        <v>146</v>
      </c>
      <c r="G128" s="153"/>
      <c r="H128" s="153"/>
      <c r="I128" s="153"/>
      <c r="J128" s="153"/>
      <c r="K128" s="234">
        <f>(3+15)*2*0.1</f>
        <v>3.6</v>
      </c>
      <c r="L128" s="196"/>
      <c r="M128" s="196"/>
      <c r="N128" s="196"/>
      <c r="O128" s="196"/>
      <c r="P128" s="64"/>
      <c r="Q128" s="68"/>
      <c r="R128" s="20"/>
    </row>
    <row r="129" spans="2:18" s="1" customFormat="1" x14ac:dyDescent="0.25">
      <c r="B129" s="65"/>
      <c r="C129" s="128"/>
      <c r="D129" s="128"/>
      <c r="E129" s="208"/>
      <c r="F129" s="122"/>
      <c r="G129" s="123"/>
      <c r="H129" s="123"/>
      <c r="I129" s="123"/>
      <c r="J129" s="124"/>
      <c r="K129" s="125">
        <f>SUM(K128:K128)</f>
        <v>3.6</v>
      </c>
      <c r="L129" s="173"/>
      <c r="M129" s="174"/>
      <c r="N129" s="193"/>
      <c r="O129" s="194"/>
      <c r="P129" s="64"/>
      <c r="Q129" s="68"/>
      <c r="R129" s="20"/>
    </row>
    <row r="130" spans="2:18" s="1" customFormat="1" ht="27.75" customHeight="1" x14ac:dyDescent="0.25">
      <c r="B130" s="19"/>
      <c r="C130" s="203">
        <v>6</v>
      </c>
      <c r="D130" s="203" t="s">
        <v>63</v>
      </c>
      <c r="E130" s="206" t="s">
        <v>143</v>
      </c>
      <c r="F130" s="279" t="s">
        <v>144</v>
      </c>
      <c r="G130" s="280"/>
      <c r="H130" s="280"/>
      <c r="I130" s="280"/>
      <c r="J130" s="121" t="s">
        <v>64</v>
      </c>
      <c r="K130" s="69">
        <f>K132</f>
        <v>42.5</v>
      </c>
      <c r="L130" s="147"/>
      <c r="M130" s="109">
        <f>ROUND(L130*K130,2)</f>
        <v>0</v>
      </c>
      <c r="N130" s="76">
        <v>0</v>
      </c>
      <c r="O130" s="69">
        <f>N130*K130</f>
        <v>0</v>
      </c>
      <c r="P130" s="76">
        <v>0.11</v>
      </c>
      <c r="Q130" s="151">
        <f>P130*K130</f>
        <v>4.6749999999999998</v>
      </c>
      <c r="R130" s="103"/>
    </row>
    <row r="131" spans="2:18" s="1" customFormat="1" x14ac:dyDescent="0.25">
      <c r="B131" s="65"/>
      <c r="C131" s="128"/>
      <c r="D131" s="128"/>
      <c r="E131" s="207" t="s">
        <v>141</v>
      </c>
      <c r="F131" s="168" t="s">
        <v>169</v>
      </c>
      <c r="G131" s="153"/>
      <c r="H131" s="153"/>
      <c r="I131" s="153"/>
      <c r="J131" s="153"/>
      <c r="K131" s="234">
        <f>425*0.1</f>
        <v>42.5</v>
      </c>
      <c r="L131" s="196"/>
      <c r="M131" s="196"/>
      <c r="N131" s="196"/>
      <c r="O131" s="196"/>
      <c r="P131" s="64"/>
      <c r="Q131" s="68"/>
      <c r="R131" s="20"/>
    </row>
    <row r="132" spans="2:18" s="1" customFormat="1" x14ac:dyDescent="0.25">
      <c r="B132" s="65"/>
      <c r="C132" s="128"/>
      <c r="D132" s="128"/>
      <c r="E132" s="208"/>
      <c r="F132" s="122"/>
      <c r="G132" s="123"/>
      <c r="H132" s="123"/>
      <c r="I132" s="123"/>
      <c r="J132" s="124"/>
      <c r="K132" s="125">
        <f>SUM(K131:K131)</f>
        <v>42.5</v>
      </c>
      <c r="L132" s="173"/>
      <c r="M132" s="174"/>
      <c r="N132" s="193"/>
      <c r="O132" s="194"/>
      <c r="P132" s="64"/>
      <c r="Q132" s="68"/>
      <c r="R132" s="20"/>
    </row>
    <row r="133" spans="2:18" s="1" customFormat="1" ht="27.75" customHeight="1" x14ac:dyDescent="0.25">
      <c r="B133" s="19"/>
      <c r="C133" s="203">
        <v>7</v>
      </c>
      <c r="D133" s="203" t="s">
        <v>63</v>
      </c>
      <c r="E133" s="206" t="s">
        <v>128</v>
      </c>
      <c r="F133" s="279" t="s">
        <v>127</v>
      </c>
      <c r="G133" s="280"/>
      <c r="H133" s="280"/>
      <c r="I133" s="280"/>
      <c r="J133" s="121" t="s">
        <v>64</v>
      </c>
      <c r="K133" s="69">
        <f>K135</f>
        <v>1.6</v>
      </c>
      <c r="L133" s="147"/>
      <c r="M133" s="109">
        <f>ROUND(L133*K133,2)</f>
        <v>0</v>
      </c>
      <c r="N133" s="76">
        <v>0</v>
      </c>
      <c r="O133" s="69">
        <f>N133*K133</f>
        <v>0</v>
      </c>
      <c r="P133" s="76">
        <v>0.22</v>
      </c>
      <c r="Q133" s="151">
        <f>P133*K133</f>
        <v>0.35200000000000004</v>
      </c>
      <c r="R133" s="103"/>
    </row>
    <row r="134" spans="2:18" s="1" customFormat="1" x14ac:dyDescent="0.25">
      <c r="B134" s="65"/>
      <c r="C134" s="128"/>
      <c r="D134" s="128"/>
      <c r="E134" s="207" t="s">
        <v>141</v>
      </c>
      <c r="F134" s="168" t="s">
        <v>167</v>
      </c>
      <c r="G134" s="153"/>
      <c r="H134" s="153"/>
      <c r="I134" s="153"/>
      <c r="J134" s="153"/>
      <c r="K134" s="155">
        <f>8*2*0.1</f>
        <v>1.6</v>
      </c>
      <c r="L134" s="66"/>
      <c r="M134" s="67"/>
      <c r="N134" s="64"/>
      <c r="O134" s="68"/>
      <c r="P134" s="64"/>
      <c r="Q134" s="68"/>
      <c r="R134" s="20"/>
    </row>
    <row r="135" spans="2:18" s="1" customFormat="1" x14ac:dyDescent="0.25">
      <c r="B135" s="65"/>
      <c r="C135" s="128"/>
      <c r="D135" s="128"/>
      <c r="E135" s="208"/>
      <c r="F135" s="122"/>
      <c r="G135" s="123"/>
      <c r="H135" s="123"/>
      <c r="I135" s="123"/>
      <c r="J135" s="124"/>
      <c r="K135" s="125">
        <f>SUM(K134:K134)</f>
        <v>1.6</v>
      </c>
      <c r="L135" s="66"/>
      <c r="M135" s="67"/>
      <c r="N135" s="64"/>
      <c r="O135" s="68"/>
      <c r="P135" s="64"/>
      <c r="Q135" s="68"/>
      <c r="R135" s="20"/>
    </row>
    <row r="136" spans="2:18" s="1" customFormat="1" x14ac:dyDescent="0.25">
      <c r="B136" s="19"/>
      <c r="C136" s="203">
        <v>8</v>
      </c>
      <c r="D136" s="203" t="s">
        <v>63</v>
      </c>
      <c r="E136" s="204" t="s">
        <v>125</v>
      </c>
      <c r="F136" s="279" t="s">
        <v>126</v>
      </c>
      <c r="G136" s="280"/>
      <c r="H136" s="280"/>
      <c r="I136" s="280"/>
      <c r="J136" s="121" t="s">
        <v>64</v>
      </c>
      <c r="K136" s="69">
        <f>K138</f>
        <v>41.9</v>
      </c>
      <c r="L136" s="147"/>
      <c r="M136" s="109">
        <f>ROUND(L136*K136,2)</f>
        <v>0</v>
      </c>
      <c r="N136" s="76">
        <v>4.0000000000000003E-5</v>
      </c>
      <c r="O136" s="69">
        <f>N136*K136</f>
        <v>1.676E-3</v>
      </c>
      <c r="P136" s="76">
        <v>0.11</v>
      </c>
      <c r="Q136" s="151">
        <f>P136*K136</f>
        <v>4.609</v>
      </c>
      <c r="R136" s="103"/>
    </row>
    <row r="137" spans="2:18" s="1" customFormat="1" x14ac:dyDescent="0.25">
      <c r="B137" s="19"/>
      <c r="C137" s="210"/>
      <c r="D137" s="210"/>
      <c r="E137" s="207" t="s">
        <v>142</v>
      </c>
      <c r="F137" s="168" t="s">
        <v>147</v>
      </c>
      <c r="G137" s="153"/>
      <c r="H137" s="153"/>
      <c r="I137" s="153"/>
      <c r="J137" s="153"/>
      <c r="K137" s="235">
        <f>(7.5+38)-(3+15)*2*0.1</f>
        <v>41.9</v>
      </c>
      <c r="L137" s="195"/>
      <c r="M137" s="84"/>
      <c r="N137" s="152"/>
      <c r="O137" s="112"/>
      <c r="P137" s="152"/>
      <c r="Q137" s="112"/>
      <c r="R137" s="20"/>
    </row>
    <row r="138" spans="2:18" s="1" customFormat="1" x14ac:dyDescent="0.25">
      <c r="B138" s="65"/>
      <c r="C138" s="128"/>
      <c r="D138" s="128"/>
      <c r="E138" s="211"/>
      <c r="F138" s="122"/>
      <c r="G138" s="123"/>
      <c r="H138" s="123"/>
      <c r="I138" s="123"/>
      <c r="J138" s="124"/>
      <c r="K138" s="125">
        <f>SUM(K137:K137)</f>
        <v>41.9</v>
      </c>
      <c r="L138" s="66"/>
      <c r="M138" s="67"/>
      <c r="N138" s="64"/>
      <c r="O138" s="68"/>
      <c r="P138" s="64"/>
      <c r="Q138" s="68"/>
      <c r="R138" s="20"/>
    </row>
    <row r="139" spans="2:18" s="1" customFormat="1" x14ac:dyDescent="0.25">
      <c r="B139" s="19"/>
      <c r="C139" s="203">
        <v>9</v>
      </c>
      <c r="D139" s="203" t="s">
        <v>63</v>
      </c>
      <c r="E139" s="204" t="s">
        <v>139</v>
      </c>
      <c r="F139" s="279" t="s">
        <v>140</v>
      </c>
      <c r="G139" s="280"/>
      <c r="H139" s="280"/>
      <c r="I139" s="280"/>
      <c r="J139" s="121" t="s">
        <v>64</v>
      </c>
      <c r="K139" s="69">
        <f>K141</f>
        <v>895.5</v>
      </c>
      <c r="L139" s="147"/>
      <c r="M139" s="109">
        <f>ROUND(L139*K139,2)</f>
        <v>0</v>
      </c>
      <c r="N139" s="76">
        <v>4.0000000000000003E-5</v>
      </c>
      <c r="O139" s="69">
        <f>N139*K139</f>
        <v>3.5820000000000005E-2</v>
      </c>
      <c r="P139" s="76">
        <v>0.13200000000000001</v>
      </c>
      <c r="Q139" s="151">
        <f>P139*K139</f>
        <v>118.206</v>
      </c>
      <c r="R139" s="103"/>
    </row>
    <row r="140" spans="2:18" s="1" customFormat="1" x14ac:dyDescent="0.25">
      <c r="B140" s="19"/>
      <c r="C140" s="210"/>
      <c r="D140" s="210"/>
      <c r="E140" s="207" t="s">
        <v>141</v>
      </c>
      <c r="F140" s="168" t="s">
        <v>145</v>
      </c>
      <c r="G140" s="153"/>
      <c r="H140" s="153"/>
      <c r="I140" s="153"/>
      <c r="J140" s="153"/>
      <c r="K140" s="235">
        <f>975-(425*0.1)-37</f>
        <v>895.5</v>
      </c>
      <c r="L140" s="195"/>
      <c r="M140" s="84"/>
      <c r="N140" s="152"/>
      <c r="O140" s="112"/>
      <c r="P140" s="152"/>
      <c r="Q140" s="112"/>
      <c r="R140" s="20"/>
    </row>
    <row r="141" spans="2:18" s="1" customFormat="1" x14ac:dyDescent="0.25">
      <c r="B141" s="65"/>
      <c r="C141" s="128"/>
      <c r="D141" s="128"/>
      <c r="E141" s="211"/>
      <c r="F141" s="122"/>
      <c r="G141" s="123"/>
      <c r="H141" s="123"/>
      <c r="I141" s="123"/>
      <c r="J141" s="124"/>
      <c r="K141" s="125">
        <f>SUM(K140:K140)</f>
        <v>895.5</v>
      </c>
      <c r="L141" s="66"/>
      <c r="M141" s="67"/>
      <c r="N141" s="64"/>
      <c r="O141" s="68"/>
      <c r="P141" s="64"/>
      <c r="Q141" s="68"/>
      <c r="R141" s="20"/>
    </row>
    <row r="142" spans="2:18" s="1" customFormat="1" ht="28.5" customHeight="1" x14ac:dyDescent="0.25">
      <c r="B142" s="19"/>
      <c r="C142" s="203">
        <v>10</v>
      </c>
      <c r="D142" s="203" t="s">
        <v>63</v>
      </c>
      <c r="E142" s="206" t="s">
        <v>109</v>
      </c>
      <c r="F142" s="279" t="s">
        <v>110</v>
      </c>
      <c r="G142" s="280"/>
      <c r="H142" s="280"/>
      <c r="I142" s="280"/>
      <c r="J142" s="121" t="s">
        <v>64</v>
      </c>
      <c r="K142" s="69">
        <f>K144</f>
        <v>35.4</v>
      </c>
      <c r="L142" s="147"/>
      <c r="M142" s="109">
        <f>ROUND(L142*K142,2)</f>
        <v>0</v>
      </c>
      <c r="N142" s="76">
        <v>0</v>
      </c>
      <c r="O142" s="69">
        <f>N142*K142</f>
        <v>0</v>
      </c>
      <c r="P142" s="76">
        <v>0.22</v>
      </c>
      <c r="Q142" s="151">
        <f>P142*K142</f>
        <v>7.7879999999999994</v>
      </c>
      <c r="R142" s="103"/>
    </row>
    <row r="143" spans="2:18" s="163" customFormat="1" ht="13.5" customHeight="1" x14ac:dyDescent="0.25">
      <c r="B143" s="164"/>
      <c r="C143" s="212"/>
      <c r="D143" s="212"/>
      <c r="E143" s="209" t="s">
        <v>141</v>
      </c>
      <c r="F143" s="307" t="s">
        <v>168</v>
      </c>
      <c r="G143" s="307"/>
      <c r="H143" s="307"/>
      <c r="I143" s="307"/>
      <c r="J143" s="307"/>
      <c r="K143" s="154">
        <f>37-(8*2*0.1)</f>
        <v>35.4</v>
      </c>
      <c r="L143" s="134"/>
      <c r="M143" s="165"/>
      <c r="N143" s="166"/>
      <c r="O143" s="134"/>
      <c r="P143" s="166"/>
      <c r="Q143" s="134"/>
      <c r="R143" s="167"/>
    </row>
    <row r="144" spans="2:18" s="1" customFormat="1" x14ac:dyDescent="0.25">
      <c r="B144" s="65"/>
      <c r="C144" s="128"/>
      <c r="D144" s="128"/>
      <c r="E144" s="208"/>
      <c r="F144" s="122"/>
      <c r="G144" s="123"/>
      <c r="H144" s="123"/>
      <c r="I144" s="123"/>
      <c r="J144" s="124"/>
      <c r="K144" s="125">
        <f>SUM(K143:K143)</f>
        <v>35.4</v>
      </c>
      <c r="L144" s="66"/>
      <c r="M144" s="67"/>
      <c r="N144" s="64"/>
      <c r="O144" s="68"/>
      <c r="P144" s="64"/>
      <c r="Q144" s="68"/>
      <c r="R144" s="20"/>
    </row>
    <row r="145" spans="2:18" s="1" customFormat="1" x14ac:dyDescent="0.25">
      <c r="B145" s="19"/>
      <c r="C145" s="203">
        <v>11</v>
      </c>
      <c r="D145" s="203" t="s">
        <v>63</v>
      </c>
      <c r="E145" s="206" t="s">
        <v>155</v>
      </c>
      <c r="F145" s="279" t="s">
        <v>156</v>
      </c>
      <c r="G145" s="280"/>
      <c r="H145" s="280"/>
      <c r="I145" s="280"/>
      <c r="J145" s="121" t="s">
        <v>64</v>
      </c>
      <c r="K145" s="69">
        <f>K148</f>
        <v>55</v>
      </c>
      <c r="L145" s="147"/>
      <c r="M145" s="109">
        <f>ROUND(L145*K145,2)</f>
        <v>0</v>
      </c>
      <c r="N145" s="76">
        <v>0</v>
      </c>
      <c r="O145" s="69">
        <f>N145*K145</f>
        <v>0</v>
      </c>
      <c r="P145" s="76">
        <v>0</v>
      </c>
      <c r="Q145" s="69">
        <f>P145*K145</f>
        <v>0</v>
      </c>
      <c r="R145" s="103"/>
    </row>
    <row r="146" spans="2:18" s="1" customFormat="1" x14ac:dyDescent="0.25">
      <c r="B146" s="19"/>
      <c r="C146" s="210"/>
      <c r="D146" s="210"/>
      <c r="E146" s="209" t="s">
        <v>153</v>
      </c>
      <c r="F146" s="307" t="s">
        <v>152</v>
      </c>
      <c r="G146" s="307"/>
      <c r="H146" s="307"/>
      <c r="I146" s="307"/>
      <c r="J146" s="307"/>
      <c r="K146" s="154">
        <f>(15+3)*1</f>
        <v>18</v>
      </c>
      <c r="L146" s="84"/>
      <c r="M146" s="84"/>
      <c r="N146" s="152"/>
      <c r="O146" s="112"/>
      <c r="P146" s="152"/>
      <c r="Q146" s="112"/>
      <c r="R146" s="20"/>
    </row>
    <row r="147" spans="2:18" s="1" customFormat="1" x14ac:dyDescent="0.25">
      <c r="B147" s="19"/>
      <c r="C147" s="210"/>
      <c r="D147" s="210"/>
      <c r="E147" s="213" t="s">
        <v>154</v>
      </c>
      <c r="F147" s="313"/>
      <c r="G147" s="313"/>
      <c r="H147" s="313"/>
      <c r="I147" s="313"/>
      <c r="J147" s="313"/>
      <c r="K147" s="155">
        <v>37</v>
      </c>
      <c r="L147" s="84"/>
      <c r="M147" s="84"/>
      <c r="N147" s="152"/>
      <c r="O147" s="112"/>
      <c r="P147" s="152"/>
      <c r="Q147" s="112"/>
      <c r="R147" s="20"/>
    </row>
    <row r="148" spans="2:18" s="1" customFormat="1" x14ac:dyDescent="0.25">
      <c r="B148" s="65"/>
      <c r="C148" s="128"/>
      <c r="D148" s="128"/>
      <c r="E148" s="208"/>
      <c r="F148" s="122"/>
      <c r="G148" s="123"/>
      <c r="H148" s="123"/>
      <c r="I148" s="123"/>
      <c r="J148" s="124"/>
      <c r="K148" s="125">
        <f>SUM(K146:K147)</f>
        <v>55</v>
      </c>
      <c r="L148" s="66"/>
      <c r="M148" s="67"/>
      <c r="N148" s="64"/>
      <c r="O148" s="68"/>
      <c r="P148" s="64"/>
      <c r="Q148" s="68"/>
      <c r="R148" s="20"/>
    </row>
    <row r="149" spans="2:18" s="96" customFormat="1" ht="15" x14ac:dyDescent="0.3">
      <c r="B149" s="95"/>
      <c r="D149" s="81" t="s">
        <v>53</v>
      </c>
      <c r="E149" s="81"/>
      <c r="F149" s="81"/>
      <c r="G149" s="81"/>
      <c r="H149" s="81"/>
      <c r="I149" s="81"/>
      <c r="J149" s="81"/>
      <c r="K149" s="81"/>
      <c r="L149" s="81"/>
      <c r="M149" s="108">
        <f>SUM(M150:M183)</f>
        <v>0</v>
      </c>
      <c r="O149" s="97">
        <f>SUM(O150:O183)</f>
        <v>333.91065399999997</v>
      </c>
      <c r="Q149" s="97">
        <f>SUM(Q150:Q183)</f>
        <v>0</v>
      </c>
      <c r="R149" s="102"/>
    </row>
    <row r="150" spans="2:18" s="1" customFormat="1" x14ac:dyDescent="0.25">
      <c r="B150" s="19"/>
      <c r="C150" s="203">
        <v>12</v>
      </c>
      <c r="D150" s="203" t="s">
        <v>63</v>
      </c>
      <c r="E150" s="206" t="s">
        <v>157</v>
      </c>
      <c r="F150" s="279" t="s">
        <v>158</v>
      </c>
      <c r="G150" s="279"/>
      <c r="H150" s="279"/>
      <c r="I150" s="279"/>
      <c r="J150" s="121" t="s">
        <v>64</v>
      </c>
      <c r="K150" s="69">
        <f>K153</f>
        <v>55</v>
      </c>
      <c r="L150" s="147"/>
      <c r="M150" s="109">
        <f>ROUND(L150*K150,2)</f>
        <v>0</v>
      </c>
      <c r="N150" s="76">
        <v>1.7726</v>
      </c>
      <c r="O150" s="69">
        <f>N150*K150</f>
        <v>97.492999999999995</v>
      </c>
      <c r="P150" s="76">
        <v>0</v>
      </c>
      <c r="Q150" s="69">
        <f>P150*K150</f>
        <v>0</v>
      </c>
      <c r="R150" s="103"/>
    </row>
    <row r="151" spans="2:18" s="1" customFormat="1" x14ac:dyDescent="0.25">
      <c r="B151" s="19"/>
      <c r="C151" s="210"/>
      <c r="D151" s="210"/>
      <c r="E151" s="209" t="s">
        <v>153</v>
      </c>
      <c r="F151" s="307" t="s">
        <v>152</v>
      </c>
      <c r="G151" s="307"/>
      <c r="H151" s="307"/>
      <c r="I151" s="307"/>
      <c r="J151" s="307"/>
      <c r="K151" s="154">
        <f>(15+3)*1</f>
        <v>18</v>
      </c>
      <c r="L151" s="84"/>
      <c r="M151" s="84"/>
      <c r="N151" s="152"/>
      <c r="O151" s="112"/>
      <c r="P151" s="152"/>
      <c r="Q151" s="112"/>
      <c r="R151" s="20"/>
    </row>
    <row r="152" spans="2:18" s="1" customFormat="1" x14ac:dyDescent="0.25">
      <c r="B152" s="19"/>
      <c r="C152" s="210"/>
      <c r="D152" s="210"/>
      <c r="E152" s="213" t="s">
        <v>154</v>
      </c>
      <c r="F152" s="313"/>
      <c r="G152" s="313"/>
      <c r="H152" s="313"/>
      <c r="I152" s="313"/>
      <c r="J152" s="313"/>
      <c r="K152" s="155">
        <v>37</v>
      </c>
      <c r="L152" s="84"/>
      <c r="M152" s="84"/>
      <c r="N152" s="152"/>
      <c r="O152" s="112"/>
      <c r="P152" s="152"/>
      <c r="Q152" s="112"/>
      <c r="R152" s="20"/>
    </row>
    <row r="153" spans="2:18" s="1" customFormat="1" x14ac:dyDescent="0.25">
      <c r="B153" s="65"/>
      <c r="C153" s="128"/>
      <c r="D153" s="128"/>
      <c r="E153" s="208"/>
      <c r="F153" s="122"/>
      <c r="G153" s="123"/>
      <c r="H153" s="123"/>
      <c r="I153" s="123"/>
      <c r="J153" s="124"/>
      <c r="K153" s="125">
        <f>SUM(K151:K152)</f>
        <v>55</v>
      </c>
      <c r="L153" s="66"/>
      <c r="M153" s="67"/>
      <c r="N153" s="64"/>
      <c r="O153" s="68"/>
      <c r="P153" s="64"/>
      <c r="Q153" s="68"/>
      <c r="R153" s="20"/>
    </row>
    <row r="154" spans="2:18" s="1" customFormat="1" x14ac:dyDescent="0.25">
      <c r="B154" s="19"/>
      <c r="C154" s="203">
        <v>13</v>
      </c>
      <c r="D154" s="203" t="s">
        <v>63</v>
      </c>
      <c r="E154" s="206" t="s">
        <v>159</v>
      </c>
      <c r="F154" s="279" t="s">
        <v>160</v>
      </c>
      <c r="G154" s="279"/>
      <c r="H154" s="279"/>
      <c r="I154" s="279"/>
      <c r="J154" s="121" t="s">
        <v>64</v>
      </c>
      <c r="K154" s="69">
        <f>K156</f>
        <v>12</v>
      </c>
      <c r="L154" s="147"/>
      <c r="M154" s="109">
        <f>ROUND(L154*K154,2)</f>
        <v>0</v>
      </c>
      <c r="N154" s="76">
        <v>0.51085999999999998</v>
      </c>
      <c r="O154" s="69">
        <f>N154*K154</f>
        <v>6.1303199999999993</v>
      </c>
      <c r="P154" s="76">
        <v>0</v>
      </c>
      <c r="Q154" s="69">
        <f>P154*K154</f>
        <v>0</v>
      </c>
      <c r="R154" s="103"/>
    </row>
    <row r="155" spans="2:18" s="1" customFormat="1" x14ac:dyDescent="0.25">
      <c r="B155" s="19"/>
      <c r="C155" s="210"/>
      <c r="D155" s="210"/>
      <c r="E155" s="213" t="s">
        <v>154</v>
      </c>
      <c r="F155" s="313"/>
      <c r="G155" s="313"/>
      <c r="H155" s="313"/>
      <c r="I155" s="313"/>
      <c r="J155" s="313"/>
      <c r="K155" s="155">
        <v>12</v>
      </c>
      <c r="L155" s="84"/>
      <c r="M155" s="84"/>
      <c r="N155" s="152"/>
      <c r="O155" s="112"/>
      <c r="P155" s="152"/>
      <c r="Q155" s="112"/>
      <c r="R155" s="20"/>
    </row>
    <row r="156" spans="2:18" s="1" customFormat="1" x14ac:dyDescent="0.25">
      <c r="B156" s="65"/>
      <c r="C156" s="128"/>
      <c r="D156" s="128"/>
      <c r="E156" s="208"/>
      <c r="F156" s="122"/>
      <c r="G156" s="123"/>
      <c r="H156" s="123"/>
      <c r="I156" s="123"/>
      <c r="J156" s="124"/>
      <c r="K156" s="125">
        <f>SUM(K155:K155)</f>
        <v>12</v>
      </c>
      <c r="L156" s="66"/>
      <c r="M156" s="67"/>
      <c r="N156" s="64"/>
      <c r="O156" s="68"/>
      <c r="P156" s="64"/>
      <c r="Q156" s="68"/>
      <c r="R156" s="20"/>
    </row>
    <row r="157" spans="2:18" s="1" customFormat="1" x14ac:dyDescent="0.25">
      <c r="B157" s="19"/>
      <c r="C157" s="203">
        <v>14</v>
      </c>
      <c r="D157" s="203" t="s">
        <v>63</v>
      </c>
      <c r="E157" s="206" t="s">
        <v>115</v>
      </c>
      <c r="F157" s="279" t="s">
        <v>116</v>
      </c>
      <c r="G157" s="279"/>
      <c r="H157" s="279"/>
      <c r="I157" s="279"/>
      <c r="J157" s="121" t="s">
        <v>67</v>
      </c>
      <c r="K157" s="69">
        <f>0.3*(O163+O168+O159)</f>
        <v>49.419324000000003</v>
      </c>
      <c r="L157" s="147"/>
      <c r="M157" s="109">
        <f t="shared" ref="M157:M159" si="0">ROUND(L157*K157,2)</f>
        <v>0</v>
      </c>
      <c r="N157" s="76">
        <v>1</v>
      </c>
      <c r="O157" s="69">
        <f>N157*K157</f>
        <v>49.419324000000003</v>
      </c>
      <c r="P157" s="76">
        <v>0</v>
      </c>
      <c r="Q157" s="69">
        <f>P157*K157</f>
        <v>0</v>
      </c>
      <c r="R157" s="103"/>
    </row>
    <row r="158" spans="2:18" s="1" customFormat="1" ht="27" customHeight="1" x14ac:dyDescent="0.25">
      <c r="B158" s="19"/>
      <c r="C158" s="214">
        <v>15</v>
      </c>
      <c r="D158" s="214" t="s">
        <v>63</v>
      </c>
      <c r="E158" s="215" t="s">
        <v>113</v>
      </c>
      <c r="F158" s="304" t="s">
        <v>114</v>
      </c>
      <c r="G158" s="304"/>
      <c r="H158" s="304"/>
      <c r="I158" s="304"/>
      <c r="J158" s="126" t="s">
        <v>64</v>
      </c>
      <c r="K158" s="70">
        <f>K161</f>
        <v>45.5</v>
      </c>
      <c r="L158" s="148"/>
      <c r="M158" s="110">
        <f t="shared" si="0"/>
        <v>0</v>
      </c>
      <c r="N158" s="77">
        <v>6.9999999999999999E-4</v>
      </c>
      <c r="O158" s="70">
        <f>N158*K158</f>
        <v>3.1849999999999996E-2</v>
      </c>
      <c r="P158" s="77">
        <v>0</v>
      </c>
      <c r="Q158" s="70">
        <f>P158*K158</f>
        <v>0</v>
      </c>
      <c r="R158" s="103"/>
    </row>
    <row r="159" spans="2:18" s="1" customFormat="1" ht="13.5" customHeight="1" x14ac:dyDescent="0.25">
      <c r="B159" s="19"/>
      <c r="C159" s="216">
        <v>16</v>
      </c>
      <c r="D159" s="216" t="s">
        <v>63</v>
      </c>
      <c r="E159" s="217" t="s">
        <v>132</v>
      </c>
      <c r="F159" s="305" t="s">
        <v>133</v>
      </c>
      <c r="G159" s="306"/>
      <c r="H159" s="306"/>
      <c r="I159" s="306"/>
      <c r="J159" s="127" t="s">
        <v>64</v>
      </c>
      <c r="K159" s="72">
        <f>K158</f>
        <v>45.5</v>
      </c>
      <c r="L159" s="150"/>
      <c r="M159" s="111">
        <f t="shared" si="0"/>
        <v>0</v>
      </c>
      <c r="N159" s="79">
        <v>0.12966</v>
      </c>
      <c r="O159" s="72">
        <f>N159*K159</f>
        <v>5.8995299999999995</v>
      </c>
      <c r="P159" s="79">
        <v>0</v>
      </c>
      <c r="Q159" s="72">
        <f>P159*K159</f>
        <v>0</v>
      </c>
      <c r="R159" s="103"/>
    </row>
    <row r="160" spans="2:18" s="1" customFormat="1" x14ac:dyDescent="0.25">
      <c r="B160" s="19"/>
      <c r="C160" s="210"/>
      <c r="D160" s="210"/>
      <c r="E160" s="209" t="s">
        <v>142</v>
      </c>
      <c r="F160" s="307" t="s">
        <v>151</v>
      </c>
      <c r="G160" s="307"/>
      <c r="H160" s="307"/>
      <c r="I160" s="307"/>
      <c r="J160" s="307"/>
      <c r="K160" s="154">
        <f>7.5+38</f>
        <v>45.5</v>
      </c>
      <c r="L160" s="84"/>
      <c r="M160" s="84"/>
      <c r="N160" s="152"/>
      <c r="O160" s="112"/>
      <c r="P160" s="152"/>
      <c r="Q160" s="112"/>
      <c r="R160" s="20"/>
    </row>
    <row r="161" spans="2:19" s="1" customFormat="1" x14ac:dyDescent="0.25">
      <c r="B161" s="65"/>
      <c r="C161" s="128"/>
      <c r="D161" s="128"/>
      <c r="E161" s="208"/>
      <c r="F161" s="122"/>
      <c r="G161" s="123"/>
      <c r="H161" s="123"/>
      <c r="I161" s="123"/>
      <c r="J161" s="124"/>
      <c r="K161" s="125">
        <f>SUM(K160:K160)</f>
        <v>45.5</v>
      </c>
      <c r="L161" s="66"/>
      <c r="M161" s="67"/>
      <c r="N161" s="64"/>
      <c r="O161" s="68"/>
      <c r="P161" s="64"/>
      <c r="Q161" s="68"/>
      <c r="R161" s="20"/>
    </row>
    <row r="162" spans="2:19" s="1" customFormat="1" ht="27" customHeight="1" x14ac:dyDescent="0.25">
      <c r="B162" s="19"/>
      <c r="C162" s="214">
        <v>17</v>
      </c>
      <c r="D162" s="214" t="s">
        <v>63</v>
      </c>
      <c r="E162" s="215" t="s">
        <v>113</v>
      </c>
      <c r="F162" s="304" t="s">
        <v>114</v>
      </c>
      <c r="G162" s="304"/>
      <c r="H162" s="304"/>
      <c r="I162" s="304"/>
      <c r="J162" s="126" t="s">
        <v>64</v>
      </c>
      <c r="K162" s="70">
        <f>K166</f>
        <v>55</v>
      </c>
      <c r="L162" s="148"/>
      <c r="M162" s="110">
        <f t="shared" ref="M162:M163" si="1">ROUND(L162*K162,2)</f>
        <v>0</v>
      </c>
      <c r="N162" s="77">
        <v>6.9999999999999999E-4</v>
      </c>
      <c r="O162" s="70">
        <f>N162*K162</f>
        <v>3.85E-2</v>
      </c>
      <c r="P162" s="77">
        <v>0</v>
      </c>
      <c r="Q162" s="70">
        <f>P162*K162</f>
        <v>0</v>
      </c>
      <c r="R162" s="103"/>
    </row>
    <row r="163" spans="2:19" s="1" customFormat="1" ht="13.5" customHeight="1" x14ac:dyDescent="0.25">
      <c r="B163" s="19"/>
      <c r="C163" s="216">
        <v>18</v>
      </c>
      <c r="D163" s="216" t="s">
        <v>63</v>
      </c>
      <c r="E163" s="217" t="s">
        <v>130</v>
      </c>
      <c r="F163" s="305" t="s">
        <v>131</v>
      </c>
      <c r="G163" s="306"/>
      <c r="H163" s="306"/>
      <c r="I163" s="306"/>
      <c r="J163" s="127" t="s">
        <v>64</v>
      </c>
      <c r="K163" s="72">
        <f>K166</f>
        <v>55</v>
      </c>
      <c r="L163" s="150"/>
      <c r="M163" s="111">
        <f t="shared" si="1"/>
        <v>0</v>
      </c>
      <c r="N163" s="79">
        <v>0.12966</v>
      </c>
      <c r="O163" s="72">
        <f>N163*K163</f>
        <v>7.1312999999999995</v>
      </c>
      <c r="P163" s="79">
        <v>0</v>
      </c>
      <c r="Q163" s="72">
        <f>P163*K163</f>
        <v>0</v>
      </c>
      <c r="R163" s="103"/>
    </row>
    <row r="164" spans="2:19" s="1" customFormat="1" x14ac:dyDescent="0.25">
      <c r="B164" s="19"/>
      <c r="C164" s="210"/>
      <c r="D164" s="210"/>
      <c r="E164" s="209" t="s">
        <v>153</v>
      </c>
      <c r="F164" s="307" t="s">
        <v>152</v>
      </c>
      <c r="G164" s="307"/>
      <c r="H164" s="307"/>
      <c r="I164" s="307"/>
      <c r="J164" s="307"/>
      <c r="K164" s="154">
        <f>(15+3)*1</f>
        <v>18</v>
      </c>
      <c r="L164" s="84"/>
      <c r="M164" s="84"/>
      <c r="N164" s="152"/>
      <c r="O164" s="112"/>
      <c r="P164" s="152"/>
      <c r="Q164" s="112"/>
      <c r="R164" s="20"/>
    </row>
    <row r="165" spans="2:19" s="1" customFormat="1" x14ac:dyDescent="0.25">
      <c r="B165" s="19"/>
      <c r="C165" s="210"/>
      <c r="D165" s="210"/>
      <c r="E165" s="213" t="s">
        <v>154</v>
      </c>
      <c r="F165" s="313"/>
      <c r="G165" s="313"/>
      <c r="H165" s="313"/>
      <c r="I165" s="313"/>
      <c r="J165" s="313"/>
      <c r="K165" s="155">
        <v>37</v>
      </c>
      <c r="L165" s="84"/>
      <c r="M165" s="84"/>
      <c r="N165" s="152"/>
      <c r="O165" s="112"/>
      <c r="P165" s="152"/>
      <c r="Q165" s="112"/>
      <c r="R165" s="20"/>
    </row>
    <row r="166" spans="2:19" s="1" customFormat="1" x14ac:dyDescent="0.25">
      <c r="B166" s="65"/>
      <c r="C166" s="128"/>
      <c r="D166" s="128"/>
      <c r="E166" s="208"/>
      <c r="F166" s="122"/>
      <c r="G166" s="123"/>
      <c r="H166" s="123"/>
      <c r="I166" s="123"/>
      <c r="J166" s="124"/>
      <c r="K166" s="125">
        <f>SUM(K164:K165)</f>
        <v>55</v>
      </c>
      <c r="L166" s="66"/>
      <c r="M166" s="67"/>
      <c r="N166" s="64"/>
      <c r="O166" s="68"/>
      <c r="P166" s="64"/>
      <c r="Q166" s="68"/>
      <c r="R166" s="20"/>
    </row>
    <row r="167" spans="2:19" s="1" customFormat="1" ht="27" customHeight="1" x14ac:dyDescent="0.25">
      <c r="B167" s="19"/>
      <c r="C167" s="214">
        <v>19</v>
      </c>
      <c r="D167" s="214" t="s">
        <v>63</v>
      </c>
      <c r="E167" s="215" t="s">
        <v>113</v>
      </c>
      <c r="F167" s="304" t="s">
        <v>114</v>
      </c>
      <c r="G167" s="304"/>
      <c r="H167" s="304"/>
      <c r="I167" s="304"/>
      <c r="J167" s="126" t="s">
        <v>64</v>
      </c>
      <c r="K167" s="70">
        <f>K170</f>
        <v>975</v>
      </c>
      <c r="L167" s="148"/>
      <c r="M167" s="110">
        <f t="shared" ref="M167:M168" si="2">ROUND(L167*K167,2)</f>
        <v>0</v>
      </c>
      <c r="N167" s="77">
        <v>6.9999999999999999E-4</v>
      </c>
      <c r="O167" s="70">
        <f>N167*K167</f>
        <v>0.6825</v>
      </c>
      <c r="P167" s="77">
        <v>0</v>
      </c>
      <c r="Q167" s="70">
        <f>P167*K167</f>
        <v>0</v>
      </c>
      <c r="R167" s="103"/>
    </row>
    <row r="168" spans="2:19" s="1" customFormat="1" ht="13.5" customHeight="1" x14ac:dyDescent="0.25">
      <c r="B168" s="19"/>
      <c r="C168" s="216">
        <v>20</v>
      </c>
      <c r="D168" s="216" t="s">
        <v>63</v>
      </c>
      <c r="E168" s="217" t="s">
        <v>137</v>
      </c>
      <c r="F168" s="310" t="s">
        <v>138</v>
      </c>
      <c r="G168" s="311"/>
      <c r="H168" s="311"/>
      <c r="I168" s="312"/>
      <c r="J168" s="127" t="s">
        <v>64</v>
      </c>
      <c r="K168" s="72">
        <f>K170</f>
        <v>975</v>
      </c>
      <c r="L168" s="150"/>
      <c r="M168" s="111">
        <f t="shared" si="2"/>
        <v>0</v>
      </c>
      <c r="N168" s="79">
        <v>0.15559000000000001</v>
      </c>
      <c r="O168" s="72">
        <f>N168*K168</f>
        <v>151.70025000000001</v>
      </c>
      <c r="P168" s="79">
        <v>0</v>
      </c>
      <c r="Q168" s="72">
        <f>P168*K168</f>
        <v>0</v>
      </c>
      <c r="R168" s="103"/>
    </row>
    <row r="169" spans="2:19" x14ac:dyDescent="0.3">
      <c r="B169" s="200"/>
      <c r="C169" s="210"/>
      <c r="D169" s="210"/>
      <c r="E169" s="218"/>
      <c r="F169" s="192"/>
      <c r="G169" s="169"/>
      <c r="H169" s="169"/>
      <c r="I169" s="169"/>
      <c r="J169" s="169"/>
      <c r="K169" s="134">
        <v>975</v>
      </c>
      <c r="L169" s="84"/>
      <c r="M169" s="84"/>
      <c r="N169" s="152"/>
      <c r="O169" s="112"/>
      <c r="P169" s="152"/>
      <c r="Q169" s="112"/>
      <c r="R169" s="201"/>
    </row>
    <row r="170" spans="2:19" x14ac:dyDescent="0.3">
      <c r="B170" s="200"/>
      <c r="C170" s="128"/>
      <c r="D170" s="128"/>
      <c r="E170" s="208"/>
      <c r="F170" s="122"/>
      <c r="G170" s="123"/>
      <c r="H170" s="123"/>
      <c r="I170" s="123"/>
      <c r="J170" s="124"/>
      <c r="K170" s="125">
        <f>SUM(K169:K169)</f>
        <v>975</v>
      </c>
      <c r="L170" s="66"/>
      <c r="M170" s="67"/>
      <c r="N170" s="64"/>
      <c r="O170" s="68"/>
      <c r="P170" s="64"/>
      <c r="Q170" s="68"/>
      <c r="R170" s="201"/>
    </row>
    <row r="171" spans="2:19" s="1" customFormat="1" x14ac:dyDescent="0.25">
      <c r="B171" s="19"/>
      <c r="C171" s="214">
        <v>21</v>
      </c>
      <c r="D171" s="214" t="s">
        <v>63</v>
      </c>
      <c r="E171" s="215" t="s">
        <v>105</v>
      </c>
      <c r="F171" s="304" t="s">
        <v>106</v>
      </c>
      <c r="G171" s="304"/>
      <c r="H171" s="304"/>
      <c r="I171" s="304"/>
      <c r="J171" s="126" t="s">
        <v>65</v>
      </c>
      <c r="K171" s="70">
        <f>K174</f>
        <v>24</v>
      </c>
      <c r="L171" s="148"/>
      <c r="M171" s="110">
        <f>ROUND(L171*K171,2)</f>
        <v>0</v>
      </c>
      <c r="N171" s="77">
        <v>0.10249999999999999</v>
      </c>
      <c r="O171" s="70">
        <f>N171*K171</f>
        <v>2.46</v>
      </c>
      <c r="P171" s="77">
        <v>0</v>
      </c>
      <c r="Q171" s="70">
        <f>P171*K171</f>
        <v>0</v>
      </c>
      <c r="R171" s="103"/>
    </row>
    <row r="172" spans="2:19" s="1" customFormat="1" x14ac:dyDescent="0.25">
      <c r="B172" s="140"/>
      <c r="C172" s="219">
        <v>22</v>
      </c>
      <c r="D172" s="219" t="s">
        <v>107</v>
      </c>
      <c r="E172" s="220"/>
      <c r="F172" s="309" t="s">
        <v>108</v>
      </c>
      <c r="G172" s="309"/>
      <c r="H172" s="309"/>
      <c r="I172" s="309"/>
      <c r="J172" s="179" t="s">
        <v>66</v>
      </c>
      <c r="K172" s="180">
        <v>5</v>
      </c>
      <c r="L172" s="177"/>
      <c r="M172" s="181">
        <f>ROUND(L172*K172,2)</f>
        <v>0</v>
      </c>
      <c r="N172" s="178">
        <v>0.08</v>
      </c>
      <c r="O172" s="176">
        <f>N172*K172</f>
        <v>0.4</v>
      </c>
      <c r="P172" s="178">
        <v>0</v>
      </c>
      <c r="Q172" s="176">
        <f>P172*K172</f>
        <v>0</v>
      </c>
      <c r="R172" s="142"/>
      <c r="S172" s="157"/>
    </row>
    <row r="173" spans="2:19" s="1" customFormat="1" x14ac:dyDescent="0.25">
      <c r="B173" s="65"/>
      <c r="C173" s="128"/>
      <c r="D173" s="128"/>
      <c r="E173" s="221"/>
      <c r="F173" s="168" t="s">
        <v>148</v>
      </c>
      <c r="G173" s="153"/>
      <c r="H173" s="153"/>
      <c r="I173" s="153"/>
      <c r="J173" s="153"/>
      <c r="K173" s="155">
        <f>6+3+15</f>
        <v>24</v>
      </c>
      <c r="L173" s="66"/>
      <c r="M173" s="67"/>
      <c r="N173" s="64"/>
      <c r="O173" s="68"/>
      <c r="P173" s="64"/>
      <c r="Q173" s="68"/>
      <c r="R173" s="20"/>
    </row>
    <row r="174" spans="2:19" s="1" customFormat="1" x14ac:dyDescent="0.25">
      <c r="B174" s="65"/>
      <c r="C174" s="128"/>
      <c r="D174" s="128"/>
      <c r="E174" s="208"/>
      <c r="F174" s="122"/>
      <c r="G174" s="123"/>
      <c r="H174" s="123"/>
      <c r="I174" s="123"/>
      <c r="J174" s="124"/>
      <c r="K174" s="125">
        <f>SUM(K173:K173)</f>
        <v>24</v>
      </c>
      <c r="L174" s="66"/>
      <c r="M174" s="67"/>
      <c r="N174" s="64"/>
      <c r="O174" s="68"/>
      <c r="P174" s="64"/>
      <c r="Q174" s="68"/>
      <c r="R174" s="20"/>
    </row>
    <row r="175" spans="2:19" s="1" customFormat="1" x14ac:dyDescent="0.25">
      <c r="B175" s="19"/>
      <c r="C175" s="203">
        <v>23</v>
      </c>
      <c r="D175" s="203" t="s">
        <v>63</v>
      </c>
      <c r="E175" s="206" t="s">
        <v>100</v>
      </c>
      <c r="F175" s="279" t="s">
        <v>101</v>
      </c>
      <c r="G175" s="279"/>
      <c r="H175" s="279"/>
      <c r="I175" s="279"/>
      <c r="J175" s="121" t="s">
        <v>65</v>
      </c>
      <c r="K175" s="69">
        <f>K179</f>
        <v>119</v>
      </c>
      <c r="L175" s="147"/>
      <c r="M175" s="109">
        <f t="shared" ref="M175:M180" si="3">ROUND(L175*K175,2)</f>
        <v>0</v>
      </c>
      <c r="N175" s="76">
        <v>8.2320000000000004E-2</v>
      </c>
      <c r="O175" s="69">
        <f>N175*K175</f>
        <v>9.7960799999999999</v>
      </c>
      <c r="P175" s="76">
        <v>0</v>
      </c>
      <c r="Q175" s="69">
        <f>P175*K175</f>
        <v>0</v>
      </c>
      <c r="R175" s="103"/>
    </row>
    <row r="176" spans="2:19" s="1" customFormat="1" x14ac:dyDescent="0.25">
      <c r="B176" s="65"/>
      <c r="C176" s="128"/>
      <c r="D176" s="128"/>
      <c r="E176" s="221" t="s">
        <v>170</v>
      </c>
      <c r="F176" s="282" t="s">
        <v>173</v>
      </c>
      <c r="G176" s="282"/>
      <c r="H176" s="282"/>
      <c r="I176" s="282"/>
      <c r="J176" s="282"/>
      <c r="K176" s="134">
        <f>18+3+36</f>
        <v>57</v>
      </c>
      <c r="L176" s="66"/>
      <c r="M176" s="67"/>
      <c r="N176" s="64"/>
      <c r="O176" s="68"/>
      <c r="P176" s="64"/>
      <c r="Q176" s="68"/>
      <c r="R176" s="20"/>
    </row>
    <row r="177" spans="2:18" s="1" customFormat="1" x14ac:dyDescent="0.25">
      <c r="B177" s="65"/>
      <c r="C177" s="128"/>
      <c r="D177" s="128"/>
      <c r="E177" s="221" t="s">
        <v>171</v>
      </c>
      <c r="F177" s="169" t="s">
        <v>174</v>
      </c>
      <c r="G177" s="169"/>
      <c r="H177" s="169"/>
      <c r="I177" s="169"/>
      <c r="J177" s="169"/>
      <c r="K177" s="134">
        <f>5*2</f>
        <v>10</v>
      </c>
      <c r="L177" s="66"/>
      <c r="M177" s="67"/>
      <c r="N177" s="64"/>
      <c r="O177" s="68"/>
      <c r="P177" s="64"/>
      <c r="Q177" s="68"/>
      <c r="R177" s="20"/>
    </row>
    <row r="178" spans="2:18" s="1" customFormat="1" x14ac:dyDescent="0.25">
      <c r="B178" s="65"/>
      <c r="C178" s="128"/>
      <c r="D178" s="128"/>
      <c r="E178" s="221" t="s">
        <v>172</v>
      </c>
      <c r="F178" s="192" t="s">
        <v>175</v>
      </c>
      <c r="G178" s="169"/>
      <c r="H178" s="169"/>
      <c r="I178" s="169"/>
      <c r="J178" s="169"/>
      <c r="K178" s="134">
        <v>52</v>
      </c>
      <c r="L178" s="66"/>
      <c r="M178" s="67"/>
      <c r="N178" s="64"/>
      <c r="O178" s="68"/>
      <c r="P178" s="64"/>
      <c r="Q178" s="68"/>
      <c r="R178" s="20"/>
    </row>
    <row r="179" spans="2:18" s="1" customFormat="1" x14ac:dyDescent="0.25">
      <c r="B179" s="65"/>
      <c r="C179" s="128"/>
      <c r="D179" s="128"/>
      <c r="E179" s="208"/>
      <c r="F179" s="122"/>
      <c r="G179" s="123"/>
      <c r="H179" s="123"/>
      <c r="I179" s="123"/>
      <c r="J179" s="124"/>
      <c r="K179" s="125">
        <f>SUM(K176:K178)</f>
        <v>119</v>
      </c>
      <c r="L179" s="66"/>
      <c r="M179" s="67"/>
      <c r="N179" s="64"/>
      <c r="O179" s="68"/>
      <c r="P179" s="64"/>
      <c r="Q179" s="68"/>
      <c r="R179" s="20"/>
    </row>
    <row r="180" spans="2:18" s="1" customFormat="1" x14ac:dyDescent="0.25">
      <c r="B180" s="19"/>
      <c r="C180" s="236">
        <v>24</v>
      </c>
      <c r="D180" s="236" t="s">
        <v>63</v>
      </c>
      <c r="E180" s="237"/>
      <c r="F180" s="308" t="s">
        <v>129</v>
      </c>
      <c r="G180" s="308"/>
      <c r="H180" s="308"/>
      <c r="I180" s="308"/>
      <c r="J180" s="238" t="s">
        <v>102</v>
      </c>
      <c r="K180" s="239">
        <f>K183*2</f>
        <v>124</v>
      </c>
      <c r="L180" s="240"/>
      <c r="M180" s="241">
        <f t="shared" si="3"/>
        <v>0</v>
      </c>
      <c r="N180" s="242">
        <v>2.1999999999999999E-2</v>
      </c>
      <c r="O180" s="239">
        <f>N180*K180</f>
        <v>2.7279999999999998</v>
      </c>
      <c r="P180" s="242">
        <v>0</v>
      </c>
      <c r="Q180" s="239">
        <f>P180*K180</f>
        <v>0</v>
      </c>
      <c r="R180" s="103"/>
    </row>
    <row r="181" spans="2:18" s="1" customFormat="1" ht="13.5" customHeight="1" x14ac:dyDescent="0.25">
      <c r="B181" s="65"/>
      <c r="C181" s="128"/>
      <c r="D181" s="128"/>
      <c r="E181" s="221" t="s">
        <v>171</v>
      </c>
      <c r="F181" s="169" t="s">
        <v>174</v>
      </c>
      <c r="G181" s="169"/>
      <c r="H181" s="169"/>
      <c r="I181" s="169"/>
      <c r="J181" s="169"/>
      <c r="K181" s="134">
        <f>5*2</f>
        <v>10</v>
      </c>
      <c r="L181" s="66"/>
      <c r="M181" s="67"/>
      <c r="N181" s="64"/>
      <c r="O181" s="68"/>
      <c r="P181" s="64"/>
      <c r="Q181" s="68"/>
      <c r="R181" s="20"/>
    </row>
    <row r="182" spans="2:18" s="1" customFormat="1" ht="13.5" customHeight="1" x14ac:dyDescent="0.25">
      <c r="B182" s="65"/>
      <c r="C182" s="128"/>
      <c r="D182" s="128"/>
      <c r="E182" s="221" t="s">
        <v>172</v>
      </c>
      <c r="F182" s="192" t="s">
        <v>175</v>
      </c>
      <c r="G182" s="169"/>
      <c r="H182" s="169"/>
      <c r="I182" s="169"/>
      <c r="J182" s="169"/>
      <c r="K182" s="134">
        <v>52</v>
      </c>
      <c r="L182" s="66"/>
      <c r="M182" s="67"/>
      <c r="N182" s="64"/>
      <c r="O182" s="68"/>
      <c r="P182" s="64"/>
      <c r="Q182" s="68"/>
      <c r="R182" s="20"/>
    </row>
    <row r="183" spans="2:18" s="1" customFormat="1" x14ac:dyDescent="0.25">
      <c r="B183" s="65"/>
      <c r="C183" s="128"/>
      <c r="D183" s="128"/>
      <c r="E183" s="208"/>
      <c r="F183" s="122"/>
      <c r="G183" s="123"/>
      <c r="H183" s="123"/>
      <c r="I183" s="123"/>
      <c r="J183" s="124"/>
      <c r="K183" s="125">
        <f>SUM(K181:K182)</f>
        <v>62</v>
      </c>
      <c r="L183" s="66"/>
      <c r="M183" s="67"/>
      <c r="N183" s="64"/>
      <c r="O183" s="68"/>
      <c r="P183" s="64"/>
      <c r="Q183" s="68"/>
      <c r="R183" s="20"/>
    </row>
    <row r="184" spans="2:18" s="96" customFormat="1" ht="15" x14ac:dyDescent="0.3">
      <c r="B184" s="95"/>
      <c r="D184" s="81" t="s">
        <v>54</v>
      </c>
      <c r="E184" s="81"/>
      <c r="F184" s="81"/>
      <c r="G184" s="81"/>
      <c r="H184" s="81"/>
      <c r="I184" s="81"/>
      <c r="J184" s="81"/>
      <c r="K184" s="81"/>
      <c r="L184" s="81"/>
      <c r="M184" s="108">
        <f>SUM(M185:M191)</f>
        <v>0</v>
      </c>
      <c r="O184" s="97">
        <f>SUM(O185:O191)</f>
        <v>3.5804200000000002</v>
      </c>
      <c r="Q184" s="97">
        <f>SUM(Q185:Q191)</f>
        <v>0</v>
      </c>
      <c r="R184" s="102"/>
    </row>
    <row r="185" spans="2:18" s="1" customFormat="1" ht="28.5" customHeight="1" x14ac:dyDescent="0.25">
      <c r="B185" s="19"/>
      <c r="C185" s="214">
        <v>25</v>
      </c>
      <c r="D185" s="214" t="s">
        <v>63</v>
      </c>
      <c r="E185" s="215" t="s">
        <v>111</v>
      </c>
      <c r="F185" s="304" t="s">
        <v>78</v>
      </c>
      <c r="G185" s="321"/>
      <c r="H185" s="321"/>
      <c r="I185" s="321"/>
      <c r="J185" s="126" t="s">
        <v>65</v>
      </c>
      <c r="K185" s="70">
        <f>4*2.5+3+2*4.6</f>
        <v>22.2</v>
      </c>
      <c r="L185" s="148"/>
      <c r="M185" s="110">
        <f t="shared" ref="M185:M191" si="4">ROUND(L185*K185,2)</f>
        <v>0</v>
      </c>
      <c r="N185" s="77">
        <v>0</v>
      </c>
      <c r="O185" s="70">
        <f>N185*K185</f>
        <v>0</v>
      </c>
      <c r="P185" s="77">
        <v>0</v>
      </c>
      <c r="Q185" s="70">
        <f>P185*K185</f>
        <v>0</v>
      </c>
      <c r="R185" s="103"/>
    </row>
    <row r="186" spans="2:18" s="1" customFormat="1" x14ac:dyDescent="0.25">
      <c r="B186" s="19"/>
      <c r="C186" s="222">
        <v>26</v>
      </c>
      <c r="D186" s="222" t="s">
        <v>63</v>
      </c>
      <c r="E186" s="223" t="s">
        <v>79</v>
      </c>
      <c r="F186" s="283" t="s">
        <v>80</v>
      </c>
      <c r="G186" s="284"/>
      <c r="H186" s="284"/>
      <c r="I186" s="284"/>
      <c r="J186" s="129" t="s">
        <v>65</v>
      </c>
      <c r="K186" s="71">
        <f>K185</f>
        <v>22.2</v>
      </c>
      <c r="L186" s="149"/>
      <c r="M186" s="100">
        <f t="shared" si="4"/>
        <v>0</v>
      </c>
      <c r="N186" s="78">
        <v>0</v>
      </c>
      <c r="O186" s="71">
        <f>N186*K186</f>
        <v>0</v>
      </c>
      <c r="P186" s="78">
        <v>0</v>
      </c>
      <c r="Q186" s="71">
        <f>P186*K186</f>
        <v>0</v>
      </c>
      <c r="R186" s="103"/>
    </row>
    <row r="187" spans="2:18" s="1" customFormat="1" x14ac:dyDescent="0.25">
      <c r="B187" s="19"/>
      <c r="C187" s="222">
        <v>27</v>
      </c>
      <c r="D187" s="222" t="s">
        <v>63</v>
      </c>
      <c r="E187" s="223" t="s">
        <v>87</v>
      </c>
      <c r="F187" s="283" t="s">
        <v>88</v>
      </c>
      <c r="G187" s="284"/>
      <c r="H187" s="284"/>
      <c r="I187" s="284"/>
      <c r="J187" s="129" t="s">
        <v>65</v>
      </c>
      <c r="K187" s="71">
        <f>K186</f>
        <v>22.2</v>
      </c>
      <c r="L187" s="149"/>
      <c r="M187" s="100">
        <f t="shared" si="4"/>
        <v>0</v>
      </c>
      <c r="N187" s="78">
        <v>1E-4</v>
      </c>
      <c r="O187" s="71">
        <f>N187*K187</f>
        <v>2.2200000000000002E-3</v>
      </c>
      <c r="P187" s="78">
        <v>0</v>
      </c>
      <c r="Q187" s="71">
        <f>P187*K187</f>
        <v>0</v>
      </c>
      <c r="R187" s="103"/>
    </row>
    <row r="188" spans="2:18" s="1" customFormat="1" ht="27" customHeight="1" x14ac:dyDescent="0.25">
      <c r="B188" s="19"/>
      <c r="C188" s="222">
        <v>28</v>
      </c>
      <c r="D188" s="222" t="s">
        <v>63</v>
      </c>
      <c r="E188" s="223" t="s">
        <v>121</v>
      </c>
      <c r="F188" s="283" t="s">
        <v>124</v>
      </c>
      <c r="G188" s="284"/>
      <c r="H188" s="284"/>
      <c r="I188" s="284"/>
      <c r="J188" s="129" t="s">
        <v>66</v>
      </c>
      <c r="K188" s="71">
        <v>5</v>
      </c>
      <c r="L188" s="149"/>
      <c r="M188" s="100">
        <f t="shared" si="4"/>
        <v>0</v>
      </c>
      <c r="N188" s="78">
        <v>0.32973999999999998</v>
      </c>
      <c r="O188" s="71">
        <f t="shared" ref="O188:O189" si="5">N188*K188</f>
        <v>1.6486999999999998</v>
      </c>
      <c r="P188" s="78">
        <v>0</v>
      </c>
      <c r="Q188" s="71">
        <f t="shared" ref="Q188:Q189" si="6">P188*K188</f>
        <v>0</v>
      </c>
      <c r="R188" s="103"/>
    </row>
    <row r="189" spans="2:18" s="1" customFormat="1" ht="27" customHeight="1" x14ac:dyDescent="0.25">
      <c r="B189" s="19"/>
      <c r="C189" s="222">
        <v>29</v>
      </c>
      <c r="D189" s="222" t="s">
        <v>63</v>
      </c>
      <c r="E189" s="223" t="s">
        <v>122</v>
      </c>
      <c r="F189" s="283" t="s">
        <v>123</v>
      </c>
      <c r="G189" s="284"/>
      <c r="H189" s="284"/>
      <c r="I189" s="284"/>
      <c r="J189" s="129" t="s">
        <v>66</v>
      </c>
      <c r="K189" s="71">
        <v>1</v>
      </c>
      <c r="L189" s="149"/>
      <c r="M189" s="100">
        <f t="shared" si="4"/>
        <v>0</v>
      </c>
      <c r="N189" s="78">
        <v>0.31590000000000001</v>
      </c>
      <c r="O189" s="71">
        <f t="shared" si="5"/>
        <v>0.31590000000000001</v>
      </c>
      <c r="P189" s="78">
        <v>0</v>
      </c>
      <c r="Q189" s="71">
        <f t="shared" si="6"/>
        <v>0</v>
      </c>
      <c r="R189" s="103"/>
    </row>
    <row r="190" spans="2:18" s="1" customFormat="1" ht="27" customHeight="1" x14ac:dyDescent="0.25">
      <c r="B190" s="19"/>
      <c r="C190" s="222">
        <v>30</v>
      </c>
      <c r="D190" s="222" t="s">
        <v>63</v>
      </c>
      <c r="E190" s="223" t="s">
        <v>120</v>
      </c>
      <c r="F190" s="283" t="s">
        <v>119</v>
      </c>
      <c r="G190" s="284"/>
      <c r="H190" s="284"/>
      <c r="I190" s="284"/>
      <c r="J190" s="129" t="s">
        <v>66</v>
      </c>
      <c r="K190" s="71">
        <v>5</v>
      </c>
      <c r="L190" s="149"/>
      <c r="M190" s="100">
        <f t="shared" si="4"/>
        <v>0</v>
      </c>
      <c r="N190" s="78">
        <v>0.32272000000000001</v>
      </c>
      <c r="O190" s="71">
        <f t="shared" ref="O190" si="7">N190*K190</f>
        <v>1.6135999999999999</v>
      </c>
      <c r="P190" s="78">
        <v>0</v>
      </c>
      <c r="Q190" s="71">
        <f t="shared" ref="Q190" si="8">P190*K190</f>
        <v>0</v>
      </c>
      <c r="R190" s="103"/>
    </row>
    <row r="191" spans="2:18" s="1" customFormat="1" x14ac:dyDescent="0.25">
      <c r="B191" s="19"/>
      <c r="C191" s="216">
        <v>31</v>
      </c>
      <c r="D191" s="216" t="s">
        <v>63</v>
      </c>
      <c r="E191" s="224" t="s">
        <v>112</v>
      </c>
      <c r="F191" s="305" t="s">
        <v>161</v>
      </c>
      <c r="G191" s="305"/>
      <c r="H191" s="305"/>
      <c r="I191" s="305"/>
      <c r="J191" s="127" t="s">
        <v>66</v>
      </c>
      <c r="K191" s="72">
        <v>19</v>
      </c>
      <c r="L191" s="150"/>
      <c r="M191" s="111">
        <f t="shared" si="4"/>
        <v>0</v>
      </c>
      <c r="N191" s="79">
        <v>0</v>
      </c>
      <c r="O191" s="72">
        <f>N191*K191</f>
        <v>0</v>
      </c>
      <c r="P191" s="79">
        <v>0</v>
      </c>
      <c r="Q191" s="72">
        <f>P191*K191</f>
        <v>0</v>
      </c>
      <c r="R191" s="103"/>
    </row>
    <row r="192" spans="2:18" s="96" customFormat="1" ht="15" x14ac:dyDescent="0.3">
      <c r="B192" s="95"/>
      <c r="D192" s="81" t="s">
        <v>55</v>
      </c>
      <c r="E192" s="81"/>
      <c r="F192" s="81"/>
      <c r="G192" s="81"/>
      <c r="H192" s="81"/>
      <c r="I192" s="81"/>
      <c r="J192" s="81"/>
      <c r="K192" s="81"/>
      <c r="L192" s="81"/>
      <c r="M192" s="108">
        <f>SUM(M193:M198)</f>
        <v>0</v>
      </c>
      <c r="O192" s="97">
        <f>SUM(O193:O198)</f>
        <v>0</v>
      </c>
      <c r="Q192" s="97">
        <f>SUM(Q193:Q198)</f>
        <v>0</v>
      </c>
      <c r="R192" s="102"/>
    </row>
    <row r="193" spans="1:18" s="1" customFormat="1" x14ac:dyDescent="0.25">
      <c r="B193" s="19"/>
      <c r="C193" s="214">
        <v>32</v>
      </c>
      <c r="D193" s="214" t="s">
        <v>63</v>
      </c>
      <c r="E193" s="215" t="s">
        <v>93</v>
      </c>
      <c r="F193" s="304" t="s">
        <v>94</v>
      </c>
      <c r="G193" s="321"/>
      <c r="H193" s="321"/>
      <c r="I193" s="321"/>
      <c r="J193" s="126" t="s">
        <v>67</v>
      </c>
      <c r="K193" s="70">
        <f>K198+K196+K197</f>
        <v>137.91799999999998</v>
      </c>
      <c r="L193" s="148"/>
      <c r="M193" s="110">
        <f t="shared" ref="M193:M198" si="9">ROUND(L193*K193,2)</f>
        <v>0</v>
      </c>
      <c r="N193" s="77">
        <v>0</v>
      </c>
      <c r="O193" s="70">
        <v>0</v>
      </c>
      <c r="P193" s="77">
        <v>0</v>
      </c>
      <c r="Q193" s="70">
        <v>0</v>
      </c>
      <c r="R193" s="20"/>
    </row>
    <row r="194" spans="1:18" s="1" customFormat="1" x14ac:dyDescent="0.25">
      <c r="B194" s="19"/>
      <c r="C194" s="222">
        <v>33</v>
      </c>
      <c r="D194" s="222" t="s">
        <v>63</v>
      </c>
      <c r="E194" s="223" t="s">
        <v>97</v>
      </c>
      <c r="F194" s="283" t="s">
        <v>98</v>
      </c>
      <c r="G194" s="284"/>
      <c r="H194" s="284"/>
      <c r="I194" s="284"/>
      <c r="J194" s="129" t="s">
        <v>67</v>
      </c>
      <c r="K194" s="71">
        <f>K193</f>
        <v>137.91799999999998</v>
      </c>
      <c r="L194" s="149"/>
      <c r="M194" s="100">
        <f t="shared" si="9"/>
        <v>0</v>
      </c>
      <c r="N194" s="78">
        <v>0</v>
      </c>
      <c r="O194" s="71">
        <v>0</v>
      </c>
      <c r="P194" s="78">
        <v>0</v>
      </c>
      <c r="Q194" s="71">
        <v>0</v>
      </c>
      <c r="R194" s="20"/>
    </row>
    <row r="195" spans="1:18" s="1" customFormat="1" x14ac:dyDescent="0.25">
      <c r="B195" s="19"/>
      <c r="C195" s="222">
        <v>34</v>
      </c>
      <c r="D195" s="222" t="s">
        <v>63</v>
      </c>
      <c r="E195" s="223" t="s">
        <v>95</v>
      </c>
      <c r="F195" s="283" t="s">
        <v>96</v>
      </c>
      <c r="G195" s="284"/>
      <c r="H195" s="284"/>
      <c r="I195" s="284"/>
      <c r="J195" s="129" t="s">
        <v>67</v>
      </c>
      <c r="K195" s="71">
        <f>K194*5</f>
        <v>689.58999999999992</v>
      </c>
      <c r="L195" s="149"/>
      <c r="M195" s="100">
        <f t="shared" si="9"/>
        <v>0</v>
      </c>
      <c r="N195" s="78">
        <v>0</v>
      </c>
      <c r="O195" s="71">
        <v>0</v>
      </c>
      <c r="P195" s="78">
        <v>0</v>
      </c>
      <c r="Q195" s="71">
        <v>0</v>
      </c>
      <c r="R195" s="20"/>
    </row>
    <row r="196" spans="1:18" s="1" customFormat="1" x14ac:dyDescent="0.25">
      <c r="B196" s="19"/>
      <c r="C196" s="222">
        <v>35</v>
      </c>
      <c r="D196" s="222" t="s">
        <v>63</v>
      </c>
      <c r="E196" s="223" t="s">
        <v>163</v>
      </c>
      <c r="F196" s="283" t="s">
        <v>164</v>
      </c>
      <c r="G196" s="284"/>
      <c r="H196" s="284"/>
      <c r="I196" s="284"/>
      <c r="J196" s="129" t="s">
        <v>67</v>
      </c>
      <c r="K196" s="71">
        <f>Q116</f>
        <v>2.64</v>
      </c>
      <c r="L196" s="149"/>
      <c r="M196" s="100">
        <f t="shared" si="9"/>
        <v>0</v>
      </c>
      <c r="N196" s="78">
        <v>0</v>
      </c>
      <c r="O196" s="71">
        <v>0</v>
      </c>
      <c r="P196" s="78">
        <v>0</v>
      </c>
      <c r="Q196" s="71">
        <v>0</v>
      </c>
      <c r="R196" s="20"/>
    </row>
    <row r="197" spans="1:18" s="1" customFormat="1" x14ac:dyDescent="0.25">
      <c r="B197" s="19"/>
      <c r="C197" s="222">
        <v>36</v>
      </c>
      <c r="D197" s="222" t="s">
        <v>63</v>
      </c>
      <c r="E197" s="223" t="s">
        <v>89</v>
      </c>
      <c r="F197" s="283" t="s">
        <v>90</v>
      </c>
      <c r="G197" s="284"/>
      <c r="H197" s="284"/>
      <c r="I197" s="284"/>
      <c r="J197" s="129" t="s">
        <v>67</v>
      </c>
      <c r="K197" s="71">
        <f>(Q119+Q122)*0.1</f>
        <v>3.8610000000000002</v>
      </c>
      <c r="L197" s="149"/>
      <c r="M197" s="100">
        <f t="shared" si="9"/>
        <v>0</v>
      </c>
      <c r="N197" s="78">
        <v>0</v>
      </c>
      <c r="O197" s="71">
        <v>0</v>
      </c>
      <c r="P197" s="78">
        <v>0</v>
      </c>
      <c r="Q197" s="71">
        <v>0</v>
      </c>
      <c r="R197" s="20"/>
    </row>
    <row r="198" spans="1:18" s="1" customFormat="1" ht="26.25" customHeight="1" x14ac:dyDescent="0.25">
      <c r="B198" s="19"/>
      <c r="C198" s="216">
        <v>37</v>
      </c>
      <c r="D198" s="216" t="s">
        <v>63</v>
      </c>
      <c r="E198" s="224" t="s">
        <v>91</v>
      </c>
      <c r="F198" s="305" t="s">
        <v>92</v>
      </c>
      <c r="G198" s="306"/>
      <c r="H198" s="306"/>
      <c r="I198" s="306"/>
      <c r="J198" s="127" t="s">
        <v>67</v>
      </c>
      <c r="K198" s="72">
        <f>Q130+Q142+Q133+Q139+Q127</f>
        <v>131.417</v>
      </c>
      <c r="L198" s="150"/>
      <c r="M198" s="111">
        <f t="shared" si="9"/>
        <v>0</v>
      </c>
      <c r="N198" s="79">
        <v>0</v>
      </c>
      <c r="O198" s="72">
        <v>0</v>
      </c>
      <c r="P198" s="79">
        <v>0</v>
      </c>
      <c r="Q198" s="72">
        <v>0</v>
      </c>
      <c r="R198" s="20"/>
    </row>
    <row r="199" spans="1:18" s="96" customFormat="1" ht="15" x14ac:dyDescent="0.3">
      <c r="B199" s="95"/>
      <c r="D199" s="81" t="s">
        <v>73</v>
      </c>
      <c r="E199" s="81"/>
      <c r="F199" s="81"/>
      <c r="G199" s="81"/>
      <c r="H199" s="81"/>
      <c r="I199" s="81"/>
      <c r="J199" s="81"/>
      <c r="K199" s="81"/>
      <c r="L199" s="81"/>
      <c r="M199" s="108">
        <f>SUM(M200:M200)</f>
        <v>0</v>
      </c>
      <c r="O199" s="97">
        <f>SUM(O200:O200)</f>
        <v>0</v>
      </c>
      <c r="Q199" s="97">
        <f>SUM(Q200:Q200)</f>
        <v>0</v>
      </c>
      <c r="R199" s="102"/>
    </row>
    <row r="200" spans="1:18" s="1" customFormat="1" ht="13.5" customHeight="1" x14ac:dyDescent="0.25">
      <c r="B200" s="19"/>
      <c r="C200" s="203">
        <v>38</v>
      </c>
      <c r="D200" s="203" t="s">
        <v>63</v>
      </c>
      <c r="E200" s="225" t="s">
        <v>103</v>
      </c>
      <c r="F200" s="315" t="s">
        <v>104</v>
      </c>
      <c r="G200" s="316"/>
      <c r="H200" s="316"/>
      <c r="I200" s="316"/>
      <c r="J200" s="121" t="s">
        <v>67</v>
      </c>
      <c r="K200" s="69">
        <f>O114</f>
        <v>337.52856999999995</v>
      </c>
      <c r="L200" s="147"/>
      <c r="M200" s="109">
        <f>ROUND(L200*K200,2)</f>
        <v>0</v>
      </c>
      <c r="N200" s="76">
        <v>0</v>
      </c>
      <c r="O200" s="69">
        <v>0</v>
      </c>
      <c r="P200" s="76">
        <v>0</v>
      </c>
      <c r="Q200" s="69">
        <v>0</v>
      </c>
      <c r="R200" s="20"/>
    </row>
    <row r="201" spans="1:18" s="135" customFormat="1" ht="15" x14ac:dyDescent="0.3">
      <c r="B201" s="136"/>
      <c r="D201" s="81" t="s">
        <v>117</v>
      </c>
      <c r="E201" s="81"/>
      <c r="F201" s="81"/>
      <c r="G201" s="81"/>
      <c r="H201" s="81"/>
      <c r="I201" s="81"/>
      <c r="J201" s="81"/>
      <c r="K201" s="137"/>
      <c r="L201" s="81"/>
      <c r="M201" s="108">
        <f>SUM(M202:M207)</f>
        <v>0</v>
      </c>
      <c r="O201" s="138">
        <f>SUM(O202:O207)</f>
        <v>0</v>
      </c>
      <c r="Q201" s="138">
        <f>SUM(Q202:Q207)</f>
        <v>0</v>
      </c>
      <c r="R201" s="139"/>
    </row>
    <row r="202" spans="1:18" s="1" customFormat="1" x14ac:dyDescent="0.3">
      <c r="A202" s="135"/>
      <c r="B202" s="140"/>
      <c r="C202" s="226">
        <v>39</v>
      </c>
      <c r="D202" s="226" t="s">
        <v>63</v>
      </c>
      <c r="E202" s="227"/>
      <c r="F202" s="317" t="s">
        <v>82</v>
      </c>
      <c r="G202" s="318"/>
      <c r="H202" s="318"/>
      <c r="I202" s="318"/>
      <c r="J202" s="141" t="s">
        <v>74</v>
      </c>
      <c r="K202" s="80">
        <v>1</v>
      </c>
      <c r="L202" s="144"/>
      <c r="M202" s="110">
        <f t="shared" ref="M202:M207" si="10">ROUND(L202*K202,2)</f>
        <v>0</v>
      </c>
      <c r="N202" s="77">
        <v>0</v>
      </c>
      <c r="O202" s="70">
        <f t="shared" ref="O202:O207" si="11">N202*K202</f>
        <v>0</v>
      </c>
      <c r="P202" s="77">
        <v>0</v>
      </c>
      <c r="Q202" s="70">
        <f t="shared" ref="Q202:Q207" si="12">P202*K202</f>
        <v>0</v>
      </c>
      <c r="R202" s="142"/>
    </row>
    <row r="203" spans="1:18" s="1" customFormat="1" x14ac:dyDescent="0.3">
      <c r="A203" s="135"/>
      <c r="B203" s="140"/>
      <c r="C203" s="228">
        <v>40</v>
      </c>
      <c r="D203" s="228" t="s">
        <v>63</v>
      </c>
      <c r="E203" s="229"/>
      <c r="F203" s="319" t="s">
        <v>83</v>
      </c>
      <c r="G203" s="320"/>
      <c r="H203" s="320"/>
      <c r="I203" s="320"/>
      <c r="J203" s="143" t="s">
        <v>74</v>
      </c>
      <c r="K203" s="99">
        <v>1</v>
      </c>
      <c r="L203" s="145"/>
      <c r="M203" s="100">
        <f t="shared" si="10"/>
        <v>0</v>
      </c>
      <c r="N203" s="78">
        <v>0</v>
      </c>
      <c r="O203" s="71">
        <f t="shared" si="11"/>
        <v>0</v>
      </c>
      <c r="P203" s="78">
        <v>0</v>
      </c>
      <c r="Q203" s="71">
        <f t="shared" si="12"/>
        <v>0</v>
      </c>
      <c r="R203" s="142"/>
    </row>
    <row r="204" spans="1:18" s="1" customFormat="1" x14ac:dyDescent="0.3">
      <c r="A204" s="135"/>
      <c r="B204" s="140"/>
      <c r="C204" s="228">
        <v>41</v>
      </c>
      <c r="D204" s="228" t="s">
        <v>63</v>
      </c>
      <c r="E204" s="229"/>
      <c r="F204" s="319" t="s">
        <v>84</v>
      </c>
      <c r="G204" s="320"/>
      <c r="H204" s="320"/>
      <c r="I204" s="320"/>
      <c r="J204" s="143" t="s">
        <v>74</v>
      </c>
      <c r="K204" s="99">
        <v>1</v>
      </c>
      <c r="L204" s="145"/>
      <c r="M204" s="100">
        <f t="shared" si="10"/>
        <v>0</v>
      </c>
      <c r="N204" s="78">
        <v>0</v>
      </c>
      <c r="O204" s="71">
        <f t="shared" si="11"/>
        <v>0</v>
      </c>
      <c r="P204" s="78">
        <v>0</v>
      </c>
      <c r="Q204" s="71">
        <f t="shared" si="12"/>
        <v>0</v>
      </c>
      <c r="R204" s="142"/>
    </row>
    <row r="205" spans="1:18" s="1" customFormat="1" x14ac:dyDescent="0.3">
      <c r="A205" s="135"/>
      <c r="B205" s="140"/>
      <c r="C205" s="228">
        <v>42</v>
      </c>
      <c r="D205" s="228" t="s">
        <v>63</v>
      </c>
      <c r="E205" s="229"/>
      <c r="F205" s="319" t="s">
        <v>85</v>
      </c>
      <c r="G205" s="320"/>
      <c r="H205" s="320"/>
      <c r="I205" s="320"/>
      <c r="J205" s="143" t="s">
        <v>74</v>
      </c>
      <c r="K205" s="99">
        <v>1</v>
      </c>
      <c r="L205" s="145"/>
      <c r="M205" s="100">
        <f t="shared" si="10"/>
        <v>0</v>
      </c>
      <c r="N205" s="78">
        <v>0</v>
      </c>
      <c r="O205" s="71">
        <f t="shared" si="11"/>
        <v>0</v>
      </c>
      <c r="P205" s="78">
        <v>0</v>
      </c>
      <c r="Q205" s="71">
        <f t="shared" si="12"/>
        <v>0</v>
      </c>
      <c r="R205" s="142"/>
    </row>
    <row r="206" spans="1:18" s="1" customFormat="1" ht="13.5" customHeight="1" x14ac:dyDescent="0.3">
      <c r="A206" s="135"/>
      <c r="B206" s="140"/>
      <c r="C206" s="228">
        <v>43</v>
      </c>
      <c r="D206" s="228" t="s">
        <v>63</v>
      </c>
      <c r="E206" s="229"/>
      <c r="F206" s="319" t="s">
        <v>134</v>
      </c>
      <c r="G206" s="320"/>
      <c r="H206" s="320"/>
      <c r="I206" s="320"/>
      <c r="J206" s="143" t="s">
        <v>74</v>
      </c>
      <c r="K206" s="99">
        <v>1</v>
      </c>
      <c r="L206" s="145"/>
      <c r="M206" s="100">
        <f t="shared" si="10"/>
        <v>0</v>
      </c>
      <c r="N206" s="78">
        <v>0</v>
      </c>
      <c r="O206" s="71">
        <f t="shared" si="11"/>
        <v>0</v>
      </c>
      <c r="P206" s="78">
        <v>0</v>
      </c>
      <c r="Q206" s="71">
        <f t="shared" si="12"/>
        <v>0</v>
      </c>
      <c r="R206" s="142"/>
    </row>
    <row r="207" spans="1:18" s="1" customFormat="1" x14ac:dyDescent="0.3">
      <c r="A207" s="135"/>
      <c r="B207" s="140"/>
      <c r="C207" s="230">
        <v>44</v>
      </c>
      <c r="D207" s="230" t="s">
        <v>63</v>
      </c>
      <c r="E207" s="231"/>
      <c r="F207" s="322" t="s">
        <v>86</v>
      </c>
      <c r="G207" s="323"/>
      <c r="H207" s="323"/>
      <c r="I207" s="323"/>
      <c r="J207" s="197" t="s">
        <v>74</v>
      </c>
      <c r="K207" s="198">
        <v>1</v>
      </c>
      <c r="L207" s="199"/>
      <c r="M207" s="111">
        <f t="shared" si="10"/>
        <v>0</v>
      </c>
      <c r="N207" s="79">
        <v>0</v>
      </c>
      <c r="O207" s="72">
        <f t="shared" si="11"/>
        <v>0</v>
      </c>
      <c r="P207" s="79">
        <v>0</v>
      </c>
      <c r="Q207" s="72">
        <f t="shared" si="12"/>
        <v>0</v>
      </c>
      <c r="R207" s="142"/>
    </row>
    <row r="208" spans="1:18" s="74" customFormat="1" ht="7.5" x14ac:dyDescent="0.15">
      <c r="A208" s="182"/>
      <c r="B208" s="183"/>
      <c r="C208" s="184"/>
      <c r="D208" s="184"/>
      <c r="E208" s="185"/>
      <c r="F208" s="186"/>
      <c r="G208" s="186"/>
      <c r="H208" s="186"/>
      <c r="I208" s="186"/>
      <c r="J208" s="187"/>
      <c r="K208" s="188"/>
      <c r="L208" s="189"/>
      <c r="M208" s="91"/>
      <c r="N208" s="190"/>
      <c r="O208" s="131"/>
      <c r="P208" s="190"/>
      <c r="Q208" s="131"/>
      <c r="R208" s="101"/>
    </row>
    <row r="209" spans="1:18" s="1" customFormat="1" x14ac:dyDescent="0.3">
      <c r="A209" s="135"/>
      <c r="B209" s="65"/>
      <c r="C209" s="191" t="s">
        <v>118</v>
      </c>
      <c r="D209" s="128"/>
      <c r="E209" s="170"/>
      <c r="F209" s="171"/>
      <c r="G209" s="171"/>
      <c r="H209" s="171"/>
      <c r="I209" s="171"/>
      <c r="J209" s="172"/>
      <c r="K209" s="175"/>
      <c r="L209" s="66"/>
      <c r="M209" s="84"/>
      <c r="N209" s="152"/>
      <c r="O209" s="112"/>
      <c r="P209" s="152"/>
      <c r="Q209" s="112"/>
      <c r="R209" s="20"/>
    </row>
    <row r="210" spans="1:18" s="1" customFormat="1" x14ac:dyDescent="0.3">
      <c r="A210" s="135"/>
      <c r="B210" s="65"/>
      <c r="C210" s="314" t="s">
        <v>162</v>
      </c>
      <c r="D210" s="314"/>
      <c r="E210" s="314"/>
      <c r="F210" s="314"/>
      <c r="G210" s="314"/>
      <c r="H210" s="314"/>
      <c r="I210" s="314"/>
      <c r="J210" s="314"/>
      <c r="K210" s="314"/>
      <c r="L210" s="314"/>
      <c r="M210" s="314"/>
      <c r="N210" s="314"/>
      <c r="O210" s="314"/>
      <c r="P210" s="314"/>
      <c r="Q210" s="314"/>
      <c r="R210" s="20"/>
    </row>
    <row r="211" spans="1:18" s="1" customFormat="1" ht="6.95" customHeight="1" x14ac:dyDescent="0.25">
      <c r="B211" s="39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89"/>
      <c r="O211" s="89"/>
      <c r="P211" s="89"/>
      <c r="Q211" s="89"/>
      <c r="R211" s="41"/>
    </row>
  </sheetData>
  <mergeCells count="112">
    <mergeCell ref="C210:Q210"/>
    <mergeCell ref="F139:I139"/>
    <mergeCell ref="F133:I133"/>
    <mergeCell ref="F143:J143"/>
    <mergeCell ref="F198:I198"/>
    <mergeCell ref="F200:I200"/>
    <mergeCell ref="F202:I202"/>
    <mergeCell ref="F203:I203"/>
    <mergeCell ref="F204:I204"/>
    <mergeCell ref="F205:I205"/>
    <mergeCell ref="F191:I191"/>
    <mergeCell ref="F193:I193"/>
    <mergeCell ref="F194:I194"/>
    <mergeCell ref="F195:I195"/>
    <mergeCell ref="F196:I196"/>
    <mergeCell ref="F189:I189"/>
    <mergeCell ref="F190:I190"/>
    <mergeCell ref="F186:I186"/>
    <mergeCell ref="F187:I187"/>
    <mergeCell ref="F188:I188"/>
    <mergeCell ref="F206:I206"/>
    <mergeCell ref="F207:I207"/>
    <mergeCell ref="F185:I185"/>
    <mergeCell ref="F175:I175"/>
    <mergeCell ref="F163:I163"/>
    <mergeCell ref="F122:I122"/>
    <mergeCell ref="F123:J123"/>
    <mergeCell ref="F130:I130"/>
    <mergeCell ref="F158:I158"/>
    <mergeCell ref="F159:I159"/>
    <mergeCell ref="F160:J160"/>
    <mergeCell ref="F180:I180"/>
    <mergeCell ref="F172:I172"/>
    <mergeCell ref="F167:I167"/>
    <mergeCell ref="F168:I168"/>
    <mergeCell ref="F164:J164"/>
    <mergeCell ref="F145:I145"/>
    <mergeCell ref="F146:J146"/>
    <mergeCell ref="F147:J147"/>
    <mergeCell ref="F150:I150"/>
    <mergeCell ref="F152:J152"/>
    <mergeCell ref="F151:J151"/>
    <mergeCell ref="F154:I154"/>
    <mergeCell ref="F155:J155"/>
    <mergeCell ref="F165:J165"/>
    <mergeCell ref="F171:I171"/>
    <mergeCell ref="C111:C112"/>
    <mergeCell ref="D111:D112"/>
    <mergeCell ref="E111:E112"/>
    <mergeCell ref="F111:I112"/>
    <mergeCell ref="J111:J112"/>
    <mergeCell ref="K111:K112"/>
    <mergeCell ref="F142:I142"/>
    <mergeCell ref="F157:I157"/>
    <mergeCell ref="F162:I162"/>
    <mergeCell ref="F127:I127"/>
    <mergeCell ref="O91:Q91"/>
    <mergeCell ref="O92:Q92"/>
    <mergeCell ref="O94:Q94"/>
    <mergeCell ref="O96:Q96"/>
    <mergeCell ref="L111:M111"/>
    <mergeCell ref="N111:O111"/>
    <mergeCell ref="P111:Q111"/>
    <mergeCell ref="F116:I116"/>
    <mergeCell ref="F119:I119"/>
    <mergeCell ref="F104:P104"/>
    <mergeCell ref="M106:P106"/>
    <mergeCell ref="M108:Q108"/>
    <mergeCell ref="M109:Q109"/>
    <mergeCell ref="L36:P36"/>
    <mergeCell ref="C75:Q75"/>
    <mergeCell ref="F77:P77"/>
    <mergeCell ref="C1:Q1"/>
    <mergeCell ref="C3:Q3"/>
    <mergeCell ref="F5:P5"/>
    <mergeCell ref="O7:P7"/>
    <mergeCell ref="O9:P9"/>
    <mergeCell ref="O10:P10"/>
    <mergeCell ref="H31:J31"/>
    <mergeCell ref="M31:P31"/>
    <mergeCell ref="H32:J32"/>
    <mergeCell ref="M32:P32"/>
    <mergeCell ref="E22:L22"/>
    <mergeCell ref="M25:P25"/>
    <mergeCell ref="M26:P26"/>
    <mergeCell ref="M28:P28"/>
    <mergeCell ref="H30:J30"/>
    <mergeCell ref="M30:P30"/>
    <mergeCell ref="M79:N79"/>
    <mergeCell ref="C102:Q102"/>
    <mergeCell ref="F136:I136"/>
    <mergeCell ref="O88:Q88"/>
    <mergeCell ref="O89:Q89"/>
    <mergeCell ref="O90:Q90"/>
    <mergeCell ref="F176:J176"/>
    <mergeCell ref="F197:I197"/>
    <mergeCell ref="O12:P12"/>
    <mergeCell ref="O13:P13"/>
    <mergeCell ref="O15:P15"/>
    <mergeCell ref="O16:P16"/>
    <mergeCell ref="O18:P18"/>
    <mergeCell ref="O19:P19"/>
    <mergeCell ref="H33:J33"/>
    <mergeCell ref="M33:P33"/>
    <mergeCell ref="M81:Q81"/>
    <mergeCell ref="M82:Q82"/>
    <mergeCell ref="C84:G84"/>
    <mergeCell ref="O84:Q84"/>
    <mergeCell ref="O86:Q86"/>
    <mergeCell ref="O87:Q87"/>
    <mergeCell ref="H34:J34"/>
    <mergeCell ref="M34:P34"/>
  </mergeCells>
  <phoneticPr fontId="35" type="noConversion"/>
  <printOptions horizontalCentered="1"/>
  <pageMargins left="0.19685039370078741" right="0.19685039370078741" top="0.51181102362204722" bottom="0.39370078740157483" header="0" footer="0.19685039370078741"/>
  <pageSetup paperSize="9" scale="75" orientation="portrait" errors="blank" r:id="rId1"/>
  <headerFooter>
    <oddFooter>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/>
</file>

<file path=customXml/itemProps1.xml><?xml version="1.0" encoding="utf-8"?>
<ds:datastoreItem xmlns:ds="http://schemas.openxmlformats.org/officeDocument/2006/customXml" ds:itemID="{35A7F119-F81A-4440-81C3-03390D3C5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Rekapitulace stavby</vt:lpstr>
      <vt:lpstr>IO.101 - KOM</vt:lpstr>
      <vt:lpstr>'IO.101 - KOM'!Názvy_tisku</vt:lpstr>
      <vt:lpstr>'IO.101 - KOM'!Oblast_tisku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VLADA-PC\dulikv</dc:creator>
  <cp:lastModifiedBy>Adéla Marková</cp:lastModifiedBy>
  <cp:lastPrinted>2025-10-24T07:41:24Z</cp:lastPrinted>
  <dcterms:created xsi:type="dcterms:W3CDTF">2019-04-04T10:47:39Z</dcterms:created>
  <dcterms:modified xsi:type="dcterms:W3CDTF">2026-01-20T13:07:59Z</dcterms:modified>
</cp:coreProperties>
</file>