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17895" windowHeight="13230" activeTab="0"/>
  </bookViews>
  <sheets>
    <sheet name="Rekapitulace stavby" sheetId="1" r:id="rId1"/>
    <sheet name="CR_Strel_VAK - Chrudim - ..." sheetId="2" r:id="rId2"/>
    <sheet name="VON_CR_Strel_VAK - VON_Ch..." sheetId="3" r:id="rId3"/>
    <sheet name="Pokyny pro vyplnění" sheetId="4" r:id="rId4"/>
  </sheets>
  <definedNames>
    <definedName name="_xlnm._FilterDatabase" localSheetId="1" hidden="1">'CR_Strel_VAK - Chrudim - ...'!$C$85:$K$289</definedName>
    <definedName name="_xlnm._FilterDatabase" localSheetId="2" hidden="1">'VON_CR_Strel_VAK - VON_Ch...'!$C$77:$K$85</definedName>
    <definedName name="_xlnm.Print_Area" localSheetId="1">'CR_Strel_VAK - Chrudim - ...'!$C$4:$J$36,'CR_Strel_VAK - Chrudim - ...'!$C$42:$J$67,'CR_Strel_VAK - Chrudim - ...'!$C$73:$K$289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'VON_CR_Strel_VAK - VON_Ch...'!$C$4:$J$36,'VON_CR_Strel_VAK - VON_Ch...'!$C$42:$J$59,'VON_CR_Strel_VAK - VON_Ch...'!$C$65:$K$85</definedName>
    <definedName name="_xlnm.Print_Titles" localSheetId="0">'Rekapitulace stavby'!$49:$49</definedName>
    <definedName name="_xlnm.Print_Titles" localSheetId="1">'CR_Strel_VAK - Chrudim - ...'!$85:$85</definedName>
    <definedName name="_xlnm.Print_Titles" localSheetId="2">'VON_CR_Strel_VAK - VON_Ch...'!$77:$77</definedName>
  </definedNames>
  <calcPr calcId="145621"/>
</workbook>
</file>

<file path=xl/sharedStrings.xml><?xml version="1.0" encoding="utf-8"?>
<sst xmlns="http://schemas.openxmlformats.org/spreadsheetml/2006/main" count="3097" uniqueCount="654">
  <si>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</si>
  <si>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</si>
  <si>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</si>
  <si>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</si>
  <si>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</si>
  <si>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</si>
  <si>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</si>
  <si>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{d00d4516-6764-4123-a74e-438f1c08a21e}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</si>
  <si>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</si>
  <si>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</si>
  <si>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</si>
  <si>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</si>
  <si>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</si>
  <si>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</si>
  <si>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</si>
  <si>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</si>
  <si>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CR_Strel_VAK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</si>
  <si>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</si>
  <si>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</si>
  <si>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Chrudim - park Střelnice, vodovod - křížení náhonu, DUR, DSP, DPS</t>
  </si>
  <si>
    <t>0,1</t>
  </si>
  <si>
    <t>KSO:</t>
  </si>
  <si>
    <t>827 11 32</t>
  </si>
  <si>
    <t>CC-CZ:</t>
  </si>
  <si>
    <t/>
  </si>
  <si>
    <t>1</t>
  </si>
  <si>
    <t>Místo:</t>
  </si>
  <si>
    <t>Chrudim</t>
  </si>
  <si>
    <t>Datum:</t>
  </si>
  <si>
    <t>19. 12. 2016</t>
  </si>
  <si>
    <t>10</t>
  </si>
  <si>
    <t>100</t>
  </si>
  <si>
    <t>Zadavatel:</t>
  </si>
  <si>
    <t>IČ:</t>
  </si>
  <si>
    <t>Vodovody a kanalizace Chrudim, a.s.</t>
  </si>
  <si>
    <t>DIČ:</t>
  </si>
  <si>
    <t>Uchazeč:</t>
  </si>
  <si>
    <t>Vyplň údaj</t>
  </si>
  <si>
    <t>Projektant:</t>
  </si>
  <si>
    <t>Vodárenská společnost Chrudim, a.s.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</si>
  <si>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</si>
  <si>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</si>
  <si>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</si>
  <si>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</si>
  <si>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</si>
  <si>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</si>
  <si>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</si>
  <si>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</si>
  <si>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</si>
  <si>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</si>
  <si>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</si>
  <si>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</si>
  <si>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</si>
  <si>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</si>
  <si>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</si>
  <si>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</si>
  <si>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</si>
  <si>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</si>
  <si>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</si>
  <si>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</si>
  <si>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</si>
  <si>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</si>
  <si>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</si>
  <si>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</si>
  <si>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</si>
  <si>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</si>
  <si>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</si>
  <si>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</si>
  <si>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</si>
  <si>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</si>
  <si>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</si>
  <si>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</si>
  <si>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</si>
  <si>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</si>
  <si>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</si>
  <si>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</si>
  <si>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</si>
  <si>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</si>
  <si>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</si>
  <si>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</si>
  <si>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</si>
  <si>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</si>
  <si>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Chrudim - park Střelnice, vodovod - křížení náhonu, DUR, DPS, DPS</t>
  </si>
  <si>
    <t>STA</t>
  </si>
  <si>
    <t>{bfa6cdf3-8f6d-4acf-a47f-95aaa5d48fee}</t>
  </si>
  <si>
    <t>2</t>
  </si>
  <si>
    <t>VON_CR_Strel_VAK</t>
  </si>
  <si>
    <t>VON_Chrudim - park Střelnice, vodovod - křížení náhonu</t>
  </si>
  <si>
    <t>VON</t>
  </si>
  <si>
    <t>{4b3e18c4-8b64-48b3-a7c7-845f7a3a8f91}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</si>
  <si>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</si>
  <si>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</si>
  <si>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</si>
  <si>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</si>
  <si>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</si>
  <si>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</si>
  <si>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</si>
  <si>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CR_Strel_VAK - Chrudim - park Střelnice, vodovod - křížení náhonu, DUR, DPS, DPS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</si>
  <si>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</si>
  <si>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</si>
  <si>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</si>
  <si>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</si>
  <si>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</si>
  <si>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</si>
  <si>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</si>
  <si>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</si>
  <si>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</si>
  <si>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</si>
  <si>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</si>
  <si>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</si>
  <si>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</si>
  <si>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PSV - Práce a dodávky PSV</t>
  </si>
  <si>
    <t xml:space="preserve">    744 - Elektromontáže - rozvody vodičů měděných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</si>
  <si>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</si>
  <si>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</si>
  <si>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</si>
  <si>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</si>
  <si>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</si>
  <si>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</si>
  <si>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</si>
  <si>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</si>
  <si>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</si>
  <si>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</si>
  <si>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</si>
  <si>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</si>
  <si>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</si>
  <si>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</si>
  <si>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</si>
  <si>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</si>
  <si>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</si>
  <si>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</si>
  <si>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</si>
  <si>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</si>
  <si>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</si>
  <si>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</si>
  <si>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2016 01</t>
  </si>
  <si>
    <t>4</t>
  </si>
  <si>
    <t>994555307</t>
  </si>
  <si>
    <t>VV</t>
  </si>
  <si>
    <t>"viz příloha B.1 Souhrnná technická zpráva, jedná se o 2 ks keřů"</t>
  </si>
  <si>
    <t>5</t>
  </si>
  <si>
    <t>111201401</t>
  </si>
  <si>
    <t>Spálení odstraněných křovin a stromů na hromadách průměru kmene do 100 mm pro jakoukoliv plochu</t>
  </si>
  <si>
    <t>-1537347323</t>
  </si>
  <si>
    <t>3</t>
  </si>
  <si>
    <t>113107223</t>
  </si>
  <si>
    <t>Odstranění podkladů nebo krytů s přemístěním hmot na skládku na vzdálenost do 20 m nebo s naložením na dopravní prostředek v ploše jednotlivě přes 200 m2 z kameniva hrubého drceného, o tl. vrstvy přes 200 do 300 mm</t>
  </si>
  <si>
    <t>-867499157</t>
  </si>
  <si>
    <t>"viz příloha D.4 Vzorové uložení, D.2 Stavební situace "</t>
  </si>
  <si>
    <t>8,6*0,9</t>
  </si>
  <si>
    <t>115101202</t>
  </si>
  <si>
    <t>Čerpání vody na dopravní výšku do 10 m průměrný přítok do 1000 l/min</t>
  </si>
  <si>
    <t>hod</t>
  </si>
  <si>
    <t>-595162</t>
  </si>
  <si>
    <t>"viz příloha B.1 souhrnná technická zpráva"</t>
  </si>
  <si>
    <t>24*7</t>
  </si>
  <si>
    <t>115101301</t>
  </si>
  <si>
    <t>Pohotovost čerpací soupravy pro dopravní výšku do 10 m přítok do 500 l/min</t>
  </si>
  <si>
    <t>den</t>
  </si>
  <si>
    <t>-1521494516</t>
  </si>
  <si>
    <t>"viz příloha B.1 Souhrnná technická zpráva"</t>
  </si>
  <si>
    <t>7</t>
  </si>
  <si>
    <t>6</t>
  </si>
  <si>
    <t>119001417</t>
  </si>
  <si>
    <t>Dočasné zajištění potrubí betonového, ŽB, kameninového nebo vláknocementového DN do 500</t>
  </si>
  <si>
    <t>m</t>
  </si>
  <si>
    <t>941939320</t>
  </si>
  <si>
    <t>"viz příloha D.2 Stavební situace a D.3. Pdélný profil vodovodu -  1x křížení s kanalizací DN 600 - PP žebrované"</t>
  </si>
  <si>
    <t>1*1</t>
  </si>
  <si>
    <t>120001101</t>
  </si>
  <si>
    <t>Příplatek za ztížení vykopávky v blízkosti podzemního vedení</t>
  </si>
  <si>
    <t>m3</t>
  </si>
  <si>
    <t>308690561</t>
  </si>
  <si>
    <t>"viz příloha D.2 Stavební situace a D.3 Pdélný profil vodovodu, 1x kanalizace DN 600"</t>
  </si>
  <si>
    <t>1,6*2,1*1</t>
  </si>
  <si>
    <t>8</t>
  </si>
  <si>
    <t>121101101</t>
  </si>
  <si>
    <t>Sejmutí ornice s přemístěním na vzdálenost do 50 m</t>
  </si>
  <si>
    <t>CS ÚRS 2015 01</t>
  </si>
  <si>
    <t>750071725</t>
  </si>
  <si>
    <t>"viz. příloha č. D.2 Stavební situace , D.4 Vzorové uložení"</t>
  </si>
  <si>
    <t>4,2*1*0,1</t>
  </si>
  <si>
    <t>9,4*0,9*0,1</t>
  </si>
  <si>
    <t>Součet</t>
  </si>
  <si>
    <t>9</t>
  </si>
  <si>
    <t>132101201</t>
  </si>
  <si>
    <t>Hloubení zapažených i nezapažených rýh šířky přes 600 do 2 000 mm s urovnáním dna do předepsaného profilu a spádu v horninách tř. 1 a 2 do 100 m3</t>
  </si>
  <si>
    <t>-2122829185</t>
  </si>
  <si>
    <t>"viz příloha D.2 Stavební situace ,D.3 Podélný profil vodovodu, D.4 Vzorové uložení"</t>
  </si>
  <si>
    <t>4,2*1*2,72-4,2*1*0,1</t>
  </si>
  <si>
    <t>9,4*0,9*2,795-9,4*0,9*0,1</t>
  </si>
  <si>
    <t>8,6*0,9*1,61-8,6*0,9*0,3</t>
  </si>
  <si>
    <t>43,943*0,4</t>
  </si>
  <si>
    <t>132201201</t>
  </si>
  <si>
    <t>Hloubení zapažených i nezapažených rýh šířky přes 600 do 2 000 mm s urovnáním dna do předepsaného profilu a spádu v hornině tř. 3 do 100 m3</t>
  </si>
  <si>
    <t>368923155</t>
  </si>
  <si>
    <t xml:space="preserve"> 8,6*0,9*1,61-8,6*0,9*0,3</t>
  </si>
  <si>
    <t>11</t>
  </si>
  <si>
    <t>132201209</t>
  </si>
  <si>
    <t>Příplatek za lepivost k hloubení rýh š do 2000 mm v hornině tř. 3</t>
  </si>
  <si>
    <t>-2078245305</t>
  </si>
  <si>
    <t>(43,943*0,8)/2</t>
  </si>
  <si>
    <t>12</t>
  </si>
  <si>
    <t>132301201</t>
  </si>
  <si>
    <t>Hloubení zapažených i nezapažených rýh šířky přes 600 do 2 000 mm s urovnáním dna do předepsaného profilu a spádu v hornině tř. 4 do 100 m3</t>
  </si>
  <si>
    <t>-691310230</t>
  </si>
  <si>
    <t>43,943*0,2</t>
  </si>
  <si>
    <t>13</t>
  </si>
  <si>
    <t>132301209</t>
  </si>
  <si>
    <t>Příplatek za lepivost k hloubení rýh š do 2000 mm v hornině tř. 4</t>
  </si>
  <si>
    <t>370705441</t>
  </si>
  <si>
    <t>(43,943*0,2)/2</t>
  </si>
  <si>
    <t>14</t>
  </si>
  <si>
    <t>151931102</t>
  </si>
  <si>
    <t>Zřízení pažení a rozepření stěn rýh pro podzemní vedení pažícími boxy v hornině středně tlačivé</t>
  </si>
  <si>
    <t>-119177448</t>
  </si>
  <si>
    <t>"viz příloha D.3 Podélný profil vodovodu a D.4 Vzorové uložení"</t>
  </si>
  <si>
    <t>4,2*2,72*2</t>
  </si>
  <si>
    <t>9,4*2,795</t>
  </si>
  <si>
    <t>8,6*1,61</t>
  </si>
  <si>
    <t>151931112</t>
  </si>
  <si>
    <t>Odstranění pažení a rozepření stěn rýh pro podzemní vedení pažícími boxy v hornině středně tlačivé</t>
  </si>
  <si>
    <t>352561851</t>
  </si>
  <si>
    <t>"viz příloha D.2 Stavební situace, D.3 Podélný profil vodovodu a D.4 Vzorové uložení</t>
  </si>
  <si>
    <t>62,967</t>
  </si>
  <si>
    <t>16</t>
  </si>
  <si>
    <t>161101101</t>
  </si>
  <si>
    <t>Svislé přemístění výkopku z horniny tř. 1 až 4 hl výkopu do 2,5 m</t>
  </si>
  <si>
    <t>1104898332</t>
  </si>
  <si>
    <t>43,943</t>
  </si>
  <si>
    <t>17</t>
  </si>
  <si>
    <t>162701105</t>
  </si>
  <si>
    <t>Vodorovné přemístění do 10000 m výkopku z horniny tř. 1 až 4</t>
  </si>
  <si>
    <t>-491454503</t>
  </si>
  <si>
    <t>"viz příloha D.3 Podélný profil vodovodu, D.5 Vzorové uložení,  A.Průvodní zpráva"</t>
  </si>
  <si>
    <t>43,943-31,985</t>
  </si>
  <si>
    <t>18</t>
  </si>
  <si>
    <t>162701109</t>
  </si>
  <si>
    <t>Příplatek k vodorovnému přemístění výkopku z horniny tř. 1 až 4 ZKD 1000 m přes 10000 m</t>
  </si>
  <si>
    <t>-1268770969</t>
  </si>
  <si>
    <t>"viz příloha D.3 Podélný profil vodovodu, D.4 Vzorové uložení, A.Průvodní zpráva"</t>
  </si>
  <si>
    <t>11,958*6</t>
  </si>
  <si>
    <t>19</t>
  </si>
  <si>
    <t>171201201</t>
  </si>
  <si>
    <t>Uložení sypaniny na skládky</t>
  </si>
  <si>
    <t>164492364</t>
  </si>
  <si>
    <t>"viz příloha D.3 Podélný profil vodovodu, D.4 Vzorové uložení, A. Průvodní zpráva"</t>
  </si>
  <si>
    <t>20</t>
  </si>
  <si>
    <t>174101101</t>
  </si>
  <si>
    <t>Zásyp jam, šachet rýh nebo kolem objektů sypaninou se zhutněním</t>
  </si>
  <si>
    <t>-2026763078</t>
  </si>
  <si>
    <t>"viz příloha D.3 Podélný profil vodovodu, D.4 Vzorové uložení"</t>
  </si>
  <si>
    <t>4,2*1*1,92</t>
  </si>
  <si>
    <t>9,4*0,9*1,995</t>
  </si>
  <si>
    <t>8,6*0,9*0,91</t>
  </si>
  <si>
    <t>175101101</t>
  </si>
  <si>
    <t>Obsyp potrubí bez prohození sypaniny z hornin tř. 1 až 4 uloženým do 3 m od kraje výkopu</t>
  </si>
  <si>
    <t>1329574605</t>
  </si>
  <si>
    <t>4,2*0,6*1-(PI*0,15*0,15*4,2)</t>
  </si>
  <si>
    <t>9,4*0,6*0,9-(PI*0,15*0,15*9,4)</t>
  </si>
  <si>
    <t>8,6*0,6*0,9-(PI*0,15*0,15*8,6)</t>
  </si>
  <si>
    <t>22</t>
  </si>
  <si>
    <t>M</t>
  </si>
  <si>
    <t>583373100</t>
  </si>
  <si>
    <t>kamenivo přírodní těžené pro stavební účely  PTK  (drobné, hrubé, štěrkopísky) štěrkopísky ČSN 72  1511-2 frakce   0-4     tř. B</t>
  </si>
  <si>
    <t>t</t>
  </si>
  <si>
    <t>-1531007654</t>
  </si>
  <si>
    <t>10,671*2</t>
  </si>
  <si>
    <t>23</t>
  </si>
  <si>
    <t>181301101</t>
  </si>
  <si>
    <t>Rozprostření ornice tl vrstvy do 100 mm pl do 500 m2 v rovině nebo ve svahu do 1:5</t>
  </si>
  <si>
    <t>506016233</t>
  </si>
  <si>
    <t>4,2*1</t>
  </si>
  <si>
    <t>9,4*0,9</t>
  </si>
  <si>
    <t>24</t>
  </si>
  <si>
    <t>181411131</t>
  </si>
  <si>
    <t>Založení trávníku na půdě předem připravené plochy do 1000 m2 výsevem včetně utažení parkového v rovině nebo na svahu do 1:5</t>
  </si>
  <si>
    <t>1058995252</t>
  </si>
  <si>
    <t>25</t>
  </si>
  <si>
    <t>005724720</t>
  </si>
  <si>
    <t>osivo směs travní krajinná - rovinná</t>
  </si>
  <si>
    <t>kg</t>
  </si>
  <si>
    <t>-1334699173</t>
  </si>
  <si>
    <t>12,66/5</t>
  </si>
  <si>
    <t>Zakládání</t>
  </si>
  <si>
    <t>26</t>
  </si>
  <si>
    <t>212752212</t>
  </si>
  <si>
    <t>Trativod z drenážních trubek plastových flexibilních D do 100 mm včetně lože otevřený výkop</t>
  </si>
  <si>
    <t>366586046</t>
  </si>
  <si>
    <t>"viz. příloha č. D.2.  Stavební situace, D.4.  Vzorové uložení"</t>
  </si>
  <si>
    <t>22,2</t>
  </si>
  <si>
    <t>Vodorovné konstrukce</t>
  </si>
  <si>
    <t>27</t>
  </si>
  <si>
    <t>451572111</t>
  </si>
  <si>
    <t>Lože pod potrubí otevřený výkop z kameniva drobného těženého</t>
  </si>
  <si>
    <t>2043534248</t>
  </si>
  <si>
    <t>"viz příloha D.2 Stavební situace, D.3 Podélný profil vodovodu a D.4 Vzorové uložení"</t>
  </si>
  <si>
    <t>8,6*0,9*0,1</t>
  </si>
  <si>
    <t>28</t>
  </si>
  <si>
    <t>452313121</t>
  </si>
  <si>
    <t>Podkladní bloky z betonu prostého tř. C 8/10 otevřený výkop</t>
  </si>
  <si>
    <t>627518649</t>
  </si>
  <si>
    <t>"viz příloha D.5 Kladečské schéma a D.7 Betonové zajišťovací bloky"</t>
  </si>
  <si>
    <t>0,376</t>
  </si>
  <si>
    <t>29</t>
  </si>
  <si>
    <t>452353101</t>
  </si>
  <si>
    <t>Bednění podkladních bloků otevřený výkop</t>
  </si>
  <si>
    <t>615909344</t>
  </si>
  <si>
    <t>0,376*2,67</t>
  </si>
  <si>
    <t>Komunikace</t>
  </si>
  <si>
    <t>30</t>
  </si>
  <si>
    <t>564281111</t>
  </si>
  <si>
    <t>Podklad nebo podsyp ze štěrkopísku ŠP s rozprostřením, vlhčením a zhutněním, po zhutnění tl. 300 mm</t>
  </si>
  <si>
    <t>645854974</t>
  </si>
  <si>
    <t>"viz příloha D.2 Stavební situace, D.3 Podélný profil, D.4 Vzorové uložení "</t>
  </si>
  <si>
    <t>Trubní vedení</t>
  </si>
  <si>
    <t>31</t>
  </si>
  <si>
    <t>850375121</t>
  </si>
  <si>
    <t>Výřez nebo výsek na potrubí z trub litinových tlakových DN 300</t>
  </si>
  <si>
    <t>kus</t>
  </si>
  <si>
    <t>-2117277282</t>
  </si>
  <si>
    <t>P</t>
  </si>
  <si>
    <t xml:space="preserve">Poznámka k položce:
v položce je počítáno: 1x výřez na stávajícím potrubí a 3x zkrácení potrubí (sek) 
                              </t>
  </si>
  <si>
    <t>32</t>
  </si>
  <si>
    <t>851371116</t>
  </si>
  <si>
    <t>Demontáž potrubí z trub litinových tlakových hrdlových v otevřeném výkopu s integrovaným těsněním DN 300 - demontáž stávajícícho potrubí vodovodní shybky včetně tvarovek a armatur</t>
  </si>
  <si>
    <t>-1921895168</t>
  </si>
  <si>
    <t>"viz příloha D.5 Kladečské schéma a D.8 Výpis materiálu"</t>
  </si>
  <si>
    <t>33</t>
  </si>
  <si>
    <t>851371131</t>
  </si>
  <si>
    <t>Montáž potrubí z trub litinových tlakových hrdlových v otevřeném výkopu s integrovaným těsněním DN 300</t>
  </si>
  <si>
    <t>1224912953</t>
  </si>
  <si>
    <t>34</t>
  </si>
  <si>
    <t>552530075</t>
  </si>
  <si>
    <t>Vnitřní zámkový spoj tvarovek DN 300</t>
  </si>
  <si>
    <t>-1264635472</t>
  </si>
  <si>
    <t>35</t>
  </si>
  <si>
    <t>552530076</t>
  </si>
  <si>
    <t>Vnitřní zámkový spoj pro potrubí DN 300</t>
  </si>
  <si>
    <t>139662835</t>
  </si>
  <si>
    <t>36</t>
  </si>
  <si>
    <t>552910350</t>
  </si>
  <si>
    <t>Příslušenství k litinovým tvarovkám - kroužky těsnící pro vodovodní potrubí DN 300</t>
  </si>
  <si>
    <t>-114534196</t>
  </si>
  <si>
    <t>37</t>
  </si>
  <si>
    <t>552530032</t>
  </si>
  <si>
    <t>trouby a tvarovky litinové tlakové trouby litinové hrdlové GGG vodovodní systémy hrdlové trouby z tvárné litiny spoj TYTON,  K9,  6 m uvnitř: vyložení z cementové  malty vně: vrstva pozinkování s krycí epoxidovou vrstvou DN 150</t>
  </si>
  <si>
    <t>-2040856405</t>
  </si>
  <si>
    <t>38</t>
  </si>
  <si>
    <t>857371131</t>
  </si>
  <si>
    <t>Montáž litinových tvarovek na potrubí litinovém tlakovém jednoosých na potrubí z trub hrdlových v otevřeném výkopu, kanálu nebo v šachtě s integrovaným těsněním DN 300</t>
  </si>
  <si>
    <t>445163119</t>
  </si>
  <si>
    <t>"E 300"</t>
  </si>
  <si>
    <t>"K 45° 300"</t>
  </si>
  <si>
    <t>"K 30° 300"</t>
  </si>
  <si>
    <t>"spojka jištěná ..... DN 300/300"</t>
  </si>
  <si>
    <t>39</t>
  </si>
  <si>
    <t>552538980</t>
  </si>
  <si>
    <t>Trouby a tvarovky litinové tlakové tvarovky přírubové s hrdlem zn. EU tvárná litina dle ČSN EN 545 uvnitř i vně: práškový epoxid dle GSK-RAL, min. tl. 250 µm DN 300</t>
  </si>
  <si>
    <t>-387211109</t>
  </si>
  <si>
    <t>40</t>
  </si>
  <si>
    <t>552539460</t>
  </si>
  <si>
    <t>Trouby a tvarovky litinové tlakové kolena hrdlová (K),  tvárná litina dle ČSN EN 545 uvnitř i vně: práškový epoxid dle GSK-RAL, min. tl. 250 µm DN  300 - 45°</t>
  </si>
  <si>
    <t>1107023724</t>
  </si>
  <si>
    <t>41</t>
  </si>
  <si>
    <t>552539340</t>
  </si>
  <si>
    <t>Trouby a tvarovky litinové tlakové kolena hrdlová (K) MMK kolena hrdlová zn. MMK, MMQ tvárná litina dle ČSN EN 545 uvnitř i vně: práškový epoxid dle GSK-RAL, min. tl. 250 µm DN  300 - 30°</t>
  </si>
  <si>
    <t>-550256349</t>
  </si>
  <si>
    <t>42</t>
  </si>
  <si>
    <t>797430000016</t>
  </si>
  <si>
    <t>SPOJKA DN 300 (313-356)</t>
  </si>
  <si>
    <t>559133327</t>
  </si>
  <si>
    <t>43</t>
  </si>
  <si>
    <t>857372121</t>
  </si>
  <si>
    <t>Montáž litinových tvarovek na potrubí litinovém tlakovém jednoosých na potrubí z trub přírubových v otevřeném výkopu, kanálu nebo v šachtě DN 300</t>
  </si>
  <si>
    <t>-1975092485</t>
  </si>
  <si>
    <t>"TP 300, dl. 1,94 m"</t>
  </si>
  <si>
    <t>"PP 300 - výškové"</t>
  </si>
  <si>
    <t>"P 300"</t>
  </si>
  <si>
    <t>"F 300"</t>
  </si>
  <si>
    <t>44</t>
  </si>
  <si>
    <t>552518022</t>
  </si>
  <si>
    <t>TP-kus DN 300/1940 - atypický kus</t>
  </si>
  <si>
    <t>-2040952701</t>
  </si>
  <si>
    <t>45</t>
  </si>
  <si>
    <t>552540530</t>
  </si>
  <si>
    <t>Trouby a tvarovky litinové tlakové kolena přírubová s patkou 90° zn. N tvárná litina dle ČSN EN 545 uvnitř i vně: práškový epoxid dle GSK-RAL, min. tl. 250 µm DN 300</t>
  </si>
  <si>
    <t>1747086668</t>
  </si>
  <si>
    <t>46</t>
  </si>
  <si>
    <t>552599880</t>
  </si>
  <si>
    <t>Trouby a tvarovky litinové tlakové kolena přírubová P (PN 10) - tvárná litina- P 45° - NATURAL  (PN 10) DN  300 - 90°   natural</t>
  </si>
  <si>
    <t>446646874</t>
  </si>
  <si>
    <t>47</t>
  </si>
  <si>
    <t>552534950</t>
  </si>
  <si>
    <t>Trouby a tvarovky litinové tlakové tvarovky přírubové s hladkým koncem zn. F tvárná litina dle ČSN EN 545 uvnitř i vně: práškový epoxid dle GSK-RAL, min. tl. 250 µm DN 300</t>
  </si>
  <si>
    <t>-726255019</t>
  </si>
  <si>
    <t>48</t>
  </si>
  <si>
    <t>892372111</t>
  </si>
  <si>
    <t>Zabezpečení konců vodovodního potrubí DN do 300 při tlakových zkouškách</t>
  </si>
  <si>
    <t>415402781</t>
  </si>
  <si>
    <t>49</t>
  </si>
  <si>
    <t>892381111</t>
  </si>
  <si>
    <t>Tlakové zkoušky vodou na potrubí DN 250, 300 nebo 350</t>
  </si>
  <si>
    <t>1974083055</t>
  </si>
  <si>
    <t>"viz příloha D.7 Výpis materiálu"</t>
  </si>
  <si>
    <t>50</t>
  </si>
  <si>
    <t>892383122</t>
  </si>
  <si>
    <t>Proplach a dezinfekce vodovodního potrubí DN 250, 300 nebo 350</t>
  </si>
  <si>
    <t>-235710333</t>
  </si>
  <si>
    <t>Ostatní konstrukce a práce-bourání</t>
  </si>
  <si>
    <t>51</t>
  </si>
  <si>
    <t>979082213</t>
  </si>
  <si>
    <t>Vodorovná doprava suti po suchu do 1 km, odvoz asf.</t>
  </si>
  <si>
    <t>-1986837884</t>
  </si>
  <si>
    <t>52</t>
  </si>
  <si>
    <t>979082219</t>
  </si>
  <si>
    <t>Příplatek ZKD 1 km u vodorovné dopravy suti po suchu do 1 km</t>
  </si>
  <si>
    <t>2130309385</t>
  </si>
  <si>
    <t>3,096*15</t>
  </si>
  <si>
    <t>99</t>
  </si>
  <si>
    <t>Přesun hmot</t>
  </si>
  <si>
    <t>53</t>
  </si>
  <si>
    <t>979097115</t>
  </si>
  <si>
    <t>Poplatek za skládku - ostatní zemina</t>
  </si>
  <si>
    <t>-1880659101</t>
  </si>
  <si>
    <t>"viz příloha D.3 Podélný profil vodovodu, D.3 Podélný profil vodovodu aPrůvodní zpráva"</t>
  </si>
  <si>
    <t>11,958*2</t>
  </si>
  <si>
    <t>54</t>
  </si>
  <si>
    <t>979097116</t>
  </si>
  <si>
    <t>Poplatek obci za uložení na skládku</t>
  </si>
  <si>
    <t>-898326199</t>
  </si>
  <si>
    <t>23,916</t>
  </si>
  <si>
    <t>55</t>
  </si>
  <si>
    <t>979097118</t>
  </si>
  <si>
    <t>Likvidace stávajícího demontovaného vodovodu včetně odvozu na skládku</t>
  </si>
  <si>
    <t>901346448</t>
  </si>
  <si>
    <t>56</t>
  </si>
  <si>
    <t>979099141</t>
  </si>
  <si>
    <t>Poplatek za skládku - asfalt, suť</t>
  </si>
  <si>
    <t>1003362149</t>
  </si>
  <si>
    <t>57</t>
  </si>
  <si>
    <t>998276101</t>
  </si>
  <si>
    <t>Přesun hmot pro trubní vedení z trub z plastických hmot otevřený výkop</t>
  </si>
  <si>
    <t>756284928</t>
  </si>
  <si>
    <t>PSV</t>
  </si>
  <si>
    <t>Práce a dodávky PSV</t>
  </si>
  <si>
    <t>744</t>
  </si>
  <si>
    <t>Elektromontáže - rozvody vodičů měděných</t>
  </si>
  <si>
    <t>58</t>
  </si>
  <si>
    <t>744731210</t>
  </si>
  <si>
    <t>Montáž kabel Cu sdělovací sk.2 2-7x1,5 mm umístěný volně</t>
  </si>
  <si>
    <t>-958957978</t>
  </si>
  <si>
    <t>59</t>
  </si>
  <si>
    <t>341110600</t>
  </si>
  <si>
    <t>kabel silový s Cu jádrem CYKY 4x1,5 mm2</t>
  </si>
  <si>
    <t>958808068</t>
  </si>
  <si>
    <t>VON_CR_Strel_VAK - VON_Chrudim - park Střelnice, vodovod - křížení náhonu</t>
  </si>
  <si>
    <t>000000011</t>
  </si>
  <si>
    <t>Vytyčení stavby, geodetické práce před výstavbou</t>
  </si>
  <si>
    <t>-1922017546</t>
  </si>
  <si>
    <t>000000012</t>
  </si>
  <si>
    <t>Geodetické zaměření stavby</t>
  </si>
  <si>
    <t>-1318187919</t>
  </si>
  <si>
    <t>000000013</t>
  </si>
  <si>
    <t>Vytyčení inženýrských sítí</t>
  </si>
  <si>
    <t>-1528917621</t>
  </si>
  <si>
    <t>000000079</t>
  </si>
  <si>
    <t>Hutnící zkoušky</t>
  </si>
  <si>
    <t>-224850016</t>
  </si>
  <si>
    <t>000000129</t>
  </si>
  <si>
    <t>Rozbor vody</t>
  </si>
  <si>
    <t>-940469809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</si>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</sst>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5" t="s">
        <v>16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8"/>
      <c r="AQ5" s="30"/>
      <c r="BE5" s="333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7" t="s">
        <v>19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8"/>
      <c r="AQ6" s="30"/>
      <c r="BE6" s="334"/>
      <c r="BS6" s="23" t="s">
        <v>20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24</v>
      </c>
      <c r="AO7" s="28"/>
      <c r="AP7" s="28"/>
      <c r="AQ7" s="30"/>
      <c r="BE7" s="334"/>
      <c r="BS7" s="23" t="s">
        <v>25</v>
      </c>
    </row>
    <row r="8" spans="2:71" ht="14.45" customHeight="1">
      <c r="B8" s="27"/>
      <c r="C8" s="28"/>
      <c r="D8" s="36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28</v>
      </c>
      <c r="AL8" s="28"/>
      <c r="AM8" s="28"/>
      <c r="AN8" s="37" t="s">
        <v>29</v>
      </c>
      <c r="AO8" s="28"/>
      <c r="AP8" s="28"/>
      <c r="AQ8" s="30"/>
      <c r="BE8" s="334"/>
      <c r="BS8" s="23" t="s">
        <v>30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4"/>
      <c r="BS9" s="23" t="s">
        <v>31</v>
      </c>
    </row>
    <row r="10" spans="2:71" ht="14.45" customHeight="1">
      <c r="B10" s="27"/>
      <c r="C10" s="28"/>
      <c r="D10" s="36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33</v>
      </c>
      <c r="AL10" s="28"/>
      <c r="AM10" s="28"/>
      <c r="AN10" s="34" t="s">
        <v>24</v>
      </c>
      <c r="AO10" s="28"/>
      <c r="AP10" s="28"/>
      <c r="AQ10" s="30"/>
      <c r="BE10" s="334"/>
      <c r="BS10" s="23" t="s">
        <v>20</v>
      </c>
    </row>
    <row r="11" spans="2:71" ht="18.4" customHeight="1">
      <c r="B11" s="27"/>
      <c r="C11" s="28"/>
      <c r="D11" s="28"/>
      <c r="E11" s="34" t="s">
        <v>34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35</v>
      </c>
      <c r="AL11" s="28"/>
      <c r="AM11" s="28"/>
      <c r="AN11" s="34" t="s">
        <v>24</v>
      </c>
      <c r="AO11" s="28"/>
      <c r="AP11" s="28"/>
      <c r="AQ11" s="30"/>
      <c r="BE11" s="334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4"/>
      <c r="BS12" s="23" t="s">
        <v>20</v>
      </c>
    </row>
    <row r="13" spans="2:71" ht="14.45" customHeight="1">
      <c r="B13" s="27"/>
      <c r="C13" s="28"/>
      <c r="D13" s="36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33</v>
      </c>
      <c r="AL13" s="28"/>
      <c r="AM13" s="28"/>
      <c r="AN13" s="38" t="s">
        <v>37</v>
      </c>
      <c r="AO13" s="28"/>
      <c r="AP13" s="28"/>
      <c r="AQ13" s="30"/>
      <c r="BE13" s="334"/>
      <c r="BS13" s="23" t="s">
        <v>20</v>
      </c>
    </row>
    <row r="14" spans="2:71" ht="13.5">
      <c r="B14" s="27"/>
      <c r="C14" s="28"/>
      <c r="D14" s="28"/>
      <c r="E14" s="338" t="s">
        <v>37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6" t="s">
        <v>35</v>
      </c>
      <c r="AL14" s="28"/>
      <c r="AM14" s="28"/>
      <c r="AN14" s="38" t="s">
        <v>37</v>
      </c>
      <c r="AO14" s="28"/>
      <c r="AP14" s="28"/>
      <c r="AQ14" s="30"/>
      <c r="BE14" s="334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4"/>
      <c r="BS15" s="23" t="s">
        <v>6</v>
      </c>
    </row>
    <row r="16" spans="2:71" ht="14.45" customHeight="1">
      <c r="B16" s="27"/>
      <c r="C16" s="28"/>
      <c r="D16" s="36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33</v>
      </c>
      <c r="AL16" s="28"/>
      <c r="AM16" s="28"/>
      <c r="AN16" s="34" t="s">
        <v>24</v>
      </c>
      <c r="AO16" s="28"/>
      <c r="AP16" s="28"/>
      <c r="AQ16" s="30"/>
      <c r="BE16" s="334"/>
      <c r="BS16" s="23" t="s">
        <v>6</v>
      </c>
    </row>
    <row r="17" spans="2:71" ht="18.4" customHeight="1">
      <c r="B17" s="27"/>
      <c r="C17" s="28"/>
      <c r="D17" s="28"/>
      <c r="E17" s="34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35</v>
      </c>
      <c r="AL17" s="28"/>
      <c r="AM17" s="28"/>
      <c r="AN17" s="34" t="s">
        <v>24</v>
      </c>
      <c r="AO17" s="28"/>
      <c r="AP17" s="28"/>
      <c r="AQ17" s="30"/>
      <c r="BE17" s="334"/>
      <c r="BS17" s="23" t="s">
        <v>40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4"/>
      <c r="BS18" s="23" t="s">
        <v>8</v>
      </c>
    </row>
    <row r="19" spans="2:71" ht="14.45" customHeight="1">
      <c r="B19" s="27"/>
      <c r="C19" s="28"/>
      <c r="D19" s="36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4"/>
      <c r="BS19" s="23" t="s">
        <v>8</v>
      </c>
    </row>
    <row r="20" spans="2:71" ht="71.25" customHeight="1">
      <c r="B20" s="27"/>
      <c r="C20" s="28"/>
      <c r="D20" s="28"/>
      <c r="E20" s="340" t="s">
        <v>42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8"/>
      <c r="AP20" s="28"/>
      <c r="AQ20" s="30"/>
      <c r="BE20" s="334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4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4"/>
    </row>
    <row r="23" spans="2:57" s="1" customFormat="1" ht="25.9" customHeight="1">
      <c r="B23" s="40"/>
      <c r="C23" s="41"/>
      <c r="D23" s="42" t="s">
        <v>43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1">
        <f>ROUND(AG51,2)</f>
        <v>0</v>
      </c>
      <c r="AL23" s="342"/>
      <c r="AM23" s="342"/>
      <c r="AN23" s="342"/>
      <c r="AO23" s="342"/>
      <c r="AP23" s="41"/>
      <c r="AQ23" s="44"/>
      <c r="BE23" s="334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4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3" t="s">
        <v>44</v>
      </c>
      <c r="M25" s="343"/>
      <c r="N25" s="343"/>
      <c r="O25" s="343"/>
      <c r="P25" s="41"/>
      <c r="Q25" s="41"/>
      <c r="R25" s="41"/>
      <c r="S25" s="41"/>
      <c r="T25" s="41"/>
      <c r="U25" s="41"/>
      <c r="V25" s="41"/>
      <c r="W25" s="343" t="s">
        <v>45</v>
      </c>
      <c r="X25" s="343"/>
      <c r="Y25" s="343"/>
      <c r="Z25" s="343"/>
      <c r="AA25" s="343"/>
      <c r="AB25" s="343"/>
      <c r="AC25" s="343"/>
      <c r="AD25" s="343"/>
      <c r="AE25" s="343"/>
      <c r="AF25" s="41"/>
      <c r="AG25" s="41"/>
      <c r="AH25" s="41"/>
      <c r="AI25" s="41"/>
      <c r="AJ25" s="41"/>
      <c r="AK25" s="343" t="s">
        <v>46</v>
      </c>
      <c r="AL25" s="343"/>
      <c r="AM25" s="343"/>
      <c r="AN25" s="343"/>
      <c r="AO25" s="343"/>
      <c r="AP25" s="41"/>
      <c r="AQ25" s="44"/>
      <c r="BE25" s="334"/>
    </row>
    <row r="26" spans="2:57" s="2" customFormat="1" ht="14.45" customHeight="1">
      <c r="B26" s="46"/>
      <c r="C26" s="47"/>
      <c r="D26" s="48" t="s">
        <v>47</v>
      </c>
      <c r="E26" s="47"/>
      <c r="F26" s="48" t="s">
        <v>48</v>
      </c>
      <c r="G26" s="47"/>
      <c r="H26" s="47"/>
      <c r="I26" s="47"/>
      <c r="J26" s="47"/>
      <c r="K26" s="47"/>
      <c r="L26" s="344">
        <v>0.21</v>
      </c>
      <c r="M26" s="345"/>
      <c r="N26" s="345"/>
      <c r="O26" s="345"/>
      <c r="P26" s="47"/>
      <c r="Q26" s="47"/>
      <c r="R26" s="47"/>
      <c r="S26" s="47"/>
      <c r="T26" s="47"/>
      <c r="U26" s="47"/>
      <c r="V26" s="47"/>
      <c r="W26" s="346">
        <f>ROUND(AZ51,2)</f>
        <v>0</v>
      </c>
      <c r="X26" s="345"/>
      <c r="Y26" s="345"/>
      <c r="Z26" s="345"/>
      <c r="AA26" s="345"/>
      <c r="AB26" s="345"/>
      <c r="AC26" s="345"/>
      <c r="AD26" s="345"/>
      <c r="AE26" s="345"/>
      <c r="AF26" s="47"/>
      <c r="AG26" s="47"/>
      <c r="AH26" s="47"/>
      <c r="AI26" s="47"/>
      <c r="AJ26" s="47"/>
      <c r="AK26" s="346">
        <f>ROUND(AV51,2)</f>
        <v>0</v>
      </c>
      <c r="AL26" s="345"/>
      <c r="AM26" s="345"/>
      <c r="AN26" s="345"/>
      <c r="AO26" s="345"/>
      <c r="AP26" s="47"/>
      <c r="AQ26" s="49"/>
      <c r="BE26" s="334"/>
    </row>
    <row r="27" spans="2:57" s="2" customFormat="1" ht="14.45" customHeight="1">
      <c r="B27" s="46"/>
      <c r="C27" s="47"/>
      <c r="D27" s="47"/>
      <c r="E27" s="47"/>
      <c r="F27" s="48" t="s">
        <v>49</v>
      </c>
      <c r="G27" s="47"/>
      <c r="H27" s="47"/>
      <c r="I27" s="47"/>
      <c r="J27" s="47"/>
      <c r="K27" s="47"/>
      <c r="L27" s="344">
        <v>0.15</v>
      </c>
      <c r="M27" s="345"/>
      <c r="N27" s="345"/>
      <c r="O27" s="345"/>
      <c r="P27" s="47"/>
      <c r="Q27" s="47"/>
      <c r="R27" s="47"/>
      <c r="S27" s="47"/>
      <c r="T27" s="47"/>
      <c r="U27" s="47"/>
      <c r="V27" s="47"/>
      <c r="W27" s="346">
        <f>ROUND(BA51,2)</f>
        <v>0</v>
      </c>
      <c r="X27" s="345"/>
      <c r="Y27" s="345"/>
      <c r="Z27" s="345"/>
      <c r="AA27" s="345"/>
      <c r="AB27" s="345"/>
      <c r="AC27" s="345"/>
      <c r="AD27" s="345"/>
      <c r="AE27" s="345"/>
      <c r="AF27" s="47"/>
      <c r="AG27" s="47"/>
      <c r="AH27" s="47"/>
      <c r="AI27" s="47"/>
      <c r="AJ27" s="47"/>
      <c r="AK27" s="346">
        <f>ROUND(AW51,2)</f>
        <v>0</v>
      </c>
      <c r="AL27" s="345"/>
      <c r="AM27" s="345"/>
      <c r="AN27" s="345"/>
      <c r="AO27" s="345"/>
      <c r="AP27" s="47"/>
      <c r="AQ27" s="49"/>
      <c r="BE27" s="334"/>
    </row>
    <row r="28" spans="2:57" s="2" customFormat="1" ht="14.45" customHeight="1" hidden="1">
      <c r="B28" s="46"/>
      <c r="C28" s="47"/>
      <c r="D28" s="47"/>
      <c r="E28" s="47"/>
      <c r="F28" s="48" t="s">
        <v>50</v>
      </c>
      <c r="G28" s="47"/>
      <c r="H28" s="47"/>
      <c r="I28" s="47"/>
      <c r="J28" s="47"/>
      <c r="K28" s="47"/>
      <c r="L28" s="344">
        <v>0.21</v>
      </c>
      <c r="M28" s="345"/>
      <c r="N28" s="345"/>
      <c r="O28" s="345"/>
      <c r="P28" s="47"/>
      <c r="Q28" s="47"/>
      <c r="R28" s="47"/>
      <c r="S28" s="47"/>
      <c r="T28" s="47"/>
      <c r="U28" s="47"/>
      <c r="V28" s="47"/>
      <c r="W28" s="346">
        <f>ROUND(BB51,2)</f>
        <v>0</v>
      </c>
      <c r="X28" s="345"/>
      <c r="Y28" s="345"/>
      <c r="Z28" s="345"/>
      <c r="AA28" s="345"/>
      <c r="AB28" s="345"/>
      <c r="AC28" s="345"/>
      <c r="AD28" s="345"/>
      <c r="AE28" s="345"/>
      <c r="AF28" s="47"/>
      <c r="AG28" s="47"/>
      <c r="AH28" s="47"/>
      <c r="AI28" s="47"/>
      <c r="AJ28" s="47"/>
      <c r="AK28" s="346">
        <v>0</v>
      </c>
      <c r="AL28" s="345"/>
      <c r="AM28" s="345"/>
      <c r="AN28" s="345"/>
      <c r="AO28" s="345"/>
      <c r="AP28" s="47"/>
      <c r="AQ28" s="49"/>
      <c r="BE28" s="334"/>
    </row>
    <row r="29" spans="2:57" s="2" customFormat="1" ht="14.45" customHeight="1" hidden="1">
      <c r="B29" s="46"/>
      <c r="C29" s="47"/>
      <c r="D29" s="47"/>
      <c r="E29" s="47"/>
      <c r="F29" s="48" t="s">
        <v>51</v>
      </c>
      <c r="G29" s="47"/>
      <c r="H29" s="47"/>
      <c r="I29" s="47"/>
      <c r="J29" s="47"/>
      <c r="K29" s="47"/>
      <c r="L29" s="344">
        <v>0.15</v>
      </c>
      <c r="M29" s="345"/>
      <c r="N29" s="345"/>
      <c r="O29" s="345"/>
      <c r="P29" s="47"/>
      <c r="Q29" s="47"/>
      <c r="R29" s="47"/>
      <c r="S29" s="47"/>
      <c r="T29" s="47"/>
      <c r="U29" s="47"/>
      <c r="V29" s="47"/>
      <c r="W29" s="346">
        <f>ROUND(BC51,2)</f>
        <v>0</v>
      </c>
      <c r="X29" s="345"/>
      <c r="Y29" s="345"/>
      <c r="Z29" s="345"/>
      <c r="AA29" s="345"/>
      <c r="AB29" s="345"/>
      <c r="AC29" s="345"/>
      <c r="AD29" s="345"/>
      <c r="AE29" s="345"/>
      <c r="AF29" s="47"/>
      <c r="AG29" s="47"/>
      <c r="AH29" s="47"/>
      <c r="AI29" s="47"/>
      <c r="AJ29" s="47"/>
      <c r="AK29" s="346">
        <v>0</v>
      </c>
      <c r="AL29" s="345"/>
      <c r="AM29" s="345"/>
      <c r="AN29" s="345"/>
      <c r="AO29" s="345"/>
      <c r="AP29" s="47"/>
      <c r="AQ29" s="49"/>
      <c r="BE29" s="334"/>
    </row>
    <row r="30" spans="2:57" s="2" customFormat="1" ht="14.45" customHeight="1" hidden="1">
      <c r="B30" s="46"/>
      <c r="C30" s="47"/>
      <c r="D30" s="47"/>
      <c r="E30" s="47"/>
      <c r="F30" s="48" t="s">
        <v>52</v>
      </c>
      <c r="G30" s="47"/>
      <c r="H30" s="47"/>
      <c r="I30" s="47"/>
      <c r="J30" s="47"/>
      <c r="K30" s="47"/>
      <c r="L30" s="344">
        <v>0</v>
      </c>
      <c r="M30" s="345"/>
      <c r="N30" s="345"/>
      <c r="O30" s="345"/>
      <c r="P30" s="47"/>
      <c r="Q30" s="47"/>
      <c r="R30" s="47"/>
      <c r="S30" s="47"/>
      <c r="T30" s="47"/>
      <c r="U30" s="47"/>
      <c r="V30" s="47"/>
      <c r="W30" s="346">
        <f>ROUND(BD51,2)</f>
        <v>0</v>
      </c>
      <c r="X30" s="345"/>
      <c r="Y30" s="345"/>
      <c r="Z30" s="345"/>
      <c r="AA30" s="345"/>
      <c r="AB30" s="345"/>
      <c r="AC30" s="345"/>
      <c r="AD30" s="345"/>
      <c r="AE30" s="345"/>
      <c r="AF30" s="47"/>
      <c r="AG30" s="47"/>
      <c r="AH30" s="47"/>
      <c r="AI30" s="47"/>
      <c r="AJ30" s="47"/>
      <c r="AK30" s="346">
        <v>0</v>
      </c>
      <c r="AL30" s="345"/>
      <c r="AM30" s="345"/>
      <c r="AN30" s="345"/>
      <c r="AO30" s="345"/>
      <c r="AP30" s="47"/>
      <c r="AQ30" s="49"/>
      <c r="BE30" s="334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4"/>
    </row>
    <row r="32" spans="2:57" s="1" customFormat="1" ht="25.9" customHeight="1">
      <c r="B32" s="40"/>
      <c r="C32" s="50"/>
      <c r="D32" s="51" t="s">
        <v>53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54</v>
      </c>
      <c r="U32" s="52"/>
      <c r="V32" s="52"/>
      <c r="W32" s="52"/>
      <c r="X32" s="347" t="s">
        <v>55</v>
      </c>
      <c r="Y32" s="348"/>
      <c r="Z32" s="348"/>
      <c r="AA32" s="348"/>
      <c r="AB32" s="348"/>
      <c r="AC32" s="52"/>
      <c r="AD32" s="52"/>
      <c r="AE32" s="52"/>
      <c r="AF32" s="52"/>
      <c r="AG32" s="52"/>
      <c r="AH32" s="52"/>
      <c r="AI32" s="52"/>
      <c r="AJ32" s="52"/>
      <c r="AK32" s="349">
        <f>SUM(AK23:AK30)</f>
        <v>0</v>
      </c>
      <c r="AL32" s="348"/>
      <c r="AM32" s="348"/>
      <c r="AN32" s="348"/>
      <c r="AO32" s="350"/>
      <c r="AP32" s="50"/>
      <c r="AQ32" s="54"/>
      <c r="BE32" s="334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56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CR_Strel_VAK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1" t="str">
        <f>K6</f>
        <v>Chrudim - park Střelnice, vodovod - křížení náhonu, DUR, DSP, DPS</v>
      </c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26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Chrudim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28</v>
      </c>
      <c r="AJ44" s="62"/>
      <c r="AK44" s="62"/>
      <c r="AL44" s="62"/>
      <c r="AM44" s="353" t="str">
        <f>IF(AN8="","",AN8)</f>
        <v>19. 12. 2016</v>
      </c>
      <c r="AN44" s="353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32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Vodovody a kanalizace Chrudim, a.s.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38</v>
      </c>
      <c r="AJ46" s="62"/>
      <c r="AK46" s="62"/>
      <c r="AL46" s="62"/>
      <c r="AM46" s="354" t="str">
        <f>IF(E17="","",E17)</f>
        <v>Vodárenská společnost Chrudim, a.s.</v>
      </c>
      <c r="AN46" s="354"/>
      <c r="AO46" s="354"/>
      <c r="AP46" s="354"/>
      <c r="AQ46" s="62"/>
      <c r="AR46" s="60"/>
      <c r="AS46" s="355" t="s">
        <v>57</v>
      </c>
      <c r="AT46" s="356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36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7"/>
      <c r="AT47" s="358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9"/>
      <c r="AT48" s="360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1" t="s">
        <v>58</v>
      </c>
      <c r="D49" s="362"/>
      <c r="E49" s="362"/>
      <c r="F49" s="362"/>
      <c r="G49" s="362"/>
      <c r="H49" s="78"/>
      <c r="I49" s="363" t="s">
        <v>59</v>
      </c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4" t="s">
        <v>60</v>
      </c>
      <c r="AH49" s="362"/>
      <c r="AI49" s="362"/>
      <c r="AJ49" s="362"/>
      <c r="AK49" s="362"/>
      <c r="AL49" s="362"/>
      <c r="AM49" s="362"/>
      <c r="AN49" s="363" t="s">
        <v>61</v>
      </c>
      <c r="AO49" s="362"/>
      <c r="AP49" s="362"/>
      <c r="AQ49" s="79" t="s">
        <v>62</v>
      </c>
      <c r="AR49" s="60"/>
      <c r="AS49" s="80" t="s">
        <v>63</v>
      </c>
      <c r="AT49" s="81" t="s">
        <v>64</v>
      </c>
      <c r="AU49" s="81" t="s">
        <v>65</v>
      </c>
      <c r="AV49" s="81" t="s">
        <v>66</v>
      </c>
      <c r="AW49" s="81" t="s">
        <v>67</v>
      </c>
      <c r="AX49" s="81" t="s">
        <v>68</v>
      </c>
      <c r="AY49" s="81" t="s">
        <v>69</v>
      </c>
      <c r="AZ49" s="81" t="s">
        <v>70</v>
      </c>
      <c r="BA49" s="81" t="s">
        <v>71</v>
      </c>
      <c r="BB49" s="81" t="s">
        <v>72</v>
      </c>
      <c r="BC49" s="81" t="s">
        <v>73</v>
      </c>
      <c r="BD49" s="82" t="s">
        <v>74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75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8">
        <f>ROUND(SUM(AG52:AG53),2)</f>
        <v>0</v>
      </c>
      <c r="AH51" s="368"/>
      <c r="AI51" s="368"/>
      <c r="AJ51" s="368"/>
      <c r="AK51" s="368"/>
      <c r="AL51" s="368"/>
      <c r="AM51" s="368"/>
      <c r="AN51" s="369">
        <f>SUM(AG51,AT51)</f>
        <v>0</v>
      </c>
      <c r="AO51" s="369"/>
      <c r="AP51" s="369"/>
      <c r="AQ51" s="88" t="s">
        <v>24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76</v>
      </c>
      <c r="BT51" s="93" t="s">
        <v>77</v>
      </c>
      <c r="BU51" s="94" t="s">
        <v>78</v>
      </c>
      <c r="BV51" s="93" t="s">
        <v>79</v>
      </c>
      <c r="BW51" s="93" t="s">
        <v>7</v>
      </c>
      <c r="BX51" s="93" t="s">
        <v>80</v>
      </c>
      <c r="CL51" s="93" t="s">
        <v>22</v>
      </c>
    </row>
    <row r="52" spans="1:91" s="5" customFormat="1" ht="31.5" customHeight="1">
      <c r="A52" s="95" t="s">
        <v>81</v>
      </c>
      <c r="B52" s="96"/>
      <c r="C52" s="97"/>
      <c r="D52" s="367" t="s">
        <v>16</v>
      </c>
      <c r="E52" s="367"/>
      <c r="F52" s="367"/>
      <c r="G52" s="367"/>
      <c r="H52" s="367"/>
      <c r="I52" s="98"/>
      <c r="J52" s="367" t="s">
        <v>82</v>
      </c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5">
        <f>'CR_Strel_VAK - Chrudim - ...'!J27</f>
        <v>0</v>
      </c>
      <c r="AH52" s="366"/>
      <c r="AI52" s="366"/>
      <c r="AJ52" s="366"/>
      <c r="AK52" s="366"/>
      <c r="AL52" s="366"/>
      <c r="AM52" s="366"/>
      <c r="AN52" s="365">
        <f>SUM(AG52,AT52)</f>
        <v>0</v>
      </c>
      <c r="AO52" s="366"/>
      <c r="AP52" s="366"/>
      <c r="AQ52" s="99" t="s">
        <v>83</v>
      </c>
      <c r="AR52" s="100"/>
      <c r="AS52" s="101">
        <v>0</v>
      </c>
      <c r="AT52" s="102">
        <f>ROUND(SUM(AV52:AW52),2)</f>
        <v>0</v>
      </c>
      <c r="AU52" s="103">
        <f>'CR_Strel_VAK - Chrudim - ...'!P86</f>
        <v>0</v>
      </c>
      <c r="AV52" s="102">
        <f>'CR_Strel_VAK - Chrudim - ...'!J30</f>
        <v>0</v>
      </c>
      <c r="AW52" s="102">
        <f>'CR_Strel_VAK - Chrudim - ...'!J31</f>
        <v>0</v>
      </c>
      <c r="AX52" s="102">
        <f>'CR_Strel_VAK - Chrudim - ...'!J32</f>
        <v>0</v>
      </c>
      <c r="AY52" s="102">
        <f>'CR_Strel_VAK - Chrudim - ...'!J33</f>
        <v>0</v>
      </c>
      <c r="AZ52" s="102">
        <f>'CR_Strel_VAK - Chrudim - ...'!F30</f>
        <v>0</v>
      </c>
      <c r="BA52" s="102">
        <f>'CR_Strel_VAK - Chrudim - ...'!F31</f>
        <v>0</v>
      </c>
      <c r="BB52" s="102">
        <f>'CR_Strel_VAK - Chrudim - ...'!F32</f>
        <v>0</v>
      </c>
      <c r="BC52" s="102">
        <f>'CR_Strel_VAK - Chrudim - ...'!F33</f>
        <v>0</v>
      </c>
      <c r="BD52" s="104">
        <f>'CR_Strel_VAK - Chrudim - ...'!F34</f>
        <v>0</v>
      </c>
      <c r="BT52" s="105" t="s">
        <v>25</v>
      </c>
      <c r="BV52" s="105" t="s">
        <v>79</v>
      </c>
      <c r="BW52" s="105" t="s">
        <v>84</v>
      </c>
      <c r="BX52" s="105" t="s">
        <v>7</v>
      </c>
      <c r="CL52" s="105" t="s">
        <v>22</v>
      </c>
      <c r="CM52" s="105" t="s">
        <v>85</v>
      </c>
    </row>
    <row r="53" spans="1:91" s="5" customFormat="1" ht="47.25" customHeight="1">
      <c r="A53" s="95" t="s">
        <v>81</v>
      </c>
      <c r="B53" s="96"/>
      <c r="C53" s="97"/>
      <c r="D53" s="367" t="s">
        <v>86</v>
      </c>
      <c r="E53" s="367"/>
      <c r="F53" s="367"/>
      <c r="G53" s="367"/>
      <c r="H53" s="367"/>
      <c r="I53" s="98"/>
      <c r="J53" s="367" t="s">
        <v>87</v>
      </c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5">
        <f>'VON_CR_Strel_VAK - VON_Ch...'!J27</f>
        <v>0</v>
      </c>
      <c r="AH53" s="366"/>
      <c r="AI53" s="366"/>
      <c r="AJ53" s="366"/>
      <c r="AK53" s="366"/>
      <c r="AL53" s="366"/>
      <c r="AM53" s="366"/>
      <c r="AN53" s="365">
        <f>SUM(AG53,AT53)</f>
        <v>0</v>
      </c>
      <c r="AO53" s="366"/>
      <c r="AP53" s="366"/>
      <c r="AQ53" s="99" t="s">
        <v>88</v>
      </c>
      <c r="AR53" s="100"/>
      <c r="AS53" s="106">
        <v>0</v>
      </c>
      <c r="AT53" s="107">
        <f>ROUND(SUM(AV53:AW53),2)</f>
        <v>0</v>
      </c>
      <c r="AU53" s="108">
        <f>'VON_CR_Strel_VAK - VON_Ch...'!P78</f>
        <v>0</v>
      </c>
      <c r="AV53" s="107">
        <f>'VON_CR_Strel_VAK - VON_Ch...'!J30</f>
        <v>0</v>
      </c>
      <c r="AW53" s="107">
        <f>'VON_CR_Strel_VAK - VON_Ch...'!J31</f>
        <v>0</v>
      </c>
      <c r="AX53" s="107">
        <f>'VON_CR_Strel_VAK - VON_Ch...'!J32</f>
        <v>0</v>
      </c>
      <c r="AY53" s="107">
        <f>'VON_CR_Strel_VAK - VON_Ch...'!J33</f>
        <v>0</v>
      </c>
      <c r="AZ53" s="107">
        <f>'VON_CR_Strel_VAK - VON_Ch...'!F30</f>
        <v>0</v>
      </c>
      <c r="BA53" s="107">
        <f>'VON_CR_Strel_VAK - VON_Ch...'!F31</f>
        <v>0</v>
      </c>
      <c r="BB53" s="107">
        <f>'VON_CR_Strel_VAK - VON_Ch...'!F32</f>
        <v>0</v>
      </c>
      <c r="BC53" s="107">
        <f>'VON_CR_Strel_VAK - VON_Ch...'!F33</f>
        <v>0</v>
      </c>
      <c r="BD53" s="109">
        <f>'VON_CR_Strel_VAK - VON_Ch...'!F34</f>
        <v>0</v>
      </c>
      <c r="BT53" s="105" t="s">
        <v>25</v>
      </c>
      <c r="BV53" s="105" t="s">
        <v>79</v>
      </c>
      <c r="BW53" s="105" t="s">
        <v>89</v>
      </c>
      <c r="BX53" s="105" t="s">
        <v>7</v>
      </c>
      <c r="CL53" s="105" t="s">
        <v>22</v>
      </c>
      <c r="CM53" s="105" t="s">
        <v>85</v>
      </c>
    </row>
    <row r="54" spans="2:44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2:44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algorithmName="SHA-512" hashValue="7ssGAK4QxhdjZDYRVGT+HqVg/Tv0TS7Af/Ro6vNxh3oh8lgcpdg0uKMKIjcRjmCj4Qs4lQMd+qZ24OnQbEliaQ==" saltValue="gQHyFLb7zjGSttHUWu2O2pLOJMSgyvQkGWgmUkG4NTqiD+Me8CUNHgWJCG2x+a+wCIHBedQ0IXyfmBGABn7kNg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CR_Strel_VAK - Chrudim - ...'!C2" display="/"/>
    <hyperlink ref="A53" location="'VON_CR_Strel_VAK - VON_Ch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90</v>
      </c>
      <c r="G1" s="379" t="s">
        <v>91</v>
      </c>
      <c r="H1" s="379"/>
      <c r="I1" s="114"/>
      <c r="J1" s="113" t="s">
        <v>92</v>
      </c>
      <c r="K1" s="112" t="s">
        <v>93</v>
      </c>
      <c r="L1" s="113" t="s">
        <v>94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85</v>
      </c>
    </row>
    <row r="4" spans="2:46" ht="36.95" customHeight="1">
      <c r="B4" s="27"/>
      <c r="C4" s="28"/>
      <c r="D4" s="29" t="s">
        <v>95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1" t="str">
        <f>'Rekapitulace stavby'!K6</f>
        <v>Chrudim - park Střelnice, vodovod - křížení náhonu, DUR, DSP, DPS</v>
      </c>
      <c r="F7" s="372"/>
      <c r="G7" s="372"/>
      <c r="H7" s="372"/>
      <c r="I7" s="116"/>
      <c r="J7" s="28"/>
      <c r="K7" s="30"/>
    </row>
    <row r="8" spans="2:11" s="1" customFormat="1" ht="13.5">
      <c r="B8" s="40"/>
      <c r="C8" s="41"/>
      <c r="D8" s="36" t="s">
        <v>96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3" t="s">
        <v>97</v>
      </c>
      <c r="F9" s="374"/>
      <c r="G9" s="374"/>
      <c r="H9" s="37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24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8" t="s">
        <v>28</v>
      </c>
      <c r="J12" s="119" t="str">
        <f>'Rekapitulace stavby'!AN8</f>
        <v>19. 12. 2016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32</v>
      </c>
      <c r="E14" s="41"/>
      <c r="F14" s="41"/>
      <c r="G14" s="41"/>
      <c r="H14" s="41"/>
      <c r="I14" s="118" t="s">
        <v>33</v>
      </c>
      <c r="J14" s="34" t="s">
        <v>24</v>
      </c>
      <c r="K14" s="44"/>
    </row>
    <row r="15" spans="2:11" s="1" customFormat="1" ht="18" customHeight="1">
      <c r="B15" s="40"/>
      <c r="C15" s="41"/>
      <c r="D15" s="41"/>
      <c r="E15" s="34" t="s">
        <v>34</v>
      </c>
      <c r="F15" s="41"/>
      <c r="G15" s="41"/>
      <c r="H15" s="41"/>
      <c r="I15" s="118" t="s">
        <v>35</v>
      </c>
      <c r="J15" s="34" t="s">
        <v>24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36</v>
      </c>
      <c r="E17" s="41"/>
      <c r="F17" s="41"/>
      <c r="G17" s="41"/>
      <c r="H17" s="41"/>
      <c r="I17" s="118" t="s">
        <v>33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35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38</v>
      </c>
      <c r="E20" s="41"/>
      <c r="F20" s="41"/>
      <c r="G20" s="41"/>
      <c r="H20" s="41"/>
      <c r="I20" s="118" t="s">
        <v>33</v>
      </c>
      <c r="J20" s="34" t="s">
        <v>24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18" t="s">
        <v>35</v>
      </c>
      <c r="J21" s="34" t="s">
        <v>24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41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0" t="s">
        <v>24</v>
      </c>
      <c r="F24" s="340"/>
      <c r="G24" s="340"/>
      <c r="H24" s="34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43</v>
      </c>
      <c r="E27" s="41"/>
      <c r="F27" s="41"/>
      <c r="G27" s="41"/>
      <c r="H27" s="41"/>
      <c r="I27" s="117"/>
      <c r="J27" s="127">
        <f>ROUND(J86,2)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45</v>
      </c>
      <c r="G29" s="41"/>
      <c r="H29" s="41"/>
      <c r="I29" s="128" t="s">
        <v>44</v>
      </c>
      <c r="J29" s="45" t="s">
        <v>46</v>
      </c>
      <c r="K29" s="44"/>
    </row>
    <row r="30" spans="2:11" s="1" customFormat="1" ht="14.45" customHeight="1">
      <c r="B30" s="40"/>
      <c r="C30" s="41"/>
      <c r="D30" s="48" t="s">
        <v>47</v>
      </c>
      <c r="E30" s="48" t="s">
        <v>48</v>
      </c>
      <c r="F30" s="129">
        <f>ROUND(SUM(BE86:BE289),2)</f>
        <v>0</v>
      </c>
      <c r="G30" s="41"/>
      <c r="H30" s="41"/>
      <c r="I30" s="130">
        <v>0.21</v>
      </c>
      <c r="J30" s="129">
        <f>ROUND(ROUND((SUM(BE86:BE289)),2)*I30,2)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49</v>
      </c>
      <c r="F31" s="129">
        <f>ROUND(SUM(BF86:BF289),2)</f>
        <v>0</v>
      </c>
      <c r="G31" s="41"/>
      <c r="H31" s="41"/>
      <c r="I31" s="130">
        <v>0.15</v>
      </c>
      <c r="J31" s="129">
        <f>ROUND(ROUND((SUM(BF86:BF289)),2)*I31,2)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50</v>
      </c>
      <c r="F32" s="129">
        <f>ROUND(SUM(BG86:BG289),2)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51</v>
      </c>
      <c r="F33" s="129">
        <f>ROUND(SUM(BH86:BH289),2)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52</v>
      </c>
      <c r="F34" s="129">
        <f>ROUND(SUM(BI86:BI289),2)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53</v>
      </c>
      <c r="E36" s="78"/>
      <c r="F36" s="78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1" t="str">
        <f>E7</f>
        <v>Chrudim - park Střelnice, vodovod - křížení náhonu, DUR, DSP, DPS</v>
      </c>
      <c r="F45" s="372"/>
      <c r="G45" s="372"/>
      <c r="H45" s="372"/>
      <c r="I45" s="117"/>
      <c r="J45" s="41"/>
      <c r="K45" s="44"/>
    </row>
    <row r="46" spans="2:11" s="1" customFormat="1" ht="14.45" customHeight="1">
      <c r="B46" s="40"/>
      <c r="C46" s="36" t="s">
        <v>96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3" t="str">
        <f>E9</f>
        <v>CR_Strel_VAK - Chrudim - park Střelnice, vodovod - křížení náhonu, DUR, DPS, DPS</v>
      </c>
      <c r="F47" s="374"/>
      <c r="G47" s="374"/>
      <c r="H47" s="37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>Chrudim</v>
      </c>
      <c r="G49" s="41"/>
      <c r="H49" s="41"/>
      <c r="I49" s="118" t="s">
        <v>28</v>
      </c>
      <c r="J49" s="119" t="str">
        <f>IF(J12="","",J12)</f>
        <v>19. 12. 2016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32</v>
      </c>
      <c r="D51" s="41"/>
      <c r="E51" s="41"/>
      <c r="F51" s="34" t="str">
        <f>E15</f>
        <v>Vodovody a kanalizace Chrudim, a.s.</v>
      </c>
      <c r="G51" s="41"/>
      <c r="H51" s="41"/>
      <c r="I51" s="118" t="s">
        <v>38</v>
      </c>
      <c r="J51" s="340" t="str">
        <f>E21</f>
        <v>Vodárenská společnost Chrudim, a.s.</v>
      </c>
      <c r="K51" s="44"/>
    </row>
    <row r="52" spans="2:11" s="1" customFormat="1" ht="14.45" customHeight="1">
      <c r="B52" s="40"/>
      <c r="C52" s="36" t="s">
        <v>36</v>
      </c>
      <c r="D52" s="41"/>
      <c r="E52" s="41"/>
      <c r="F52" s="34" t="str">
        <f>IF(E18="","",E18)</f>
        <v/>
      </c>
      <c r="G52" s="41"/>
      <c r="H52" s="41"/>
      <c r="I52" s="117"/>
      <c r="J52" s="37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99</v>
      </c>
      <c r="D54" s="131"/>
      <c r="E54" s="131"/>
      <c r="F54" s="131"/>
      <c r="G54" s="131"/>
      <c r="H54" s="131"/>
      <c r="I54" s="144"/>
      <c r="J54" s="145" t="s">
        <v>100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101</v>
      </c>
      <c r="D56" s="41"/>
      <c r="E56" s="41"/>
      <c r="F56" s="41"/>
      <c r="G56" s="41"/>
      <c r="H56" s="41"/>
      <c r="I56" s="117"/>
      <c r="J56" s="127">
        <f>J86</f>
        <v>0</v>
      </c>
      <c r="K56" s="44"/>
      <c r="AU56" s="23" t="s">
        <v>102</v>
      </c>
    </row>
    <row r="57" spans="2:11" s="7" customFormat="1" ht="24.95" customHeight="1">
      <c r="B57" s="148"/>
      <c r="C57" s="149"/>
      <c r="D57" s="150" t="s">
        <v>103</v>
      </c>
      <c r="E57" s="151"/>
      <c r="F57" s="151"/>
      <c r="G57" s="151"/>
      <c r="H57" s="151"/>
      <c r="I57" s="152"/>
      <c r="J57" s="153">
        <f>J87</f>
        <v>0</v>
      </c>
      <c r="K57" s="154"/>
    </row>
    <row r="58" spans="2:11" s="8" customFormat="1" ht="19.9" customHeight="1">
      <c r="B58" s="155"/>
      <c r="C58" s="156"/>
      <c r="D58" s="157" t="s">
        <v>104</v>
      </c>
      <c r="E58" s="158"/>
      <c r="F58" s="158"/>
      <c r="G58" s="158"/>
      <c r="H58" s="158"/>
      <c r="I58" s="159"/>
      <c r="J58" s="160">
        <f>J88</f>
        <v>0</v>
      </c>
      <c r="K58" s="161"/>
    </row>
    <row r="59" spans="2:11" s="8" customFormat="1" ht="19.9" customHeight="1">
      <c r="B59" s="155"/>
      <c r="C59" s="156"/>
      <c r="D59" s="157" t="s">
        <v>105</v>
      </c>
      <c r="E59" s="158"/>
      <c r="F59" s="158"/>
      <c r="G59" s="158"/>
      <c r="H59" s="158"/>
      <c r="I59" s="159"/>
      <c r="J59" s="160">
        <f>J192</f>
        <v>0</v>
      </c>
      <c r="K59" s="161"/>
    </row>
    <row r="60" spans="2:11" s="8" customFormat="1" ht="19.9" customHeight="1">
      <c r="B60" s="155"/>
      <c r="C60" s="156"/>
      <c r="D60" s="157" t="s">
        <v>106</v>
      </c>
      <c r="E60" s="158"/>
      <c r="F60" s="158"/>
      <c r="G60" s="158"/>
      <c r="H60" s="158"/>
      <c r="I60" s="159"/>
      <c r="J60" s="160">
        <f>J196</f>
        <v>0</v>
      </c>
      <c r="K60" s="161"/>
    </row>
    <row r="61" spans="2:11" s="8" customFormat="1" ht="19.9" customHeight="1">
      <c r="B61" s="155"/>
      <c r="C61" s="156"/>
      <c r="D61" s="157" t="s">
        <v>107</v>
      </c>
      <c r="E61" s="158"/>
      <c r="F61" s="158"/>
      <c r="G61" s="158"/>
      <c r="H61" s="158"/>
      <c r="I61" s="159"/>
      <c r="J61" s="160">
        <f>J210</f>
        <v>0</v>
      </c>
      <c r="K61" s="161"/>
    </row>
    <row r="62" spans="2:11" s="8" customFormat="1" ht="19.9" customHeight="1">
      <c r="B62" s="155"/>
      <c r="C62" s="156"/>
      <c r="D62" s="157" t="s">
        <v>108</v>
      </c>
      <c r="E62" s="158"/>
      <c r="F62" s="158"/>
      <c r="G62" s="158"/>
      <c r="H62" s="158"/>
      <c r="I62" s="159"/>
      <c r="J62" s="160">
        <f>J214</f>
        <v>0</v>
      </c>
      <c r="K62" s="161"/>
    </row>
    <row r="63" spans="2:11" s="8" customFormat="1" ht="19.9" customHeight="1">
      <c r="B63" s="155"/>
      <c r="C63" s="156"/>
      <c r="D63" s="157" t="s">
        <v>109</v>
      </c>
      <c r="E63" s="158"/>
      <c r="F63" s="158"/>
      <c r="G63" s="158"/>
      <c r="H63" s="158"/>
      <c r="I63" s="159"/>
      <c r="J63" s="160">
        <f>J269</f>
        <v>0</v>
      </c>
      <c r="K63" s="161"/>
    </row>
    <row r="64" spans="2:11" s="8" customFormat="1" ht="14.85" customHeight="1">
      <c r="B64" s="155"/>
      <c r="C64" s="156"/>
      <c r="D64" s="157" t="s">
        <v>110</v>
      </c>
      <c r="E64" s="158"/>
      <c r="F64" s="158"/>
      <c r="G64" s="158"/>
      <c r="H64" s="158"/>
      <c r="I64" s="159"/>
      <c r="J64" s="160">
        <f>J273</f>
        <v>0</v>
      </c>
      <c r="K64" s="161"/>
    </row>
    <row r="65" spans="2:11" s="7" customFormat="1" ht="24.95" customHeight="1">
      <c r="B65" s="148"/>
      <c r="C65" s="149"/>
      <c r="D65" s="150" t="s">
        <v>111</v>
      </c>
      <c r="E65" s="151"/>
      <c r="F65" s="151"/>
      <c r="G65" s="151"/>
      <c r="H65" s="151"/>
      <c r="I65" s="152"/>
      <c r="J65" s="153">
        <f>J284</f>
        <v>0</v>
      </c>
      <c r="K65" s="154"/>
    </row>
    <row r="66" spans="2:11" s="8" customFormat="1" ht="19.9" customHeight="1">
      <c r="B66" s="155"/>
      <c r="C66" s="156"/>
      <c r="D66" s="157" t="s">
        <v>112</v>
      </c>
      <c r="E66" s="158"/>
      <c r="F66" s="158"/>
      <c r="G66" s="158"/>
      <c r="H66" s="158"/>
      <c r="I66" s="159"/>
      <c r="J66" s="160">
        <f>J285</f>
        <v>0</v>
      </c>
      <c r="K66" s="161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17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38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41"/>
      <c r="J72" s="59"/>
      <c r="K72" s="59"/>
      <c r="L72" s="60"/>
    </row>
    <row r="73" spans="2:12" s="1" customFormat="1" ht="36.95" customHeight="1">
      <c r="B73" s="40"/>
      <c r="C73" s="61" t="s">
        <v>113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4.45" customHeight="1">
      <c r="B75" s="40"/>
      <c r="C75" s="64" t="s">
        <v>18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6.5" customHeight="1">
      <c r="B76" s="40"/>
      <c r="C76" s="62"/>
      <c r="D76" s="62"/>
      <c r="E76" s="376" t="str">
        <f>E7</f>
        <v>Chrudim - park Střelnice, vodovod - křížení náhonu, DUR, DSP, DPS</v>
      </c>
      <c r="F76" s="377"/>
      <c r="G76" s="377"/>
      <c r="H76" s="377"/>
      <c r="I76" s="162"/>
      <c r="J76" s="62"/>
      <c r="K76" s="62"/>
      <c r="L76" s="60"/>
    </row>
    <row r="77" spans="2:12" s="1" customFormat="1" ht="14.45" customHeight="1">
      <c r="B77" s="40"/>
      <c r="C77" s="64" t="s">
        <v>96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7.25" customHeight="1">
      <c r="B78" s="40"/>
      <c r="C78" s="62"/>
      <c r="D78" s="62"/>
      <c r="E78" s="351" t="str">
        <f>E9</f>
        <v>CR_Strel_VAK - Chrudim - park Střelnice, vodovod - křížení náhonu, DUR, DPS, DPS</v>
      </c>
      <c r="F78" s="378"/>
      <c r="G78" s="378"/>
      <c r="H78" s="378"/>
      <c r="I78" s="162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8" customHeight="1">
      <c r="B80" s="40"/>
      <c r="C80" s="64" t="s">
        <v>26</v>
      </c>
      <c r="D80" s="62"/>
      <c r="E80" s="62"/>
      <c r="F80" s="163" t="str">
        <f>F12</f>
        <v>Chrudim</v>
      </c>
      <c r="G80" s="62"/>
      <c r="H80" s="62"/>
      <c r="I80" s="164" t="s">
        <v>28</v>
      </c>
      <c r="J80" s="72" t="str">
        <f>IF(J12="","",J12)</f>
        <v>19. 12. 2016</v>
      </c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13.5">
      <c r="B82" s="40"/>
      <c r="C82" s="64" t="s">
        <v>32</v>
      </c>
      <c r="D82" s="62"/>
      <c r="E82" s="62"/>
      <c r="F82" s="163" t="str">
        <f>E15</f>
        <v>Vodovody a kanalizace Chrudim, a.s.</v>
      </c>
      <c r="G82" s="62"/>
      <c r="H82" s="62"/>
      <c r="I82" s="164" t="s">
        <v>38</v>
      </c>
      <c r="J82" s="163" t="str">
        <f>E21</f>
        <v>Vodárenská společnost Chrudim, a.s.</v>
      </c>
      <c r="K82" s="62"/>
      <c r="L82" s="60"/>
    </row>
    <row r="83" spans="2:12" s="1" customFormat="1" ht="14.45" customHeight="1">
      <c r="B83" s="40"/>
      <c r="C83" s="64" t="s">
        <v>36</v>
      </c>
      <c r="D83" s="62"/>
      <c r="E83" s="62"/>
      <c r="F83" s="163" t="str">
        <f>IF(E18="","",E18)</f>
        <v/>
      </c>
      <c r="G83" s="62"/>
      <c r="H83" s="62"/>
      <c r="I83" s="162"/>
      <c r="J83" s="62"/>
      <c r="K83" s="62"/>
      <c r="L83" s="60"/>
    </row>
    <row r="84" spans="2:12" s="1" customFormat="1" ht="10.3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20" s="9" customFormat="1" ht="29.25" customHeight="1">
      <c r="B85" s="165"/>
      <c r="C85" s="166" t="s">
        <v>114</v>
      </c>
      <c r="D85" s="167" t="s">
        <v>62</v>
      </c>
      <c r="E85" s="167" t="s">
        <v>58</v>
      </c>
      <c r="F85" s="167" t="s">
        <v>115</v>
      </c>
      <c r="G85" s="167" t="s">
        <v>116</v>
      </c>
      <c r="H85" s="167" t="s">
        <v>117</v>
      </c>
      <c r="I85" s="168" t="s">
        <v>118</v>
      </c>
      <c r="J85" s="167" t="s">
        <v>100</v>
      </c>
      <c r="K85" s="169" t="s">
        <v>119</v>
      </c>
      <c r="L85" s="170"/>
      <c r="M85" s="80" t="s">
        <v>120</v>
      </c>
      <c r="N85" s="81" t="s">
        <v>47</v>
      </c>
      <c r="O85" s="81" t="s">
        <v>121</v>
      </c>
      <c r="P85" s="81" t="s">
        <v>122</v>
      </c>
      <c r="Q85" s="81" t="s">
        <v>123</v>
      </c>
      <c r="R85" s="81" t="s">
        <v>124</v>
      </c>
      <c r="S85" s="81" t="s">
        <v>125</v>
      </c>
      <c r="T85" s="82" t="s">
        <v>126</v>
      </c>
    </row>
    <row r="86" spans="2:63" s="1" customFormat="1" ht="29.25" customHeight="1">
      <c r="B86" s="40"/>
      <c r="C86" s="86" t="s">
        <v>101</v>
      </c>
      <c r="D86" s="62"/>
      <c r="E86" s="62"/>
      <c r="F86" s="62"/>
      <c r="G86" s="62"/>
      <c r="H86" s="62"/>
      <c r="I86" s="162"/>
      <c r="J86" s="171">
        <f>BK86</f>
        <v>0</v>
      </c>
      <c r="K86" s="62"/>
      <c r="L86" s="60"/>
      <c r="M86" s="83"/>
      <c r="N86" s="84"/>
      <c r="O86" s="84"/>
      <c r="P86" s="172">
        <f>P87+P284</f>
        <v>0</v>
      </c>
      <c r="Q86" s="84"/>
      <c r="R86" s="172">
        <f>R87+R284</f>
        <v>31.95712574</v>
      </c>
      <c r="S86" s="84"/>
      <c r="T86" s="173">
        <f>T87+T284</f>
        <v>3.096</v>
      </c>
      <c r="AT86" s="23" t="s">
        <v>76</v>
      </c>
      <c r="AU86" s="23" t="s">
        <v>102</v>
      </c>
      <c r="BK86" s="174">
        <f>BK87+BK284</f>
        <v>0</v>
      </c>
    </row>
    <row r="87" spans="2:63" s="10" customFormat="1" ht="37.35" customHeight="1">
      <c r="B87" s="175"/>
      <c r="C87" s="176"/>
      <c r="D87" s="177" t="s">
        <v>76</v>
      </c>
      <c r="E87" s="178" t="s">
        <v>127</v>
      </c>
      <c r="F87" s="178" t="s">
        <v>128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P88+P192+P196+P210+P214+P269</f>
        <v>0</v>
      </c>
      <c r="Q87" s="183"/>
      <c r="R87" s="184">
        <f>R88+R192+R196+R210+R214+R269</f>
        <v>31.953129739999998</v>
      </c>
      <c r="S87" s="183"/>
      <c r="T87" s="185">
        <f>T88+T192+T196+T210+T214+T269</f>
        <v>3.096</v>
      </c>
      <c r="AR87" s="186" t="s">
        <v>25</v>
      </c>
      <c r="AT87" s="187" t="s">
        <v>76</v>
      </c>
      <c r="AU87" s="187" t="s">
        <v>77</v>
      </c>
      <c r="AY87" s="186" t="s">
        <v>129</v>
      </c>
      <c r="BK87" s="188">
        <f>BK88+BK192+BK196+BK210+BK214+BK269</f>
        <v>0</v>
      </c>
    </row>
    <row r="88" spans="2:63" s="10" customFormat="1" ht="19.9" customHeight="1">
      <c r="B88" s="175"/>
      <c r="C88" s="176"/>
      <c r="D88" s="177" t="s">
        <v>76</v>
      </c>
      <c r="E88" s="189" t="s">
        <v>25</v>
      </c>
      <c r="F88" s="189" t="s">
        <v>130</v>
      </c>
      <c r="G88" s="176"/>
      <c r="H88" s="176"/>
      <c r="I88" s="179"/>
      <c r="J88" s="190">
        <f>BK88</f>
        <v>0</v>
      </c>
      <c r="K88" s="176"/>
      <c r="L88" s="181"/>
      <c r="M88" s="182"/>
      <c r="N88" s="183"/>
      <c r="O88" s="183"/>
      <c r="P88" s="184">
        <f>SUM(P89:P191)</f>
        <v>0</v>
      </c>
      <c r="Q88" s="183"/>
      <c r="R88" s="184">
        <f>SUM(R89:R191)</f>
        <v>21.602317259999996</v>
      </c>
      <c r="S88" s="183"/>
      <c r="T88" s="185">
        <f>SUM(T89:T191)</f>
        <v>3.096</v>
      </c>
      <c r="AR88" s="186" t="s">
        <v>25</v>
      </c>
      <c r="AT88" s="187" t="s">
        <v>76</v>
      </c>
      <c r="AU88" s="187" t="s">
        <v>25</v>
      </c>
      <c r="AY88" s="186" t="s">
        <v>129</v>
      </c>
      <c r="BK88" s="188">
        <f>SUM(BK89:BK191)</f>
        <v>0</v>
      </c>
    </row>
    <row r="89" spans="2:65" s="1" customFormat="1" ht="25.5" customHeight="1">
      <c r="B89" s="40"/>
      <c r="C89" s="191" t="s">
        <v>25</v>
      </c>
      <c r="D89" s="191" t="s">
        <v>131</v>
      </c>
      <c r="E89" s="192" t="s">
        <v>132</v>
      </c>
      <c r="F89" s="193" t="s">
        <v>133</v>
      </c>
      <c r="G89" s="194" t="s">
        <v>134</v>
      </c>
      <c r="H89" s="195">
        <v>5</v>
      </c>
      <c r="I89" s="196"/>
      <c r="J89" s="197">
        <f>ROUND(I89*H89,2)</f>
        <v>0</v>
      </c>
      <c r="K89" s="193" t="s">
        <v>135</v>
      </c>
      <c r="L89" s="60"/>
      <c r="M89" s="198" t="s">
        <v>24</v>
      </c>
      <c r="N89" s="199" t="s">
        <v>48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136</v>
      </c>
      <c r="AT89" s="23" t="s">
        <v>131</v>
      </c>
      <c r="AU89" s="23" t="s">
        <v>85</v>
      </c>
      <c r="AY89" s="23" t="s">
        <v>129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25</v>
      </c>
      <c r="BK89" s="202">
        <f>ROUND(I89*H89,2)</f>
        <v>0</v>
      </c>
      <c r="BL89" s="23" t="s">
        <v>136</v>
      </c>
      <c r="BM89" s="23" t="s">
        <v>137</v>
      </c>
    </row>
    <row r="90" spans="2:51" s="11" customFormat="1" ht="13.5">
      <c r="B90" s="203"/>
      <c r="C90" s="204"/>
      <c r="D90" s="205" t="s">
        <v>138</v>
      </c>
      <c r="E90" s="206" t="s">
        <v>24</v>
      </c>
      <c r="F90" s="207" t="s">
        <v>139</v>
      </c>
      <c r="G90" s="204"/>
      <c r="H90" s="206" t="s">
        <v>24</v>
      </c>
      <c r="I90" s="208"/>
      <c r="J90" s="204"/>
      <c r="K90" s="204"/>
      <c r="L90" s="209"/>
      <c r="M90" s="210"/>
      <c r="N90" s="211"/>
      <c r="O90" s="211"/>
      <c r="P90" s="211"/>
      <c r="Q90" s="211"/>
      <c r="R90" s="211"/>
      <c r="S90" s="211"/>
      <c r="T90" s="212"/>
      <c r="AT90" s="213" t="s">
        <v>138</v>
      </c>
      <c r="AU90" s="213" t="s">
        <v>85</v>
      </c>
      <c r="AV90" s="11" t="s">
        <v>25</v>
      </c>
      <c r="AW90" s="11" t="s">
        <v>40</v>
      </c>
      <c r="AX90" s="11" t="s">
        <v>77</v>
      </c>
      <c r="AY90" s="213" t="s">
        <v>129</v>
      </c>
    </row>
    <row r="91" spans="2:51" s="12" customFormat="1" ht="13.5">
      <c r="B91" s="214"/>
      <c r="C91" s="215"/>
      <c r="D91" s="205" t="s">
        <v>138</v>
      </c>
      <c r="E91" s="216" t="s">
        <v>24</v>
      </c>
      <c r="F91" s="217" t="s">
        <v>140</v>
      </c>
      <c r="G91" s="215"/>
      <c r="H91" s="218">
        <v>5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138</v>
      </c>
      <c r="AU91" s="224" t="s">
        <v>85</v>
      </c>
      <c r="AV91" s="12" t="s">
        <v>85</v>
      </c>
      <c r="AW91" s="12" t="s">
        <v>40</v>
      </c>
      <c r="AX91" s="12" t="s">
        <v>25</v>
      </c>
      <c r="AY91" s="224" t="s">
        <v>129</v>
      </c>
    </row>
    <row r="92" spans="2:65" s="1" customFormat="1" ht="25.5" customHeight="1">
      <c r="B92" s="40"/>
      <c r="C92" s="191" t="s">
        <v>85</v>
      </c>
      <c r="D92" s="191" t="s">
        <v>131</v>
      </c>
      <c r="E92" s="192" t="s">
        <v>141</v>
      </c>
      <c r="F92" s="193" t="s">
        <v>142</v>
      </c>
      <c r="G92" s="194" t="s">
        <v>134</v>
      </c>
      <c r="H92" s="195">
        <v>2</v>
      </c>
      <c r="I92" s="196"/>
      <c r="J92" s="197">
        <f>ROUND(I92*H92,2)</f>
        <v>0</v>
      </c>
      <c r="K92" s="193" t="s">
        <v>135</v>
      </c>
      <c r="L92" s="60"/>
      <c r="M92" s="198" t="s">
        <v>24</v>
      </c>
      <c r="N92" s="199" t="s">
        <v>48</v>
      </c>
      <c r="O92" s="41"/>
      <c r="P92" s="200">
        <f>O92*H92</f>
        <v>0</v>
      </c>
      <c r="Q92" s="200">
        <v>0.00018</v>
      </c>
      <c r="R92" s="200">
        <f>Q92*H92</f>
        <v>0.00036</v>
      </c>
      <c r="S92" s="200">
        <v>0</v>
      </c>
      <c r="T92" s="201">
        <f>S92*H92</f>
        <v>0</v>
      </c>
      <c r="AR92" s="23" t="s">
        <v>136</v>
      </c>
      <c r="AT92" s="23" t="s">
        <v>131</v>
      </c>
      <c r="AU92" s="23" t="s">
        <v>85</v>
      </c>
      <c r="AY92" s="23" t="s">
        <v>129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25</v>
      </c>
      <c r="BK92" s="202">
        <f>ROUND(I92*H92,2)</f>
        <v>0</v>
      </c>
      <c r="BL92" s="23" t="s">
        <v>136</v>
      </c>
      <c r="BM92" s="23" t="s">
        <v>143</v>
      </c>
    </row>
    <row r="93" spans="2:51" s="12" customFormat="1" ht="13.5">
      <c r="B93" s="214"/>
      <c r="C93" s="215"/>
      <c r="D93" s="205" t="s">
        <v>138</v>
      </c>
      <c r="E93" s="216" t="s">
        <v>24</v>
      </c>
      <c r="F93" s="217" t="s">
        <v>85</v>
      </c>
      <c r="G93" s="215"/>
      <c r="H93" s="218">
        <v>2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138</v>
      </c>
      <c r="AU93" s="224" t="s">
        <v>85</v>
      </c>
      <c r="AV93" s="12" t="s">
        <v>85</v>
      </c>
      <c r="AW93" s="12" t="s">
        <v>40</v>
      </c>
      <c r="AX93" s="12" t="s">
        <v>25</v>
      </c>
      <c r="AY93" s="224" t="s">
        <v>129</v>
      </c>
    </row>
    <row r="94" spans="2:65" s="1" customFormat="1" ht="51" customHeight="1">
      <c r="B94" s="40"/>
      <c r="C94" s="191" t="s">
        <v>144</v>
      </c>
      <c r="D94" s="191" t="s">
        <v>131</v>
      </c>
      <c r="E94" s="192" t="s">
        <v>145</v>
      </c>
      <c r="F94" s="193" t="s">
        <v>146</v>
      </c>
      <c r="G94" s="194" t="s">
        <v>134</v>
      </c>
      <c r="H94" s="195">
        <v>7.74</v>
      </c>
      <c r="I94" s="196"/>
      <c r="J94" s="197">
        <f>ROUND(I94*H94,2)</f>
        <v>0</v>
      </c>
      <c r="K94" s="193" t="s">
        <v>135</v>
      </c>
      <c r="L94" s="60"/>
      <c r="M94" s="198" t="s">
        <v>24</v>
      </c>
      <c r="N94" s="199" t="s">
        <v>48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0.4</v>
      </c>
      <c r="T94" s="201">
        <f>S94*H94</f>
        <v>3.096</v>
      </c>
      <c r="AR94" s="23" t="s">
        <v>136</v>
      </c>
      <c r="AT94" s="23" t="s">
        <v>131</v>
      </c>
      <c r="AU94" s="23" t="s">
        <v>85</v>
      </c>
      <c r="AY94" s="23" t="s">
        <v>129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25</v>
      </c>
      <c r="BK94" s="202">
        <f>ROUND(I94*H94,2)</f>
        <v>0</v>
      </c>
      <c r="BL94" s="23" t="s">
        <v>136</v>
      </c>
      <c r="BM94" s="23" t="s">
        <v>147</v>
      </c>
    </row>
    <row r="95" spans="2:51" s="11" customFormat="1" ht="13.5">
      <c r="B95" s="203"/>
      <c r="C95" s="204"/>
      <c r="D95" s="205" t="s">
        <v>138</v>
      </c>
      <c r="E95" s="206" t="s">
        <v>24</v>
      </c>
      <c r="F95" s="207" t="s">
        <v>148</v>
      </c>
      <c r="G95" s="204"/>
      <c r="H95" s="206" t="s">
        <v>24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138</v>
      </c>
      <c r="AU95" s="213" t="s">
        <v>85</v>
      </c>
      <c r="AV95" s="11" t="s">
        <v>25</v>
      </c>
      <c r="AW95" s="11" t="s">
        <v>40</v>
      </c>
      <c r="AX95" s="11" t="s">
        <v>77</v>
      </c>
      <c r="AY95" s="213" t="s">
        <v>129</v>
      </c>
    </row>
    <row r="96" spans="2:51" s="12" customFormat="1" ht="13.5">
      <c r="B96" s="214"/>
      <c r="C96" s="215"/>
      <c r="D96" s="205" t="s">
        <v>138</v>
      </c>
      <c r="E96" s="216" t="s">
        <v>24</v>
      </c>
      <c r="F96" s="217" t="s">
        <v>149</v>
      </c>
      <c r="G96" s="215"/>
      <c r="H96" s="218">
        <v>7.74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138</v>
      </c>
      <c r="AU96" s="224" t="s">
        <v>85</v>
      </c>
      <c r="AV96" s="12" t="s">
        <v>85</v>
      </c>
      <c r="AW96" s="12" t="s">
        <v>40</v>
      </c>
      <c r="AX96" s="12" t="s">
        <v>25</v>
      </c>
      <c r="AY96" s="224" t="s">
        <v>129</v>
      </c>
    </row>
    <row r="97" spans="2:65" s="1" customFormat="1" ht="16.5" customHeight="1">
      <c r="B97" s="40"/>
      <c r="C97" s="191" t="s">
        <v>136</v>
      </c>
      <c r="D97" s="191" t="s">
        <v>131</v>
      </c>
      <c r="E97" s="192" t="s">
        <v>150</v>
      </c>
      <c r="F97" s="193" t="s">
        <v>151</v>
      </c>
      <c r="G97" s="194" t="s">
        <v>152</v>
      </c>
      <c r="H97" s="195">
        <v>168</v>
      </c>
      <c r="I97" s="196"/>
      <c r="J97" s="197">
        <f>ROUND(I97*H97,2)</f>
        <v>0</v>
      </c>
      <c r="K97" s="193" t="s">
        <v>24</v>
      </c>
      <c r="L97" s="60"/>
      <c r="M97" s="198" t="s">
        <v>24</v>
      </c>
      <c r="N97" s="199" t="s">
        <v>48</v>
      </c>
      <c r="O97" s="41"/>
      <c r="P97" s="200">
        <f>O97*H97</f>
        <v>0</v>
      </c>
      <c r="Q97" s="200">
        <v>4E-05</v>
      </c>
      <c r="R97" s="200">
        <f>Q97*H97</f>
        <v>0.00672</v>
      </c>
      <c r="S97" s="200">
        <v>0</v>
      </c>
      <c r="T97" s="201">
        <f>S97*H97</f>
        <v>0</v>
      </c>
      <c r="AR97" s="23" t="s">
        <v>136</v>
      </c>
      <c r="AT97" s="23" t="s">
        <v>131</v>
      </c>
      <c r="AU97" s="23" t="s">
        <v>85</v>
      </c>
      <c r="AY97" s="23" t="s">
        <v>129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25</v>
      </c>
      <c r="BK97" s="202">
        <f>ROUND(I97*H97,2)</f>
        <v>0</v>
      </c>
      <c r="BL97" s="23" t="s">
        <v>136</v>
      </c>
      <c r="BM97" s="23" t="s">
        <v>153</v>
      </c>
    </row>
    <row r="98" spans="2:51" s="11" customFormat="1" ht="13.5">
      <c r="B98" s="203"/>
      <c r="C98" s="204"/>
      <c r="D98" s="205" t="s">
        <v>138</v>
      </c>
      <c r="E98" s="206" t="s">
        <v>24</v>
      </c>
      <c r="F98" s="207" t="s">
        <v>154</v>
      </c>
      <c r="G98" s="204"/>
      <c r="H98" s="206" t="s">
        <v>24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138</v>
      </c>
      <c r="AU98" s="213" t="s">
        <v>85</v>
      </c>
      <c r="AV98" s="11" t="s">
        <v>25</v>
      </c>
      <c r="AW98" s="11" t="s">
        <v>40</v>
      </c>
      <c r="AX98" s="11" t="s">
        <v>77</v>
      </c>
      <c r="AY98" s="213" t="s">
        <v>129</v>
      </c>
    </row>
    <row r="99" spans="2:51" s="12" customFormat="1" ht="13.5">
      <c r="B99" s="214"/>
      <c r="C99" s="215"/>
      <c r="D99" s="205" t="s">
        <v>138</v>
      </c>
      <c r="E99" s="216" t="s">
        <v>24</v>
      </c>
      <c r="F99" s="217" t="s">
        <v>155</v>
      </c>
      <c r="G99" s="215"/>
      <c r="H99" s="218">
        <v>168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138</v>
      </c>
      <c r="AU99" s="224" t="s">
        <v>85</v>
      </c>
      <c r="AV99" s="12" t="s">
        <v>85</v>
      </c>
      <c r="AW99" s="12" t="s">
        <v>40</v>
      </c>
      <c r="AX99" s="12" t="s">
        <v>25</v>
      </c>
      <c r="AY99" s="224" t="s">
        <v>129</v>
      </c>
    </row>
    <row r="100" spans="2:65" s="1" customFormat="1" ht="25.5" customHeight="1">
      <c r="B100" s="40"/>
      <c r="C100" s="191" t="s">
        <v>140</v>
      </c>
      <c r="D100" s="191" t="s">
        <v>131</v>
      </c>
      <c r="E100" s="192" t="s">
        <v>156</v>
      </c>
      <c r="F100" s="193" t="s">
        <v>157</v>
      </c>
      <c r="G100" s="194" t="s">
        <v>158</v>
      </c>
      <c r="H100" s="195">
        <v>7</v>
      </c>
      <c r="I100" s="196"/>
      <c r="J100" s="197">
        <f>ROUND(I100*H100,2)</f>
        <v>0</v>
      </c>
      <c r="K100" s="193" t="s">
        <v>24</v>
      </c>
      <c r="L100" s="60"/>
      <c r="M100" s="198" t="s">
        <v>24</v>
      </c>
      <c r="N100" s="199" t="s">
        <v>48</v>
      </c>
      <c r="O100" s="41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3" t="s">
        <v>136</v>
      </c>
      <c r="AT100" s="23" t="s">
        <v>131</v>
      </c>
      <c r="AU100" s="23" t="s">
        <v>85</v>
      </c>
      <c r="AY100" s="23" t="s">
        <v>129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25</v>
      </c>
      <c r="BK100" s="202">
        <f>ROUND(I100*H100,2)</f>
        <v>0</v>
      </c>
      <c r="BL100" s="23" t="s">
        <v>136</v>
      </c>
      <c r="BM100" s="23" t="s">
        <v>159</v>
      </c>
    </row>
    <row r="101" spans="2:51" s="11" customFormat="1" ht="13.5">
      <c r="B101" s="203"/>
      <c r="C101" s="204"/>
      <c r="D101" s="205" t="s">
        <v>138</v>
      </c>
      <c r="E101" s="206" t="s">
        <v>24</v>
      </c>
      <c r="F101" s="207" t="s">
        <v>160</v>
      </c>
      <c r="G101" s="204"/>
      <c r="H101" s="206" t="s">
        <v>24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138</v>
      </c>
      <c r="AU101" s="213" t="s">
        <v>85</v>
      </c>
      <c r="AV101" s="11" t="s">
        <v>25</v>
      </c>
      <c r="AW101" s="11" t="s">
        <v>40</v>
      </c>
      <c r="AX101" s="11" t="s">
        <v>77</v>
      </c>
      <c r="AY101" s="213" t="s">
        <v>129</v>
      </c>
    </row>
    <row r="102" spans="2:51" s="12" customFormat="1" ht="13.5">
      <c r="B102" s="214"/>
      <c r="C102" s="215"/>
      <c r="D102" s="205" t="s">
        <v>138</v>
      </c>
      <c r="E102" s="216" t="s">
        <v>24</v>
      </c>
      <c r="F102" s="217" t="s">
        <v>161</v>
      </c>
      <c r="G102" s="215"/>
      <c r="H102" s="218">
        <v>7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138</v>
      </c>
      <c r="AU102" s="224" t="s">
        <v>85</v>
      </c>
      <c r="AV102" s="12" t="s">
        <v>85</v>
      </c>
      <c r="AW102" s="12" t="s">
        <v>40</v>
      </c>
      <c r="AX102" s="12" t="s">
        <v>25</v>
      </c>
      <c r="AY102" s="224" t="s">
        <v>129</v>
      </c>
    </row>
    <row r="103" spans="2:65" s="1" customFormat="1" ht="25.5" customHeight="1">
      <c r="B103" s="40"/>
      <c r="C103" s="191" t="s">
        <v>162</v>
      </c>
      <c r="D103" s="191" t="s">
        <v>131</v>
      </c>
      <c r="E103" s="192" t="s">
        <v>163</v>
      </c>
      <c r="F103" s="193" t="s">
        <v>164</v>
      </c>
      <c r="G103" s="194" t="s">
        <v>165</v>
      </c>
      <c r="H103" s="195">
        <v>1</v>
      </c>
      <c r="I103" s="196"/>
      <c r="J103" s="197">
        <f>ROUND(I103*H103,2)</f>
        <v>0</v>
      </c>
      <c r="K103" s="193" t="s">
        <v>24</v>
      </c>
      <c r="L103" s="60"/>
      <c r="M103" s="198" t="s">
        <v>24</v>
      </c>
      <c r="N103" s="199" t="s">
        <v>48</v>
      </c>
      <c r="O103" s="41"/>
      <c r="P103" s="200">
        <f>O103*H103</f>
        <v>0</v>
      </c>
      <c r="Q103" s="200">
        <v>0.01269</v>
      </c>
      <c r="R103" s="200">
        <f>Q103*H103</f>
        <v>0.01269</v>
      </c>
      <c r="S103" s="200">
        <v>0</v>
      </c>
      <c r="T103" s="201">
        <f>S103*H103</f>
        <v>0</v>
      </c>
      <c r="AR103" s="23" t="s">
        <v>136</v>
      </c>
      <c r="AT103" s="23" t="s">
        <v>131</v>
      </c>
      <c r="AU103" s="23" t="s">
        <v>85</v>
      </c>
      <c r="AY103" s="23" t="s">
        <v>129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25</v>
      </c>
      <c r="BK103" s="202">
        <f>ROUND(I103*H103,2)</f>
        <v>0</v>
      </c>
      <c r="BL103" s="23" t="s">
        <v>136</v>
      </c>
      <c r="BM103" s="23" t="s">
        <v>166</v>
      </c>
    </row>
    <row r="104" spans="2:51" s="11" customFormat="1" ht="27">
      <c r="B104" s="203"/>
      <c r="C104" s="204"/>
      <c r="D104" s="205" t="s">
        <v>138</v>
      </c>
      <c r="E104" s="206" t="s">
        <v>24</v>
      </c>
      <c r="F104" s="207" t="s">
        <v>167</v>
      </c>
      <c r="G104" s="204"/>
      <c r="H104" s="206" t="s">
        <v>24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138</v>
      </c>
      <c r="AU104" s="213" t="s">
        <v>85</v>
      </c>
      <c r="AV104" s="11" t="s">
        <v>25</v>
      </c>
      <c r="AW104" s="11" t="s">
        <v>40</v>
      </c>
      <c r="AX104" s="11" t="s">
        <v>77</v>
      </c>
      <c r="AY104" s="213" t="s">
        <v>129</v>
      </c>
    </row>
    <row r="105" spans="2:51" s="12" customFormat="1" ht="13.5">
      <c r="B105" s="214"/>
      <c r="C105" s="215"/>
      <c r="D105" s="205" t="s">
        <v>138</v>
      </c>
      <c r="E105" s="216" t="s">
        <v>24</v>
      </c>
      <c r="F105" s="217" t="s">
        <v>168</v>
      </c>
      <c r="G105" s="215"/>
      <c r="H105" s="218">
        <v>1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138</v>
      </c>
      <c r="AU105" s="224" t="s">
        <v>85</v>
      </c>
      <c r="AV105" s="12" t="s">
        <v>85</v>
      </c>
      <c r="AW105" s="12" t="s">
        <v>40</v>
      </c>
      <c r="AX105" s="12" t="s">
        <v>25</v>
      </c>
      <c r="AY105" s="224" t="s">
        <v>129</v>
      </c>
    </row>
    <row r="106" spans="2:65" s="1" customFormat="1" ht="16.5" customHeight="1">
      <c r="B106" s="40"/>
      <c r="C106" s="191" t="s">
        <v>161</v>
      </c>
      <c r="D106" s="191" t="s">
        <v>131</v>
      </c>
      <c r="E106" s="192" t="s">
        <v>169</v>
      </c>
      <c r="F106" s="193" t="s">
        <v>170</v>
      </c>
      <c r="G106" s="194" t="s">
        <v>171</v>
      </c>
      <c r="H106" s="195">
        <v>3.36</v>
      </c>
      <c r="I106" s="196"/>
      <c r="J106" s="197">
        <f>ROUND(I106*H106,2)</f>
        <v>0</v>
      </c>
      <c r="K106" s="193" t="s">
        <v>24</v>
      </c>
      <c r="L106" s="60"/>
      <c r="M106" s="198" t="s">
        <v>24</v>
      </c>
      <c r="N106" s="199" t="s">
        <v>48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3" t="s">
        <v>136</v>
      </c>
      <c r="AT106" s="23" t="s">
        <v>131</v>
      </c>
      <c r="AU106" s="23" t="s">
        <v>85</v>
      </c>
      <c r="AY106" s="23" t="s">
        <v>129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25</v>
      </c>
      <c r="BK106" s="202">
        <f>ROUND(I106*H106,2)</f>
        <v>0</v>
      </c>
      <c r="BL106" s="23" t="s">
        <v>136</v>
      </c>
      <c r="BM106" s="23" t="s">
        <v>172</v>
      </c>
    </row>
    <row r="107" spans="2:51" s="11" customFormat="1" ht="13.5">
      <c r="B107" s="203"/>
      <c r="C107" s="204"/>
      <c r="D107" s="205" t="s">
        <v>138</v>
      </c>
      <c r="E107" s="206" t="s">
        <v>24</v>
      </c>
      <c r="F107" s="207" t="s">
        <v>173</v>
      </c>
      <c r="G107" s="204"/>
      <c r="H107" s="206" t="s">
        <v>24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138</v>
      </c>
      <c r="AU107" s="213" t="s">
        <v>85</v>
      </c>
      <c r="AV107" s="11" t="s">
        <v>25</v>
      </c>
      <c r="AW107" s="11" t="s">
        <v>40</v>
      </c>
      <c r="AX107" s="11" t="s">
        <v>77</v>
      </c>
      <c r="AY107" s="213" t="s">
        <v>129</v>
      </c>
    </row>
    <row r="108" spans="2:51" s="12" customFormat="1" ht="13.5">
      <c r="B108" s="214"/>
      <c r="C108" s="215"/>
      <c r="D108" s="205" t="s">
        <v>138</v>
      </c>
      <c r="E108" s="216" t="s">
        <v>24</v>
      </c>
      <c r="F108" s="217" t="s">
        <v>174</v>
      </c>
      <c r="G108" s="215"/>
      <c r="H108" s="218">
        <v>3.36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138</v>
      </c>
      <c r="AU108" s="224" t="s">
        <v>85</v>
      </c>
      <c r="AV108" s="12" t="s">
        <v>85</v>
      </c>
      <c r="AW108" s="12" t="s">
        <v>40</v>
      </c>
      <c r="AX108" s="12" t="s">
        <v>25</v>
      </c>
      <c r="AY108" s="224" t="s">
        <v>129</v>
      </c>
    </row>
    <row r="109" spans="2:65" s="1" customFormat="1" ht="16.5" customHeight="1">
      <c r="B109" s="40"/>
      <c r="C109" s="191" t="s">
        <v>175</v>
      </c>
      <c r="D109" s="191" t="s">
        <v>131</v>
      </c>
      <c r="E109" s="192" t="s">
        <v>176</v>
      </c>
      <c r="F109" s="193" t="s">
        <v>177</v>
      </c>
      <c r="G109" s="194" t="s">
        <v>171</v>
      </c>
      <c r="H109" s="195">
        <v>1.266</v>
      </c>
      <c r="I109" s="196"/>
      <c r="J109" s="197">
        <f>ROUND(I109*H109,2)</f>
        <v>0</v>
      </c>
      <c r="K109" s="193" t="s">
        <v>178</v>
      </c>
      <c r="L109" s="60"/>
      <c r="M109" s="198" t="s">
        <v>24</v>
      </c>
      <c r="N109" s="199" t="s">
        <v>48</v>
      </c>
      <c r="O109" s="41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3" t="s">
        <v>136</v>
      </c>
      <c r="AT109" s="23" t="s">
        <v>131</v>
      </c>
      <c r="AU109" s="23" t="s">
        <v>85</v>
      </c>
      <c r="AY109" s="23" t="s">
        <v>129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3" t="s">
        <v>25</v>
      </c>
      <c r="BK109" s="202">
        <f>ROUND(I109*H109,2)</f>
        <v>0</v>
      </c>
      <c r="BL109" s="23" t="s">
        <v>136</v>
      </c>
      <c r="BM109" s="23" t="s">
        <v>179</v>
      </c>
    </row>
    <row r="110" spans="2:51" s="11" customFormat="1" ht="13.5">
      <c r="B110" s="203"/>
      <c r="C110" s="204"/>
      <c r="D110" s="205" t="s">
        <v>138</v>
      </c>
      <c r="E110" s="206" t="s">
        <v>24</v>
      </c>
      <c r="F110" s="207" t="s">
        <v>180</v>
      </c>
      <c r="G110" s="204"/>
      <c r="H110" s="206" t="s">
        <v>24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138</v>
      </c>
      <c r="AU110" s="213" t="s">
        <v>85</v>
      </c>
      <c r="AV110" s="11" t="s">
        <v>25</v>
      </c>
      <c r="AW110" s="11" t="s">
        <v>40</v>
      </c>
      <c r="AX110" s="11" t="s">
        <v>77</v>
      </c>
      <c r="AY110" s="213" t="s">
        <v>129</v>
      </c>
    </row>
    <row r="111" spans="2:51" s="12" customFormat="1" ht="13.5">
      <c r="B111" s="214"/>
      <c r="C111" s="215"/>
      <c r="D111" s="205" t="s">
        <v>138</v>
      </c>
      <c r="E111" s="216" t="s">
        <v>24</v>
      </c>
      <c r="F111" s="217" t="s">
        <v>181</v>
      </c>
      <c r="G111" s="215"/>
      <c r="H111" s="218">
        <v>0.42</v>
      </c>
      <c r="I111" s="219"/>
      <c r="J111" s="215"/>
      <c r="K111" s="215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138</v>
      </c>
      <c r="AU111" s="224" t="s">
        <v>85</v>
      </c>
      <c r="AV111" s="12" t="s">
        <v>85</v>
      </c>
      <c r="AW111" s="12" t="s">
        <v>40</v>
      </c>
      <c r="AX111" s="12" t="s">
        <v>77</v>
      </c>
      <c r="AY111" s="224" t="s">
        <v>129</v>
      </c>
    </row>
    <row r="112" spans="2:51" s="12" customFormat="1" ht="13.5">
      <c r="B112" s="214"/>
      <c r="C112" s="215"/>
      <c r="D112" s="205" t="s">
        <v>138</v>
      </c>
      <c r="E112" s="216" t="s">
        <v>24</v>
      </c>
      <c r="F112" s="217" t="s">
        <v>182</v>
      </c>
      <c r="G112" s="215"/>
      <c r="H112" s="218">
        <v>0.846</v>
      </c>
      <c r="I112" s="219"/>
      <c r="J112" s="215"/>
      <c r="K112" s="215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138</v>
      </c>
      <c r="AU112" s="224" t="s">
        <v>85</v>
      </c>
      <c r="AV112" s="12" t="s">
        <v>85</v>
      </c>
      <c r="AW112" s="12" t="s">
        <v>40</v>
      </c>
      <c r="AX112" s="12" t="s">
        <v>77</v>
      </c>
      <c r="AY112" s="224" t="s">
        <v>129</v>
      </c>
    </row>
    <row r="113" spans="2:51" s="13" customFormat="1" ht="13.5">
      <c r="B113" s="225"/>
      <c r="C113" s="226"/>
      <c r="D113" s="205" t="s">
        <v>138</v>
      </c>
      <c r="E113" s="227" t="s">
        <v>24</v>
      </c>
      <c r="F113" s="228" t="s">
        <v>183</v>
      </c>
      <c r="G113" s="226"/>
      <c r="H113" s="229">
        <v>1.266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138</v>
      </c>
      <c r="AU113" s="235" t="s">
        <v>85</v>
      </c>
      <c r="AV113" s="13" t="s">
        <v>136</v>
      </c>
      <c r="AW113" s="13" t="s">
        <v>40</v>
      </c>
      <c r="AX113" s="13" t="s">
        <v>25</v>
      </c>
      <c r="AY113" s="235" t="s">
        <v>129</v>
      </c>
    </row>
    <row r="114" spans="2:65" s="1" customFormat="1" ht="38.25" customHeight="1">
      <c r="B114" s="40"/>
      <c r="C114" s="191" t="s">
        <v>184</v>
      </c>
      <c r="D114" s="191" t="s">
        <v>131</v>
      </c>
      <c r="E114" s="192" t="s">
        <v>185</v>
      </c>
      <c r="F114" s="193" t="s">
        <v>186</v>
      </c>
      <c r="G114" s="194" t="s">
        <v>171</v>
      </c>
      <c r="H114" s="195">
        <v>17.577</v>
      </c>
      <c r="I114" s="196"/>
      <c r="J114" s="197">
        <f>ROUND(I114*H114,2)</f>
        <v>0</v>
      </c>
      <c r="K114" s="193" t="s">
        <v>135</v>
      </c>
      <c r="L114" s="60"/>
      <c r="M114" s="198" t="s">
        <v>24</v>
      </c>
      <c r="N114" s="199" t="s">
        <v>48</v>
      </c>
      <c r="O114" s="41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3" t="s">
        <v>136</v>
      </c>
      <c r="AT114" s="23" t="s">
        <v>131</v>
      </c>
      <c r="AU114" s="23" t="s">
        <v>85</v>
      </c>
      <c r="AY114" s="23" t="s">
        <v>129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3" t="s">
        <v>25</v>
      </c>
      <c r="BK114" s="202">
        <f>ROUND(I114*H114,2)</f>
        <v>0</v>
      </c>
      <c r="BL114" s="23" t="s">
        <v>136</v>
      </c>
      <c r="BM114" s="23" t="s">
        <v>187</v>
      </c>
    </row>
    <row r="115" spans="2:51" s="11" customFormat="1" ht="13.5">
      <c r="B115" s="203"/>
      <c r="C115" s="204"/>
      <c r="D115" s="205" t="s">
        <v>138</v>
      </c>
      <c r="E115" s="206" t="s">
        <v>24</v>
      </c>
      <c r="F115" s="207" t="s">
        <v>188</v>
      </c>
      <c r="G115" s="204"/>
      <c r="H115" s="206" t="s">
        <v>24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138</v>
      </c>
      <c r="AU115" s="213" t="s">
        <v>85</v>
      </c>
      <c r="AV115" s="11" t="s">
        <v>25</v>
      </c>
      <c r="AW115" s="11" t="s">
        <v>40</v>
      </c>
      <c r="AX115" s="11" t="s">
        <v>77</v>
      </c>
      <c r="AY115" s="213" t="s">
        <v>129</v>
      </c>
    </row>
    <row r="116" spans="2:51" s="12" customFormat="1" ht="13.5">
      <c r="B116" s="214"/>
      <c r="C116" s="215"/>
      <c r="D116" s="205" t="s">
        <v>138</v>
      </c>
      <c r="E116" s="216" t="s">
        <v>24</v>
      </c>
      <c r="F116" s="217" t="s">
        <v>189</v>
      </c>
      <c r="G116" s="215"/>
      <c r="H116" s="218">
        <v>11.004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138</v>
      </c>
      <c r="AU116" s="224" t="s">
        <v>85</v>
      </c>
      <c r="AV116" s="12" t="s">
        <v>85</v>
      </c>
      <c r="AW116" s="12" t="s">
        <v>40</v>
      </c>
      <c r="AX116" s="12" t="s">
        <v>77</v>
      </c>
      <c r="AY116" s="224" t="s">
        <v>129</v>
      </c>
    </row>
    <row r="117" spans="2:51" s="12" customFormat="1" ht="13.5">
      <c r="B117" s="214"/>
      <c r="C117" s="215"/>
      <c r="D117" s="205" t="s">
        <v>138</v>
      </c>
      <c r="E117" s="216" t="s">
        <v>24</v>
      </c>
      <c r="F117" s="217" t="s">
        <v>190</v>
      </c>
      <c r="G117" s="215"/>
      <c r="H117" s="218">
        <v>22.8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138</v>
      </c>
      <c r="AU117" s="224" t="s">
        <v>85</v>
      </c>
      <c r="AV117" s="12" t="s">
        <v>85</v>
      </c>
      <c r="AW117" s="12" t="s">
        <v>40</v>
      </c>
      <c r="AX117" s="12" t="s">
        <v>77</v>
      </c>
      <c r="AY117" s="224" t="s">
        <v>129</v>
      </c>
    </row>
    <row r="118" spans="2:51" s="12" customFormat="1" ht="13.5">
      <c r="B118" s="214"/>
      <c r="C118" s="215"/>
      <c r="D118" s="205" t="s">
        <v>138</v>
      </c>
      <c r="E118" s="216" t="s">
        <v>24</v>
      </c>
      <c r="F118" s="217" t="s">
        <v>191</v>
      </c>
      <c r="G118" s="215"/>
      <c r="H118" s="218">
        <v>10.139</v>
      </c>
      <c r="I118" s="219"/>
      <c r="J118" s="215"/>
      <c r="K118" s="215"/>
      <c r="L118" s="220"/>
      <c r="M118" s="221"/>
      <c r="N118" s="222"/>
      <c r="O118" s="222"/>
      <c r="P118" s="222"/>
      <c r="Q118" s="222"/>
      <c r="R118" s="222"/>
      <c r="S118" s="222"/>
      <c r="T118" s="223"/>
      <c r="AT118" s="224" t="s">
        <v>138</v>
      </c>
      <c r="AU118" s="224" t="s">
        <v>85</v>
      </c>
      <c r="AV118" s="12" t="s">
        <v>85</v>
      </c>
      <c r="AW118" s="12" t="s">
        <v>40</v>
      </c>
      <c r="AX118" s="12" t="s">
        <v>77</v>
      </c>
      <c r="AY118" s="224" t="s">
        <v>129</v>
      </c>
    </row>
    <row r="119" spans="2:51" s="13" customFormat="1" ht="13.5">
      <c r="B119" s="225"/>
      <c r="C119" s="226"/>
      <c r="D119" s="205" t="s">
        <v>138</v>
      </c>
      <c r="E119" s="227" t="s">
        <v>24</v>
      </c>
      <c r="F119" s="228" t="s">
        <v>183</v>
      </c>
      <c r="G119" s="226"/>
      <c r="H119" s="229">
        <v>43.943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AT119" s="235" t="s">
        <v>138</v>
      </c>
      <c r="AU119" s="235" t="s">
        <v>85</v>
      </c>
      <c r="AV119" s="13" t="s">
        <v>136</v>
      </c>
      <c r="AW119" s="13" t="s">
        <v>40</v>
      </c>
      <c r="AX119" s="13" t="s">
        <v>77</v>
      </c>
      <c r="AY119" s="235" t="s">
        <v>129</v>
      </c>
    </row>
    <row r="120" spans="2:51" s="12" customFormat="1" ht="13.5">
      <c r="B120" s="214"/>
      <c r="C120" s="215"/>
      <c r="D120" s="205" t="s">
        <v>138</v>
      </c>
      <c r="E120" s="216" t="s">
        <v>24</v>
      </c>
      <c r="F120" s="217" t="s">
        <v>192</v>
      </c>
      <c r="G120" s="215"/>
      <c r="H120" s="218">
        <v>17.577</v>
      </c>
      <c r="I120" s="219"/>
      <c r="J120" s="215"/>
      <c r="K120" s="215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138</v>
      </c>
      <c r="AU120" s="224" t="s">
        <v>85</v>
      </c>
      <c r="AV120" s="12" t="s">
        <v>85</v>
      </c>
      <c r="AW120" s="12" t="s">
        <v>40</v>
      </c>
      <c r="AX120" s="12" t="s">
        <v>25</v>
      </c>
      <c r="AY120" s="224" t="s">
        <v>129</v>
      </c>
    </row>
    <row r="121" spans="2:65" s="1" customFormat="1" ht="25.5" customHeight="1">
      <c r="B121" s="40"/>
      <c r="C121" s="191" t="s">
        <v>30</v>
      </c>
      <c r="D121" s="191" t="s">
        <v>131</v>
      </c>
      <c r="E121" s="192" t="s">
        <v>193</v>
      </c>
      <c r="F121" s="193" t="s">
        <v>194</v>
      </c>
      <c r="G121" s="194" t="s">
        <v>171</v>
      </c>
      <c r="H121" s="195">
        <v>17.577</v>
      </c>
      <c r="I121" s="196"/>
      <c r="J121" s="197">
        <f>ROUND(I121*H121,2)</f>
        <v>0</v>
      </c>
      <c r="K121" s="193" t="s">
        <v>135</v>
      </c>
      <c r="L121" s="60"/>
      <c r="M121" s="198" t="s">
        <v>24</v>
      </c>
      <c r="N121" s="199" t="s">
        <v>48</v>
      </c>
      <c r="O121" s="41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3" t="s">
        <v>136</v>
      </c>
      <c r="AT121" s="23" t="s">
        <v>131</v>
      </c>
      <c r="AU121" s="23" t="s">
        <v>85</v>
      </c>
      <c r="AY121" s="23" t="s">
        <v>129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3" t="s">
        <v>25</v>
      </c>
      <c r="BK121" s="202">
        <f>ROUND(I121*H121,2)</f>
        <v>0</v>
      </c>
      <c r="BL121" s="23" t="s">
        <v>136</v>
      </c>
      <c r="BM121" s="23" t="s">
        <v>195</v>
      </c>
    </row>
    <row r="122" spans="2:51" s="11" customFormat="1" ht="13.5">
      <c r="B122" s="203"/>
      <c r="C122" s="204"/>
      <c r="D122" s="205" t="s">
        <v>138</v>
      </c>
      <c r="E122" s="206" t="s">
        <v>24</v>
      </c>
      <c r="F122" s="207" t="s">
        <v>188</v>
      </c>
      <c r="G122" s="204"/>
      <c r="H122" s="206" t="s">
        <v>24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138</v>
      </c>
      <c r="AU122" s="213" t="s">
        <v>85</v>
      </c>
      <c r="AV122" s="11" t="s">
        <v>25</v>
      </c>
      <c r="AW122" s="11" t="s">
        <v>40</v>
      </c>
      <c r="AX122" s="11" t="s">
        <v>77</v>
      </c>
      <c r="AY122" s="213" t="s">
        <v>129</v>
      </c>
    </row>
    <row r="123" spans="2:51" s="12" customFormat="1" ht="13.5">
      <c r="B123" s="214"/>
      <c r="C123" s="215"/>
      <c r="D123" s="205" t="s">
        <v>138</v>
      </c>
      <c r="E123" s="216" t="s">
        <v>24</v>
      </c>
      <c r="F123" s="217" t="s">
        <v>189</v>
      </c>
      <c r="G123" s="215"/>
      <c r="H123" s="218">
        <v>11.004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138</v>
      </c>
      <c r="AU123" s="224" t="s">
        <v>85</v>
      </c>
      <c r="AV123" s="12" t="s">
        <v>85</v>
      </c>
      <c r="AW123" s="12" t="s">
        <v>40</v>
      </c>
      <c r="AX123" s="12" t="s">
        <v>77</v>
      </c>
      <c r="AY123" s="224" t="s">
        <v>129</v>
      </c>
    </row>
    <row r="124" spans="2:51" s="12" customFormat="1" ht="13.5">
      <c r="B124" s="214"/>
      <c r="C124" s="215"/>
      <c r="D124" s="205" t="s">
        <v>138</v>
      </c>
      <c r="E124" s="216" t="s">
        <v>24</v>
      </c>
      <c r="F124" s="217" t="s">
        <v>190</v>
      </c>
      <c r="G124" s="215"/>
      <c r="H124" s="218">
        <v>22.8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138</v>
      </c>
      <c r="AU124" s="224" t="s">
        <v>85</v>
      </c>
      <c r="AV124" s="12" t="s">
        <v>85</v>
      </c>
      <c r="AW124" s="12" t="s">
        <v>40</v>
      </c>
      <c r="AX124" s="12" t="s">
        <v>77</v>
      </c>
      <c r="AY124" s="224" t="s">
        <v>129</v>
      </c>
    </row>
    <row r="125" spans="2:51" s="12" customFormat="1" ht="13.5">
      <c r="B125" s="214"/>
      <c r="C125" s="215"/>
      <c r="D125" s="205" t="s">
        <v>138</v>
      </c>
      <c r="E125" s="216" t="s">
        <v>24</v>
      </c>
      <c r="F125" s="217" t="s">
        <v>196</v>
      </c>
      <c r="G125" s="215"/>
      <c r="H125" s="218">
        <v>10.139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138</v>
      </c>
      <c r="AU125" s="224" t="s">
        <v>85</v>
      </c>
      <c r="AV125" s="12" t="s">
        <v>85</v>
      </c>
      <c r="AW125" s="12" t="s">
        <v>40</v>
      </c>
      <c r="AX125" s="12" t="s">
        <v>77</v>
      </c>
      <c r="AY125" s="224" t="s">
        <v>129</v>
      </c>
    </row>
    <row r="126" spans="2:51" s="13" customFormat="1" ht="13.5">
      <c r="B126" s="225"/>
      <c r="C126" s="226"/>
      <c r="D126" s="205" t="s">
        <v>138</v>
      </c>
      <c r="E126" s="227" t="s">
        <v>24</v>
      </c>
      <c r="F126" s="228" t="s">
        <v>183</v>
      </c>
      <c r="G126" s="226"/>
      <c r="H126" s="229">
        <v>43.943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AT126" s="235" t="s">
        <v>138</v>
      </c>
      <c r="AU126" s="235" t="s">
        <v>85</v>
      </c>
      <c r="AV126" s="13" t="s">
        <v>136</v>
      </c>
      <c r="AW126" s="13" t="s">
        <v>40</v>
      </c>
      <c r="AX126" s="13" t="s">
        <v>77</v>
      </c>
      <c r="AY126" s="235" t="s">
        <v>129</v>
      </c>
    </row>
    <row r="127" spans="2:51" s="12" customFormat="1" ht="13.5">
      <c r="B127" s="214"/>
      <c r="C127" s="215"/>
      <c r="D127" s="205" t="s">
        <v>138</v>
      </c>
      <c r="E127" s="216" t="s">
        <v>24</v>
      </c>
      <c r="F127" s="217" t="s">
        <v>192</v>
      </c>
      <c r="G127" s="215"/>
      <c r="H127" s="218">
        <v>17.577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138</v>
      </c>
      <c r="AU127" s="224" t="s">
        <v>85</v>
      </c>
      <c r="AV127" s="12" t="s">
        <v>85</v>
      </c>
      <c r="AW127" s="12" t="s">
        <v>40</v>
      </c>
      <c r="AX127" s="12" t="s">
        <v>25</v>
      </c>
      <c r="AY127" s="224" t="s">
        <v>129</v>
      </c>
    </row>
    <row r="128" spans="2:65" s="1" customFormat="1" ht="16.5" customHeight="1">
      <c r="B128" s="40"/>
      <c r="C128" s="191" t="s">
        <v>197</v>
      </c>
      <c r="D128" s="191" t="s">
        <v>131</v>
      </c>
      <c r="E128" s="192" t="s">
        <v>198</v>
      </c>
      <c r="F128" s="193" t="s">
        <v>199</v>
      </c>
      <c r="G128" s="194" t="s">
        <v>171</v>
      </c>
      <c r="H128" s="195">
        <v>17.577</v>
      </c>
      <c r="I128" s="196"/>
      <c r="J128" s="197">
        <f>ROUND(I128*H128,2)</f>
        <v>0</v>
      </c>
      <c r="K128" s="193" t="s">
        <v>24</v>
      </c>
      <c r="L128" s="60"/>
      <c r="M128" s="198" t="s">
        <v>24</v>
      </c>
      <c r="N128" s="199" t="s">
        <v>48</v>
      </c>
      <c r="O128" s="4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3" t="s">
        <v>136</v>
      </c>
      <c r="AT128" s="23" t="s">
        <v>131</v>
      </c>
      <c r="AU128" s="23" t="s">
        <v>85</v>
      </c>
      <c r="AY128" s="23" t="s">
        <v>129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3" t="s">
        <v>25</v>
      </c>
      <c r="BK128" s="202">
        <f>ROUND(I128*H128,2)</f>
        <v>0</v>
      </c>
      <c r="BL128" s="23" t="s">
        <v>136</v>
      </c>
      <c r="BM128" s="23" t="s">
        <v>200</v>
      </c>
    </row>
    <row r="129" spans="2:51" s="12" customFormat="1" ht="13.5">
      <c r="B129" s="214"/>
      <c r="C129" s="215"/>
      <c r="D129" s="205" t="s">
        <v>138</v>
      </c>
      <c r="E129" s="216" t="s">
        <v>24</v>
      </c>
      <c r="F129" s="217" t="s">
        <v>201</v>
      </c>
      <c r="G129" s="215"/>
      <c r="H129" s="218">
        <v>17.577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138</v>
      </c>
      <c r="AU129" s="224" t="s">
        <v>85</v>
      </c>
      <c r="AV129" s="12" t="s">
        <v>85</v>
      </c>
      <c r="AW129" s="12" t="s">
        <v>40</v>
      </c>
      <c r="AX129" s="12" t="s">
        <v>25</v>
      </c>
      <c r="AY129" s="224" t="s">
        <v>129</v>
      </c>
    </row>
    <row r="130" spans="2:65" s="1" customFormat="1" ht="25.5" customHeight="1">
      <c r="B130" s="40"/>
      <c r="C130" s="191" t="s">
        <v>202</v>
      </c>
      <c r="D130" s="191" t="s">
        <v>131</v>
      </c>
      <c r="E130" s="192" t="s">
        <v>203</v>
      </c>
      <c r="F130" s="193" t="s">
        <v>204</v>
      </c>
      <c r="G130" s="194" t="s">
        <v>171</v>
      </c>
      <c r="H130" s="195">
        <v>8.789</v>
      </c>
      <c r="I130" s="196"/>
      <c r="J130" s="197">
        <f>ROUND(I130*H130,2)</f>
        <v>0</v>
      </c>
      <c r="K130" s="193" t="s">
        <v>135</v>
      </c>
      <c r="L130" s="60"/>
      <c r="M130" s="198" t="s">
        <v>24</v>
      </c>
      <c r="N130" s="199" t="s">
        <v>48</v>
      </c>
      <c r="O130" s="4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3" t="s">
        <v>136</v>
      </c>
      <c r="AT130" s="23" t="s">
        <v>131</v>
      </c>
      <c r="AU130" s="23" t="s">
        <v>85</v>
      </c>
      <c r="AY130" s="23" t="s">
        <v>129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25</v>
      </c>
      <c r="BK130" s="202">
        <f>ROUND(I130*H130,2)</f>
        <v>0</v>
      </c>
      <c r="BL130" s="23" t="s">
        <v>136</v>
      </c>
      <c r="BM130" s="23" t="s">
        <v>205</v>
      </c>
    </row>
    <row r="131" spans="2:51" s="11" customFormat="1" ht="13.5">
      <c r="B131" s="203"/>
      <c r="C131" s="204"/>
      <c r="D131" s="205" t="s">
        <v>138</v>
      </c>
      <c r="E131" s="206" t="s">
        <v>24</v>
      </c>
      <c r="F131" s="207" t="s">
        <v>188</v>
      </c>
      <c r="G131" s="204"/>
      <c r="H131" s="206" t="s">
        <v>24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138</v>
      </c>
      <c r="AU131" s="213" t="s">
        <v>85</v>
      </c>
      <c r="AV131" s="11" t="s">
        <v>25</v>
      </c>
      <c r="AW131" s="11" t="s">
        <v>40</v>
      </c>
      <c r="AX131" s="11" t="s">
        <v>77</v>
      </c>
      <c r="AY131" s="213" t="s">
        <v>129</v>
      </c>
    </row>
    <row r="132" spans="2:51" s="12" customFormat="1" ht="13.5">
      <c r="B132" s="214"/>
      <c r="C132" s="215"/>
      <c r="D132" s="205" t="s">
        <v>138</v>
      </c>
      <c r="E132" s="216" t="s">
        <v>24</v>
      </c>
      <c r="F132" s="217" t="s">
        <v>189</v>
      </c>
      <c r="G132" s="215"/>
      <c r="H132" s="218">
        <v>11.004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138</v>
      </c>
      <c r="AU132" s="224" t="s">
        <v>85</v>
      </c>
      <c r="AV132" s="12" t="s">
        <v>85</v>
      </c>
      <c r="AW132" s="12" t="s">
        <v>40</v>
      </c>
      <c r="AX132" s="12" t="s">
        <v>77</v>
      </c>
      <c r="AY132" s="224" t="s">
        <v>129</v>
      </c>
    </row>
    <row r="133" spans="2:51" s="12" customFormat="1" ht="13.5">
      <c r="B133" s="214"/>
      <c r="C133" s="215"/>
      <c r="D133" s="205" t="s">
        <v>138</v>
      </c>
      <c r="E133" s="216" t="s">
        <v>24</v>
      </c>
      <c r="F133" s="217" t="s">
        <v>190</v>
      </c>
      <c r="G133" s="215"/>
      <c r="H133" s="218">
        <v>22.8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138</v>
      </c>
      <c r="AU133" s="224" t="s">
        <v>85</v>
      </c>
      <c r="AV133" s="12" t="s">
        <v>85</v>
      </c>
      <c r="AW133" s="12" t="s">
        <v>40</v>
      </c>
      <c r="AX133" s="12" t="s">
        <v>77</v>
      </c>
      <c r="AY133" s="224" t="s">
        <v>129</v>
      </c>
    </row>
    <row r="134" spans="2:51" s="12" customFormat="1" ht="13.5">
      <c r="B134" s="214"/>
      <c r="C134" s="215"/>
      <c r="D134" s="205" t="s">
        <v>138</v>
      </c>
      <c r="E134" s="216" t="s">
        <v>24</v>
      </c>
      <c r="F134" s="217" t="s">
        <v>191</v>
      </c>
      <c r="G134" s="215"/>
      <c r="H134" s="218">
        <v>10.139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138</v>
      </c>
      <c r="AU134" s="224" t="s">
        <v>85</v>
      </c>
      <c r="AV134" s="12" t="s">
        <v>85</v>
      </c>
      <c r="AW134" s="12" t="s">
        <v>40</v>
      </c>
      <c r="AX134" s="12" t="s">
        <v>77</v>
      </c>
      <c r="AY134" s="224" t="s">
        <v>129</v>
      </c>
    </row>
    <row r="135" spans="2:51" s="13" customFormat="1" ht="13.5">
      <c r="B135" s="225"/>
      <c r="C135" s="226"/>
      <c r="D135" s="205" t="s">
        <v>138</v>
      </c>
      <c r="E135" s="227" t="s">
        <v>24</v>
      </c>
      <c r="F135" s="228" t="s">
        <v>183</v>
      </c>
      <c r="G135" s="226"/>
      <c r="H135" s="229">
        <v>43.943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138</v>
      </c>
      <c r="AU135" s="235" t="s">
        <v>85</v>
      </c>
      <c r="AV135" s="13" t="s">
        <v>136</v>
      </c>
      <c r="AW135" s="13" t="s">
        <v>40</v>
      </c>
      <c r="AX135" s="13" t="s">
        <v>77</v>
      </c>
      <c r="AY135" s="235" t="s">
        <v>129</v>
      </c>
    </row>
    <row r="136" spans="2:51" s="12" customFormat="1" ht="13.5">
      <c r="B136" s="214"/>
      <c r="C136" s="215"/>
      <c r="D136" s="205" t="s">
        <v>138</v>
      </c>
      <c r="E136" s="216" t="s">
        <v>24</v>
      </c>
      <c r="F136" s="217" t="s">
        <v>206</v>
      </c>
      <c r="G136" s="215"/>
      <c r="H136" s="218">
        <v>8.789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138</v>
      </c>
      <c r="AU136" s="224" t="s">
        <v>85</v>
      </c>
      <c r="AV136" s="12" t="s">
        <v>85</v>
      </c>
      <c r="AW136" s="12" t="s">
        <v>40</v>
      </c>
      <c r="AX136" s="12" t="s">
        <v>25</v>
      </c>
      <c r="AY136" s="224" t="s">
        <v>129</v>
      </c>
    </row>
    <row r="137" spans="2:65" s="1" customFormat="1" ht="16.5" customHeight="1">
      <c r="B137" s="40"/>
      <c r="C137" s="191" t="s">
        <v>207</v>
      </c>
      <c r="D137" s="191" t="s">
        <v>131</v>
      </c>
      <c r="E137" s="192" t="s">
        <v>208</v>
      </c>
      <c r="F137" s="193" t="s">
        <v>209</v>
      </c>
      <c r="G137" s="194" t="s">
        <v>171</v>
      </c>
      <c r="H137" s="195">
        <v>4.394</v>
      </c>
      <c r="I137" s="196"/>
      <c r="J137" s="197">
        <f>ROUND(I137*H137,2)</f>
        <v>0</v>
      </c>
      <c r="K137" s="193" t="s">
        <v>24</v>
      </c>
      <c r="L137" s="60"/>
      <c r="M137" s="198" t="s">
        <v>24</v>
      </c>
      <c r="N137" s="199" t="s">
        <v>48</v>
      </c>
      <c r="O137" s="4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3" t="s">
        <v>136</v>
      </c>
      <c r="AT137" s="23" t="s">
        <v>131</v>
      </c>
      <c r="AU137" s="23" t="s">
        <v>85</v>
      </c>
      <c r="AY137" s="23" t="s">
        <v>129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3" t="s">
        <v>25</v>
      </c>
      <c r="BK137" s="202">
        <f>ROUND(I137*H137,2)</f>
        <v>0</v>
      </c>
      <c r="BL137" s="23" t="s">
        <v>136</v>
      </c>
      <c r="BM137" s="23" t="s">
        <v>210</v>
      </c>
    </row>
    <row r="138" spans="2:51" s="12" customFormat="1" ht="13.5">
      <c r="B138" s="214"/>
      <c r="C138" s="215"/>
      <c r="D138" s="205" t="s">
        <v>138</v>
      </c>
      <c r="E138" s="216" t="s">
        <v>24</v>
      </c>
      <c r="F138" s="217" t="s">
        <v>211</v>
      </c>
      <c r="G138" s="215"/>
      <c r="H138" s="218">
        <v>4.394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138</v>
      </c>
      <c r="AU138" s="224" t="s">
        <v>85</v>
      </c>
      <c r="AV138" s="12" t="s">
        <v>85</v>
      </c>
      <c r="AW138" s="12" t="s">
        <v>40</v>
      </c>
      <c r="AX138" s="12" t="s">
        <v>25</v>
      </c>
      <c r="AY138" s="224" t="s">
        <v>129</v>
      </c>
    </row>
    <row r="139" spans="2:65" s="1" customFormat="1" ht="25.5" customHeight="1">
      <c r="B139" s="40"/>
      <c r="C139" s="191" t="s">
        <v>212</v>
      </c>
      <c r="D139" s="191" t="s">
        <v>131</v>
      </c>
      <c r="E139" s="192" t="s">
        <v>213</v>
      </c>
      <c r="F139" s="193" t="s">
        <v>214</v>
      </c>
      <c r="G139" s="194" t="s">
        <v>134</v>
      </c>
      <c r="H139" s="195">
        <v>62.967</v>
      </c>
      <c r="I139" s="196"/>
      <c r="J139" s="197">
        <f>ROUND(I139*H139,2)</f>
        <v>0</v>
      </c>
      <c r="K139" s="193" t="s">
        <v>24</v>
      </c>
      <c r="L139" s="60"/>
      <c r="M139" s="198" t="s">
        <v>24</v>
      </c>
      <c r="N139" s="199" t="s">
        <v>48</v>
      </c>
      <c r="O139" s="41"/>
      <c r="P139" s="200">
        <f>O139*H139</f>
        <v>0</v>
      </c>
      <c r="Q139" s="200">
        <v>0.00378</v>
      </c>
      <c r="R139" s="200">
        <f>Q139*H139</f>
        <v>0.23801525999999998</v>
      </c>
      <c r="S139" s="200">
        <v>0</v>
      </c>
      <c r="T139" s="201">
        <f>S139*H139</f>
        <v>0</v>
      </c>
      <c r="AR139" s="23" t="s">
        <v>136</v>
      </c>
      <c r="AT139" s="23" t="s">
        <v>131</v>
      </c>
      <c r="AU139" s="23" t="s">
        <v>85</v>
      </c>
      <c r="AY139" s="23" t="s">
        <v>129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25</v>
      </c>
      <c r="BK139" s="202">
        <f>ROUND(I139*H139,2)</f>
        <v>0</v>
      </c>
      <c r="BL139" s="23" t="s">
        <v>136</v>
      </c>
      <c r="BM139" s="23" t="s">
        <v>215</v>
      </c>
    </row>
    <row r="140" spans="2:51" s="11" customFormat="1" ht="13.5">
      <c r="B140" s="203"/>
      <c r="C140" s="204"/>
      <c r="D140" s="205" t="s">
        <v>138</v>
      </c>
      <c r="E140" s="206" t="s">
        <v>24</v>
      </c>
      <c r="F140" s="207" t="s">
        <v>216</v>
      </c>
      <c r="G140" s="204"/>
      <c r="H140" s="206" t="s">
        <v>24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138</v>
      </c>
      <c r="AU140" s="213" t="s">
        <v>85</v>
      </c>
      <c r="AV140" s="11" t="s">
        <v>25</v>
      </c>
      <c r="AW140" s="11" t="s">
        <v>40</v>
      </c>
      <c r="AX140" s="11" t="s">
        <v>77</v>
      </c>
      <c r="AY140" s="213" t="s">
        <v>129</v>
      </c>
    </row>
    <row r="141" spans="2:51" s="12" customFormat="1" ht="13.5">
      <c r="B141" s="214"/>
      <c r="C141" s="215"/>
      <c r="D141" s="205" t="s">
        <v>138</v>
      </c>
      <c r="E141" s="216" t="s">
        <v>24</v>
      </c>
      <c r="F141" s="217" t="s">
        <v>217</v>
      </c>
      <c r="G141" s="215"/>
      <c r="H141" s="218">
        <v>22.848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138</v>
      </c>
      <c r="AU141" s="224" t="s">
        <v>85</v>
      </c>
      <c r="AV141" s="12" t="s">
        <v>85</v>
      </c>
      <c r="AW141" s="12" t="s">
        <v>40</v>
      </c>
      <c r="AX141" s="12" t="s">
        <v>77</v>
      </c>
      <c r="AY141" s="224" t="s">
        <v>129</v>
      </c>
    </row>
    <row r="142" spans="2:51" s="12" customFormat="1" ht="13.5">
      <c r="B142" s="214"/>
      <c r="C142" s="215"/>
      <c r="D142" s="205" t="s">
        <v>138</v>
      </c>
      <c r="E142" s="216" t="s">
        <v>24</v>
      </c>
      <c r="F142" s="217" t="s">
        <v>218</v>
      </c>
      <c r="G142" s="215"/>
      <c r="H142" s="218">
        <v>26.273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138</v>
      </c>
      <c r="AU142" s="224" t="s">
        <v>85</v>
      </c>
      <c r="AV142" s="12" t="s">
        <v>85</v>
      </c>
      <c r="AW142" s="12" t="s">
        <v>40</v>
      </c>
      <c r="AX142" s="12" t="s">
        <v>77</v>
      </c>
      <c r="AY142" s="224" t="s">
        <v>129</v>
      </c>
    </row>
    <row r="143" spans="2:51" s="12" customFormat="1" ht="13.5">
      <c r="B143" s="214"/>
      <c r="C143" s="215"/>
      <c r="D143" s="205" t="s">
        <v>138</v>
      </c>
      <c r="E143" s="216" t="s">
        <v>24</v>
      </c>
      <c r="F143" s="217" t="s">
        <v>219</v>
      </c>
      <c r="G143" s="215"/>
      <c r="H143" s="218">
        <v>13.846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138</v>
      </c>
      <c r="AU143" s="224" t="s">
        <v>85</v>
      </c>
      <c r="AV143" s="12" t="s">
        <v>85</v>
      </c>
      <c r="AW143" s="12" t="s">
        <v>40</v>
      </c>
      <c r="AX143" s="12" t="s">
        <v>77</v>
      </c>
      <c r="AY143" s="224" t="s">
        <v>129</v>
      </c>
    </row>
    <row r="144" spans="2:51" s="13" customFormat="1" ht="13.5">
      <c r="B144" s="225"/>
      <c r="C144" s="226"/>
      <c r="D144" s="205" t="s">
        <v>138</v>
      </c>
      <c r="E144" s="227" t="s">
        <v>24</v>
      </c>
      <c r="F144" s="228" t="s">
        <v>183</v>
      </c>
      <c r="G144" s="226"/>
      <c r="H144" s="229">
        <v>62.967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138</v>
      </c>
      <c r="AU144" s="235" t="s">
        <v>85</v>
      </c>
      <c r="AV144" s="13" t="s">
        <v>136</v>
      </c>
      <c r="AW144" s="13" t="s">
        <v>40</v>
      </c>
      <c r="AX144" s="13" t="s">
        <v>25</v>
      </c>
      <c r="AY144" s="235" t="s">
        <v>129</v>
      </c>
    </row>
    <row r="145" spans="2:65" s="1" customFormat="1" ht="25.5" customHeight="1">
      <c r="B145" s="40"/>
      <c r="C145" s="191" t="s">
        <v>10</v>
      </c>
      <c r="D145" s="191" t="s">
        <v>131</v>
      </c>
      <c r="E145" s="192" t="s">
        <v>220</v>
      </c>
      <c r="F145" s="193" t="s">
        <v>221</v>
      </c>
      <c r="G145" s="194" t="s">
        <v>134</v>
      </c>
      <c r="H145" s="195">
        <v>62.967</v>
      </c>
      <c r="I145" s="196"/>
      <c r="J145" s="197">
        <f>ROUND(I145*H145,2)</f>
        <v>0</v>
      </c>
      <c r="K145" s="193" t="s">
        <v>24</v>
      </c>
      <c r="L145" s="60"/>
      <c r="M145" s="198" t="s">
        <v>24</v>
      </c>
      <c r="N145" s="199" t="s">
        <v>48</v>
      </c>
      <c r="O145" s="4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3" t="s">
        <v>136</v>
      </c>
      <c r="AT145" s="23" t="s">
        <v>131</v>
      </c>
      <c r="AU145" s="23" t="s">
        <v>85</v>
      </c>
      <c r="AY145" s="23" t="s">
        <v>129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3" t="s">
        <v>25</v>
      </c>
      <c r="BK145" s="202">
        <f>ROUND(I145*H145,2)</f>
        <v>0</v>
      </c>
      <c r="BL145" s="23" t="s">
        <v>136</v>
      </c>
      <c r="BM145" s="23" t="s">
        <v>222</v>
      </c>
    </row>
    <row r="146" spans="2:51" s="11" customFormat="1" ht="13.5">
      <c r="B146" s="203"/>
      <c r="C146" s="204"/>
      <c r="D146" s="205" t="s">
        <v>138</v>
      </c>
      <c r="E146" s="206" t="s">
        <v>24</v>
      </c>
      <c r="F146" s="207" t="s">
        <v>223</v>
      </c>
      <c r="G146" s="204"/>
      <c r="H146" s="206" t="s">
        <v>24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138</v>
      </c>
      <c r="AU146" s="213" t="s">
        <v>85</v>
      </c>
      <c r="AV146" s="11" t="s">
        <v>25</v>
      </c>
      <c r="AW146" s="11" t="s">
        <v>40</v>
      </c>
      <c r="AX146" s="11" t="s">
        <v>77</v>
      </c>
      <c r="AY146" s="213" t="s">
        <v>129</v>
      </c>
    </row>
    <row r="147" spans="2:51" s="12" customFormat="1" ht="13.5">
      <c r="B147" s="214"/>
      <c r="C147" s="215"/>
      <c r="D147" s="205" t="s">
        <v>138</v>
      </c>
      <c r="E147" s="216" t="s">
        <v>24</v>
      </c>
      <c r="F147" s="217" t="s">
        <v>224</v>
      </c>
      <c r="G147" s="215"/>
      <c r="H147" s="218">
        <v>62.967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138</v>
      </c>
      <c r="AU147" s="224" t="s">
        <v>85</v>
      </c>
      <c r="AV147" s="12" t="s">
        <v>85</v>
      </c>
      <c r="AW147" s="12" t="s">
        <v>40</v>
      </c>
      <c r="AX147" s="12" t="s">
        <v>25</v>
      </c>
      <c r="AY147" s="224" t="s">
        <v>129</v>
      </c>
    </row>
    <row r="148" spans="2:65" s="1" customFormat="1" ht="16.5" customHeight="1">
      <c r="B148" s="40"/>
      <c r="C148" s="191" t="s">
        <v>225</v>
      </c>
      <c r="D148" s="191" t="s">
        <v>131</v>
      </c>
      <c r="E148" s="192" t="s">
        <v>226</v>
      </c>
      <c r="F148" s="193" t="s">
        <v>227</v>
      </c>
      <c r="G148" s="194" t="s">
        <v>171</v>
      </c>
      <c r="H148" s="195">
        <v>43.943</v>
      </c>
      <c r="I148" s="196"/>
      <c r="J148" s="197">
        <f>ROUND(I148*H148,2)</f>
        <v>0</v>
      </c>
      <c r="K148" s="193" t="s">
        <v>24</v>
      </c>
      <c r="L148" s="60"/>
      <c r="M148" s="198" t="s">
        <v>24</v>
      </c>
      <c r="N148" s="199" t="s">
        <v>48</v>
      </c>
      <c r="O148" s="4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3" t="s">
        <v>136</v>
      </c>
      <c r="AT148" s="23" t="s">
        <v>131</v>
      </c>
      <c r="AU148" s="23" t="s">
        <v>85</v>
      </c>
      <c r="AY148" s="23" t="s">
        <v>129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3" t="s">
        <v>25</v>
      </c>
      <c r="BK148" s="202">
        <f>ROUND(I148*H148,2)</f>
        <v>0</v>
      </c>
      <c r="BL148" s="23" t="s">
        <v>136</v>
      </c>
      <c r="BM148" s="23" t="s">
        <v>228</v>
      </c>
    </row>
    <row r="149" spans="2:51" s="12" customFormat="1" ht="13.5">
      <c r="B149" s="214"/>
      <c r="C149" s="215"/>
      <c r="D149" s="205" t="s">
        <v>138</v>
      </c>
      <c r="E149" s="216" t="s">
        <v>24</v>
      </c>
      <c r="F149" s="217" t="s">
        <v>229</v>
      </c>
      <c r="G149" s="215"/>
      <c r="H149" s="218">
        <v>43.943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138</v>
      </c>
      <c r="AU149" s="224" t="s">
        <v>85</v>
      </c>
      <c r="AV149" s="12" t="s">
        <v>85</v>
      </c>
      <c r="AW149" s="12" t="s">
        <v>40</v>
      </c>
      <c r="AX149" s="12" t="s">
        <v>25</v>
      </c>
      <c r="AY149" s="224" t="s">
        <v>129</v>
      </c>
    </row>
    <row r="150" spans="2:65" s="1" customFormat="1" ht="16.5" customHeight="1">
      <c r="B150" s="40"/>
      <c r="C150" s="191" t="s">
        <v>230</v>
      </c>
      <c r="D150" s="191" t="s">
        <v>131</v>
      </c>
      <c r="E150" s="192" t="s">
        <v>231</v>
      </c>
      <c r="F150" s="193" t="s">
        <v>232</v>
      </c>
      <c r="G150" s="194" t="s">
        <v>171</v>
      </c>
      <c r="H150" s="195">
        <v>11.958</v>
      </c>
      <c r="I150" s="196"/>
      <c r="J150" s="197">
        <f>ROUND(I150*H150,2)</f>
        <v>0</v>
      </c>
      <c r="K150" s="193" t="s">
        <v>24</v>
      </c>
      <c r="L150" s="60"/>
      <c r="M150" s="198" t="s">
        <v>24</v>
      </c>
      <c r="N150" s="199" t="s">
        <v>48</v>
      </c>
      <c r="O150" s="4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3" t="s">
        <v>136</v>
      </c>
      <c r="AT150" s="23" t="s">
        <v>131</v>
      </c>
      <c r="AU150" s="23" t="s">
        <v>85</v>
      </c>
      <c r="AY150" s="23" t="s">
        <v>129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3" t="s">
        <v>25</v>
      </c>
      <c r="BK150" s="202">
        <f>ROUND(I150*H150,2)</f>
        <v>0</v>
      </c>
      <c r="BL150" s="23" t="s">
        <v>136</v>
      </c>
      <c r="BM150" s="23" t="s">
        <v>233</v>
      </c>
    </row>
    <row r="151" spans="2:51" s="11" customFormat="1" ht="13.5">
      <c r="B151" s="203"/>
      <c r="C151" s="204"/>
      <c r="D151" s="205" t="s">
        <v>138</v>
      </c>
      <c r="E151" s="206" t="s">
        <v>24</v>
      </c>
      <c r="F151" s="207" t="s">
        <v>234</v>
      </c>
      <c r="G151" s="204"/>
      <c r="H151" s="206" t="s">
        <v>24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138</v>
      </c>
      <c r="AU151" s="213" t="s">
        <v>85</v>
      </c>
      <c r="AV151" s="11" t="s">
        <v>25</v>
      </c>
      <c r="AW151" s="11" t="s">
        <v>40</v>
      </c>
      <c r="AX151" s="11" t="s">
        <v>77</v>
      </c>
      <c r="AY151" s="213" t="s">
        <v>129</v>
      </c>
    </row>
    <row r="152" spans="2:51" s="12" customFormat="1" ht="13.5">
      <c r="B152" s="214"/>
      <c r="C152" s="215"/>
      <c r="D152" s="205" t="s">
        <v>138</v>
      </c>
      <c r="E152" s="216" t="s">
        <v>24</v>
      </c>
      <c r="F152" s="217" t="s">
        <v>235</v>
      </c>
      <c r="G152" s="215"/>
      <c r="H152" s="218">
        <v>11.958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138</v>
      </c>
      <c r="AU152" s="224" t="s">
        <v>85</v>
      </c>
      <c r="AV152" s="12" t="s">
        <v>85</v>
      </c>
      <c r="AW152" s="12" t="s">
        <v>40</v>
      </c>
      <c r="AX152" s="12" t="s">
        <v>25</v>
      </c>
      <c r="AY152" s="224" t="s">
        <v>129</v>
      </c>
    </row>
    <row r="153" spans="2:65" s="1" customFormat="1" ht="25.5" customHeight="1">
      <c r="B153" s="40"/>
      <c r="C153" s="191" t="s">
        <v>236</v>
      </c>
      <c r="D153" s="191" t="s">
        <v>131</v>
      </c>
      <c r="E153" s="192" t="s">
        <v>237</v>
      </c>
      <c r="F153" s="193" t="s">
        <v>238</v>
      </c>
      <c r="G153" s="194" t="s">
        <v>171</v>
      </c>
      <c r="H153" s="195">
        <v>71.748</v>
      </c>
      <c r="I153" s="196"/>
      <c r="J153" s="197">
        <f>ROUND(I153*H153,2)</f>
        <v>0</v>
      </c>
      <c r="K153" s="193" t="s">
        <v>24</v>
      </c>
      <c r="L153" s="60"/>
      <c r="M153" s="198" t="s">
        <v>24</v>
      </c>
      <c r="N153" s="199" t="s">
        <v>48</v>
      </c>
      <c r="O153" s="4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3" t="s">
        <v>136</v>
      </c>
      <c r="AT153" s="23" t="s">
        <v>131</v>
      </c>
      <c r="AU153" s="23" t="s">
        <v>85</v>
      </c>
      <c r="AY153" s="23" t="s">
        <v>129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3" t="s">
        <v>25</v>
      </c>
      <c r="BK153" s="202">
        <f>ROUND(I153*H153,2)</f>
        <v>0</v>
      </c>
      <c r="BL153" s="23" t="s">
        <v>136</v>
      </c>
      <c r="BM153" s="23" t="s">
        <v>239</v>
      </c>
    </row>
    <row r="154" spans="2:51" s="11" customFormat="1" ht="13.5">
      <c r="B154" s="203"/>
      <c r="C154" s="204"/>
      <c r="D154" s="205" t="s">
        <v>138</v>
      </c>
      <c r="E154" s="206" t="s">
        <v>24</v>
      </c>
      <c r="F154" s="207" t="s">
        <v>240</v>
      </c>
      <c r="G154" s="204"/>
      <c r="H154" s="206" t="s">
        <v>24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138</v>
      </c>
      <c r="AU154" s="213" t="s">
        <v>85</v>
      </c>
      <c r="AV154" s="11" t="s">
        <v>25</v>
      </c>
      <c r="AW154" s="11" t="s">
        <v>40</v>
      </c>
      <c r="AX154" s="11" t="s">
        <v>77</v>
      </c>
      <c r="AY154" s="213" t="s">
        <v>129</v>
      </c>
    </row>
    <row r="155" spans="2:51" s="12" customFormat="1" ht="13.5">
      <c r="B155" s="214"/>
      <c r="C155" s="215"/>
      <c r="D155" s="205" t="s">
        <v>138</v>
      </c>
      <c r="E155" s="216" t="s">
        <v>24</v>
      </c>
      <c r="F155" s="217" t="s">
        <v>235</v>
      </c>
      <c r="G155" s="215"/>
      <c r="H155" s="218">
        <v>11.958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138</v>
      </c>
      <c r="AU155" s="224" t="s">
        <v>85</v>
      </c>
      <c r="AV155" s="12" t="s">
        <v>85</v>
      </c>
      <c r="AW155" s="12" t="s">
        <v>40</v>
      </c>
      <c r="AX155" s="12" t="s">
        <v>77</v>
      </c>
      <c r="AY155" s="224" t="s">
        <v>129</v>
      </c>
    </row>
    <row r="156" spans="2:51" s="12" customFormat="1" ht="13.5">
      <c r="B156" s="214"/>
      <c r="C156" s="215"/>
      <c r="D156" s="205" t="s">
        <v>138</v>
      </c>
      <c r="E156" s="216" t="s">
        <v>24</v>
      </c>
      <c r="F156" s="217" t="s">
        <v>241</v>
      </c>
      <c r="G156" s="215"/>
      <c r="H156" s="218">
        <v>71.748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138</v>
      </c>
      <c r="AU156" s="224" t="s">
        <v>85</v>
      </c>
      <c r="AV156" s="12" t="s">
        <v>85</v>
      </c>
      <c r="AW156" s="12" t="s">
        <v>40</v>
      </c>
      <c r="AX156" s="12" t="s">
        <v>25</v>
      </c>
      <c r="AY156" s="224" t="s">
        <v>129</v>
      </c>
    </row>
    <row r="157" spans="2:65" s="1" customFormat="1" ht="16.5" customHeight="1">
      <c r="B157" s="40"/>
      <c r="C157" s="191" t="s">
        <v>242</v>
      </c>
      <c r="D157" s="191" t="s">
        <v>131</v>
      </c>
      <c r="E157" s="192" t="s">
        <v>243</v>
      </c>
      <c r="F157" s="193" t="s">
        <v>244</v>
      </c>
      <c r="G157" s="194" t="s">
        <v>171</v>
      </c>
      <c r="H157" s="195">
        <v>11.958</v>
      </c>
      <c r="I157" s="196"/>
      <c r="J157" s="197">
        <f>ROUND(I157*H157,2)</f>
        <v>0</v>
      </c>
      <c r="K157" s="193" t="s">
        <v>24</v>
      </c>
      <c r="L157" s="60"/>
      <c r="M157" s="198" t="s">
        <v>24</v>
      </c>
      <c r="N157" s="199" t="s">
        <v>48</v>
      </c>
      <c r="O157" s="4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3" t="s">
        <v>136</v>
      </c>
      <c r="AT157" s="23" t="s">
        <v>131</v>
      </c>
      <c r="AU157" s="23" t="s">
        <v>85</v>
      </c>
      <c r="AY157" s="23" t="s">
        <v>129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3" t="s">
        <v>25</v>
      </c>
      <c r="BK157" s="202">
        <f>ROUND(I157*H157,2)</f>
        <v>0</v>
      </c>
      <c r="BL157" s="23" t="s">
        <v>136</v>
      </c>
      <c r="BM157" s="23" t="s">
        <v>245</v>
      </c>
    </row>
    <row r="158" spans="2:51" s="11" customFormat="1" ht="13.5">
      <c r="B158" s="203"/>
      <c r="C158" s="204"/>
      <c r="D158" s="205" t="s">
        <v>138</v>
      </c>
      <c r="E158" s="206" t="s">
        <v>24</v>
      </c>
      <c r="F158" s="207" t="s">
        <v>246</v>
      </c>
      <c r="G158" s="204"/>
      <c r="H158" s="206" t="s">
        <v>24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138</v>
      </c>
      <c r="AU158" s="213" t="s">
        <v>85</v>
      </c>
      <c r="AV158" s="11" t="s">
        <v>25</v>
      </c>
      <c r="AW158" s="11" t="s">
        <v>40</v>
      </c>
      <c r="AX158" s="11" t="s">
        <v>77</v>
      </c>
      <c r="AY158" s="213" t="s">
        <v>129</v>
      </c>
    </row>
    <row r="159" spans="2:51" s="12" customFormat="1" ht="13.5">
      <c r="B159" s="214"/>
      <c r="C159" s="215"/>
      <c r="D159" s="205" t="s">
        <v>138</v>
      </c>
      <c r="E159" s="216" t="s">
        <v>24</v>
      </c>
      <c r="F159" s="217" t="s">
        <v>235</v>
      </c>
      <c r="G159" s="215"/>
      <c r="H159" s="218">
        <v>11.958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138</v>
      </c>
      <c r="AU159" s="224" t="s">
        <v>85</v>
      </c>
      <c r="AV159" s="12" t="s">
        <v>85</v>
      </c>
      <c r="AW159" s="12" t="s">
        <v>40</v>
      </c>
      <c r="AX159" s="12" t="s">
        <v>25</v>
      </c>
      <c r="AY159" s="224" t="s">
        <v>129</v>
      </c>
    </row>
    <row r="160" spans="2:65" s="1" customFormat="1" ht="16.5" customHeight="1">
      <c r="B160" s="40"/>
      <c r="C160" s="191" t="s">
        <v>247</v>
      </c>
      <c r="D160" s="191" t="s">
        <v>131</v>
      </c>
      <c r="E160" s="192" t="s">
        <v>248</v>
      </c>
      <c r="F160" s="193" t="s">
        <v>249</v>
      </c>
      <c r="G160" s="194" t="s">
        <v>171</v>
      </c>
      <c r="H160" s="195">
        <v>31.985</v>
      </c>
      <c r="I160" s="196"/>
      <c r="J160" s="197">
        <f>ROUND(I160*H160,2)</f>
        <v>0</v>
      </c>
      <c r="K160" s="193" t="s">
        <v>24</v>
      </c>
      <c r="L160" s="60"/>
      <c r="M160" s="198" t="s">
        <v>24</v>
      </c>
      <c r="N160" s="199" t="s">
        <v>48</v>
      </c>
      <c r="O160" s="4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3" t="s">
        <v>136</v>
      </c>
      <c r="AT160" s="23" t="s">
        <v>131</v>
      </c>
      <c r="AU160" s="23" t="s">
        <v>85</v>
      </c>
      <c r="AY160" s="23" t="s">
        <v>129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3" t="s">
        <v>25</v>
      </c>
      <c r="BK160" s="202">
        <f>ROUND(I160*H160,2)</f>
        <v>0</v>
      </c>
      <c r="BL160" s="23" t="s">
        <v>136</v>
      </c>
      <c r="BM160" s="23" t="s">
        <v>250</v>
      </c>
    </row>
    <row r="161" spans="2:51" s="11" customFormat="1" ht="13.5">
      <c r="B161" s="203"/>
      <c r="C161" s="204"/>
      <c r="D161" s="205" t="s">
        <v>138</v>
      </c>
      <c r="E161" s="206" t="s">
        <v>24</v>
      </c>
      <c r="F161" s="207" t="s">
        <v>251</v>
      </c>
      <c r="G161" s="204"/>
      <c r="H161" s="206" t="s">
        <v>24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138</v>
      </c>
      <c r="AU161" s="213" t="s">
        <v>85</v>
      </c>
      <c r="AV161" s="11" t="s">
        <v>25</v>
      </c>
      <c r="AW161" s="11" t="s">
        <v>40</v>
      </c>
      <c r="AX161" s="11" t="s">
        <v>77</v>
      </c>
      <c r="AY161" s="213" t="s">
        <v>129</v>
      </c>
    </row>
    <row r="162" spans="2:51" s="12" customFormat="1" ht="13.5">
      <c r="B162" s="214"/>
      <c r="C162" s="215"/>
      <c r="D162" s="205" t="s">
        <v>138</v>
      </c>
      <c r="E162" s="216" t="s">
        <v>24</v>
      </c>
      <c r="F162" s="217" t="s">
        <v>252</v>
      </c>
      <c r="G162" s="215"/>
      <c r="H162" s="218">
        <v>8.064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138</v>
      </c>
      <c r="AU162" s="224" t="s">
        <v>85</v>
      </c>
      <c r="AV162" s="12" t="s">
        <v>85</v>
      </c>
      <c r="AW162" s="12" t="s">
        <v>40</v>
      </c>
      <c r="AX162" s="12" t="s">
        <v>77</v>
      </c>
      <c r="AY162" s="224" t="s">
        <v>129</v>
      </c>
    </row>
    <row r="163" spans="2:51" s="12" customFormat="1" ht="13.5">
      <c r="B163" s="214"/>
      <c r="C163" s="215"/>
      <c r="D163" s="205" t="s">
        <v>138</v>
      </c>
      <c r="E163" s="216" t="s">
        <v>24</v>
      </c>
      <c r="F163" s="217" t="s">
        <v>253</v>
      </c>
      <c r="G163" s="215"/>
      <c r="H163" s="218">
        <v>16.878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138</v>
      </c>
      <c r="AU163" s="224" t="s">
        <v>85</v>
      </c>
      <c r="AV163" s="12" t="s">
        <v>85</v>
      </c>
      <c r="AW163" s="12" t="s">
        <v>40</v>
      </c>
      <c r="AX163" s="12" t="s">
        <v>77</v>
      </c>
      <c r="AY163" s="224" t="s">
        <v>129</v>
      </c>
    </row>
    <row r="164" spans="2:51" s="12" customFormat="1" ht="13.5">
      <c r="B164" s="214"/>
      <c r="C164" s="215"/>
      <c r="D164" s="205" t="s">
        <v>138</v>
      </c>
      <c r="E164" s="216" t="s">
        <v>24</v>
      </c>
      <c r="F164" s="217" t="s">
        <v>254</v>
      </c>
      <c r="G164" s="215"/>
      <c r="H164" s="218">
        <v>7.043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138</v>
      </c>
      <c r="AU164" s="224" t="s">
        <v>85</v>
      </c>
      <c r="AV164" s="12" t="s">
        <v>85</v>
      </c>
      <c r="AW164" s="12" t="s">
        <v>40</v>
      </c>
      <c r="AX164" s="12" t="s">
        <v>77</v>
      </c>
      <c r="AY164" s="224" t="s">
        <v>129</v>
      </c>
    </row>
    <row r="165" spans="2:51" s="13" customFormat="1" ht="13.5">
      <c r="B165" s="225"/>
      <c r="C165" s="226"/>
      <c r="D165" s="205" t="s">
        <v>138</v>
      </c>
      <c r="E165" s="227" t="s">
        <v>24</v>
      </c>
      <c r="F165" s="228" t="s">
        <v>183</v>
      </c>
      <c r="G165" s="226"/>
      <c r="H165" s="229">
        <v>31.985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138</v>
      </c>
      <c r="AU165" s="235" t="s">
        <v>85</v>
      </c>
      <c r="AV165" s="13" t="s">
        <v>136</v>
      </c>
      <c r="AW165" s="13" t="s">
        <v>40</v>
      </c>
      <c r="AX165" s="13" t="s">
        <v>25</v>
      </c>
      <c r="AY165" s="235" t="s">
        <v>129</v>
      </c>
    </row>
    <row r="166" spans="2:65" s="1" customFormat="1" ht="25.5" customHeight="1">
      <c r="B166" s="40"/>
      <c r="C166" s="191" t="s">
        <v>9</v>
      </c>
      <c r="D166" s="191" t="s">
        <v>131</v>
      </c>
      <c r="E166" s="192" t="s">
        <v>255</v>
      </c>
      <c r="F166" s="193" t="s">
        <v>256</v>
      </c>
      <c r="G166" s="194" t="s">
        <v>171</v>
      </c>
      <c r="H166" s="195">
        <v>10.671</v>
      </c>
      <c r="I166" s="196"/>
      <c r="J166" s="197">
        <f>ROUND(I166*H166,2)</f>
        <v>0</v>
      </c>
      <c r="K166" s="193" t="s">
        <v>24</v>
      </c>
      <c r="L166" s="60"/>
      <c r="M166" s="198" t="s">
        <v>24</v>
      </c>
      <c r="N166" s="199" t="s">
        <v>48</v>
      </c>
      <c r="O166" s="4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3" t="s">
        <v>136</v>
      </c>
      <c r="AT166" s="23" t="s">
        <v>131</v>
      </c>
      <c r="AU166" s="23" t="s">
        <v>85</v>
      </c>
      <c r="AY166" s="23" t="s">
        <v>129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3" t="s">
        <v>25</v>
      </c>
      <c r="BK166" s="202">
        <f>ROUND(I166*H166,2)</f>
        <v>0</v>
      </c>
      <c r="BL166" s="23" t="s">
        <v>136</v>
      </c>
      <c r="BM166" s="23" t="s">
        <v>257</v>
      </c>
    </row>
    <row r="167" spans="2:51" s="11" customFormat="1" ht="13.5">
      <c r="B167" s="203"/>
      <c r="C167" s="204"/>
      <c r="D167" s="205" t="s">
        <v>138</v>
      </c>
      <c r="E167" s="206" t="s">
        <v>24</v>
      </c>
      <c r="F167" s="207" t="s">
        <v>216</v>
      </c>
      <c r="G167" s="204"/>
      <c r="H167" s="206" t="s">
        <v>24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138</v>
      </c>
      <c r="AU167" s="213" t="s">
        <v>85</v>
      </c>
      <c r="AV167" s="11" t="s">
        <v>25</v>
      </c>
      <c r="AW167" s="11" t="s">
        <v>40</v>
      </c>
      <c r="AX167" s="11" t="s">
        <v>77</v>
      </c>
      <c r="AY167" s="213" t="s">
        <v>129</v>
      </c>
    </row>
    <row r="168" spans="2:51" s="12" customFormat="1" ht="13.5">
      <c r="B168" s="214"/>
      <c r="C168" s="215"/>
      <c r="D168" s="205" t="s">
        <v>138</v>
      </c>
      <c r="E168" s="216" t="s">
        <v>24</v>
      </c>
      <c r="F168" s="217" t="s">
        <v>258</v>
      </c>
      <c r="G168" s="215"/>
      <c r="H168" s="218">
        <v>2.223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138</v>
      </c>
      <c r="AU168" s="224" t="s">
        <v>85</v>
      </c>
      <c r="AV168" s="12" t="s">
        <v>85</v>
      </c>
      <c r="AW168" s="12" t="s">
        <v>40</v>
      </c>
      <c r="AX168" s="12" t="s">
        <v>77</v>
      </c>
      <c r="AY168" s="224" t="s">
        <v>129</v>
      </c>
    </row>
    <row r="169" spans="2:51" s="12" customFormat="1" ht="13.5">
      <c r="B169" s="214"/>
      <c r="C169" s="215"/>
      <c r="D169" s="205" t="s">
        <v>138</v>
      </c>
      <c r="E169" s="216" t="s">
        <v>24</v>
      </c>
      <c r="F169" s="217" t="s">
        <v>259</v>
      </c>
      <c r="G169" s="215"/>
      <c r="H169" s="218">
        <v>4.412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138</v>
      </c>
      <c r="AU169" s="224" t="s">
        <v>85</v>
      </c>
      <c r="AV169" s="12" t="s">
        <v>85</v>
      </c>
      <c r="AW169" s="12" t="s">
        <v>40</v>
      </c>
      <c r="AX169" s="12" t="s">
        <v>77</v>
      </c>
      <c r="AY169" s="224" t="s">
        <v>129</v>
      </c>
    </row>
    <row r="170" spans="2:51" s="12" customFormat="1" ht="13.5">
      <c r="B170" s="214"/>
      <c r="C170" s="215"/>
      <c r="D170" s="205" t="s">
        <v>138</v>
      </c>
      <c r="E170" s="216" t="s">
        <v>24</v>
      </c>
      <c r="F170" s="217" t="s">
        <v>260</v>
      </c>
      <c r="G170" s="215"/>
      <c r="H170" s="218">
        <v>4.036</v>
      </c>
      <c r="I170" s="219"/>
      <c r="J170" s="215"/>
      <c r="K170" s="215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138</v>
      </c>
      <c r="AU170" s="224" t="s">
        <v>85</v>
      </c>
      <c r="AV170" s="12" t="s">
        <v>85</v>
      </c>
      <c r="AW170" s="12" t="s">
        <v>40</v>
      </c>
      <c r="AX170" s="12" t="s">
        <v>77</v>
      </c>
      <c r="AY170" s="224" t="s">
        <v>129</v>
      </c>
    </row>
    <row r="171" spans="2:51" s="13" customFormat="1" ht="13.5">
      <c r="B171" s="225"/>
      <c r="C171" s="226"/>
      <c r="D171" s="205" t="s">
        <v>138</v>
      </c>
      <c r="E171" s="227" t="s">
        <v>24</v>
      </c>
      <c r="F171" s="228" t="s">
        <v>183</v>
      </c>
      <c r="G171" s="226"/>
      <c r="H171" s="229">
        <v>10.671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138</v>
      </c>
      <c r="AU171" s="235" t="s">
        <v>85</v>
      </c>
      <c r="AV171" s="13" t="s">
        <v>136</v>
      </c>
      <c r="AW171" s="13" t="s">
        <v>40</v>
      </c>
      <c r="AX171" s="13" t="s">
        <v>25</v>
      </c>
      <c r="AY171" s="235" t="s">
        <v>129</v>
      </c>
    </row>
    <row r="172" spans="2:65" s="1" customFormat="1" ht="25.5" customHeight="1">
      <c r="B172" s="40"/>
      <c r="C172" s="236" t="s">
        <v>261</v>
      </c>
      <c r="D172" s="236" t="s">
        <v>262</v>
      </c>
      <c r="E172" s="237" t="s">
        <v>263</v>
      </c>
      <c r="F172" s="238" t="s">
        <v>264</v>
      </c>
      <c r="G172" s="239" t="s">
        <v>265</v>
      </c>
      <c r="H172" s="240">
        <v>21.342</v>
      </c>
      <c r="I172" s="241"/>
      <c r="J172" s="242">
        <f>ROUND(I172*H172,2)</f>
        <v>0</v>
      </c>
      <c r="K172" s="238" t="s">
        <v>24</v>
      </c>
      <c r="L172" s="243"/>
      <c r="M172" s="244" t="s">
        <v>24</v>
      </c>
      <c r="N172" s="245" t="s">
        <v>48</v>
      </c>
      <c r="O172" s="41"/>
      <c r="P172" s="200">
        <f>O172*H172</f>
        <v>0</v>
      </c>
      <c r="Q172" s="200">
        <v>1</v>
      </c>
      <c r="R172" s="200">
        <f>Q172*H172</f>
        <v>21.342</v>
      </c>
      <c r="S172" s="200">
        <v>0</v>
      </c>
      <c r="T172" s="201">
        <f>S172*H172</f>
        <v>0</v>
      </c>
      <c r="AR172" s="23" t="s">
        <v>175</v>
      </c>
      <c r="AT172" s="23" t="s">
        <v>262</v>
      </c>
      <c r="AU172" s="23" t="s">
        <v>85</v>
      </c>
      <c r="AY172" s="23" t="s">
        <v>129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3" t="s">
        <v>25</v>
      </c>
      <c r="BK172" s="202">
        <f>ROUND(I172*H172,2)</f>
        <v>0</v>
      </c>
      <c r="BL172" s="23" t="s">
        <v>136</v>
      </c>
      <c r="BM172" s="23" t="s">
        <v>266</v>
      </c>
    </row>
    <row r="173" spans="2:51" s="11" customFormat="1" ht="13.5">
      <c r="B173" s="203"/>
      <c r="C173" s="204"/>
      <c r="D173" s="205" t="s">
        <v>138</v>
      </c>
      <c r="E173" s="206" t="s">
        <v>24</v>
      </c>
      <c r="F173" s="207" t="s">
        <v>216</v>
      </c>
      <c r="G173" s="204"/>
      <c r="H173" s="206" t="s">
        <v>24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138</v>
      </c>
      <c r="AU173" s="213" t="s">
        <v>85</v>
      </c>
      <c r="AV173" s="11" t="s">
        <v>25</v>
      </c>
      <c r="AW173" s="11" t="s">
        <v>40</v>
      </c>
      <c r="AX173" s="11" t="s">
        <v>77</v>
      </c>
      <c r="AY173" s="213" t="s">
        <v>129</v>
      </c>
    </row>
    <row r="174" spans="2:51" s="12" customFormat="1" ht="13.5">
      <c r="B174" s="214"/>
      <c r="C174" s="215"/>
      <c r="D174" s="205" t="s">
        <v>138</v>
      </c>
      <c r="E174" s="216" t="s">
        <v>24</v>
      </c>
      <c r="F174" s="217" t="s">
        <v>258</v>
      </c>
      <c r="G174" s="215"/>
      <c r="H174" s="218">
        <v>2.223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138</v>
      </c>
      <c r="AU174" s="224" t="s">
        <v>85</v>
      </c>
      <c r="AV174" s="12" t="s">
        <v>85</v>
      </c>
      <c r="AW174" s="12" t="s">
        <v>40</v>
      </c>
      <c r="AX174" s="12" t="s">
        <v>77</v>
      </c>
      <c r="AY174" s="224" t="s">
        <v>129</v>
      </c>
    </row>
    <row r="175" spans="2:51" s="12" customFormat="1" ht="13.5">
      <c r="B175" s="214"/>
      <c r="C175" s="215"/>
      <c r="D175" s="205" t="s">
        <v>138</v>
      </c>
      <c r="E175" s="216" t="s">
        <v>24</v>
      </c>
      <c r="F175" s="217" t="s">
        <v>259</v>
      </c>
      <c r="G175" s="215"/>
      <c r="H175" s="218">
        <v>4.412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138</v>
      </c>
      <c r="AU175" s="224" t="s">
        <v>85</v>
      </c>
      <c r="AV175" s="12" t="s">
        <v>85</v>
      </c>
      <c r="AW175" s="12" t="s">
        <v>40</v>
      </c>
      <c r="AX175" s="12" t="s">
        <v>77</v>
      </c>
      <c r="AY175" s="224" t="s">
        <v>129</v>
      </c>
    </row>
    <row r="176" spans="2:51" s="12" customFormat="1" ht="13.5">
      <c r="B176" s="214"/>
      <c r="C176" s="215"/>
      <c r="D176" s="205" t="s">
        <v>138</v>
      </c>
      <c r="E176" s="216" t="s">
        <v>24</v>
      </c>
      <c r="F176" s="217" t="s">
        <v>260</v>
      </c>
      <c r="G176" s="215"/>
      <c r="H176" s="218">
        <v>4.036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138</v>
      </c>
      <c r="AU176" s="224" t="s">
        <v>85</v>
      </c>
      <c r="AV176" s="12" t="s">
        <v>85</v>
      </c>
      <c r="AW176" s="12" t="s">
        <v>40</v>
      </c>
      <c r="AX176" s="12" t="s">
        <v>77</v>
      </c>
      <c r="AY176" s="224" t="s">
        <v>129</v>
      </c>
    </row>
    <row r="177" spans="2:51" s="13" customFormat="1" ht="13.5">
      <c r="B177" s="225"/>
      <c r="C177" s="226"/>
      <c r="D177" s="205" t="s">
        <v>138</v>
      </c>
      <c r="E177" s="227" t="s">
        <v>24</v>
      </c>
      <c r="F177" s="228" t="s">
        <v>183</v>
      </c>
      <c r="G177" s="226"/>
      <c r="H177" s="229">
        <v>10.671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138</v>
      </c>
      <c r="AU177" s="235" t="s">
        <v>85</v>
      </c>
      <c r="AV177" s="13" t="s">
        <v>136</v>
      </c>
      <c r="AW177" s="13" t="s">
        <v>40</v>
      </c>
      <c r="AX177" s="13" t="s">
        <v>77</v>
      </c>
      <c r="AY177" s="235" t="s">
        <v>129</v>
      </c>
    </row>
    <row r="178" spans="2:51" s="12" customFormat="1" ht="13.5">
      <c r="B178" s="214"/>
      <c r="C178" s="215"/>
      <c r="D178" s="205" t="s">
        <v>138</v>
      </c>
      <c r="E178" s="216" t="s">
        <v>24</v>
      </c>
      <c r="F178" s="217" t="s">
        <v>267</v>
      </c>
      <c r="G178" s="215"/>
      <c r="H178" s="218">
        <v>21.342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138</v>
      </c>
      <c r="AU178" s="224" t="s">
        <v>85</v>
      </c>
      <c r="AV178" s="12" t="s">
        <v>85</v>
      </c>
      <c r="AW178" s="12" t="s">
        <v>40</v>
      </c>
      <c r="AX178" s="12" t="s">
        <v>25</v>
      </c>
      <c r="AY178" s="224" t="s">
        <v>129</v>
      </c>
    </row>
    <row r="179" spans="2:65" s="1" customFormat="1" ht="25.5" customHeight="1">
      <c r="B179" s="40"/>
      <c r="C179" s="191" t="s">
        <v>268</v>
      </c>
      <c r="D179" s="191" t="s">
        <v>131</v>
      </c>
      <c r="E179" s="192" t="s">
        <v>269</v>
      </c>
      <c r="F179" s="193" t="s">
        <v>270</v>
      </c>
      <c r="G179" s="194" t="s">
        <v>134</v>
      </c>
      <c r="H179" s="195">
        <v>12.66</v>
      </c>
      <c r="I179" s="196"/>
      <c r="J179" s="197">
        <f>ROUND(I179*H179,2)</f>
        <v>0</v>
      </c>
      <c r="K179" s="193" t="s">
        <v>178</v>
      </c>
      <c r="L179" s="60"/>
      <c r="M179" s="198" t="s">
        <v>24</v>
      </c>
      <c r="N179" s="199" t="s">
        <v>48</v>
      </c>
      <c r="O179" s="41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3" t="s">
        <v>136</v>
      </c>
      <c r="AT179" s="23" t="s">
        <v>131</v>
      </c>
      <c r="AU179" s="23" t="s">
        <v>85</v>
      </c>
      <c r="AY179" s="23" t="s">
        <v>129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3" t="s">
        <v>25</v>
      </c>
      <c r="BK179" s="202">
        <f>ROUND(I179*H179,2)</f>
        <v>0</v>
      </c>
      <c r="BL179" s="23" t="s">
        <v>136</v>
      </c>
      <c r="BM179" s="23" t="s">
        <v>271</v>
      </c>
    </row>
    <row r="180" spans="2:51" s="11" customFormat="1" ht="13.5">
      <c r="B180" s="203"/>
      <c r="C180" s="204"/>
      <c r="D180" s="205" t="s">
        <v>138</v>
      </c>
      <c r="E180" s="206" t="s">
        <v>24</v>
      </c>
      <c r="F180" s="207" t="s">
        <v>180</v>
      </c>
      <c r="G180" s="204"/>
      <c r="H180" s="206" t="s">
        <v>24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138</v>
      </c>
      <c r="AU180" s="213" t="s">
        <v>85</v>
      </c>
      <c r="AV180" s="11" t="s">
        <v>25</v>
      </c>
      <c r="AW180" s="11" t="s">
        <v>40</v>
      </c>
      <c r="AX180" s="11" t="s">
        <v>77</v>
      </c>
      <c r="AY180" s="213" t="s">
        <v>129</v>
      </c>
    </row>
    <row r="181" spans="2:51" s="12" customFormat="1" ht="13.5">
      <c r="B181" s="214"/>
      <c r="C181" s="215"/>
      <c r="D181" s="205" t="s">
        <v>138</v>
      </c>
      <c r="E181" s="216" t="s">
        <v>24</v>
      </c>
      <c r="F181" s="217" t="s">
        <v>272</v>
      </c>
      <c r="G181" s="215"/>
      <c r="H181" s="218">
        <v>4.2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138</v>
      </c>
      <c r="AU181" s="224" t="s">
        <v>85</v>
      </c>
      <c r="AV181" s="12" t="s">
        <v>85</v>
      </c>
      <c r="AW181" s="12" t="s">
        <v>40</v>
      </c>
      <c r="AX181" s="12" t="s">
        <v>77</v>
      </c>
      <c r="AY181" s="224" t="s">
        <v>129</v>
      </c>
    </row>
    <row r="182" spans="2:51" s="12" customFormat="1" ht="13.5">
      <c r="B182" s="214"/>
      <c r="C182" s="215"/>
      <c r="D182" s="205" t="s">
        <v>138</v>
      </c>
      <c r="E182" s="216" t="s">
        <v>24</v>
      </c>
      <c r="F182" s="217" t="s">
        <v>273</v>
      </c>
      <c r="G182" s="215"/>
      <c r="H182" s="218">
        <v>8.46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138</v>
      </c>
      <c r="AU182" s="224" t="s">
        <v>85</v>
      </c>
      <c r="AV182" s="12" t="s">
        <v>85</v>
      </c>
      <c r="AW182" s="12" t="s">
        <v>40</v>
      </c>
      <c r="AX182" s="12" t="s">
        <v>77</v>
      </c>
      <c r="AY182" s="224" t="s">
        <v>129</v>
      </c>
    </row>
    <row r="183" spans="2:51" s="13" customFormat="1" ht="13.5">
      <c r="B183" s="225"/>
      <c r="C183" s="226"/>
      <c r="D183" s="205" t="s">
        <v>138</v>
      </c>
      <c r="E183" s="227" t="s">
        <v>24</v>
      </c>
      <c r="F183" s="228" t="s">
        <v>183</v>
      </c>
      <c r="G183" s="226"/>
      <c r="H183" s="229">
        <v>12.66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138</v>
      </c>
      <c r="AU183" s="235" t="s">
        <v>85</v>
      </c>
      <c r="AV183" s="13" t="s">
        <v>136</v>
      </c>
      <c r="AW183" s="13" t="s">
        <v>40</v>
      </c>
      <c r="AX183" s="13" t="s">
        <v>25</v>
      </c>
      <c r="AY183" s="235" t="s">
        <v>129</v>
      </c>
    </row>
    <row r="184" spans="2:65" s="1" customFormat="1" ht="25.5" customHeight="1">
      <c r="B184" s="40"/>
      <c r="C184" s="191" t="s">
        <v>274</v>
      </c>
      <c r="D184" s="191" t="s">
        <v>131</v>
      </c>
      <c r="E184" s="192" t="s">
        <v>275</v>
      </c>
      <c r="F184" s="193" t="s">
        <v>276</v>
      </c>
      <c r="G184" s="194" t="s">
        <v>134</v>
      </c>
      <c r="H184" s="195">
        <v>12.66</v>
      </c>
      <c r="I184" s="196"/>
      <c r="J184" s="197">
        <f>ROUND(I184*H184,2)</f>
        <v>0</v>
      </c>
      <c r="K184" s="193" t="s">
        <v>178</v>
      </c>
      <c r="L184" s="60"/>
      <c r="M184" s="198" t="s">
        <v>24</v>
      </c>
      <c r="N184" s="199" t="s">
        <v>48</v>
      </c>
      <c r="O184" s="4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3" t="s">
        <v>136</v>
      </c>
      <c r="AT184" s="23" t="s">
        <v>131</v>
      </c>
      <c r="AU184" s="23" t="s">
        <v>85</v>
      </c>
      <c r="AY184" s="23" t="s">
        <v>129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3" t="s">
        <v>25</v>
      </c>
      <c r="BK184" s="202">
        <f>ROUND(I184*H184,2)</f>
        <v>0</v>
      </c>
      <c r="BL184" s="23" t="s">
        <v>136</v>
      </c>
      <c r="BM184" s="23" t="s">
        <v>277</v>
      </c>
    </row>
    <row r="185" spans="2:51" s="11" customFormat="1" ht="13.5">
      <c r="B185" s="203"/>
      <c r="C185" s="204"/>
      <c r="D185" s="205" t="s">
        <v>138</v>
      </c>
      <c r="E185" s="206" t="s">
        <v>24</v>
      </c>
      <c r="F185" s="207" t="s">
        <v>180</v>
      </c>
      <c r="G185" s="204"/>
      <c r="H185" s="206" t="s">
        <v>24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138</v>
      </c>
      <c r="AU185" s="213" t="s">
        <v>85</v>
      </c>
      <c r="AV185" s="11" t="s">
        <v>25</v>
      </c>
      <c r="AW185" s="11" t="s">
        <v>40</v>
      </c>
      <c r="AX185" s="11" t="s">
        <v>77</v>
      </c>
      <c r="AY185" s="213" t="s">
        <v>129</v>
      </c>
    </row>
    <row r="186" spans="2:51" s="12" customFormat="1" ht="13.5">
      <c r="B186" s="214"/>
      <c r="C186" s="215"/>
      <c r="D186" s="205" t="s">
        <v>138</v>
      </c>
      <c r="E186" s="216" t="s">
        <v>24</v>
      </c>
      <c r="F186" s="217" t="s">
        <v>272</v>
      </c>
      <c r="G186" s="215"/>
      <c r="H186" s="218">
        <v>4.2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138</v>
      </c>
      <c r="AU186" s="224" t="s">
        <v>85</v>
      </c>
      <c r="AV186" s="12" t="s">
        <v>85</v>
      </c>
      <c r="AW186" s="12" t="s">
        <v>40</v>
      </c>
      <c r="AX186" s="12" t="s">
        <v>77</v>
      </c>
      <c r="AY186" s="224" t="s">
        <v>129</v>
      </c>
    </row>
    <row r="187" spans="2:51" s="12" customFormat="1" ht="13.5">
      <c r="B187" s="214"/>
      <c r="C187" s="215"/>
      <c r="D187" s="205" t="s">
        <v>138</v>
      </c>
      <c r="E187" s="216" t="s">
        <v>24</v>
      </c>
      <c r="F187" s="217" t="s">
        <v>273</v>
      </c>
      <c r="G187" s="215"/>
      <c r="H187" s="218">
        <v>8.46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138</v>
      </c>
      <c r="AU187" s="224" t="s">
        <v>85</v>
      </c>
      <c r="AV187" s="12" t="s">
        <v>85</v>
      </c>
      <c r="AW187" s="12" t="s">
        <v>40</v>
      </c>
      <c r="AX187" s="12" t="s">
        <v>77</v>
      </c>
      <c r="AY187" s="224" t="s">
        <v>129</v>
      </c>
    </row>
    <row r="188" spans="2:51" s="13" customFormat="1" ht="13.5">
      <c r="B188" s="225"/>
      <c r="C188" s="226"/>
      <c r="D188" s="205" t="s">
        <v>138</v>
      </c>
      <c r="E188" s="227" t="s">
        <v>24</v>
      </c>
      <c r="F188" s="228" t="s">
        <v>183</v>
      </c>
      <c r="G188" s="226"/>
      <c r="H188" s="229">
        <v>12.66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AT188" s="235" t="s">
        <v>138</v>
      </c>
      <c r="AU188" s="235" t="s">
        <v>85</v>
      </c>
      <c r="AV188" s="13" t="s">
        <v>136</v>
      </c>
      <c r="AW188" s="13" t="s">
        <v>40</v>
      </c>
      <c r="AX188" s="13" t="s">
        <v>25</v>
      </c>
      <c r="AY188" s="235" t="s">
        <v>129</v>
      </c>
    </row>
    <row r="189" spans="2:65" s="1" customFormat="1" ht="16.5" customHeight="1">
      <c r="B189" s="40"/>
      <c r="C189" s="236" t="s">
        <v>278</v>
      </c>
      <c r="D189" s="236" t="s">
        <v>262</v>
      </c>
      <c r="E189" s="237" t="s">
        <v>279</v>
      </c>
      <c r="F189" s="238" t="s">
        <v>280</v>
      </c>
      <c r="G189" s="239" t="s">
        <v>281</v>
      </c>
      <c r="H189" s="240">
        <v>2.532</v>
      </c>
      <c r="I189" s="241"/>
      <c r="J189" s="242">
        <f>ROUND(I189*H189,2)</f>
        <v>0</v>
      </c>
      <c r="K189" s="238" t="s">
        <v>178</v>
      </c>
      <c r="L189" s="243"/>
      <c r="M189" s="244" t="s">
        <v>24</v>
      </c>
      <c r="N189" s="245" t="s">
        <v>48</v>
      </c>
      <c r="O189" s="41"/>
      <c r="P189" s="200">
        <f>O189*H189</f>
        <v>0</v>
      </c>
      <c r="Q189" s="200">
        <v>0.001</v>
      </c>
      <c r="R189" s="200">
        <f>Q189*H189</f>
        <v>0.002532</v>
      </c>
      <c r="S189" s="200">
        <v>0</v>
      </c>
      <c r="T189" s="201">
        <f>S189*H189</f>
        <v>0</v>
      </c>
      <c r="AR189" s="23" t="s">
        <v>175</v>
      </c>
      <c r="AT189" s="23" t="s">
        <v>262</v>
      </c>
      <c r="AU189" s="23" t="s">
        <v>85</v>
      </c>
      <c r="AY189" s="23" t="s">
        <v>129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3" t="s">
        <v>25</v>
      </c>
      <c r="BK189" s="202">
        <f>ROUND(I189*H189,2)</f>
        <v>0</v>
      </c>
      <c r="BL189" s="23" t="s">
        <v>136</v>
      </c>
      <c r="BM189" s="23" t="s">
        <v>282</v>
      </c>
    </row>
    <row r="190" spans="2:51" s="12" customFormat="1" ht="13.5">
      <c r="B190" s="214"/>
      <c r="C190" s="215"/>
      <c r="D190" s="205" t="s">
        <v>138</v>
      </c>
      <c r="E190" s="216" t="s">
        <v>24</v>
      </c>
      <c r="F190" s="217" t="s">
        <v>283</v>
      </c>
      <c r="G190" s="215"/>
      <c r="H190" s="218">
        <v>2.532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138</v>
      </c>
      <c r="AU190" s="224" t="s">
        <v>85</v>
      </c>
      <c r="AV190" s="12" t="s">
        <v>85</v>
      </c>
      <c r="AW190" s="12" t="s">
        <v>40</v>
      </c>
      <c r="AX190" s="12" t="s">
        <v>77</v>
      </c>
      <c r="AY190" s="224" t="s">
        <v>129</v>
      </c>
    </row>
    <row r="191" spans="2:51" s="13" customFormat="1" ht="13.5">
      <c r="B191" s="225"/>
      <c r="C191" s="226"/>
      <c r="D191" s="205" t="s">
        <v>138</v>
      </c>
      <c r="E191" s="227" t="s">
        <v>24</v>
      </c>
      <c r="F191" s="228" t="s">
        <v>183</v>
      </c>
      <c r="G191" s="226"/>
      <c r="H191" s="229">
        <v>2.532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138</v>
      </c>
      <c r="AU191" s="235" t="s">
        <v>85</v>
      </c>
      <c r="AV191" s="13" t="s">
        <v>136</v>
      </c>
      <c r="AW191" s="13" t="s">
        <v>40</v>
      </c>
      <c r="AX191" s="13" t="s">
        <v>25</v>
      </c>
      <c r="AY191" s="235" t="s">
        <v>129</v>
      </c>
    </row>
    <row r="192" spans="2:63" s="10" customFormat="1" ht="29.85" customHeight="1">
      <c r="B192" s="175"/>
      <c r="C192" s="176"/>
      <c r="D192" s="177" t="s">
        <v>76</v>
      </c>
      <c r="E192" s="189" t="s">
        <v>85</v>
      </c>
      <c r="F192" s="189" t="s">
        <v>284</v>
      </c>
      <c r="G192" s="176"/>
      <c r="H192" s="176"/>
      <c r="I192" s="179"/>
      <c r="J192" s="190">
        <f>BK192</f>
        <v>0</v>
      </c>
      <c r="K192" s="176"/>
      <c r="L192" s="181"/>
      <c r="M192" s="182"/>
      <c r="N192" s="183"/>
      <c r="O192" s="183"/>
      <c r="P192" s="184">
        <f>SUM(P193:P195)</f>
        <v>0</v>
      </c>
      <c r="Q192" s="183"/>
      <c r="R192" s="184">
        <f>SUM(R193:R195)</f>
        <v>5.029853999999999</v>
      </c>
      <c r="S192" s="183"/>
      <c r="T192" s="185">
        <f>SUM(T193:T195)</f>
        <v>0</v>
      </c>
      <c r="AR192" s="186" t="s">
        <v>25</v>
      </c>
      <c r="AT192" s="187" t="s">
        <v>76</v>
      </c>
      <c r="AU192" s="187" t="s">
        <v>25</v>
      </c>
      <c r="AY192" s="186" t="s">
        <v>129</v>
      </c>
      <c r="BK192" s="188">
        <f>SUM(BK193:BK195)</f>
        <v>0</v>
      </c>
    </row>
    <row r="193" spans="2:65" s="1" customFormat="1" ht="25.5" customHeight="1">
      <c r="B193" s="40"/>
      <c r="C193" s="191" t="s">
        <v>285</v>
      </c>
      <c r="D193" s="191" t="s">
        <v>131</v>
      </c>
      <c r="E193" s="192" t="s">
        <v>286</v>
      </c>
      <c r="F193" s="193" t="s">
        <v>287</v>
      </c>
      <c r="G193" s="194" t="s">
        <v>165</v>
      </c>
      <c r="H193" s="195">
        <v>22.2</v>
      </c>
      <c r="I193" s="196"/>
      <c r="J193" s="197">
        <f>ROUND(I193*H193,2)</f>
        <v>0</v>
      </c>
      <c r="K193" s="193" t="s">
        <v>178</v>
      </c>
      <c r="L193" s="60"/>
      <c r="M193" s="198" t="s">
        <v>24</v>
      </c>
      <c r="N193" s="199" t="s">
        <v>48</v>
      </c>
      <c r="O193" s="41"/>
      <c r="P193" s="200">
        <f>O193*H193</f>
        <v>0</v>
      </c>
      <c r="Q193" s="200">
        <v>0.22657</v>
      </c>
      <c r="R193" s="200">
        <f>Q193*H193</f>
        <v>5.029853999999999</v>
      </c>
      <c r="S193" s="200">
        <v>0</v>
      </c>
      <c r="T193" s="201">
        <f>S193*H193</f>
        <v>0</v>
      </c>
      <c r="AR193" s="23" t="s">
        <v>136</v>
      </c>
      <c r="AT193" s="23" t="s">
        <v>131</v>
      </c>
      <c r="AU193" s="23" t="s">
        <v>85</v>
      </c>
      <c r="AY193" s="23" t="s">
        <v>129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3" t="s">
        <v>25</v>
      </c>
      <c r="BK193" s="202">
        <f>ROUND(I193*H193,2)</f>
        <v>0</v>
      </c>
      <c r="BL193" s="23" t="s">
        <v>136</v>
      </c>
      <c r="BM193" s="23" t="s">
        <v>288</v>
      </c>
    </row>
    <row r="194" spans="2:51" s="11" customFormat="1" ht="13.5">
      <c r="B194" s="203"/>
      <c r="C194" s="204"/>
      <c r="D194" s="205" t="s">
        <v>138</v>
      </c>
      <c r="E194" s="206" t="s">
        <v>24</v>
      </c>
      <c r="F194" s="207" t="s">
        <v>289</v>
      </c>
      <c r="G194" s="204"/>
      <c r="H194" s="206" t="s">
        <v>24</v>
      </c>
      <c r="I194" s="208"/>
      <c r="J194" s="204"/>
      <c r="K194" s="204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138</v>
      </c>
      <c r="AU194" s="213" t="s">
        <v>85</v>
      </c>
      <c r="AV194" s="11" t="s">
        <v>25</v>
      </c>
      <c r="AW194" s="11" t="s">
        <v>40</v>
      </c>
      <c r="AX194" s="11" t="s">
        <v>77</v>
      </c>
      <c r="AY194" s="213" t="s">
        <v>129</v>
      </c>
    </row>
    <row r="195" spans="2:51" s="12" customFormat="1" ht="13.5">
      <c r="B195" s="214"/>
      <c r="C195" s="215"/>
      <c r="D195" s="205" t="s">
        <v>138</v>
      </c>
      <c r="E195" s="216" t="s">
        <v>24</v>
      </c>
      <c r="F195" s="217" t="s">
        <v>290</v>
      </c>
      <c r="G195" s="215"/>
      <c r="H195" s="218">
        <v>22.2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138</v>
      </c>
      <c r="AU195" s="224" t="s">
        <v>85</v>
      </c>
      <c r="AV195" s="12" t="s">
        <v>85</v>
      </c>
      <c r="AW195" s="12" t="s">
        <v>40</v>
      </c>
      <c r="AX195" s="12" t="s">
        <v>25</v>
      </c>
      <c r="AY195" s="224" t="s">
        <v>129</v>
      </c>
    </row>
    <row r="196" spans="2:63" s="10" customFormat="1" ht="29.85" customHeight="1">
      <c r="B196" s="175"/>
      <c r="C196" s="176"/>
      <c r="D196" s="177" t="s">
        <v>76</v>
      </c>
      <c r="E196" s="189" t="s">
        <v>136</v>
      </c>
      <c r="F196" s="189" t="s">
        <v>291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SUM(P197:P209)</f>
        <v>0</v>
      </c>
      <c r="Q196" s="183"/>
      <c r="R196" s="184">
        <f>SUM(R197:R209)</f>
        <v>3.86361648</v>
      </c>
      <c r="S196" s="183"/>
      <c r="T196" s="185">
        <f>SUM(T197:T209)</f>
        <v>0</v>
      </c>
      <c r="AR196" s="186" t="s">
        <v>25</v>
      </c>
      <c r="AT196" s="187" t="s">
        <v>76</v>
      </c>
      <c r="AU196" s="187" t="s">
        <v>25</v>
      </c>
      <c r="AY196" s="186" t="s">
        <v>129</v>
      </c>
      <c r="BK196" s="188">
        <f>SUM(BK197:BK209)</f>
        <v>0</v>
      </c>
    </row>
    <row r="197" spans="2:65" s="1" customFormat="1" ht="16.5" customHeight="1">
      <c r="B197" s="40"/>
      <c r="C197" s="191" t="s">
        <v>292</v>
      </c>
      <c r="D197" s="191" t="s">
        <v>131</v>
      </c>
      <c r="E197" s="192" t="s">
        <v>293</v>
      </c>
      <c r="F197" s="193" t="s">
        <v>294</v>
      </c>
      <c r="G197" s="194" t="s">
        <v>171</v>
      </c>
      <c r="H197" s="195">
        <v>2.04</v>
      </c>
      <c r="I197" s="196"/>
      <c r="J197" s="197">
        <f>ROUND(I197*H197,2)</f>
        <v>0</v>
      </c>
      <c r="K197" s="193" t="s">
        <v>24</v>
      </c>
      <c r="L197" s="60"/>
      <c r="M197" s="198" t="s">
        <v>24</v>
      </c>
      <c r="N197" s="199" t="s">
        <v>48</v>
      </c>
      <c r="O197" s="41"/>
      <c r="P197" s="200">
        <f>O197*H197</f>
        <v>0</v>
      </c>
      <c r="Q197" s="200">
        <v>1.89077</v>
      </c>
      <c r="R197" s="200">
        <f>Q197*H197</f>
        <v>3.8571708</v>
      </c>
      <c r="S197" s="200">
        <v>0</v>
      </c>
      <c r="T197" s="201">
        <f>S197*H197</f>
        <v>0</v>
      </c>
      <c r="AR197" s="23" t="s">
        <v>136</v>
      </c>
      <c r="AT197" s="23" t="s">
        <v>131</v>
      </c>
      <c r="AU197" s="23" t="s">
        <v>85</v>
      </c>
      <c r="AY197" s="23" t="s">
        <v>129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23" t="s">
        <v>25</v>
      </c>
      <c r="BK197" s="202">
        <f>ROUND(I197*H197,2)</f>
        <v>0</v>
      </c>
      <c r="BL197" s="23" t="s">
        <v>136</v>
      </c>
      <c r="BM197" s="23" t="s">
        <v>295</v>
      </c>
    </row>
    <row r="198" spans="2:51" s="11" customFormat="1" ht="13.5">
      <c r="B198" s="203"/>
      <c r="C198" s="204"/>
      <c r="D198" s="205" t="s">
        <v>138</v>
      </c>
      <c r="E198" s="206" t="s">
        <v>24</v>
      </c>
      <c r="F198" s="207" t="s">
        <v>296</v>
      </c>
      <c r="G198" s="204"/>
      <c r="H198" s="206" t="s">
        <v>24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138</v>
      </c>
      <c r="AU198" s="213" t="s">
        <v>85</v>
      </c>
      <c r="AV198" s="11" t="s">
        <v>25</v>
      </c>
      <c r="AW198" s="11" t="s">
        <v>40</v>
      </c>
      <c r="AX198" s="11" t="s">
        <v>77</v>
      </c>
      <c r="AY198" s="213" t="s">
        <v>129</v>
      </c>
    </row>
    <row r="199" spans="2:51" s="12" customFormat="1" ht="13.5">
      <c r="B199" s="214"/>
      <c r="C199" s="215"/>
      <c r="D199" s="205" t="s">
        <v>138</v>
      </c>
      <c r="E199" s="216" t="s">
        <v>24</v>
      </c>
      <c r="F199" s="217" t="s">
        <v>181</v>
      </c>
      <c r="G199" s="215"/>
      <c r="H199" s="218">
        <v>0.42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138</v>
      </c>
      <c r="AU199" s="224" t="s">
        <v>85</v>
      </c>
      <c r="AV199" s="12" t="s">
        <v>85</v>
      </c>
      <c r="AW199" s="12" t="s">
        <v>40</v>
      </c>
      <c r="AX199" s="12" t="s">
        <v>77</v>
      </c>
      <c r="AY199" s="224" t="s">
        <v>129</v>
      </c>
    </row>
    <row r="200" spans="2:51" s="12" customFormat="1" ht="13.5">
      <c r="B200" s="214"/>
      <c r="C200" s="215"/>
      <c r="D200" s="205" t="s">
        <v>138</v>
      </c>
      <c r="E200" s="216" t="s">
        <v>24</v>
      </c>
      <c r="F200" s="217" t="s">
        <v>182</v>
      </c>
      <c r="G200" s="215"/>
      <c r="H200" s="218">
        <v>0.846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138</v>
      </c>
      <c r="AU200" s="224" t="s">
        <v>85</v>
      </c>
      <c r="AV200" s="12" t="s">
        <v>85</v>
      </c>
      <c r="AW200" s="12" t="s">
        <v>40</v>
      </c>
      <c r="AX200" s="12" t="s">
        <v>77</v>
      </c>
      <c r="AY200" s="224" t="s">
        <v>129</v>
      </c>
    </row>
    <row r="201" spans="2:51" s="12" customFormat="1" ht="13.5">
      <c r="B201" s="214"/>
      <c r="C201" s="215"/>
      <c r="D201" s="205" t="s">
        <v>138</v>
      </c>
      <c r="E201" s="216" t="s">
        <v>24</v>
      </c>
      <c r="F201" s="217" t="s">
        <v>297</v>
      </c>
      <c r="G201" s="215"/>
      <c r="H201" s="218">
        <v>0.774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138</v>
      </c>
      <c r="AU201" s="224" t="s">
        <v>85</v>
      </c>
      <c r="AV201" s="12" t="s">
        <v>85</v>
      </c>
      <c r="AW201" s="12" t="s">
        <v>40</v>
      </c>
      <c r="AX201" s="12" t="s">
        <v>77</v>
      </c>
      <c r="AY201" s="224" t="s">
        <v>129</v>
      </c>
    </row>
    <row r="202" spans="2:51" s="13" customFormat="1" ht="13.5">
      <c r="B202" s="225"/>
      <c r="C202" s="226"/>
      <c r="D202" s="205" t="s">
        <v>138</v>
      </c>
      <c r="E202" s="227" t="s">
        <v>24</v>
      </c>
      <c r="F202" s="228" t="s">
        <v>183</v>
      </c>
      <c r="G202" s="226"/>
      <c r="H202" s="229">
        <v>2.04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138</v>
      </c>
      <c r="AU202" s="235" t="s">
        <v>85</v>
      </c>
      <c r="AV202" s="13" t="s">
        <v>136</v>
      </c>
      <c r="AW202" s="13" t="s">
        <v>40</v>
      </c>
      <c r="AX202" s="13" t="s">
        <v>25</v>
      </c>
      <c r="AY202" s="235" t="s">
        <v>129</v>
      </c>
    </row>
    <row r="203" spans="2:65" s="1" customFormat="1" ht="16.5" customHeight="1">
      <c r="B203" s="40"/>
      <c r="C203" s="191" t="s">
        <v>298</v>
      </c>
      <c r="D203" s="191" t="s">
        <v>131</v>
      </c>
      <c r="E203" s="192" t="s">
        <v>299</v>
      </c>
      <c r="F203" s="193" t="s">
        <v>300</v>
      </c>
      <c r="G203" s="194" t="s">
        <v>171</v>
      </c>
      <c r="H203" s="195">
        <v>0.376</v>
      </c>
      <c r="I203" s="196"/>
      <c r="J203" s="197">
        <f>ROUND(I203*H203,2)</f>
        <v>0</v>
      </c>
      <c r="K203" s="193" t="s">
        <v>24</v>
      </c>
      <c r="L203" s="60"/>
      <c r="M203" s="198" t="s">
        <v>24</v>
      </c>
      <c r="N203" s="199" t="s">
        <v>48</v>
      </c>
      <c r="O203" s="4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AR203" s="23" t="s">
        <v>136</v>
      </c>
      <c r="AT203" s="23" t="s">
        <v>131</v>
      </c>
      <c r="AU203" s="23" t="s">
        <v>85</v>
      </c>
      <c r="AY203" s="23" t="s">
        <v>129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3" t="s">
        <v>25</v>
      </c>
      <c r="BK203" s="202">
        <f>ROUND(I203*H203,2)</f>
        <v>0</v>
      </c>
      <c r="BL203" s="23" t="s">
        <v>136</v>
      </c>
      <c r="BM203" s="23" t="s">
        <v>301</v>
      </c>
    </row>
    <row r="204" spans="2:51" s="11" customFormat="1" ht="13.5">
      <c r="B204" s="203"/>
      <c r="C204" s="204"/>
      <c r="D204" s="205" t="s">
        <v>138</v>
      </c>
      <c r="E204" s="206" t="s">
        <v>24</v>
      </c>
      <c r="F204" s="207" t="s">
        <v>302</v>
      </c>
      <c r="G204" s="204"/>
      <c r="H204" s="206" t="s">
        <v>24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138</v>
      </c>
      <c r="AU204" s="213" t="s">
        <v>85</v>
      </c>
      <c r="AV204" s="11" t="s">
        <v>25</v>
      </c>
      <c r="AW204" s="11" t="s">
        <v>40</v>
      </c>
      <c r="AX204" s="11" t="s">
        <v>77</v>
      </c>
      <c r="AY204" s="213" t="s">
        <v>129</v>
      </c>
    </row>
    <row r="205" spans="2:51" s="12" customFormat="1" ht="13.5">
      <c r="B205" s="214"/>
      <c r="C205" s="215"/>
      <c r="D205" s="205" t="s">
        <v>138</v>
      </c>
      <c r="E205" s="216" t="s">
        <v>24</v>
      </c>
      <c r="F205" s="217" t="s">
        <v>303</v>
      </c>
      <c r="G205" s="215"/>
      <c r="H205" s="218">
        <v>0.376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138</v>
      </c>
      <c r="AU205" s="224" t="s">
        <v>85</v>
      </c>
      <c r="AV205" s="12" t="s">
        <v>85</v>
      </c>
      <c r="AW205" s="12" t="s">
        <v>40</v>
      </c>
      <c r="AX205" s="12" t="s">
        <v>25</v>
      </c>
      <c r="AY205" s="224" t="s">
        <v>129</v>
      </c>
    </row>
    <row r="206" spans="2:65" s="1" customFormat="1" ht="16.5" customHeight="1">
      <c r="B206" s="40"/>
      <c r="C206" s="191" t="s">
        <v>304</v>
      </c>
      <c r="D206" s="191" t="s">
        <v>131</v>
      </c>
      <c r="E206" s="192" t="s">
        <v>305</v>
      </c>
      <c r="F206" s="193" t="s">
        <v>306</v>
      </c>
      <c r="G206" s="194" t="s">
        <v>134</v>
      </c>
      <c r="H206" s="195">
        <v>1.004</v>
      </c>
      <c r="I206" s="196"/>
      <c r="J206" s="197">
        <f>ROUND(I206*H206,2)</f>
        <v>0</v>
      </c>
      <c r="K206" s="193" t="s">
        <v>24</v>
      </c>
      <c r="L206" s="60"/>
      <c r="M206" s="198" t="s">
        <v>24</v>
      </c>
      <c r="N206" s="199" t="s">
        <v>48</v>
      </c>
      <c r="O206" s="41"/>
      <c r="P206" s="200">
        <f>O206*H206</f>
        <v>0</v>
      </c>
      <c r="Q206" s="200">
        <v>0.00642</v>
      </c>
      <c r="R206" s="200">
        <f>Q206*H206</f>
        <v>0.0064456800000000005</v>
      </c>
      <c r="S206" s="200">
        <v>0</v>
      </c>
      <c r="T206" s="201">
        <f>S206*H206</f>
        <v>0</v>
      </c>
      <c r="AR206" s="23" t="s">
        <v>136</v>
      </c>
      <c r="AT206" s="23" t="s">
        <v>131</v>
      </c>
      <c r="AU206" s="23" t="s">
        <v>85</v>
      </c>
      <c r="AY206" s="23" t="s">
        <v>129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3" t="s">
        <v>25</v>
      </c>
      <c r="BK206" s="202">
        <f>ROUND(I206*H206,2)</f>
        <v>0</v>
      </c>
      <c r="BL206" s="23" t="s">
        <v>136</v>
      </c>
      <c r="BM206" s="23" t="s">
        <v>307</v>
      </c>
    </row>
    <row r="207" spans="2:51" s="11" customFormat="1" ht="13.5">
      <c r="B207" s="203"/>
      <c r="C207" s="204"/>
      <c r="D207" s="205" t="s">
        <v>138</v>
      </c>
      <c r="E207" s="206" t="s">
        <v>24</v>
      </c>
      <c r="F207" s="207" t="s">
        <v>302</v>
      </c>
      <c r="G207" s="204"/>
      <c r="H207" s="206" t="s">
        <v>24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138</v>
      </c>
      <c r="AU207" s="213" t="s">
        <v>85</v>
      </c>
      <c r="AV207" s="11" t="s">
        <v>25</v>
      </c>
      <c r="AW207" s="11" t="s">
        <v>40</v>
      </c>
      <c r="AX207" s="11" t="s">
        <v>77</v>
      </c>
      <c r="AY207" s="213" t="s">
        <v>129</v>
      </c>
    </row>
    <row r="208" spans="2:51" s="12" customFormat="1" ht="13.5">
      <c r="B208" s="214"/>
      <c r="C208" s="215"/>
      <c r="D208" s="205" t="s">
        <v>138</v>
      </c>
      <c r="E208" s="216" t="s">
        <v>24</v>
      </c>
      <c r="F208" s="217" t="s">
        <v>303</v>
      </c>
      <c r="G208" s="215"/>
      <c r="H208" s="218">
        <v>0.376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138</v>
      </c>
      <c r="AU208" s="224" t="s">
        <v>85</v>
      </c>
      <c r="AV208" s="12" t="s">
        <v>85</v>
      </c>
      <c r="AW208" s="12" t="s">
        <v>40</v>
      </c>
      <c r="AX208" s="12" t="s">
        <v>77</v>
      </c>
      <c r="AY208" s="224" t="s">
        <v>129</v>
      </c>
    </row>
    <row r="209" spans="2:51" s="12" customFormat="1" ht="13.5">
      <c r="B209" s="214"/>
      <c r="C209" s="215"/>
      <c r="D209" s="205" t="s">
        <v>138</v>
      </c>
      <c r="E209" s="216" t="s">
        <v>24</v>
      </c>
      <c r="F209" s="217" t="s">
        <v>308</v>
      </c>
      <c r="G209" s="215"/>
      <c r="H209" s="218">
        <v>1.004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138</v>
      </c>
      <c r="AU209" s="224" t="s">
        <v>85</v>
      </c>
      <c r="AV209" s="12" t="s">
        <v>85</v>
      </c>
      <c r="AW209" s="12" t="s">
        <v>40</v>
      </c>
      <c r="AX209" s="12" t="s">
        <v>25</v>
      </c>
      <c r="AY209" s="224" t="s">
        <v>129</v>
      </c>
    </row>
    <row r="210" spans="2:63" s="10" customFormat="1" ht="29.85" customHeight="1">
      <c r="B210" s="175"/>
      <c r="C210" s="176"/>
      <c r="D210" s="177" t="s">
        <v>76</v>
      </c>
      <c r="E210" s="189" t="s">
        <v>140</v>
      </c>
      <c r="F210" s="189" t="s">
        <v>309</v>
      </c>
      <c r="G210" s="176"/>
      <c r="H210" s="176"/>
      <c r="I210" s="179"/>
      <c r="J210" s="190">
        <f>BK210</f>
        <v>0</v>
      </c>
      <c r="K210" s="176"/>
      <c r="L210" s="181"/>
      <c r="M210" s="182"/>
      <c r="N210" s="183"/>
      <c r="O210" s="183"/>
      <c r="P210" s="184">
        <f>SUM(P211:P213)</f>
        <v>0</v>
      </c>
      <c r="Q210" s="183"/>
      <c r="R210" s="184">
        <f>SUM(R211:R213)</f>
        <v>0</v>
      </c>
      <c r="S210" s="183"/>
      <c r="T210" s="185">
        <f>SUM(T211:T213)</f>
        <v>0</v>
      </c>
      <c r="AR210" s="186" t="s">
        <v>25</v>
      </c>
      <c r="AT210" s="187" t="s">
        <v>76</v>
      </c>
      <c r="AU210" s="187" t="s">
        <v>25</v>
      </c>
      <c r="AY210" s="186" t="s">
        <v>129</v>
      </c>
      <c r="BK210" s="188">
        <f>SUM(BK211:BK213)</f>
        <v>0</v>
      </c>
    </row>
    <row r="211" spans="2:65" s="1" customFormat="1" ht="25.5" customHeight="1">
      <c r="B211" s="40"/>
      <c r="C211" s="191" t="s">
        <v>310</v>
      </c>
      <c r="D211" s="191" t="s">
        <v>131</v>
      </c>
      <c r="E211" s="192" t="s">
        <v>311</v>
      </c>
      <c r="F211" s="193" t="s">
        <v>312</v>
      </c>
      <c r="G211" s="194" t="s">
        <v>134</v>
      </c>
      <c r="H211" s="195">
        <v>7.74</v>
      </c>
      <c r="I211" s="196"/>
      <c r="J211" s="197">
        <f>ROUND(I211*H211,2)</f>
        <v>0</v>
      </c>
      <c r="K211" s="193" t="s">
        <v>135</v>
      </c>
      <c r="L211" s="60"/>
      <c r="M211" s="198" t="s">
        <v>24</v>
      </c>
      <c r="N211" s="199" t="s">
        <v>48</v>
      </c>
      <c r="O211" s="4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3" t="s">
        <v>136</v>
      </c>
      <c r="AT211" s="23" t="s">
        <v>131</v>
      </c>
      <c r="AU211" s="23" t="s">
        <v>85</v>
      </c>
      <c r="AY211" s="23" t="s">
        <v>129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3" t="s">
        <v>25</v>
      </c>
      <c r="BK211" s="202">
        <f>ROUND(I211*H211,2)</f>
        <v>0</v>
      </c>
      <c r="BL211" s="23" t="s">
        <v>136</v>
      </c>
      <c r="BM211" s="23" t="s">
        <v>313</v>
      </c>
    </row>
    <row r="212" spans="2:51" s="11" customFormat="1" ht="13.5">
      <c r="B212" s="203"/>
      <c r="C212" s="204"/>
      <c r="D212" s="205" t="s">
        <v>138</v>
      </c>
      <c r="E212" s="206" t="s">
        <v>24</v>
      </c>
      <c r="F212" s="207" t="s">
        <v>314</v>
      </c>
      <c r="G212" s="204"/>
      <c r="H212" s="206" t="s">
        <v>24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138</v>
      </c>
      <c r="AU212" s="213" t="s">
        <v>85</v>
      </c>
      <c r="AV212" s="11" t="s">
        <v>25</v>
      </c>
      <c r="AW212" s="11" t="s">
        <v>40</v>
      </c>
      <c r="AX212" s="11" t="s">
        <v>77</v>
      </c>
      <c r="AY212" s="213" t="s">
        <v>129</v>
      </c>
    </row>
    <row r="213" spans="2:51" s="12" customFormat="1" ht="13.5">
      <c r="B213" s="214"/>
      <c r="C213" s="215"/>
      <c r="D213" s="205" t="s">
        <v>138</v>
      </c>
      <c r="E213" s="216" t="s">
        <v>24</v>
      </c>
      <c r="F213" s="217" t="s">
        <v>149</v>
      </c>
      <c r="G213" s="215"/>
      <c r="H213" s="218">
        <v>7.74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138</v>
      </c>
      <c r="AU213" s="224" t="s">
        <v>85</v>
      </c>
      <c r="AV213" s="12" t="s">
        <v>85</v>
      </c>
      <c r="AW213" s="12" t="s">
        <v>40</v>
      </c>
      <c r="AX213" s="12" t="s">
        <v>25</v>
      </c>
      <c r="AY213" s="224" t="s">
        <v>129</v>
      </c>
    </row>
    <row r="214" spans="2:63" s="10" customFormat="1" ht="29.85" customHeight="1">
      <c r="B214" s="175"/>
      <c r="C214" s="176"/>
      <c r="D214" s="177" t="s">
        <v>76</v>
      </c>
      <c r="E214" s="189" t="s">
        <v>175</v>
      </c>
      <c r="F214" s="189" t="s">
        <v>315</v>
      </c>
      <c r="G214" s="176"/>
      <c r="H214" s="176"/>
      <c r="I214" s="179"/>
      <c r="J214" s="190">
        <f>BK214</f>
        <v>0</v>
      </c>
      <c r="K214" s="176"/>
      <c r="L214" s="181"/>
      <c r="M214" s="182"/>
      <c r="N214" s="183"/>
      <c r="O214" s="183"/>
      <c r="P214" s="184">
        <f>SUM(P215:P268)</f>
        <v>0</v>
      </c>
      <c r="Q214" s="183"/>
      <c r="R214" s="184">
        <f>SUM(R215:R268)</f>
        <v>1.4573420000000001</v>
      </c>
      <c r="S214" s="183"/>
      <c r="T214" s="185">
        <f>SUM(T215:T268)</f>
        <v>0</v>
      </c>
      <c r="AR214" s="186" t="s">
        <v>25</v>
      </c>
      <c r="AT214" s="187" t="s">
        <v>76</v>
      </c>
      <c r="AU214" s="187" t="s">
        <v>25</v>
      </c>
      <c r="AY214" s="186" t="s">
        <v>129</v>
      </c>
      <c r="BK214" s="188">
        <f>SUM(BK215:BK268)</f>
        <v>0</v>
      </c>
    </row>
    <row r="215" spans="2:65" s="1" customFormat="1" ht="16.5" customHeight="1">
      <c r="B215" s="40"/>
      <c r="C215" s="191" t="s">
        <v>316</v>
      </c>
      <c r="D215" s="191" t="s">
        <v>131</v>
      </c>
      <c r="E215" s="192" t="s">
        <v>317</v>
      </c>
      <c r="F215" s="193" t="s">
        <v>318</v>
      </c>
      <c r="G215" s="194" t="s">
        <v>319</v>
      </c>
      <c r="H215" s="195">
        <v>4</v>
      </c>
      <c r="I215" s="196"/>
      <c r="J215" s="197">
        <f>ROUND(I215*H215,2)</f>
        <v>0</v>
      </c>
      <c r="K215" s="193" t="s">
        <v>135</v>
      </c>
      <c r="L215" s="60"/>
      <c r="M215" s="198" t="s">
        <v>24</v>
      </c>
      <c r="N215" s="199" t="s">
        <v>48</v>
      </c>
      <c r="O215" s="4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3" t="s">
        <v>136</v>
      </c>
      <c r="AT215" s="23" t="s">
        <v>131</v>
      </c>
      <c r="AU215" s="23" t="s">
        <v>85</v>
      </c>
      <c r="AY215" s="23" t="s">
        <v>129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3" t="s">
        <v>25</v>
      </c>
      <c r="BK215" s="202">
        <f>ROUND(I215*H215,2)</f>
        <v>0</v>
      </c>
      <c r="BL215" s="23" t="s">
        <v>136</v>
      </c>
      <c r="BM215" s="23" t="s">
        <v>320</v>
      </c>
    </row>
    <row r="216" spans="2:47" s="1" customFormat="1" ht="40.5">
      <c r="B216" s="40"/>
      <c r="C216" s="62"/>
      <c r="D216" s="205" t="s">
        <v>321</v>
      </c>
      <c r="E216" s="62"/>
      <c r="F216" s="246" t="s">
        <v>322</v>
      </c>
      <c r="G216" s="62"/>
      <c r="H216" s="62"/>
      <c r="I216" s="162"/>
      <c r="J216" s="62"/>
      <c r="K216" s="62"/>
      <c r="L216" s="60"/>
      <c r="M216" s="247"/>
      <c r="N216" s="41"/>
      <c r="O216" s="41"/>
      <c r="P216" s="41"/>
      <c r="Q216" s="41"/>
      <c r="R216" s="41"/>
      <c r="S216" s="41"/>
      <c r="T216" s="77"/>
      <c r="AT216" s="23" t="s">
        <v>321</v>
      </c>
      <c r="AU216" s="23" t="s">
        <v>85</v>
      </c>
    </row>
    <row r="217" spans="2:65" s="1" customFormat="1" ht="38.25" customHeight="1">
      <c r="B217" s="40"/>
      <c r="C217" s="191" t="s">
        <v>323</v>
      </c>
      <c r="D217" s="191" t="s">
        <v>131</v>
      </c>
      <c r="E217" s="192" t="s">
        <v>324</v>
      </c>
      <c r="F217" s="193" t="s">
        <v>325</v>
      </c>
      <c r="G217" s="194" t="s">
        <v>165</v>
      </c>
      <c r="H217" s="195">
        <v>22.2</v>
      </c>
      <c r="I217" s="196"/>
      <c r="J217" s="197">
        <f>ROUND(I217*H217,2)</f>
        <v>0</v>
      </c>
      <c r="K217" s="193" t="s">
        <v>24</v>
      </c>
      <c r="L217" s="60"/>
      <c r="M217" s="198" t="s">
        <v>24</v>
      </c>
      <c r="N217" s="199" t="s">
        <v>48</v>
      </c>
      <c r="O217" s="41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AR217" s="23" t="s">
        <v>136</v>
      </c>
      <c r="AT217" s="23" t="s">
        <v>131</v>
      </c>
      <c r="AU217" s="23" t="s">
        <v>85</v>
      </c>
      <c r="AY217" s="23" t="s">
        <v>129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3" t="s">
        <v>25</v>
      </c>
      <c r="BK217" s="202">
        <f>ROUND(I217*H217,2)</f>
        <v>0</v>
      </c>
      <c r="BL217" s="23" t="s">
        <v>136</v>
      </c>
      <c r="BM217" s="23" t="s">
        <v>326</v>
      </c>
    </row>
    <row r="218" spans="2:51" s="11" customFormat="1" ht="13.5">
      <c r="B218" s="203"/>
      <c r="C218" s="204"/>
      <c r="D218" s="205" t="s">
        <v>138</v>
      </c>
      <c r="E218" s="206" t="s">
        <v>24</v>
      </c>
      <c r="F218" s="207" t="s">
        <v>327</v>
      </c>
      <c r="G218" s="204"/>
      <c r="H218" s="206" t="s">
        <v>24</v>
      </c>
      <c r="I218" s="208"/>
      <c r="J218" s="204"/>
      <c r="K218" s="204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138</v>
      </c>
      <c r="AU218" s="213" t="s">
        <v>85</v>
      </c>
      <c r="AV218" s="11" t="s">
        <v>25</v>
      </c>
      <c r="AW218" s="11" t="s">
        <v>40</v>
      </c>
      <c r="AX218" s="11" t="s">
        <v>77</v>
      </c>
      <c r="AY218" s="213" t="s">
        <v>129</v>
      </c>
    </row>
    <row r="219" spans="2:51" s="12" customFormat="1" ht="13.5">
      <c r="B219" s="214"/>
      <c r="C219" s="215"/>
      <c r="D219" s="205" t="s">
        <v>138</v>
      </c>
      <c r="E219" s="216" t="s">
        <v>24</v>
      </c>
      <c r="F219" s="217" t="s">
        <v>290</v>
      </c>
      <c r="G219" s="215"/>
      <c r="H219" s="218">
        <v>22.2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138</v>
      </c>
      <c r="AU219" s="224" t="s">
        <v>85</v>
      </c>
      <c r="AV219" s="12" t="s">
        <v>85</v>
      </c>
      <c r="AW219" s="12" t="s">
        <v>40</v>
      </c>
      <c r="AX219" s="12" t="s">
        <v>25</v>
      </c>
      <c r="AY219" s="224" t="s">
        <v>129</v>
      </c>
    </row>
    <row r="220" spans="2:65" s="1" customFormat="1" ht="25.5" customHeight="1">
      <c r="B220" s="40"/>
      <c r="C220" s="191" t="s">
        <v>328</v>
      </c>
      <c r="D220" s="191" t="s">
        <v>131</v>
      </c>
      <c r="E220" s="192" t="s">
        <v>329</v>
      </c>
      <c r="F220" s="193" t="s">
        <v>330</v>
      </c>
      <c r="G220" s="194" t="s">
        <v>165</v>
      </c>
      <c r="H220" s="195">
        <v>22.2</v>
      </c>
      <c r="I220" s="196"/>
      <c r="J220" s="197">
        <f>ROUND(I220*H220,2)</f>
        <v>0</v>
      </c>
      <c r="K220" s="193" t="s">
        <v>135</v>
      </c>
      <c r="L220" s="60"/>
      <c r="M220" s="198" t="s">
        <v>24</v>
      </c>
      <c r="N220" s="199" t="s">
        <v>48</v>
      </c>
      <c r="O220" s="41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AR220" s="23" t="s">
        <v>136</v>
      </c>
      <c r="AT220" s="23" t="s">
        <v>131</v>
      </c>
      <c r="AU220" s="23" t="s">
        <v>85</v>
      </c>
      <c r="AY220" s="23" t="s">
        <v>129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3" t="s">
        <v>25</v>
      </c>
      <c r="BK220" s="202">
        <f>ROUND(I220*H220,2)</f>
        <v>0</v>
      </c>
      <c r="BL220" s="23" t="s">
        <v>136</v>
      </c>
      <c r="BM220" s="23" t="s">
        <v>331</v>
      </c>
    </row>
    <row r="221" spans="2:51" s="11" customFormat="1" ht="13.5">
      <c r="B221" s="203"/>
      <c r="C221" s="204"/>
      <c r="D221" s="205" t="s">
        <v>138</v>
      </c>
      <c r="E221" s="206" t="s">
        <v>24</v>
      </c>
      <c r="F221" s="207" t="s">
        <v>327</v>
      </c>
      <c r="G221" s="204"/>
      <c r="H221" s="206" t="s">
        <v>24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138</v>
      </c>
      <c r="AU221" s="213" t="s">
        <v>85</v>
      </c>
      <c r="AV221" s="11" t="s">
        <v>25</v>
      </c>
      <c r="AW221" s="11" t="s">
        <v>40</v>
      </c>
      <c r="AX221" s="11" t="s">
        <v>77</v>
      </c>
      <c r="AY221" s="213" t="s">
        <v>129</v>
      </c>
    </row>
    <row r="222" spans="2:51" s="12" customFormat="1" ht="13.5">
      <c r="B222" s="214"/>
      <c r="C222" s="215"/>
      <c r="D222" s="205" t="s">
        <v>138</v>
      </c>
      <c r="E222" s="216" t="s">
        <v>24</v>
      </c>
      <c r="F222" s="217" t="s">
        <v>290</v>
      </c>
      <c r="G222" s="215"/>
      <c r="H222" s="218">
        <v>22.2</v>
      </c>
      <c r="I222" s="219"/>
      <c r="J222" s="215"/>
      <c r="K222" s="215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138</v>
      </c>
      <c r="AU222" s="224" t="s">
        <v>85</v>
      </c>
      <c r="AV222" s="12" t="s">
        <v>85</v>
      </c>
      <c r="AW222" s="12" t="s">
        <v>40</v>
      </c>
      <c r="AX222" s="12" t="s">
        <v>25</v>
      </c>
      <c r="AY222" s="224" t="s">
        <v>129</v>
      </c>
    </row>
    <row r="223" spans="2:65" s="1" customFormat="1" ht="16.5" customHeight="1">
      <c r="B223" s="40"/>
      <c r="C223" s="236" t="s">
        <v>332</v>
      </c>
      <c r="D223" s="236" t="s">
        <v>262</v>
      </c>
      <c r="E223" s="237" t="s">
        <v>333</v>
      </c>
      <c r="F223" s="238" t="s">
        <v>334</v>
      </c>
      <c r="G223" s="239" t="s">
        <v>319</v>
      </c>
      <c r="H223" s="240">
        <v>9</v>
      </c>
      <c r="I223" s="241"/>
      <c r="J223" s="242">
        <f>ROUND(I223*H223,2)</f>
        <v>0</v>
      </c>
      <c r="K223" s="238" t="s">
        <v>24</v>
      </c>
      <c r="L223" s="243"/>
      <c r="M223" s="244" t="s">
        <v>24</v>
      </c>
      <c r="N223" s="245" t="s">
        <v>48</v>
      </c>
      <c r="O223" s="41"/>
      <c r="P223" s="200">
        <f>O223*H223</f>
        <v>0</v>
      </c>
      <c r="Q223" s="200">
        <v>0.0177</v>
      </c>
      <c r="R223" s="200">
        <f>Q223*H223</f>
        <v>0.1593</v>
      </c>
      <c r="S223" s="200">
        <v>0</v>
      </c>
      <c r="T223" s="201">
        <f>S223*H223</f>
        <v>0</v>
      </c>
      <c r="AR223" s="23" t="s">
        <v>175</v>
      </c>
      <c r="AT223" s="23" t="s">
        <v>262</v>
      </c>
      <c r="AU223" s="23" t="s">
        <v>85</v>
      </c>
      <c r="AY223" s="23" t="s">
        <v>129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3" t="s">
        <v>25</v>
      </c>
      <c r="BK223" s="202">
        <f>ROUND(I223*H223,2)</f>
        <v>0</v>
      </c>
      <c r="BL223" s="23" t="s">
        <v>136</v>
      </c>
      <c r="BM223" s="23" t="s">
        <v>335</v>
      </c>
    </row>
    <row r="224" spans="2:51" s="12" customFormat="1" ht="13.5">
      <c r="B224" s="214"/>
      <c r="C224" s="215"/>
      <c r="D224" s="205" t="s">
        <v>138</v>
      </c>
      <c r="E224" s="216" t="s">
        <v>24</v>
      </c>
      <c r="F224" s="217" t="s">
        <v>184</v>
      </c>
      <c r="G224" s="215"/>
      <c r="H224" s="218">
        <v>9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138</v>
      </c>
      <c r="AU224" s="224" t="s">
        <v>85</v>
      </c>
      <c r="AV224" s="12" t="s">
        <v>85</v>
      </c>
      <c r="AW224" s="12" t="s">
        <v>40</v>
      </c>
      <c r="AX224" s="12" t="s">
        <v>25</v>
      </c>
      <c r="AY224" s="224" t="s">
        <v>129</v>
      </c>
    </row>
    <row r="225" spans="2:65" s="1" customFormat="1" ht="16.5" customHeight="1">
      <c r="B225" s="40"/>
      <c r="C225" s="236" t="s">
        <v>336</v>
      </c>
      <c r="D225" s="236" t="s">
        <v>262</v>
      </c>
      <c r="E225" s="237" t="s">
        <v>337</v>
      </c>
      <c r="F225" s="238" t="s">
        <v>338</v>
      </c>
      <c r="G225" s="239" t="s">
        <v>319</v>
      </c>
      <c r="H225" s="240">
        <v>6</v>
      </c>
      <c r="I225" s="241"/>
      <c r="J225" s="242">
        <f>ROUND(I225*H225,2)</f>
        <v>0</v>
      </c>
      <c r="K225" s="238" t="s">
        <v>24</v>
      </c>
      <c r="L225" s="243"/>
      <c r="M225" s="244" t="s">
        <v>24</v>
      </c>
      <c r="N225" s="245" t="s">
        <v>48</v>
      </c>
      <c r="O225" s="41"/>
      <c r="P225" s="200">
        <f>O225*H225</f>
        <v>0</v>
      </c>
      <c r="Q225" s="200">
        <v>0.0177</v>
      </c>
      <c r="R225" s="200">
        <f>Q225*H225</f>
        <v>0.1062</v>
      </c>
      <c r="S225" s="200">
        <v>0</v>
      </c>
      <c r="T225" s="201">
        <f>S225*H225</f>
        <v>0</v>
      </c>
      <c r="AR225" s="23" t="s">
        <v>175</v>
      </c>
      <c r="AT225" s="23" t="s">
        <v>262</v>
      </c>
      <c r="AU225" s="23" t="s">
        <v>85</v>
      </c>
      <c r="AY225" s="23" t="s">
        <v>129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3" t="s">
        <v>25</v>
      </c>
      <c r="BK225" s="202">
        <f>ROUND(I225*H225,2)</f>
        <v>0</v>
      </c>
      <c r="BL225" s="23" t="s">
        <v>136</v>
      </c>
      <c r="BM225" s="23" t="s">
        <v>339</v>
      </c>
    </row>
    <row r="226" spans="2:51" s="12" customFormat="1" ht="13.5">
      <c r="B226" s="214"/>
      <c r="C226" s="215"/>
      <c r="D226" s="205" t="s">
        <v>138</v>
      </c>
      <c r="E226" s="216" t="s">
        <v>24</v>
      </c>
      <c r="F226" s="217" t="s">
        <v>162</v>
      </c>
      <c r="G226" s="215"/>
      <c r="H226" s="218">
        <v>6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138</v>
      </c>
      <c r="AU226" s="224" t="s">
        <v>85</v>
      </c>
      <c r="AV226" s="12" t="s">
        <v>85</v>
      </c>
      <c r="AW226" s="12" t="s">
        <v>40</v>
      </c>
      <c r="AX226" s="12" t="s">
        <v>25</v>
      </c>
      <c r="AY226" s="224" t="s">
        <v>129</v>
      </c>
    </row>
    <row r="227" spans="2:65" s="1" customFormat="1" ht="25.5" customHeight="1">
      <c r="B227" s="40"/>
      <c r="C227" s="236" t="s">
        <v>340</v>
      </c>
      <c r="D227" s="236" t="s">
        <v>262</v>
      </c>
      <c r="E227" s="237" t="s">
        <v>341</v>
      </c>
      <c r="F227" s="238" t="s">
        <v>342</v>
      </c>
      <c r="G227" s="239" t="s">
        <v>319</v>
      </c>
      <c r="H227" s="240">
        <v>19</v>
      </c>
      <c r="I227" s="241"/>
      <c r="J227" s="242">
        <f>ROUND(I227*H227,2)</f>
        <v>0</v>
      </c>
      <c r="K227" s="238" t="s">
        <v>135</v>
      </c>
      <c r="L227" s="243"/>
      <c r="M227" s="244" t="s">
        <v>24</v>
      </c>
      <c r="N227" s="245" t="s">
        <v>48</v>
      </c>
      <c r="O227" s="41"/>
      <c r="P227" s="200">
        <f>O227*H227</f>
        <v>0</v>
      </c>
      <c r="Q227" s="200">
        <v>0.0012</v>
      </c>
      <c r="R227" s="200">
        <f>Q227*H227</f>
        <v>0.022799999999999997</v>
      </c>
      <c r="S227" s="200">
        <v>0</v>
      </c>
      <c r="T227" s="201">
        <f>S227*H227</f>
        <v>0</v>
      </c>
      <c r="AR227" s="23" t="s">
        <v>175</v>
      </c>
      <c r="AT227" s="23" t="s">
        <v>262</v>
      </c>
      <c r="AU227" s="23" t="s">
        <v>85</v>
      </c>
      <c r="AY227" s="23" t="s">
        <v>129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23" t="s">
        <v>25</v>
      </c>
      <c r="BK227" s="202">
        <f>ROUND(I227*H227,2)</f>
        <v>0</v>
      </c>
      <c r="BL227" s="23" t="s">
        <v>136</v>
      </c>
      <c r="BM227" s="23" t="s">
        <v>343</v>
      </c>
    </row>
    <row r="228" spans="2:51" s="12" customFormat="1" ht="13.5">
      <c r="B228" s="214"/>
      <c r="C228" s="215"/>
      <c r="D228" s="205" t="s">
        <v>138</v>
      </c>
      <c r="E228" s="216" t="s">
        <v>24</v>
      </c>
      <c r="F228" s="217" t="s">
        <v>242</v>
      </c>
      <c r="G228" s="215"/>
      <c r="H228" s="218">
        <v>19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138</v>
      </c>
      <c r="AU228" s="224" t="s">
        <v>85</v>
      </c>
      <c r="AV228" s="12" t="s">
        <v>85</v>
      </c>
      <c r="AW228" s="12" t="s">
        <v>40</v>
      </c>
      <c r="AX228" s="12" t="s">
        <v>25</v>
      </c>
      <c r="AY228" s="224" t="s">
        <v>129</v>
      </c>
    </row>
    <row r="229" spans="2:65" s="1" customFormat="1" ht="51" customHeight="1">
      <c r="B229" s="40"/>
      <c r="C229" s="236" t="s">
        <v>344</v>
      </c>
      <c r="D229" s="236" t="s">
        <v>262</v>
      </c>
      <c r="E229" s="237" t="s">
        <v>345</v>
      </c>
      <c r="F229" s="238" t="s">
        <v>346</v>
      </c>
      <c r="G229" s="239" t="s">
        <v>165</v>
      </c>
      <c r="H229" s="240">
        <v>22.2</v>
      </c>
      <c r="I229" s="241"/>
      <c r="J229" s="242">
        <f>ROUND(I229*H229,2)</f>
        <v>0</v>
      </c>
      <c r="K229" s="238" t="s">
        <v>24</v>
      </c>
      <c r="L229" s="243"/>
      <c r="M229" s="244" t="s">
        <v>24</v>
      </c>
      <c r="N229" s="245" t="s">
        <v>48</v>
      </c>
      <c r="O229" s="41"/>
      <c r="P229" s="200">
        <f>O229*H229</f>
        <v>0</v>
      </c>
      <c r="Q229" s="200">
        <v>0.0265</v>
      </c>
      <c r="R229" s="200">
        <f>Q229*H229</f>
        <v>0.5882999999999999</v>
      </c>
      <c r="S229" s="200">
        <v>0</v>
      </c>
      <c r="T229" s="201">
        <f>S229*H229</f>
        <v>0</v>
      </c>
      <c r="AR229" s="23" t="s">
        <v>175</v>
      </c>
      <c r="AT229" s="23" t="s">
        <v>262</v>
      </c>
      <c r="AU229" s="23" t="s">
        <v>85</v>
      </c>
      <c r="AY229" s="23" t="s">
        <v>129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3" t="s">
        <v>25</v>
      </c>
      <c r="BK229" s="202">
        <f>ROUND(I229*H229,2)</f>
        <v>0</v>
      </c>
      <c r="BL229" s="23" t="s">
        <v>136</v>
      </c>
      <c r="BM229" s="23" t="s">
        <v>347</v>
      </c>
    </row>
    <row r="230" spans="2:51" s="12" customFormat="1" ht="13.5">
      <c r="B230" s="214"/>
      <c r="C230" s="215"/>
      <c r="D230" s="205" t="s">
        <v>138</v>
      </c>
      <c r="E230" s="216" t="s">
        <v>24</v>
      </c>
      <c r="F230" s="217" t="s">
        <v>290</v>
      </c>
      <c r="G230" s="215"/>
      <c r="H230" s="218">
        <v>22.2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138</v>
      </c>
      <c r="AU230" s="224" t="s">
        <v>85</v>
      </c>
      <c r="AV230" s="12" t="s">
        <v>85</v>
      </c>
      <c r="AW230" s="12" t="s">
        <v>40</v>
      </c>
      <c r="AX230" s="12" t="s">
        <v>25</v>
      </c>
      <c r="AY230" s="224" t="s">
        <v>129</v>
      </c>
    </row>
    <row r="231" spans="2:65" s="1" customFormat="1" ht="38.25" customHeight="1">
      <c r="B231" s="40"/>
      <c r="C231" s="191" t="s">
        <v>348</v>
      </c>
      <c r="D231" s="191" t="s">
        <v>131</v>
      </c>
      <c r="E231" s="192" t="s">
        <v>349</v>
      </c>
      <c r="F231" s="193" t="s">
        <v>350</v>
      </c>
      <c r="G231" s="194" t="s">
        <v>319</v>
      </c>
      <c r="H231" s="195">
        <v>5</v>
      </c>
      <c r="I231" s="196"/>
      <c r="J231" s="197">
        <f>ROUND(I231*H231,2)</f>
        <v>0</v>
      </c>
      <c r="K231" s="193" t="s">
        <v>135</v>
      </c>
      <c r="L231" s="60"/>
      <c r="M231" s="198" t="s">
        <v>24</v>
      </c>
      <c r="N231" s="199" t="s">
        <v>48</v>
      </c>
      <c r="O231" s="4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3" t="s">
        <v>136</v>
      </c>
      <c r="AT231" s="23" t="s">
        <v>131</v>
      </c>
      <c r="AU231" s="23" t="s">
        <v>85</v>
      </c>
      <c r="AY231" s="23" t="s">
        <v>129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3" t="s">
        <v>25</v>
      </c>
      <c r="BK231" s="202">
        <f>ROUND(I231*H231,2)</f>
        <v>0</v>
      </c>
      <c r="BL231" s="23" t="s">
        <v>136</v>
      </c>
      <c r="BM231" s="23" t="s">
        <v>351</v>
      </c>
    </row>
    <row r="232" spans="2:51" s="11" customFormat="1" ht="13.5">
      <c r="B232" s="203"/>
      <c r="C232" s="204"/>
      <c r="D232" s="205" t="s">
        <v>138</v>
      </c>
      <c r="E232" s="206" t="s">
        <v>24</v>
      </c>
      <c r="F232" s="207" t="s">
        <v>352</v>
      </c>
      <c r="G232" s="204"/>
      <c r="H232" s="206" t="s">
        <v>24</v>
      </c>
      <c r="I232" s="208"/>
      <c r="J232" s="204"/>
      <c r="K232" s="204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138</v>
      </c>
      <c r="AU232" s="213" t="s">
        <v>85</v>
      </c>
      <c r="AV232" s="11" t="s">
        <v>25</v>
      </c>
      <c r="AW232" s="11" t="s">
        <v>40</v>
      </c>
      <c r="AX232" s="11" t="s">
        <v>77</v>
      </c>
      <c r="AY232" s="213" t="s">
        <v>129</v>
      </c>
    </row>
    <row r="233" spans="2:51" s="12" customFormat="1" ht="13.5">
      <c r="B233" s="214"/>
      <c r="C233" s="215"/>
      <c r="D233" s="205" t="s">
        <v>138</v>
      </c>
      <c r="E233" s="216" t="s">
        <v>24</v>
      </c>
      <c r="F233" s="217" t="s">
        <v>25</v>
      </c>
      <c r="G233" s="215"/>
      <c r="H233" s="218">
        <v>1</v>
      </c>
      <c r="I233" s="219"/>
      <c r="J233" s="215"/>
      <c r="K233" s="215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138</v>
      </c>
      <c r="AU233" s="224" t="s">
        <v>85</v>
      </c>
      <c r="AV233" s="12" t="s">
        <v>85</v>
      </c>
      <c r="AW233" s="12" t="s">
        <v>40</v>
      </c>
      <c r="AX233" s="12" t="s">
        <v>77</v>
      </c>
      <c r="AY233" s="224" t="s">
        <v>129</v>
      </c>
    </row>
    <row r="234" spans="2:51" s="11" customFormat="1" ht="13.5">
      <c r="B234" s="203"/>
      <c r="C234" s="204"/>
      <c r="D234" s="205" t="s">
        <v>138</v>
      </c>
      <c r="E234" s="206" t="s">
        <v>24</v>
      </c>
      <c r="F234" s="207" t="s">
        <v>353</v>
      </c>
      <c r="G234" s="204"/>
      <c r="H234" s="206" t="s">
        <v>24</v>
      </c>
      <c r="I234" s="208"/>
      <c r="J234" s="204"/>
      <c r="K234" s="204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138</v>
      </c>
      <c r="AU234" s="213" t="s">
        <v>85</v>
      </c>
      <c r="AV234" s="11" t="s">
        <v>25</v>
      </c>
      <c r="AW234" s="11" t="s">
        <v>40</v>
      </c>
      <c r="AX234" s="11" t="s">
        <v>77</v>
      </c>
      <c r="AY234" s="213" t="s">
        <v>129</v>
      </c>
    </row>
    <row r="235" spans="2:51" s="12" customFormat="1" ht="13.5">
      <c r="B235" s="214"/>
      <c r="C235" s="215"/>
      <c r="D235" s="205" t="s">
        <v>138</v>
      </c>
      <c r="E235" s="216" t="s">
        <v>24</v>
      </c>
      <c r="F235" s="217" t="s">
        <v>85</v>
      </c>
      <c r="G235" s="215"/>
      <c r="H235" s="218">
        <v>2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138</v>
      </c>
      <c r="AU235" s="224" t="s">
        <v>85</v>
      </c>
      <c r="AV235" s="12" t="s">
        <v>85</v>
      </c>
      <c r="AW235" s="12" t="s">
        <v>40</v>
      </c>
      <c r="AX235" s="12" t="s">
        <v>77</v>
      </c>
      <c r="AY235" s="224" t="s">
        <v>129</v>
      </c>
    </row>
    <row r="236" spans="2:51" s="11" customFormat="1" ht="13.5">
      <c r="B236" s="203"/>
      <c r="C236" s="204"/>
      <c r="D236" s="205" t="s">
        <v>138</v>
      </c>
      <c r="E236" s="206" t="s">
        <v>24</v>
      </c>
      <c r="F236" s="207" t="s">
        <v>354</v>
      </c>
      <c r="G236" s="204"/>
      <c r="H236" s="206" t="s">
        <v>24</v>
      </c>
      <c r="I236" s="208"/>
      <c r="J236" s="204"/>
      <c r="K236" s="204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138</v>
      </c>
      <c r="AU236" s="213" t="s">
        <v>85</v>
      </c>
      <c r="AV236" s="11" t="s">
        <v>25</v>
      </c>
      <c r="AW236" s="11" t="s">
        <v>40</v>
      </c>
      <c r="AX236" s="11" t="s">
        <v>77</v>
      </c>
      <c r="AY236" s="213" t="s">
        <v>129</v>
      </c>
    </row>
    <row r="237" spans="2:51" s="12" customFormat="1" ht="13.5">
      <c r="B237" s="214"/>
      <c r="C237" s="215"/>
      <c r="D237" s="205" t="s">
        <v>138</v>
      </c>
      <c r="E237" s="216" t="s">
        <v>24</v>
      </c>
      <c r="F237" s="217" t="s">
        <v>25</v>
      </c>
      <c r="G237" s="215"/>
      <c r="H237" s="218">
        <v>1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138</v>
      </c>
      <c r="AU237" s="224" t="s">
        <v>85</v>
      </c>
      <c r="AV237" s="12" t="s">
        <v>85</v>
      </c>
      <c r="AW237" s="12" t="s">
        <v>40</v>
      </c>
      <c r="AX237" s="12" t="s">
        <v>77</v>
      </c>
      <c r="AY237" s="224" t="s">
        <v>129</v>
      </c>
    </row>
    <row r="238" spans="2:51" s="11" customFormat="1" ht="13.5">
      <c r="B238" s="203"/>
      <c r="C238" s="204"/>
      <c r="D238" s="205" t="s">
        <v>138</v>
      </c>
      <c r="E238" s="206" t="s">
        <v>24</v>
      </c>
      <c r="F238" s="207" t="s">
        <v>355</v>
      </c>
      <c r="G238" s="204"/>
      <c r="H238" s="206" t="s">
        <v>24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138</v>
      </c>
      <c r="AU238" s="213" t="s">
        <v>85</v>
      </c>
      <c r="AV238" s="11" t="s">
        <v>25</v>
      </c>
      <c r="AW238" s="11" t="s">
        <v>40</v>
      </c>
      <c r="AX238" s="11" t="s">
        <v>77</v>
      </c>
      <c r="AY238" s="213" t="s">
        <v>129</v>
      </c>
    </row>
    <row r="239" spans="2:51" s="12" customFormat="1" ht="13.5">
      <c r="B239" s="214"/>
      <c r="C239" s="215"/>
      <c r="D239" s="205" t="s">
        <v>138</v>
      </c>
      <c r="E239" s="216" t="s">
        <v>24</v>
      </c>
      <c r="F239" s="217" t="s">
        <v>25</v>
      </c>
      <c r="G239" s="215"/>
      <c r="H239" s="218">
        <v>1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138</v>
      </c>
      <c r="AU239" s="224" t="s">
        <v>85</v>
      </c>
      <c r="AV239" s="12" t="s">
        <v>85</v>
      </c>
      <c r="AW239" s="12" t="s">
        <v>40</v>
      </c>
      <c r="AX239" s="12" t="s">
        <v>77</v>
      </c>
      <c r="AY239" s="224" t="s">
        <v>129</v>
      </c>
    </row>
    <row r="240" spans="2:51" s="13" customFormat="1" ht="13.5">
      <c r="B240" s="225"/>
      <c r="C240" s="226"/>
      <c r="D240" s="205" t="s">
        <v>138</v>
      </c>
      <c r="E240" s="227" t="s">
        <v>24</v>
      </c>
      <c r="F240" s="228" t="s">
        <v>183</v>
      </c>
      <c r="G240" s="226"/>
      <c r="H240" s="229">
        <v>5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AT240" s="235" t="s">
        <v>138</v>
      </c>
      <c r="AU240" s="235" t="s">
        <v>85</v>
      </c>
      <c r="AV240" s="13" t="s">
        <v>136</v>
      </c>
      <c r="AW240" s="13" t="s">
        <v>40</v>
      </c>
      <c r="AX240" s="13" t="s">
        <v>25</v>
      </c>
      <c r="AY240" s="235" t="s">
        <v>129</v>
      </c>
    </row>
    <row r="241" spans="2:65" s="1" customFormat="1" ht="38.25" customHeight="1">
      <c r="B241" s="40"/>
      <c r="C241" s="236" t="s">
        <v>356</v>
      </c>
      <c r="D241" s="236" t="s">
        <v>262</v>
      </c>
      <c r="E241" s="237" t="s">
        <v>357</v>
      </c>
      <c r="F241" s="238" t="s">
        <v>358</v>
      </c>
      <c r="G241" s="239" t="s">
        <v>319</v>
      </c>
      <c r="H241" s="240">
        <v>1</v>
      </c>
      <c r="I241" s="241"/>
      <c r="J241" s="242">
        <f>ROUND(I241*H241,2)</f>
        <v>0</v>
      </c>
      <c r="K241" s="238" t="s">
        <v>135</v>
      </c>
      <c r="L241" s="243"/>
      <c r="M241" s="244" t="s">
        <v>24</v>
      </c>
      <c r="N241" s="245" t="s">
        <v>48</v>
      </c>
      <c r="O241" s="41"/>
      <c r="P241" s="200">
        <f>O241*H241</f>
        <v>0</v>
      </c>
      <c r="Q241" s="200">
        <v>0.0421</v>
      </c>
      <c r="R241" s="200">
        <f>Q241*H241</f>
        <v>0.0421</v>
      </c>
      <c r="S241" s="200">
        <v>0</v>
      </c>
      <c r="T241" s="201">
        <f>S241*H241</f>
        <v>0</v>
      </c>
      <c r="AR241" s="23" t="s">
        <v>175</v>
      </c>
      <c r="AT241" s="23" t="s">
        <v>262</v>
      </c>
      <c r="AU241" s="23" t="s">
        <v>85</v>
      </c>
      <c r="AY241" s="23" t="s">
        <v>129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3" t="s">
        <v>25</v>
      </c>
      <c r="BK241" s="202">
        <f>ROUND(I241*H241,2)</f>
        <v>0</v>
      </c>
      <c r="BL241" s="23" t="s">
        <v>136</v>
      </c>
      <c r="BM241" s="23" t="s">
        <v>359</v>
      </c>
    </row>
    <row r="242" spans="2:65" s="1" customFormat="1" ht="38.25" customHeight="1">
      <c r="B242" s="40"/>
      <c r="C242" s="236" t="s">
        <v>360</v>
      </c>
      <c r="D242" s="236" t="s">
        <v>262</v>
      </c>
      <c r="E242" s="237" t="s">
        <v>361</v>
      </c>
      <c r="F242" s="238" t="s">
        <v>362</v>
      </c>
      <c r="G242" s="239" t="s">
        <v>319</v>
      </c>
      <c r="H242" s="240">
        <v>2</v>
      </c>
      <c r="I242" s="241"/>
      <c r="J242" s="242">
        <f>ROUND(I242*H242,2)</f>
        <v>0</v>
      </c>
      <c r="K242" s="238" t="s">
        <v>135</v>
      </c>
      <c r="L242" s="243"/>
      <c r="M242" s="244" t="s">
        <v>24</v>
      </c>
      <c r="N242" s="245" t="s">
        <v>48</v>
      </c>
      <c r="O242" s="41"/>
      <c r="P242" s="200">
        <f>O242*H242</f>
        <v>0</v>
      </c>
      <c r="Q242" s="200">
        <v>0.0491</v>
      </c>
      <c r="R242" s="200">
        <f>Q242*H242</f>
        <v>0.0982</v>
      </c>
      <c r="S242" s="200">
        <v>0</v>
      </c>
      <c r="T242" s="201">
        <f>S242*H242</f>
        <v>0</v>
      </c>
      <c r="AR242" s="23" t="s">
        <v>175</v>
      </c>
      <c r="AT242" s="23" t="s">
        <v>262</v>
      </c>
      <c r="AU242" s="23" t="s">
        <v>85</v>
      </c>
      <c r="AY242" s="23" t="s">
        <v>129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23" t="s">
        <v>25</v>
      </c>
      <c r="BK242" s="202">
        <f>ROUND(I242*H242,2)</f>
        <v>0</v>
      </c>
      <c r="BL242" s="23" t="s">
        <v>136</v>
      </c>
      <c r="BM242" s="23" t="s">
        <v>363</v>
      </c>
    </row>
    <row r="243" spans="2:51" s="12" customFormat="1" ht="13.5">
      <c r="B243" s="214"/>
      <c r="C243" s="215"/>
      <c r="D243" s="205" t="s">
        <v>138</v>
      </c>
      <c r="E243" s="216" t="s">
        <v>24</v>
      </c>
      <c r="F243" s="217" t="s">
        <v>85</v>
      </c>
      <c r="G243" s="215"/>
      <c r="H243" s="218">
        <v>2</v>
      </c>
      <c r="I243" s="219"/>
      <c r="J243" s="215"/>
      <c r="K243" s="215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138</v>
      </c>
      <c r="AU243" s="224" t="s">
        <v>85</v>
      </c>
      <c r="AV243" s="12" t="s">
        <v>85</v>
      </c>
      <c r="AW243" s="12" t="s">
        <v>40</v>
      </c>
      <c r="AX243" s="12" t="s">
        <v>25</v>
      </c>
      <c r="AY243" s="224" t="s">
        <v>129</v>
      </c>
    </row>
    <row r="244" spans="2:65" s="1" customFormat="1" ht="38.25" customHeight="1">
      <c r="B244" s="40"/>
      <c r="C244" s="236" t="s">
        <v>364</v>
      </c>
      <c r="D244" s="236" t="s">
        <v>262</v>
      </c>
      <c r="E244" s="237" t="s">
        <v>365</v>
      </c>
      <c r="F244" s="238" t="s">
        <v>366</v>
      </c>
      <c r="G244" s="239" t="s">
        <v>319</v>
      </c>
      <c r="H244" s="240">
        <v>1</v>
      </c>
      <c r="I244" s="241"/>
      <c r="J244" s="242">
        <f>ROUND(I244*H244,2)</f>
        <v>0</v>
      </c>
      <c r="K244" s="238" t="s">
        <v>135</v>
      </c>
      <c r="L244" s="243"/>
      <c r="M244" s="244" t="s">
        <v>24</v>
      </c>
      <c r="N244" s="245" t="s">
        <v>48</v>
      </c>
      <c r="O244" s="41"/>
      <c r="P244" s="200">
        <f>O244*H244</f>
        <v>0</v>
      </c>
      <c r="Q244" s="200">
        <v>0.0456</v>
      </c>
      <c r="R244" s="200">
        <f>Q244*H244</f>
        <v>0.0456</v>
      </c>
      <c r="S244" s="200">
        <v>0</v>
      </c>
      <c r="T244" s="201">
        <f>S244*H244</f>
        <v>0</v>
      </c>
      <c r="AR244" s="23" t="s">
        <v>175</v>
      </c>
      <c r="AT244" s="23" t="s">
        <v>262</v>
      </c>
      <c r="AU244" s="23" t="s">
        <v>85</v>
      </c>
      <c r="AY244" s="23" t="s">
        <v>129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3" t="s">
        <v>25</v>
      </c>
      <c r="BK244" s="202">
        <f>ROUND(I244*H244,2)</f>
        <v>0</v>
      </c>
      <c r="BL244" s="23" t="s">
        <v>136</v>
      </c>
      <c r="BM244" s="23" t="s">
        <v>367</v>
      </c>
    </row>
    <row r="245" spans="2:65" s="1" customFormat="1" ht="16.5" customHeight="1">
      <c r="B245" s="40"/>
      <c r="C245" s="236" t="s">
        <v>368</v>
      </c>
      <c r="D245" s="236" t="s">
        <v>262</v>
      </c>
      <c r="E245" s="237" t="s">
        <v>369</v>
      </c>
      <c r="F245" s="238" t="s">
        <v>370</v>
      </c>
      <c r="G245" s="239" t="s">
        <v>319</v>
      </c>
      <c r="H245" s="240">
        <v>1</v>
      </c>
      <c r="I245" s="241"/>
      <c r="J245" s="242">
        <f>ROUND(I245*H245,2)</f>
        <v>0</v>
      </c>
      <c r="K245" s="238" t="s">
        <v>24</v>
      </c>
      <c r="L245" s="243"/>
      <c r="M245" s="244" t="s">
        <v>24</v>
      </c>
      <c r="N245" s="245" t="s">
        <v>48</v>
      </c>
      <c r="O245" s="41"/>
      <c r="P245" s="200">
        <f>O245*H245</f>
        <v>0</v>
      </c>
      <c r="Q245" s="200">
        <v>0.06</v>
      </c>
      <c r="R245" s="200">
        <f>Q245*H245</f>
        <v>0.06</v>
      </c>
      <c r="S245" s="200">
        <v>0</v>
      </c>
      <c r="T245" s="201">
        <f>S245*H245</f>
        <v>0</v>
      </c>
      <c r="AR245" s="23" t="s">
        <v>175</v>
      </c>
      <c r="AT245" s="23" t="s">
        <v>262</v>
      </c>
      <c r="AU245" s="23" t="s">
        <v>85</v>
      </c>
      <c r="AY245" s="23" t="s">
        <v>129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23" t="s">
        <v>25</v>
      </c>
      <c r="BK245" s="202">
        <f>ROUND(I245*H245,2)</f>
        <v>0</v>
      </c>
      <c r="BL245" s="23" t="s">
        <v>136</v>
      </c>
      <c r="BM245" s="23" t="s">
        <v>371</v>
      </c>
    </row>
    <row r="246" spans="2:65" s="1" customFormat="1" ht="38.25" customHeight="1">
      <c r="B246" s="40"/>
      <c r="C246" s="191" t="s">
        <v>372</v>
      </c>
      <c r="D246" s="191" t="s">
        <v>131</v>
      </c>
      <c r="E246" s="192" t="s">
        <v>373</v>
      </c>
      <c r="F246" s="193" t="s">
        <v>374</v>
      </c>
      <c r="G246" s="194" t="s">
        <v>319</v>
      </c>
      <c r="H246" s="195">
        <v>4</v>
      </c>
      <c r="I246" s="196"/>
      <c r="J246" s="197">
        <f>ROUND(I246*H246,2)</f>
        <v>0</v>
      </c>
      <c r="K246" s="193" t="s">
        <v>135</v>
      </c>
      <c r="L246" s="60"/>
      <c r="M246" s="198" t="s">
        <v>24</v>
      </c>
      <c r="N246" s="199" t="s">
        <v>48</v>
      </c>
      <c r="O246" s="41"/>
      <c r="P246" s="200">
        <f>O246*H246</f>
        <v>0</v>
      </c>
      <c r="Q246" s="200">
        <v>0.00504</v>
      </c>
      <c r="R246" s="200">
        <f>Q246*H246</f>
        <v>0.02016</v>
      </c>
      <c r="S246" s="200">
        <v>0</v>
      </c>
      <c r="T246" s="201">
        <f>S246*H246</f>
        <v>0</v>
      </c>
      <c r="AR246" s="23" t="s">
        <v>136</v>
      </c>
      <c r="AT246" s="23" t="s">
        <v>131</v>
      </c>
      <c r="AU246" s="23" t="s">
        <v>85</v>
      </c>
      <c r="AY246" s="23" t="s">
        <v>129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23" t="s">
        <v>25</v>
      </c>
      <c r="BK246" s="202">
        <f>ROUND(I246*H246,2)</f>
        <v>0</v>
      </c>
      <c r="BL246" s="23" t="s">
        <v>136</v>
      </c>
      <c r="BM246" s="23" t="s">
        <v>375</v>
      </c>
    </row>
    <row r="247" spans="2:51" s="11" customFormat="1" ht="13.5">
      <c r="B247" s="203"/>
      <c r="C247" s="204"/>
      <c r="D247" s="205" t="s">
        <v>138</v>
      </c>
      <c r="E247" s="206" t="s">
        <v>24</v>
      </c>
      <c r="F247" s="207" t="s">
        <v>376</v>
      </c>
      <c r="G247" s="204"/>
      <c r="H247" s="206" t="s">
        <v>24</v>
      </c>
      <c r="I247" s="208"/>
      <c r="J247" s="204"/>
      <c r="K247" s="204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138</v>
      </c>
      <c r="AU247" s="213" t="s">
        <v>85</v>
      </c>
      <c r="AV247" s="11" t="s">
        <v>25</v>
      </c>
      <c r="AW247" s="11" t="s">
        <v>40</v>
      </c>
      <c r="AX247" s="11" t="s">
        <v>77</v>
      </c>
      <c r="AY247" s="213" t="s">
        <v>129</v>
      </c>
    </row>
    <row r="248" spans="2:51" s="12" customFormat="1" ht="13.5">
      <c r="B248" s="214"/>
      <c r="C248" s="215"/>
      <c r="D248" s="205" t="s">
        <v>138</v>
      </c>
      <c r="E248" s="216" t="s">
        <v>24</v>
      </c>
      <c r="F248" s="217" t="s">
        <v>25</v>
      </c>
      <c r="G248" s="215"/>
      <c r="H248" s="218">
        <v>1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138</v>
      </c>
      <c r="AU248" s="224" t="s">
        <v>85</v>
      </c>
      <c r="AV248" s="12" t="s">
        <v>85</v>
      </c>
      <c r="AW248" s="12" t="s">
        <v>40</v>
      </c>
      <c r="AX248" s="12" t="s">
        <v>77</v>
      </c>
      <c r="AY248" s="224" t="s">
        <v>129</v>
      </c>
    </row>
    <row r="249" spans="2:51" s="11" customFormat="1" ht="13.5">
      <c r="B249" s="203"/>
      <c r="C249" s="204"/>
      <c r="D249" s="205" t="s">
        <v>138</v>
      </c>
      <c r="E249" s="206" t="s">
        <v>24</v>
      </c>
      <c r="F249" s="207" t="s">
        <v>377</v>
      </c>
      <c r="G249" s="204"/>
      <c r="H249" s="206" t="s">
        <v>24</v>
      </c>
      <c r="I249" s="208"/>
      <c r="J249" s="204"/>
      <c r="K249" s="204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138</v>
      </c>
      <c r="AU249" s="213" t="s">
        <v>85</v>
      </c>
      <c r="AV249" s="11" t="s">
        <v>25</v>
      </c>
      <c r="AW249" s="11" t="s">
        <v>40</v>
      </c>
      <c r="AX249" s="11" t="s">
        <v>77</v>
      </c>
      <c r="AY249" s="213" t="s">
        <v>129</v>
      </c>
    </row>
    <row r="250" spans="2:51" s="12" customFormat="1" ht="13.5">
      <c r="B250" s="214"/>
      <c r="C250" s="215"/>
      <c r="D250" s="205" t="s">
        <v>138</v>
      </c>
      <c r="E250" s="216" t="s">
        <v>24</v>
      </c>
      <c r="F250" s="217" t="s">
        <v>25</v>
      </c>
      <c r="G250" s="215"/>
      <c r="H250" s="218">
        <v>1</v>
      </c>
      <c r="I250" s="219"/>
      <c r="J250" s="215"/>
      <c r="K250" s="215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138</v>
      </c>
      <c r="AU250" s="224" t="s">
        <v>85</v>
      </c>
      <c r="AV250" s="12" t="s">
        <v>85</v>
      </c>
      <c r="AW250" s="12" t="s">
        <v>40</v>
      </c>
      <c r="AX250" s="12" t="s">
        <v>77</v>
      </c>
      <c r="AY250" s="224" t="s">
        <v>129</v>
      </c>
    </row>
    <row r="251" spans="2:51" s="11" customFormat="1" ht="13.5">
      <c r="B251" s="203"/>
      <c r="C251" s="204"/>
      <c r="D251" s="205" t="s">
        <v>138</v>
      </c>
      <c r="E251" s="206" t="s">
        <v>24</v>
      </c>
      <c r="F251" s="207" t="s">
        <v>378</v>
      </c>
      <c r="G251" s="204"/>
      <c r="H251" s="206" t="s">
        <v>24</v>
      </c>
      <c r="I251" s="208"/>
      <c r="J251" s="204"/>
      <c r="K251" s="204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138</v>
      </c>
      <c r="AU251" s="213" t="s">
        <v>85</v>
      </c>
      <c r="AV251" s="11" t="s">
        <v>25</v>
      </c>
      <c r="AW251" s="11" t="s">
        <v>40</v>
      </c>
      <c r="AX251" s="11" t="s">
        <v>77</v>
      </c>
      <c r="AY251" s="213" t="s">
        <v>129</v>
      </c>
    </row>
    <row r="252" spans="2:51" s="12" customFormat="1" ht="13.5">
      <c r="B252" s="214"/>
      <c r="C252" s="215"/>
      <c r="D252" s="205" t="s">
        <v>138</v>
      </c>
      <c r="E252" s="216" t="s">
        <v>24</v>
      </c>
      <c r="F252" s="217" t="s">
        <v>25</v>
      </c>
      <c r="G252" s="215"/>
      <c r="H252" s="218">
        <v>1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138</v>
      </c>
      <c r="AU252" s="224" t="s">
        <v>85</v>
      </c>
      <c r="AV252" s="12" t="s">
        <v>85</v>
      </c>
      <c r="AW252" s="12" t="s">
        <v>40</v>
      </c>
      <c r="AX252" s="12" t="s">
        <v>77</v>
      </c>
      <c r="AY252" s="224" t="s">
        <v>129</v>
      </c>
    </row>
    <row r="253" spans="2:51" s="11" customFormat="1" ht="13.5">
      <c r="B253" s="203"/>
      <c r="C253" s="204"/>
      <c r="D253" s="205" t="s">
        <v>138</v>
      </c>
      <c r="E253" s="206" t="s">
        <v>24</v>
      </c>
      <c r="F253" s="207" t="s">
        <v>379</v>
      </c>
      <c r="G253" s="204"/>
      <c r="H253" s="206" t="s">
        <v>24</v>
      </c>
      <c r="I253" s="208"/>
      <c r="J253" s="204"/>
      <c r="K253" s="204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138</v>
      </c>
      <c r="AU253" s="213" t="s">
        <v>85</v>
      </c>
      <c r="AV253" s="11" t="s">
        <v>25</v>
      </c>
      <c r="AW253" s="11" t="s">
        <v>40</v>
      </c>
      <c r="AX253" s="11" t="s">
        <v>77</v>
      </c>
      <c r="AY253" s="213" t="s">
        <v>129</v>
      </c>
    </row>
    <row r="254" spans="2:51" s="12" customFormat="1" ht="13.5">
      <c r="B254" s="214"/>
      <c r="C254" s="215"/>
      <c r="D254" s="205" t="s">
        <v>138</v>
      </c>
      <c r="E254" s="216" t="s">
        <v>24</v>
      </c>
      <c r="F254" s="217" t="s">
        <v>25</v>
      </c>
      <c r="G254" s="215"/>
      <c r="H254" s="218">
        <v>1</v>
      </c>
      <c r="I254" s="219"/>
      <c r="J254" s="215"/>
      <c r="K254" s="215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138</v>
      </c>
      <c r="AU254" s="224" t="s">
        <v>85</v>
      </c>
      <c r="AV254" s="12" t="s">
        <v>85</v>
      </c>
      <c r="AW254" s="12" t="s">
        <v>40</v>
      </c>
      <c r="AX254" s="12" t="s">
        <v>77</v>
      </c>
      <c r="AY254" s="224" t="s">
        <v>129</v>
      </c>
    </row>
    <row r="255" spans="2:51" s="13" customFormat="1" ht="13.5">
      <c r="B255" s="225"/>
      <c r="C255" s="226"/>
      <c r="D255" s="205" t="s">
        <v>138</v>
      </c>
      <c r="E255" s="227" t="s">
        <v>24</v>
      </c>
      <c r="F255" s="228" t="s">
        <v>183</v>
      </c>
      <c r="G255" s="226"/>
      <c r="H255" s="229">
        <v>4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AT255" s="235" t="s">
        <v>138</v>
      </c>
      <c r="AU255" s="235" t="s">
        <v>85</v>
      </c>
      <c r="AV255" s="13" t="s">
        <v>136</v>
      </c>
      <c r="AW255" s="13" t="s">
        <v>40</v>
      </c>
      <c r="AX255" s="13" t="s">
        <v>25</v>
      </c>
      <c r="AY255" s="235" t="s">
        <v>129</v>
      </c>
    </row>
    <row r="256" spans="2:65" s="1" customFormat="1" ht="16.5" customHeight="1">
      <c r="B256" s="40"/>
      <c r="C256" s="236" t="s">
        <v>380</v>
      </c>
      <c r="D256" s="236" t="s">
        <v>262</v>
      </c>
      <c r="E256" s="237" t="s">
        <v>381</v>
      </c>
      <c r="F256" s="238" t="s">
        <v>382</v>
      </c>
      <c r="G256" s="239" t="s">
        <v>319</v>
      </c>
      <c r="H256" s="240">
        <v>1</v>
      </c>
      <c r="I256" s="241"/>
      <c r="J256" s="242">
        <f>ROUND(I256*H256,2)</f>
        <v>0</v>
      </c>
      <c r="K256" s="238" t="s">
        <v>24</v>
      </c>
      <c r="L256" s="243"/>
      <c r="M256" s="244" t="s">
        <v>24</v>
      </c>
      <c r="N256" s="245" t="s">
        <v>48</v>
      </c>
      <c r="O256" s="41"/>
      <c r="P256" s="200">
        <f>O256*H256</f>
        <v>0</v>
      </c>
      <c r="Q256" s="200">
        <v>0.0165</v>
      </c>
      <c r="R256" s="200">
        <f>Q256*H256</f>
        <v>0.0165</v>
      </c>
      <c r="S256" s="200">
        <v>0</v>
      </c>
      <c r="T256" s="201">
        <f>S256*H256</f>
        <v>0</v>
      </c>
      <c r="AR256" s="23" t="s">
        <v>175</v>
      </c>
      <c r="AT256" s="23" t="s">
        <v>262</v>
      </c>
      <c r="AU256" s="23" t="s">
        <v>85</v>
      </c>
      <c r="AY256" s="23" t="s">
        <v>129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3" t="s">
        <v>25</v>
      </c>
      <c r="BK256" s="202">
        <f>ROUND(I256*H256,2)</f>
        <v>0</v>
      </c>
      <c r="BL256" s="23" t="s">
        <v>136</v>
      </c>
      <c r="BM256" s="23" t="s">
        <v>383</v>
      </c>
    </row>
    <row r="257" spans="2:51" s="12" customFormat="1" ht="13.5">
      <c r="B257" s="214"/>
      <c r="C257" s="215"/>
      <c r="D257" s="205" t="s">
        <v>138</v>
      </c>
      <c r="E257" s="216" t="s">
        <v>24</v>
      </c>
      <c r="F257" s="217" t="s">
        <v>25</v>
      </c>
      <c r="G257" s="215"/>
      <c r="H257" s="218">
        <v>1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138</v>
      </c>
      <c r="AU257" s="224" t="s">
        <v>85</v>
      </c>
      <c r="AV257" s="12" t="s">
        <v>85</v>
      </c>
      <c r="AW257" s="12" t="s">
        <v>40</v>
      </c>
      <c r="AX257" s="12" t="s">
        <v>25</v>
      </c>
      <c r="AY257" s="224" t="s">
        <v>129</v>
      </c>
    </row>
    <row r="258" spans="2:65" s="1" customFormat="1" ht="38.25" customHeight="1">
      <c r="B258" s="40"/>
      <c r="C258" s="236" t="s">
        <v>384</v>
      </c>
      <c r="D258" s="236" t="s">
        <v>262</v>
      </c>
      <c r="E258" s="237" t="s">
        <v>385</v>
      </c>
      <c r="F258" s="238" t="s">
        <v>386</v>
      </c>
      <c r="G258" s="239" t="s">
        <v>319</v>
      </c>
      <c r="H258" s="240">
        <v>1</v>
      </c>
      <c r="I258" s="241"/>
      <c r="J258" s="242">
        <f>ROUND(I258*H258,2)</f>
        <v>0</v>
      </c>
      <c r="K258" s="238" t="s">
        <v>135</v>
      </c>
      <c r="L258" s="243"/>
      <c r="M258" s="244" t="s">
        <v>24</v>
      </c>
      <c r="N258" s="245" t="s">
        <v>48</v>
      </c>
      <c r="O258" s="41"/>
      <c r="P258" s="200">
        <f>O258*H258</f>
        <v>0</v>
      </c>
      <c r="Q258" s="200">
        <v>0.104</v>
      </c>
      <c r="R258" s="200">
        <f>Q258*H258</f>
        <v>0.104</v>
      </c>
      <c r="S258" s="200">
        <v>0</v>
      </c>
      <c r="T258" s="201">
        <f>S258*H258</f>
        <v>0</v>
      </c>
      <c r="AR258" s="23" t="s">
        <v>175</v>
      </c>
      <c r="AT258" s="23" t="s">
        <v>262</v>
      </c>
      <c r="AU258" s="23" t="s">
        <v>85</v>
      </c>
      <c r="AY258" s="23" t="s">
        <v>129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23" t="s">
        <v>25</v>
      </c>
      <c r="BK258" s="202">
        <f>ROUND(I258*H258,2)</f>
        <v>0</v>
      </c>
      <c r="BL258" s="23" t="s">
        <v>136</v>
      </c>
      <c r="BM258" s="23" t="s">
        <v>387</v>
      </c>
    </row>
    <row r="259" spans="2:65" s="1" customFormat="1" ht="25.5" customHeight="1">
      <c r="B259" s="40"/>
      <c r="C259" s="236" t="s">
        <v>388</v>
      </c>
      <c r="D259" s="236" t="s">
        <v>262</v>
      </c>
      <c r="E259" s="237" t="s">
        <v>389</v>
      </c>
      <c r="F259" s="238" t="s">
        <v>390</v>
      </c>
      <c r="G259" s="239" t="s">
        <v>319</v>
      </c>
      <c r="H259" s="240">
        <v>1</v>
      </c>
      <c r="I259" s="241"/>
      <c r="J259" s="242">
        <f>ROUND(I259*H259,2)</f>
        <v>0</v>
      </c>
      <c r="K259" s="238" t="s">
        <v>135</v>
      </c>
      <c r="L259" s="243"/>
      <c r="M259" s="244" t="s">
        <v>24</v>
      </c>
      <c r="N259" s="245" t="s">
        <v>48</v>
      </c>
      <c r="O259" s="41"/>
      <c r="P259" s="200">
        <f>O259*H259</f>
        <v>0</v>
      </c>
      <c r="Q259" s="200">
        <v>0.085</v>
      </c>
      <c r="R259" s="200">
        <f>Q259*H259</f>
        <v>0.085</v>
      </c>
      <c r="S259" s="200">
        <v>0</v>
      </c>
      <c r="T259" s="201">
        <f>S259*H259</f>
        <v>0</v>
      </c>
      <c r="AR259" s="23" t="s">
        <v>175</v>
      </c>
      <c r="AT259" s="23" t="s">
        <v>262</v>
      </c>
      <c r="AU259" s="23" t="s">
        <v>85</v>
      </c>
      <c r="AY259" s="23" t="s">
        <v>129</v>
      </c>
      <c r="BE259" s="202">
        <f>IF(N259="základní",J259,0)</f>
        <v>0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23" t="s">
        <v>25</v>
      </c>
      <c r="BK259" s="202">
        <f>ROUND(I259*H259,2)</f>
        <v>0</v>
      </c>
      <c r="BL259" s="23" t="s">
        <v>136</v>
      </c>
      <c r="BM259" s="23" t="s">
        <v>391</v>
      </c>
    </row>
    <row r="260" spans="2:65" s="1" customFormat="1" ht="38.25" customHeight="1">
      <c r="B260" s="40"/>
      <c r="C260" s="236" t="s">
        <v>392</v>
      </c>
      <c r="D260" s="236" t="s">
        <v>262</v>
      </c>
      <c r="E260" s="237" t="s">
        <v>393</v>
      </c>
      <c r="F260" s="238" t="s">
        <v>394</v>
      </c>
      <c r="G260" s="239" t="s">
        <v>319</v>
      </c>
      <c r="H260" s="240">
        <v>1</v>
      </c>
      <c r="I260" s="241"/>
      <c r="J260" s="242">
        <f>ROUND(I260*H260,2)</f>
        <v>0</v>
      </c>
      <c r="K260" s="238" t="s">
        <v>135</v>
      </c>
      <c r="L260" s="243"/>
      <c r="M260" s="244" t="s">
        <v>24</v>
      </c>
      <c r="N260" s="245" t="s">
        <v>48</v>
      </c>
      <c r="O260" s="41"/>
      <c r="P260" s="200">
        <f>O260*H260</f>
        <v>0</v>
      </c>
      <c r="Q260" s="200">
        <v>0.0456</v>
      </c>
      <c r="R260" s="200">
        <f>Q260*H260</f>
        <v>0.0456</v>
      </c>
      <c r="S260" s="200">
        <v>0</v>
      </c>
      <c r="T260" s="201">
        <f>S260*H260</f>
        <v>0</v>
      </c>
      <c r="AR260" s="23" t="s">
        <v>175</v>
      </c>
      <c r="AT260" s="23" t="s">
        <v>262</v>
      </c>
      <c r="AU260" s="23" t="s">
        <v>85</v>
      </c>
      <c r="AY260" s="23" t="s">
        <v>129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23" t="s">
        <v>25</v>
      </c>
      <c r="BK260" s="202">
        <f>ROUND(I260*H260,2)</f>
        <v>0</v>
      </c>
      <c r="BL260" s="23" t="s">
        <v>136</v>
      </c>
      <c r="BM260" s="23" t="s">
        <v>395</v>
      </c>
    </row>
    <row r="261" spans="2:51" s="12" customFormat="1" ht="13.5">
      <c r="B261" s="214"/>
      <c r="C261" s="215"/>
      <c r="D261" s="205" t="s">
        <v>138</v>
      </c>
      <c r="E261" s="216" t="s">
        <v>24</v>
      </c>
      <c r="F261" s="217" t="s">
        <v>25</v>
      </c>
      <c r="G261" s="215"/>
      <c r="H261" s="218">
        <v>1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138</v>
      </c>
      <c r="AU261" s="224" t="s">
        <v>85</v>
      </c>
      <c r="AV261" s="12" t="s">
        <v>85</v>
      </c>
      <c r="AW261" s="12" t="s">
        <v>40</v>
      </c>
      <c r="AX261" s="12" t="s">
        <v>25</v>
      </c>
      <c r="AY261" s="224" t="s">
        <v>129</v>
      </c>
    </row>
    <row r="262" spans="2:65" s="1" customFormat="1" ht="16.5" customHeight="1">
      <c r="B262" s="40"/>
      <c r="C262" s="191" t="s">
        <v>396</v>
      </c>
      <c r="D262" s="191" t="s">
        <v>131</v>
      </c>
      <c r="E262" s="192" t="s">
        <v>397</v>
      </c>
      <c r="F262" s="193" t="s">
        <v>398</v>
      </c>
      <c r="G262" s="194" t="s">
        <v>319</v>
      </c>
      <c r="H262" s="195">
        <v>2</v>
      </c>
      <c r="I262" s="196"/>
      <c r="J262" s="197">
        <f>ROUND(I262*H262,2)</f>
        <v>0</v>
      </c>
      <c r="K262" s="193" t="s">
        <v>24</v>
      </c>
      <c r="L262" s="60"/>
      <c r="M262" s="198" t="s">
        <v>24</v>
      </c>
      <c r="N262" s="199" t="s">
        <v>48</v>
      </c>
      <c r="O262" s="41"/>
      <c r="P262" s="200">
        <f>O262*H262</f>
        <v>0</v>
      </c>
      <c r="Q262" s="200">
        <v>0.03168</v>
      </c>
      <c r="R262" s="200">
        <f>Q262*H262</f>
        <v>0.06336</v>
      </c>
      <c r="S262" s="200">
        <v>0</v>
      </c>
      <c r="T262" s="201">
        <f>S262*H262</f>
        <v>0</v>
      </c>
      <c r="AR262" s="23" t="s">
        <v>136</v>
      </c>
      <c r="AT262" s="23" t="s">
        <v>131</v>
      </c>
      <c r="AU262" s="23" t="s">
        <v>85</v>
      </c>
      <c r="AY262" s="23" t="s">
        <v>129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3" t="s">
        <v>25</v>
      </c>
      <c r="BK262" s="202">
        <f>ROUND(I262*H262,2)</f>
        <v>0</v>
      </c>
      <c r="BL262" s="23" t="s">
        <v>136</v>
      </c>
      <c r="BM262" s="23" t="s">
        <v>399</v>
      </c>
    </row>
    <row r="263" spans="2:51" s="12" customFormat="1" ht="13.5">
      <c r="B263" s="214"/>
      <c r="C263" s="215"/>
      <c r="D263" s="205" t="s">
        <v>138</v>
      </c>
      <c r="E263" s="216" t="s">
        <v>24</v>
      </c>
      <c r="F263" s="217" t="s">
        <v>85</v>
      </c>
      <c r="G263" s="215"/>
      <c r="H263" s="218">
        <v>2</v>
      </c>
      <c r="I263" s="219"/>
      <c r="J263" s="215"/>
      <c r="K263" s="215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138</v>
      </c>
      <c r="AU263" s="224" t="s">
        <v>85</v>
      </c>
      <c r="AV263" s="12" t="s">
        <v>85</v>
      </c>
      <c r="AW263" s="12" t="s">
        <v>40</v>
      </c>
      <c r="AX263" s="12" t="s">
        <v>25</v>
      </c>
      <c r="AY263" s="224" t="s">
        <v>129</v>
      </c>
    </row>
    <row r="264" spans="2:65" s="1" customFormat="1" ht="16.5" customHeight="1">
      <c r="B264" s="40"/>
      <c r="C264" s="191" t="s">
        <v>400</v>
      </c>
      <c r="D264" s="191" t="s">
        <v>131</v>
      </c>
      <c r="E264" s="192" t="s">
        <v>401</v>
      </c>
      <c r="F264" s="193" t="s">
        <v>402</v>
      </c>
      <c r="G264" s="194" t="s">
        <v>165</v>
      </c>
      <c r="H264" s="195">
        <v>22.2</v>
      </c>
      <c r="I264" s="196"/>
      <c r="J264" s="197">
        <f>ROUND(I264*H264,2)</f>
        <v>0</v>
      </c>
      <c r="K264" s="193" t="s">
        <v>135</v>
      </c>
      <c r="L264" s="60"/>
      <c r="M264" s="198" t="s">
        <v>24</v>
      </c>
      <c r="N264" s="199" t="s">
        <v>48</v>
      </c>
      <c r="O264" s="4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23" t="s">
        <v>136</v>
      </c>
      <c r="AT264" s="23" t="s">
        <v>131</v>
      </c>
      <c r="AU264" s="23" t="s">
        <v>85</v>
      </c>
      <c r="AY264" s="23" t="s">
        <v>129</v>
      </c>
      <c r="BE264" s="202">
        <f>IF(N264="základní",J264,0)</f>
        <v>0</v>
      </c>
      <c r="BF264" s="202">
        <f>IF(N264="snížená",J264,0)</f>
        <v>0</v>
      </c>
      <c r="BG264" s="202">
        <f>IF(N264="zákl. přenesená",J264,0)</f>
        <v>0</v>
      </c>
      <c r="BH264" s="202">
        <f>IF(N264="sníž. přenesená",J264,0)</f>
        <v>0</v>
      </c>
      <c r="BI264" s="202">
        <f>IF(N264="nulová",J264,0)</f>
        <v>0</v>
      </c>
      <c r="BJ264" s="23" t="s">
        <v>25</v>
      </c>
      <c r="BK264" s="202">
        <f>ROUND(I264*H264,2)</f>
        <v>0</v>
      </c>
      <c r="BL264" s="23" t="s">
        <v>136</v>
      </c>
      <c r="BM264" s="23" t="s">
        <v>403</v>
      </c>
    </row>
    <row r="265" spans="2:51" s="11" customFormat="1" ht="13.5">
      <c r="B265" s="203"/>
      <c r="C265" s="204"/>
      <c r="D265" s="205" t="s">
        <v>138</v>
      </c>
      <c r="E265" s="206" t="s">
        <v>24</v>
      </c>
      <c r="F265" s="207" t="s">
        <v>404</v>
      </c>
      <c r="G265" s="204"/>
      <c r="H265" s="206" t="s">
        <v>24</v>
      </c>
      <c r="I265" s="208"/>
      <c r="J265" s="204"/>
      <c r="K265" s="204"/>
      <c r="L265" s="209"/>
      <c r="M265" s="210"/>
      <c r="N265" s="211"/>
      <c r="O265" s="211"/>
      <c r="P265" s="211"/>
      <c r="Q265" s="211"/>
      <c r="R265" s="211"/>
      <c r="S265" s="211"/>
      <c r="T265" s="212"/>
      <c r="AT265" s="213" t="s">
        <v>138</v>
      </c>
      <c r="AU265" s="213" t="s">
        <v>85</v>
      </c>
      <c r="AV265" s="11" t="s">
        <v>25</v>
      </c>
      <c r="AW265" s="11" t="s">
        <v>40</v>
      </c>
      <c r="AX265" s="11" t="s">
        <v>77</v>
      </c>
      <c r="AY265" s="213" t="s">
        <v>129</v>
      </c>
    </row>
    <row r="266" spans="2:51" s="12" customFormat="1" ht="13.5">
      <c r="B266" s="214"/>
      <c r="C266" s="215"/>
      <c r="D266" s="205" t="s">
        <v>138</v>
      </c>
      <c r="E266" s="216" t="s">
        <v>24</v>
      </c>
      <c r="F266" s="217" t="s">
        <v>290</v>
      </c>
      <c r="G266" s="215"/>
      <c r="H266" s="218">
        <v>22.2</v>
      </c>
      <c r="I266" s="219"/>
      <c r="J266" s="215"/>
      <c r="K266" s="215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138</v>
      </c>
      <c r="AU266" s="224" t="s">
        <v>85</v>
      </c>
      <c r="AV266" s="12" t="s">
        <v>85</v>
      </c>
      <c r="AW266" s="12" t="s">
        <v>40</v>
      </c>
      <c r="AX266" s="12" t="s">
        <v>25</v>
      </c>
      <c r="AY266" s="224" t="s">
        <v>129</v>
      </c>
    </row>
    <row r="267" spans="2:65" s="1" customFormat="1" ht="16.5" customHeight="1">
      <c r="B267" s="40"/>
      <c r="C267" s="191" t="s">
        <v>405</v>
      </c>
      <c r="D267" s="191" t="s">
        <v>131</v>
      </c>
      <c r="E267" s="192" t="s">
        <v>406</v>
      </c>
      <c r="F267" s="193" t="s">
        <v>407</v>
      </c>
      <c r="G267" s="194" t="s">
        <v>165</v>
      </c>
      <c r="H267" s="195">
        <v>22.2</v>
      </c>
      <c r="I267" s="196"/>
      <c r="J267" s="197">
        <f>ROUND(I267*H267,2)</f>
        <v>0</v>
      </c>
      <c r="K267" s="193" t="s">
        <v>135</v>
      </c>
      <c r="L267" s="60"/>
      <c r="M267" s="198" t="s">
        <v>24</v>
      </c>
      <c r="N267" s="199" t="s">
        <v>48</v>
      </c>
      <c r="O267" s="41"/>
      <c r="P267" s="200">
        <f>O267*H267</f>
        <v>0</v>
      </c>
      <c r="Q267" s="200">
        <v>1E-05</v>
      </c>
      <c r="R267" s="200">
        <f>Q267*H267</f>
        <v>0.000222</v>
      </c>
      <c r="S267" s="200">
        <v>0</v>
      </c>
      <c r="T267" s="201">
        <f>S267*H267</f>
        <v>0</v>
      </c>
      <c r="AR267" s="23" t="s">
        <v>136</v>
      </c>
      <c r="AT267" s="23" t="s">
        <v>131</v>
      </c>
      <c r="AU267" s="23" t="s">
        <v>85</v>
      </c>
      <c r="AY267" s="23" t="s">
        <v>129</v>
      </c>
      <c r="BE267" s="202">
        <f>IF(N267="základní",J267,0)</f>
        <v>0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23" t="s">
        <v>25</v>
      </c>
      <c r="BK267" s="202">
        <f>ROUND(I267*H267,2)</f>
        <v>0</v>
      </c>
      <c r="BL267" s="23" t="s">
        <v>136</v>
      </c>
      <c r="BM267" s="23" t="s">
        <v>408</v>
      </c>
    </row>
    <row r="268" spans="2:51" s="12" customFormat="1" ht="13.5">
      <c r="B268" s="214"/>
      <c r="C268" s="215"/>
      <c r="D268" s="205" t="s">
        <v>138</v>
      </c>
      <c r="E268" s="216" t="s">
        <v>24</v>
      </c>
      <c r="F268" s="217" t="s">
        <v>290</v>
      </c>
      <c r="G268" s="215"/>
      <c r="H268" s="218">
        <v>22.2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138</v>
      </c>
      <c r="AU268" s="224" t="s">
        <v>85</v>
      </c>
      <c r="AV268" s="12" t="s">
        <v>85</v>
      </c>
      <c r="AW268" s="12" t="s">
        <v>40</v>
      </c>
      <c r="AX268" s="12" t="s">
        <v>25</v>
      </c>
      <c r="AY268" s="224" t="s">
        <v>129</v>
      </c>
    </row>
    <row r="269" spans="2:63" s="10" customFormat="1" ht="29.85" customHeight="1">
      <c r="B269" s="175"/>
      <c r="C269" s="176"/>
      <c r="D269" s="177" t="s">
        <v>76</v>
      </c>
      <c r="E269" s="189" t="s">
        <v>184</v>
      </c>
      <c r="F269" s="189" t="s">
        <v>409</v>
      </c>
      <c r="G269" s="176"/>
      <c r="H269" s="176"/>
      <c r="I269" s="179"/>
      <c r="J269" s="190">
        <f>BK269</f>
        <v>0</v>
      </c>
      <c r="K269" s="176"/>
      <c r="L269" s="181"/>
      <c r="M269" s="182"/>
      <c r="N269" s="183"/>
      <c r="O269" s="183"/>
      <c r="P269" s="184">
        <f>P270+SUM(P271:P273)</f>
        <v>0</v>
      </c>
      <c r="Q269" s="183"/>
      <c r="R269" s="184">
        <f>R270+SUM(R271:R273)</f>
        <v>0</v>
      </c>
      <c r="S269" s="183"/>
      <c r="T269" s="185">
        <f>T270+SUM(T271:T273)</f>
        <v>0</v>
      </c>
      <c r="AR269" s="186" t="s">
        <v>25</v>
      </c>
      <c r="AT269" s="187" t="s">
        <v>76</v>
      </c>
      <c r="AU269" s="187" t="s">
        <v>25</v>
      </c>
      <c r="AY269" s="186" t="s">
        <v>129</v>
      </c>
      <c r="BK269" s="188">
        <f>BK270+SUM(BK271:BK273)</f>
        <v>0</v>
      </c>
    </row>
    <row r="270" spans="2:65" s="1" customFormat="1" ht="16.5" customHeight="1">
      <c r="B270" s="40"/>
      <c r="C270" s="191" t="s">
        <v>410</v>
      </c>
      <c r="D270" s="191" t="s">
        <v>131</v>
      </c>
      <c r="E270" s="192" t="s">
        <v>411</v>
      </c>
      <c r="F270" s="193" t="s">
        <v>412</v>
      </c>
      <c r="G270" s="194" t="s">
        <v>265</v>
      </c>
      <c r="H270" s="195">
        <v>3.096</v>
      </c>
      <c r="I270" s="196"/>
      <c r="J270" s="197">
        <f>ROUND(I270*H270,2)</f>
        <v>0</v>
      </c>
      <c r="K270" s="193" t="s">
        <v>24</v>
      </c>
      <c r="L270" s="60"/>
      <c r="M270" s="198" t="s">
        <v>24</v>
      </c>
      <c r="N270" s="199" t="s">
        <v>48</v>
      </c>
      <c r="O270" s="41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AR270" s="23" t="s">
        <v>136</v>
      </c>
      <c r="AT270" s="23" t="s">
        <v>131</v>
      </c>
      <c r="AU270" s="23" t="s">
        <v>85</v>
      </c>
      <c r="AY270" s="23" t="s">
        <v>129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23" t="s">
        <v>25</v>
      </c>
      <c r="BK270" s="202">
        <f>ROUND(I270*H270,2)</f>
        <v>0</v>
      </c>
      <c r="BL270" s="23" t="s">
        <v>136</v>
      </c>
      <c r="BM270" s="23" t="s">
        <v>413</v>
      </c>
    </row>
    <row r="271" spans="2:65" s="1" customFormat="1" ht="16.5" customHeight="1">
      <c r="B271" s="40"/>
      <c r="C271" s="191" t="s">
        <v>414</v>
      </c>
      <c r="D271" s="191" t="s">
        <v>131</v>
      </c>
      <c r="E271" s="192" t="s">
        <v>415</v>
      </c>
      <c r="F271" s="193" t="s">
        <v>416</v>
      </c>
      <c r="G271" s="194" t="s">
        <v>265</v>
      </c>
      <c r="H271" s="195">
        <v>46.44</v>
      </c>
      <c r="I271" s="196"/>
      <c r="J271" s="197">
        <f>ROUND(I271*H271,2)</f>
        <v>0</v>
      </c>
      <c r="K271" s="193" t="s">
        <v>24</v>
      </c>
      <c r="L271" s="60"/>
      <c r="M271" s="198" t="s">
        <v>24</v>
      </c>
      <c r="N271" s="199" t="s">
        <v>48</v>
      </c>
      <c r="O271" s="41"/>
      <c r="P271" s="200">
        <f>O271*H271</f>
        <v>0</v>
      </c>
      <c r="Q271" s="200">
        <v>0</v>
      </c>
      <c r="R271" s="200">
        <f>Q271*H271</f>
        <v>0</v>
      </c>
      <c r="S271" s="200">
        <v>0</v>
      </c>
      <c r="T271" s="201">
        <f>S271*H271</f>
        <v>0</v>
      </c>
      <c r="AR271" s="23" t="s">
        <v>136</v>
      </c>
      <c r="AT271" s="23" t="s">
        <v>131</v>
      </c>
      <c r="AU271" s="23" t="s">
        <v>85</v>
      </c>
      <c r="AY271" s="23" t="s">
        <v>129</v>
      </c>
      <c r="BE271" s="202">
        <f>IF(N271="základní",J271,0)</f>
        <v>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23" t="s">
        <v>25</v>
      </c>
      <c r="BK271" s="202">
        <f>ROUND(I271*H271,2)</f>
        <v>0</v>
      </c>
      <c r="BL271" s="23" t="s">
        <v>136</v>
      </c>
      <c r="BM271" s="23" t="s">
        <v>417</v>
      </c>
    </row>
    <row r="272" spans="2:51" s="12" customFormat="1" ht="13.5">
      <c r="B272" s="214"/>
      <c r="C272" s="215"/>
      <c r="D272" s="205" t="s">
        <v>138</v>
      </c>
      <c r="E272" s="216" t="s">
        <v>24</v>
      </c>
      <c r="F272" s="217" t="s">
        <v>418</v>
      </c>
      <c r="G272" s="215"/>
      <c r="H272" s="218">
        <v>46.44</v>
      </c>
      <c r="I272" s="219"/>
      <c r="J272" s="215"/>
      <c r="K272" s="215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138</v>
      </c>
      <c r="AU272" s="224" t="s">
        <v>85</v>
      </c>
      <c r="AV272" s="12" t="s">
        <v>85</v>
      </c>
      <c r="AW272" s="12" t="s">
        <v>40</v>
      </c>
      <c r="AX272" s="12" t="s">
        <v>25</v>
      </c>
      <c r="AY272" s="224" t="s">
        <v>129</v>
      </c>
    </row>
    <row r="273" spans="2:63" s="10" customFormat="1" ht="22.35" customHeight="1">
      <c r="B273" s="175"/>
      <c r="C273" s="176"/>
      <c r="D273" s="177" t="s">
        <v>76</v>
      </c>
      <c r="E273" s="189" t="s">
        <v>419</v>
      </c>
      <c r="F273" s="189" t="s">
        <v>420</v>
      </c>
      <c r="G273" s="176"/>
      <c r="H273" s="176"/>
      <c r="I273" s="179"/>
      <c r="J273" s="190">
        <f>BK273</f>
        <v>0</v>
      </c>
      <c r="K273" s="176"/>
      <c r="L273" s="181"/>
      <c r="M273" s="182"/>
      <c r="N273" s="183"/>
      <c r="O273" s="183"/>
      <c r="P273" s="184">
        <f>SUM(P274:P283)</f>
        <v>0</v>
      </c>
      <c r="Q273" s="183"/>
      <c r="R273" s="184">
        <f>SUM(R274:R283)</f>
        <v>0</v>
      </c>
      <c r="S273" s="183"/>
      <c r="T273" s="185">
        <f>SUM(T274:T283)</f>
        <v>0</v>
      </c>
      <c r="AR273" s="186" t="s">
        <v>25</v>
      </c>
      <c r="AT273" s="187" t="s">
        <v>76</v>
      </c>
      <c r="AU273" s="187" t="s">
        <v>85</v>
      </c>
      <c r="AY273" s="186" t="s">
        <v>129</v>
      </c>
      <c r="BK273" s="188">
        <f>SUM(BK274:BK283)</f>
        <v>0</v>
      </c>
    </row>
    <row r="274" spans="2:65" s="1" customFormat="1" ht="16.5" customHeight="1">
      <c r="B274" s="40"/>
      <c r="C274" s="191" t="s">
        <v>421</v>
      </c>
      <c r="D274" s="191" t="s">
        <v>131</v>
      </c>
      <c r="E274" s="192" t="s">
        <v>422</v>
      </c>
      <c r="F274" s="193" t="s">
        <v>423</v>
      </c>
      <c r="G274" s="194" t="s">
        <v>265</v>
      </c>
      <c r="H274" s="195">
        <v>23.916</v>
      </c>
      <c r="I274" s="196"/>
      <c r="J274" s="197">
        <f>ROUND(I274*H274,2)</f>
        <v>0</v>
      </c>
      <c r="K274" s="193" t="s">
        <v>24</v>
      </c>
      <c r="L274" s="60"/>
      <c r="M274" s="198" t="s">
        <v>24</v>
      </c>
      <c r="N274" s="199" t="s">
        <v>48</v>
      </c>
      <c r="O274" s="41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AR274" s="23" t="s">
        <v>136</v>
      </c>
      <c r="AT274" s="23" t="s">
        <v>131</v>
      </c>
      <c r="AU274" s="23" t="s">
        <v>144</v>
      </c>
      <c r="AY274" s="23" t="s">
        <v>129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23" t="s">
        <v>25</v>
      </c>
      <c r="BK274" s="202">
        <f>ROUND(I274*H274,2)</f>
        <v>0</v>
      </c>
      <c r="BL274" s="23" t="s">
        <v>136</v>
      </c>
      <c r="BM274" s="23" t="s">
        <v>424</v>
      </c>
    </row>
    <row r="275" spans="2:51" s="11" customFormat="1" ht="27">
      <c r="B275" s="203"/>
      <c r="C275" s="204"/>
      <c r="D275" s="205" t="s">
        <v>138</v>
      </c>
      <c r="E275" s="206" t="s">
        <v>24</v>
      </c>
      <c r="F275" s="207" t="s">
        <v>425</v>
      </c>
      <c r="G275" s="204"/>
      <c r="H275" s="206" t="s">
        <v>24</v>
      </c>
      <c r="I275" s="208"/>
      <c r="J275" s="204"/>
      <c r="K275" s="204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138</v>
      </c>
      <c r="AU275" s="213" t="s">
        <v>144</v>
      </c>
      <c r="AV275" s="11" t="s">
        <v>25</v>
      </c>
      <c r="AW275" s="11" t="s">
        <v>40</v>
      </c>
      <c r="AX275" s="11" t="s">
        <v>77</v>
      </c>
      <c r="AY275" s="213" t="s">
        <v>129</v>
      </c>
    </row>
    <row r="276" spans="2:51" s="12" customFormat="1" ht="13.5">
      <c r="B276" s="214"/>
      <c r="C276" s="215"/>
      <c r="D276" s="205" t="s">
        <v>138</v>
      </c>
      <c r="E276" s="216" t="s">
        <v>24</v>
      </c>
      <c r="F276" s="217" t="s">
        <v>235</v>
      </c>
      <c r="G276" s="215"/>
      <c r="H276" s="218">
        <v>11.958</v>
      </c>
      <c r="I276" s="219"/>
      <c r="J276" s="215"/>
      <c r="K276" s="215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138</v>
      </c>
      <c r="AU276" s="224" t="s">
        <v>144</v>
      </c>
      <c r="AV276" s="12" t="s">
        <v>85</v>
      </c>
      <c r="AW276" s="12" t="s">
        <v>40</v>
      </c>
      <c r="AX276" s="12" t="s">
        <v>77</v>
      </c>
      <c r="AY276" s="224" t="s">
        <v>129</v>
      </c>
    </row>
    <row r="277" spans="2:51" s="12" customFormat="1" ht="13.5">
      <c r="B277" s="214"/>
      <c r="C277" s="215"/>
      <c r="D277" s="205" t="s">
        <v>138</v>
      </c>
      <c r="E277" s="216" t="s">
        <v>24</v>
      </c>
      <c r="F277" s="217" t="s">
        <v>426</v>
      </c>
      <c r="G277" s="215"/>
      <c r="H277" s="218">
        <v>23.916</v>
      </c>
      <c r="I277" s="219"/>
      <c r="J277" s="215"/>
      <c r="K277" s="215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138</v>
      </c>
      <c r="AU277" s="224" t="s">
        <v>144</v>
      </c>
      <c r="AV277" s="12" t="s">
        <v>85</v>
      </c>
      <c r="AW277" s="12" t="s">
        <v>40</v>
      </c>
      <c r="AX277" s="12" t="s">
        <v>25</v>
      </c>
      <c r="AY277" s="224" t="s">
        <v>129</v>
      </c>
    </row>
    <row r="278" spans="2:65" s="1" customFormat="1" ht="16.5" customHeight="1">
      <c r="B278" s="40"/>
      <c r="C278" s="191" t="s">
        <v>427</v>
      </c>
      <c r="D278" s="191" t="s">
        <v>131</v>
      </c>
      <c r="E278" s="192" t="s">
        <v>428</v>
      </c>
      <c r="F278" s="193" t="s">
        <v>429</v>
      </c>
      <c r="G278" s="194" t="s">
        <v>265</v>
      </c>
      <c r="H278" s="195">
        <v>23.916</v>
      </c>
      <c r="I278" s="196"/>
      <c r="J278" s="197">
        <f>ROUND(I278*H278,2)</f>
        <v>0</v>
      </c>
      <c r="K278" s="193" t="s">
        <v>24</v>
      </c>
      <c r="L278" s="60"/>
      <c r="M278" s="198" t="s">
        <v>24</v>
      </c>
      <c r="N278" s="199" t="s">
        <v>48</v>
      </c>
      <c r="O278" s="41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AR278" s="23" t="s">
        <v>136</v>
      </c>
      <c r="AT278" s="23" t="s">
        <v>131</v>
      </c>
      <c r="AU278" s="23" t="s">
        <v>144</v>
      </c>
      <c r="AY278" s="23" t="s">
        <v>129</v>
      </c>
      <c r="BE278" s="202">
        <f>IF(N278="základní",J278,0)</f>
        <v>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23" t="s">
        <v>25</v>
      </c>
      <c r="BK278" s="202">
        <f>ROUND(I278*H278,2)</f>
        <v>0</v>
      </c>
      <c r="BL278" s="23" t="s">
        <v>136</v>
      </c>
      <c r="BM278" s="23" t="s">
        <v>430</v>
      </c>
    </row>
    <row r="279" spans="2:51" s="12" customFormat="1" ht="13.5">
      <c r="B279" s="214"/>
      <c r="C279" s="215"/>
      <c r="D279" s="205" t="s">
        <v>138</v>
      </c>
      <c r="E279" s="216" t="s">
        <v>24</v>
      </c>
      <c r="F279" s="217" t="s">
        <v>431</v>
      </c>
      <c r="G279" s="215"/>
      <c r="H279" s="218">
        <v>23.916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138</v>
      </c>
      <c r="AU279" s="224" t="s">
        <v>144</v>
      </c>
      <c r="AV279" s="12" t="s">
        <v>85</v>
      </c>
      <c r="AW279" s="12" t="s">
        <v>40</v>
      </c>
      <c r="AX279" s="12" t="s">
        <v>25</v>
      </c>
      <c r="AY279" s="224" t="s">
        <v>129</v>
      </c>
    </row>
    <row r="280" spans="2:65" s="1" customFormat="1" ht="16.5" customHeight="1">
      <c r="B280" s="40"/>
      <c r="C280" s="191" t="s">
        <v>432</v>
      </c>
      <c r="D280" s="191" t="s">
        <v>131</v>
      </c>
      <c r="E280" s="192" t="s">
        <v>433</v>
      </c>
      <c r="F280" s="193" t="s">
        <v>434</v>
      </c>
      <c r="G280" s="194" t="s">
        <v>165</v>
      </c>
      <c r="H280" s="195">
        <v>22</v>
      </c>
      <c r="I280" s="196"/>
      <c r="J280" s="197">
        <f>ROUND(I280*H280,2)</f>
        <v>0</v>
      </c>
      <c r="K280" s="193" t="s">
        <v>24</v>
      </c>
      <c r="L280" s="60"/>
      <c r="M280" s="198" t="s">
        <v>24</v>
      </c>
      <c r="N280" s="199" t="s">
        <v>48</v>
      </c>
      <c r="O280" s="41"/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AR280" s="23" t="s">
        <v>136</v>
      </c>
      <c r="AT280" s="23" t="s">
        <v>131</v>
      </c>
      <c r="AU280" s="23" t="s">
        <v>144</v>
      </c>
      <c r="AY280" s="23" t="s">
        <v>129</v>
      </c>
      <c r="BE280" s="202">
        <f>IF(N280="základní",J280,0)</f>
        <v>0</v>
      </c>
      <c r="BF280" s="202">
        <f>IF(N280="snížená",J280,0)</f>
        <v>0</v>
      </c>
      <c r="BG280" s="202">
        <f>IF(N280="zákl. přenesená",J280,0)</f>
        <v>0</v>
      </c>
      <c r="BH280" s="202">
        <f>IF(N280="sníž. přenesená",J280,0)</f>
        <v>0</v>
      </c>
      <c r="BI280" s="202">
        <f>IF(N280="nulová",J280,0)</f>
        <v>0</v>
      </c>
      <c r="BJ280" s="23" t="s">
        <v>25</v>
      </c>
      <c r="BK280" s="202">
        <f>ROUND(I280*H280,2)</f>
        <v>0</v>
      </c>
      <c r="BL280" s="23" t="s">
        <v>136</v>
      </c>
      <c r="BM280" s="23" t="s">
        <v>435</v>
      </c>
    </row>
    <row r="281" spans="2:51" s="12" customFormat="1" ht="13.5">
      <c r="B281" s="214"/>
      <c r="C281" s="215"/>
      <c r="D281" s="205" t="s">
        <v>138</v>
      </c>
      <c r="E281" s="216" t="s">
        <v>24</v>
      </c>
      <c r="F281" s="217" t="s">
        <v>261</v>
      </c>
      <c r="G281" s="215"/>
      <c r="H281" s="218">
        <v>22</v>
      </c>
      <c r="I281" s="219"/>
      <c r="J281" s="215"/>
      <c r="K281" s="215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138</v>
      </c>
      <c r="AU281" s="224" t="s">
        <v>144</v>
      </c>
      <c r="AV281" s="12" t="s">
        <v>85</v>
      </c>
      <c r="AW281" s="12" t="s">
        <v>40</v>
      </c>
      <c r="AX281" s="12" t="s">
        <v>25</v>
      </c>
      <c r="AY281" s="224" t="s">
        <v>129</v>
      </c>
    </row>
    <row r="282" spans="2:65" s="1" customFormat="1" ht="16.5" customHeight="1">
      <c r="B282" s="40"/>
      <c r="C282" s="191" t="s">
        <v>436</v>
      </c>
      <c r="D282" s="191" t="s">
        <v>131</v>
      </c>
      <c r="E282" s="192" t="s">
        <v>437</v>
      </c>
      <c r="F282" s="193" t="s">
        <v>438</v>
      </c>
      <c r="G282" s="194" t="s">
        <v>265</v>
      </c>
      <c r="H282" s="195">
        <v>3.096</v>
      </c>
      <c r="I282" s="196"/>
      <c r="J282" s="197">
        <f>ROUND(I282*H282,2)</f>
        <v>0</v>
      </c>
      <c r="K282" s="193" t="s">
        <v>24</v>
      </c>
      <c r="L282" s="60"/>
      <c r="M282" s="198" t="s">
        <v>24</v>
      </c>
      <c r="N282" s="199" t="s">
        <v>48</v>
      </c>
      <c r="O282" s="41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AR282" s="23" t="s">
        <v>136</v>
      </c>
      <c r="AT282" s="23" t="s">
        <v>131</v>
      </c>
      <c r="AU282" s="23" t="s">
        <v>144</v>
      </c>
      <c r="AY282" s="23" t="s">
        <v>129</v>
      </c>
      <c r="BE282" s="202">
        <f>IF(N282="základní",J282,0)</f>
        <v>0</v>
      </c>
      <c r="BF282" s="202">
        <f>IF(N282="snížená",J282,0)</f>
        <v>0</v>
      </c>
      <c r="BG282" s="202">
        <f>IF(N282="zákl. přenesená",J282,0)</f>
        <v>0</v>
      </c>
      <c r="BH282" s="202">
        <f>IF(N282="sníž. přenesená",J282,0)</f>
        <v>0</v>
      </c>
      <c r="BI282" s="202">
        <f>IF(N282="nulová",J282,0)</f>
        <v>0</v>
      </c>
      <c r="BJ282" s="23" t="s">
        <v>25</v>
      </c>
      <c r="BK282" s="202">
        <f>ROUND(I282*H282,2)</f>
        <v>0</v>
      </c>
      <c r="BL282" s="23" t="s">
        <v>136</v>
      </c>
      <c r="BM282" s="23" t="s">
        <v>439</v>
      </c>
    </row>
    <row r="283" spans="2:65" s="1" customFormat="1" ht="16.5" customHeight="1">
      <c r="B283" s="40"/>
      <c r="C283" s="191" t="s">
        <v>440</v>
      </c>
      <c r="D283" s="191" t="s">
        <v>131</v>
      </c>
      <c r="E283" s="192" t="s">
        <v>441</v>
      </c>
      <c r="F283" s="193" t="s">
        <v>442</v>
      </c>
      <c r="G283" s="194" t="s">
        <v>265</v>
      </c>
      <c r="H283" s="195">
        <v>31.953</v>
      </c>
      <c r="I283" s="196"/>
      <c r="J283" s="197">
        <f>ROUND(I283*H283,2)</f>
        <v>0</v>
      </c>
      <c r="K283" s="193" t="s">
        <v>24</v>
      </c>
      <c r="L283" s="60"/>
      <c r="M283" s="198" t="s">
        <v>24</v>
      </c>
      <c r="N283" s="199" t="s">
        <v>48</v>
      </c>
      <c r="O283" s="41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AR283" s="23" t="s">
        <v>136</v>
      </c>
      <c r="AT283" s="23" t="s">
        <v>131</v>
      </c>
      <c r="AU283" s="23" t="s">
        <v>144</v>
      </c>
      <c r="AY283" s="23" t="s">
        <v>129</v>
      </c>
      <c r="BE283" s="202">
        <f>IF(N283="základní",J283,0)</f>
        <v>0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23" t="s">
        <v>25</v>
      </c>
      <c r="BK283" s="202">
        <f>ROUND(I283*H283,2)</f>
        <v>0</v>
      </c>
      <c r="BL283" s="23" t="s">
        <v>136</v>
      </c>
      <c r="BM283" s="23" t="s">
        <v>443</v>
      </c>
    </row>
    <row r="284" spans="2:63" s="10" customFormat="1" ht="37.35" customHeight="1">
      <c r="B284" s="175"/>
      <c r="C284" s="176"/>
      <c r="D284" s="177" t="s">
        <v>76</v>
      </c>
      <c r="E284" s="178" t="s">
        <v>444</v>
      </c>
      <c r="F284" s="178" t="s">
        <v>445</v>
      </c>
      <c r="G284" s="176"/>
      <c r="H284" s="176"/>
      <c r="I284" s="179"/>
      <c r="J284" s="180">
        <f>BK284</f>
        <v>0</v>
      </c>
      <c r="K284" s="176"/>
      <c r="L284" s="181"/>
      <c r="M284" s="182"/>
      <c r="N284" s="183"/>
      <c r="O284" s="183"/>
      <c r="P284" s="184">
        <f>P285</f>
        <v>0</v>
      </c>
      <c r="Q284" s="183"/>
      <c r="R284" s="184">
        <f>R285</f>
        <v>0.003996</v>
      </c>
      <c r="S284" s="183"/>
      <c r="T284" s="185">
        <f>T285</f>
        <v>0</v>
      </c>
      <c r="AR284" s="186" t="s">
        <v>85</v>
      </c>
      <c r="AT284" s="187" t="s">
        <v>76</v>
      </c>
      <c r="AU284" s="187" t="s">
        <v>77</v>
      </c>
      <c r="AY284" s="186" t="s">
        <v>129</v>
      </c>
      <c r="BK284" s="188">
        <f>BK285</f>
        <v>0</v>
      </c>
    </row>
    <row r="285" spans="2:63" s="10" customFormat="1" ht="19.9" customHeight="1">
      <c r="B285" s="175"/>
      <c r="C285" s="176"/>
      <c r="D285" s="177" t="s">
        <v>76</v>
      </c>
      <c r="E285" s="189" t="s">
        <v>446</v>
      </c>
      <c r="F285" s="189" t="s">
        <v>447</v>
      </c>
      <c r="G285" s="176"/>
      <c r="H285" s="176"/>
      <c r="I285" s="179"/>
      <c r="J285" s="190">
        <f>BK285</f>
        <v>0</v>
      </c>
      <c r="K285" s="176"/>
      <c r="L285" s="181"/>
      <c r="M285" s="182"/>
      <c r="N285" s="183"/>
      <c r="O285" s="183"/>
      <c r="P285" s="184">
        <f>SUM(P286:P289)</f>
        <v>0</v>
      </c>
      <c r="Q285" s="183"/>
      <c r="R285" s="184">
        <f>SUM(R286:R289)</f>
        <v>0.003996</v>
      </c>
      <c r="S285" s="183"/>
      <c r="T285" s="185">
        <f>SUM(T286:T289)</f>
        <v>0</v>
      </c>
      <c r="AR285" s="186" t="s">
        <v>85</v>
      </c>
      <c r="AT285" s="187" t="s">
        <v>76</v>
      </c>
      <c r="AU285" s="187" t="s">
        <v>25</v>
      </c>
      <c r="AY285" s="186" t="s">
        <v>129</v>
      </c>
      <c r="BK285" s="188">
        <f>SUM(BK286:BK289)</f>
        <v>0</v>
      </c>
    </row>
    <row r="286" spans="2:65" s="1" customFormat="1" ht="16.5" customHeight="1">
      <c r="B286" s="40"/>
      <c r="C286" s="191" t="s">
        <v>448</v>
      </c>
      <c r="D286" s="191" t="s">
        <v>131</v>
      </c>
      <c r="E286" s="192" t="s">
        <v>449</v>
      </c>
      <c r="F286" s="193" t="s">
        <v>450</v>
      </c>
      <c r="G286" s="194" t="s">
        <v>165</v>
      </c>
      <c r="H286" s="195">
        <v>22.2</v>
      </c>
      <c r="I286" s="196"/>
      <c r="J286" s="197">
        <f>ROUND(I286*H286,2)</f>
        <v>0</v>
      </c>
      <c r="K286" s="193" t="s">
        <v>24</v>
      </c>
      <c r="L286" s="60"/>
      <c r="M286" s="198" t="s">
        <v>24</v>
      </c>
      <c r="N286" s="199" t="s">
        <v>48</v>
      </c>
      <c r="O286" s="41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AR286" s="23" t="s">
        <v>225</v>
      </c>
      <c r="AT286" s="23" t="s">
        <v>131</v>
      </c>
      <c r="AU286" s="23" t="s">
        <v>85</v>
      </c>
      <c r="AY286" s="23" t="s">
        <v>129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23" t="s">
        <v>25</v>
      </c>
      <c r="BK286" s="202">
        <f>ROUND(I286*H286,2)</f>
        <v>0</v>
      </c>
      <c r="BL286" s="23" t="s">
        <v>225</v>
      </c>
      <c r="BM286" s="23" t="s">
        <v>451</v>
      </c>
    </row>
    <row r="287" spans="2:51" s="12" customFormat="1" ht="13.5">
      <c r="B287" s="214"/>
      <c r="C287" s="215"/>
      <c r="D287" s="205" t="s">
        <v>138</v>
      </c>
      <c r="E287" s="216" t="s">
        <v>24</v>
      </c>
      <c r="F287" s="217" t="s">
        <v>290</v>
      </c>
      <c r="G287" s="215"/>
      <c r="H287" s="218">
        <v>22.2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138</v>
      </c>
      <c r="AU287" s="224" t="s">
        <v>85</v>
      </c>
      <c r="AV287" s="12" t="s">
        <v>85</v>
      </c>
      <c r="AW287" s="12" t="s">
        <v>40</v>
      </c>
      <c r="AX287" s="12" t="s">
        <v>25</v>
      </c>
      <c r="AY287" s="224" t="s">
        <v>129</v>
      </c>
    </row>
    <row r="288" spans="2:65" s="1" customFormat="1" ht="16.5" customHeight="1">
      <c r="B288" s="40"/>
      <c r="C288" s="236" t="s">
        <v>452</v>
      </c>
      <c r="D288" s="236" t="s">
        <v>262</v>
      </c>
      <c r="E288" s="237" t="s">
        <v>453</v>
      </c>
      <c r="F288" s="238" t="s">
        <v>454</v>
      </c>
      <c r="G288" s="239" t="s">
        <v>165</v>
      </c>
      <c r="H288" s="240">
        <v>22.2</v>
      </c>
      <c r="I288" s="241"/>
      <c r="J288" s="242">
        <f>ROUND(I288*H288,2)</f>
        <v>0</v>
      </c>
      <c r="K288" s="238" t="s">
        <v>24</v>
      </c>
      <c r="L288" s="243"/>
      <c r="M288" s="244" t="s">
        <v>24</v>
      </c>
      <c r="N288" s="245" t="s">
        <v>48</v>
      </c>
      <c r="O288" s="41"/>
      <c r="P288" s="200">
        <f>O288*H288</f>
        <v>0</v>
      </c>
      <c r="Q288" s="200">
        <v>0.00018</v>
      </c>
      <c r="R288" s="200">
        <f>Q288*H288</f>
        <v>0.003996</v>
      </c>
      <c r="S288" s="200">
        <v>0</v>
      </c>
      <c r="T288" s="201">
        <f>S288*H288</f>
        <v>0</v>
      </c>
      <c r="AR288" s="23" t="s">
        <v>323</v>
      </c>
      <c r="AT288" s="23" t="s">
        <v>262</v>
      </c>
      <c r="AU288" s="23" t="s">
        <v>85</v>
      </c>
      <c r="AY288" s="23" t="s">
        <v>129</v>
      </c>
      <c r="BE288" s="202">
        <f>IF(N288="základní",J288,0)</f>
        <v>0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23" t="s">
        <v>25</v>
      </c>
      <c r="BK288" s="202">
        <f>ROUND(I288*H288,2)</f>
        <v>0</v>
      </c>
      <c r="BL288" s="23" t="s">
        <v>225</v>
      </c>
      <c r="BM288" s="23" t="s">
        <v>455</v>
      </c>
    </row>
    <row r="289" spans="2:51" s="12" customFormat="1" ht="13.5">
      <c r="B289" s="214"/>
      <c r="C289" s="215"/>
      <c r="D289" s="205" t="s">
        <v>138</v>
      </c>
      <c r="E289" s="216" t="s">
        <v>24</v>
      </c>
      <c r="F289" s="217" t="s">
        <v>290</v>
      </c>
      <c r="G289" s="215"/>
      <c r="H289" s="218">
        <v>22.2</v>
      </c>
      <c r="I289" s="219"/>
      <c r="J289" s="215"/>
      <c r="K289" s="215"/>
      <c r="L289" s="220"/>
      <c r="M289" s="248"/>
      <c r="N289" s="249"/>
      <c r="O289" s="249"/>
      <c r="P289" s="249"/>
      <c r="Q289" s="249"/>
      <c r="R289" s="249"/>
      <c r="S289" s="249"/>
      <c r="T289" s="250"/>
      <c r="AT289" s="224" t="s">
        <v>138</v>
      </c>
      <c r="AU289" s="224" t="s">
        <v>85</v>
      </c>
      <c r="AV289" s="12" t="s">
        <v>85</v>
      </c>
      <c r="AW289" s="12" t="s">
        <v>40</v>
      </c>
      <c r="AX289" s="12" t="s">
        <v>25</v>
      </c>
      <c r="AY289" s="224" t="s">
        <v>129</v>
      </c>
    </row>
    <row r="290" spans="2:12" s="1" customFormat="1" ht="6.95" customHeight="1">
      <c r="B290" s="55"/>
      <c r="C290" s="56"/>
      <c r="D290" s="56"/>
      <c r="E290" s="56"/>
      <c r="F290" s="56"/>
      <c r="G290" s="56"/>
      <c r="H290" s="56"/>
      <c r="I290" s="138"/>
      <c r="J290" s="56"/>
      <c r="K290" s="56"/>
      <c r="L290" s="60"/>
    </row>
  </sheetData>
  <sheetProtection algorithmName="SHA-512" hashValue="AQcdmfHEoMNOP59Ym6serRiIi85eACkU4gwkr6CjgXMWVJBOTXfPGXp4uyxzXfCLtcfk5PMw5eODXvgZqfZ/qA==" saltValue="1w5b0tnXlcXF4+oIpzC1VlHLJ5vdb7ZbpGVocz7gPCQPVYHTMX55T4DqvjrERbTUnf82hQcYlt+4NfT58xjD6w==" spinCount="100000" sheet="1" objects="1" scenarios="1" formatColumns="0" formatRows="0" autoFilter="0"/>
  <autoFilter ref="C85:K289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90</v>
      </c>
      <c r="G1" s="379" t="s">
        <v>91</v>
      </c>
      <c r="H1" s="379"/>
      <c r="I1" s="114"/>
      <c r="J1" s="113" t="s">
        <v>92</v>
      </c>
      <c r="K1" s="112" t="s">
        <v>93</v>
      </c>
      <c r="L1" s="113" t="s">
        <v>94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23" t="s">
        <v>89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85</v>
      </c>
    </row>
    <row r="4" spans="2:46" ht="36.95" customHeight="1">
      <c r="B4" s="27"/>
      <c r="C4" s="28"/>
      <c r="D4" s="29" t="s">
        <v>95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1" t="str">
        <f>'Rekapitulace stavby'!K6</f>
        <v>Chrudim - park Střelnice, vodovod - křížení náhonu, DUR, DSP, DPS</v>
      </c>
      <c r="F7" s="372"/>
      <c r="G7" s="372"/>
      <c r="H7" s="372"/>
      <c r="I7" s="116"/>
      <c r="J7" s="28"/>
      <c r="K7" s="30"/>
    </row>
    <row r="8" spans="2:11" s="1" customFormat="1" ht="13.5">
      <c r="B8" s="40"/>
      <c r="C8" s="41"/>
      <c r="D8" s="36" t="s">
        <v>96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3" t="s">
        <v>456</v>
      </c>
      <c r="F9" s="374"/>
      <c r="G9" s="374"/>
      <c r="H9" s="37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24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8" t="s">
        <v>28</v>
      </c>
      <c r="J12" s="119" t="str">
        <f>'Rekapitulace stavby'!AN8</f>
        <v>19. 12. 2016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32</v>
      </c>
      <c r="E14" s="41"/>
      <c r="F14" s="41"/>
      <c r="G14" s="41"/>
      <c r="H14" s="41"/>
      <c r="I14" s="118" t="s">
        <v>33</v>
      </c>
      <c r="J14" s="34" t="s">
        <v>24</v>
      </c>
      <c r="K14" s="44"/>
    </row>
    <row r="15" spans="2:11" s="1" customFormat="1" ht="18" customHeight="1">
      <c r="B15" s="40"/>
      <c r="C15" s="41"/>
      <c r="D15" s="41"/>
      <c r="E15" s="34" t="s">
        <v>34</v>
      </c>
      <c r="F15" s="41"/>
      <c r="G15" s="41"/>
      <c r="H15" s="41"/>
      <c r="I15" s="118" t="s">
        <v>35</v>
      </c>
      <c r="J15" s="34" t="s">
        <v>24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36</v>
      </c>
      <c r="E17" s="41"/>
      <c r="F17" s="41"/>
      <c r="G17" s="41"/>
      <c r="H17" s="41"/>
      <c r="I17" s="118" t="s">
        <v>33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35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38</v>
      </c>
      <c r="E20" s="41"/>
      <c r="F20" s="41"/>
      <c r="G20" s="41"/>
      <c r="H20" s="41"/>
      <c r="I20" s="118" t="s">
        <v>33</v>
      </c>
      <c r="J20" s="34" t="s">
        <v>24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18" t="s">
        <v>35</v>
      </c>
      <c r="J21" s="34" t="s">
        <v>24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41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0" t="s">
        <v>24</v>
      </c>
      <c r="F24" s="340"/>
      <c r="G24" s="340"/>
      <c r="H24" s="34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43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45</v>
      </c>
      <c r="G29" s="41"/>
      <c r="H29" s="41"/>
      <c r="I29" s="128" t="s">
        <v>44</v>
      </c>
      <c r="J29" s="45" t="s">
        <v>46</v>
      </c>
      <c r="K29" s="44"/>
    </row>
    <row r="30" spans="2:11" s="1" customFormat="1" ht="14.45" customHeight="1">
      <c r="B30" s="40"/>
      <c r="C30" s="41"/>
      <c r="D30" s="48" t="s">
        <v>47</v>
      </c>
      <c r="E30" s="48" t="s">
        <v>48</v>
      </c>
      <c r="F30" s="129">
        <f>ROUND(SUM(BE78:BE85),2)</f>
        <v>0</v>
      </c>
      <c r="G30" s="41"/>
      <c r="H30" s="41"/>
      <c r="I30" s="130">
        <v>0.21</v>
      </c>
      <c r="J30" s="129">
        <f>ROUND(ROUND((SUM(BE78:BE85)),2)*I30,2)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49</v>
      </c>
      <c r="F31" s="129">
        <f>ROUND(SUM(BF78:BF85),2)</f>
        <v>0</v>
      </c>
      <c r="G31" s="41"/>
      <c r="H31" s="41"/>
      <c r="I31" s="130">
        <v>0.15</v>
      </c>
      <c r="J31" s="129">
        <f>ROUND(ROUND((SUM(BF78:BF85)),2)*I31,2)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50</v>
      </c>
      <c r="F32" s="129">
        <f>ROUND(SUM(BG78:BG85),2)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51</v>
      </c>
      <c r="F33" s="129">
        <f>ROUND(SUM(BH78:BH85),2)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52</v>
      </c>
      <c r="F34" s="129">
        <f>ROUND(SUM(BI78:BI85),2)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53</v>
      </c>
      <c r="E36" s="78"/>
      <c r="F36" s="78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1" t="str">
        <f>E7</f>
        <v>Chrudim - park Střelnice, vodovod - křížení náhonu, DUR, DSP, DPS</v>
      </c>
      <c r="F45" s="372"/>
      <c r="G45" s="372"/>
      <c r="H45" s="372"/>
      <c r="I45" s="117"/>
      <c r="J45" s="41"/>
      <c r="K45" s="44"/>
    </row>
    <row r="46" spans="2:11" s="1" customFormat="1" ht="14.45" customHeight="1">
      <c r="B46" s="40"/>
      <c r="C46" s="36" t="s">
        <v>96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3" t="str">
        <f>E9</f>
        <v>VON_CR_Strel_VAK - VON_Chrudim - park Střelnice, vodovod - křížení náhonu</v>
      </c>
      <c r="F47" s="374"/>
      <c r="G47" s="374"/>
      <c r="H47" s="37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>Chrudim</v>
      </c>
      <c r="G49" s="41"/>
      <c r="H49" s="41"/>
      <c r="I49" s="118" t="s">
        <v>28</v>
      </c>
      <c r="J49" s="119" t="str">
        <f>IF(J12="","",J12)</f>
        <v>19. 12. 2016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32</v>
      </c>
      <c r="D51" s="41"/>
      <c r="E51" s="41"/>
      <c r="F51" s="34" t="str">
        <f>E15</f>
        <v>Vodovody a kanalizace Chrudim, a.s.</v>
      </c>
      <c r="G51" s="41"/>
      <c r="H51" s="41"/>
      <c r="I51" s="118" t="s">
        <v>38</v>
      </c>
      <c r="J51" s="340" t="str">
        <f>E21</f>
        <v>Vodárenská společnost Chrudim, a.s.</v>
      </c>
      <c r="K51" s="44"/>
    </row>
    <row r="52" spans="2:11" s="1" customFormat="1" ht="14.45" customHeight="1">
      <c r="B52" s="40"/>
      <c r="C52" s="36" t="s">
        <v>36</v>
      </c>
      <c r="D52" s="41"/>
      <c r="E52" s="41"/>
      <c r="F52" s="34" t="str">
        <f>IF(E18="","",E18)</f>
        <v/>
      </c>
      <c r="G52" s="41"/>
      <c r="H52" s="41"/>
      <c r="I52" s="117"/>
      <c r="J52" s="37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99</v>
      </c>
      <c r="D54" s="131"/>
      <c r="E54" s="131"/>
      <c r="F54" s="131"/>
      <c r="G54" s="131"/>
      <c r="H54" s="131"/>
      <c r="I54" s="144"/>
      <c r="J54" s="145" t="s">
        <v>100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101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102</v>
      </c>
    </row>
    <row r="57" spans="2:11" s="7" customFormat="1" ht="24.95" customHeight="1">
      <c r="B57" s="148"/>
      <c r="C57" s="149"/>
      <c r="D57" s="150" t="s">
        <v>103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109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113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6.5" customHeight="1">
      <c r="B68" s="40"/>
      <c r="C68" s="62"/>
      <c r="D68" s="62"/>
      <c r="E68" s="376" t="str">
        <f>E7</f>
        <v>Chrudim - park Střelnice, vodovod - křížení náhonu, DUR, DSP, DPS</v>
      </c>
      <c r="F68" s="377"/>
      <c r="G68" s="377"/>
      <c r="H68" s="377"/>
      <c r="I68" s="162"/>
      <c r="J68" s="62"/>
      <c r="K68" s="62"/>
      <c r="L68" s="60"/>
    </row>
    <row r="69" spans="2:12" s="1" customFormat="1" ht="14.45" customHeight="1">
      <c r="B69" s="40"/>
      <c r="C69" s="64" t="s">
        <v>96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7.25" customHeight="1">
      <c r="B70" s="40"/>
      <c r="C70" s="62"/>
      <c r="D70" s="62"/>
      <c r="E70" s="351" t="str">
        <f>E9</f>
        <v>VON_CR_Strel_VAK - VON_Chrudim - park Střelnice, vodovod - křížení náhonu</v>
      </c>
      <c r="F70" s="378"/>
      <c r="G70" s="378"/>
      <c r="H70" s="378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26</v>
      </c>
      <c r="D72" s="62"/>
      <c r="E72" s="62"/>
      <c r="F72" s="163" t="str">
        <f>F12</f>
        <v>Chrudim</v>
      </c>
      <c r="G72" s="62"/>
      <c r="H72" s="62"/>
      <c r="I72" s="164" t="s">
        <v>28</v>
      </c>
      <c r="J72" s="72" t="str">
        <f>IF(J12="","",J12)</f>
        <v>19. 12. 2016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32</v>
      </c>
      <c r="D74" s="62"/>
      <c r="E74" s="62"/>
      <c r="F74" s="163" t="str">
        <f>E15</f>
        <v>Vodovody a kanalizace Chrudim, a.s.</v>
      </c>
      <c r="G74" s="62"/>
      <c r="H74" s="62"/>
      <c r="I74" s="164" t="s">
        <v>38</v>
      </c>
      <c r="J74" s="163" t="str">
        <f>E21</f>
        <v>Vodárenská společnost Chrudim, a.s.</v>
      </c>
      <c r="K74" s="62"/>
      <c r="L74" s="60"/>
    </row>
    <row r="75" spans="2:12" s="1" customFormat="1" ht="14.45" customHeight="1">
      <c r="B75" s="40"/>
      <c r="C75" s="64" t="s">
        <v>36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114</v>
      </c>
      <c r="D77" s="167" t="s">
        <v>62</v>
      </c>
      <c r="E77" s="167" t="s">
        <v>58</v>
      </c>
      <c r="F77" s="167" t="s">
        <v>115</v>
      </c>
      <c r="G77" s="167" t="s">
        <v>116</v>
      </c>
      <c r="H77" s="167" t="s">
        <v>117</v>
      </c>
      <c r="I77" s="168" t="s">
        <v>118</v>
      </c>
      <c r="J77" s="167" t="s">
        <v>100</v>
      </c>
      <c r="K77" s="169" t="s">
        <v>119</v>
      </c>
      <c r="L77" s="170"/>
      <c r="M77" s="80" t="s">
        <v>120</v>
      </c>
      <c r="N77" s="81" t="s">
        <v>47</v>
      </c>
      <c r="O77" s="81" t="s">
        <v>121</v>
      </c>
      <c r="P77" s="81" t="s">
        <v>122</v>
      </c>
      <c r="Q77" s="81" t="s">
        <v>123</v>
      </c>
      <c r="R77" s="81" t="s">
        <v>124</v>
      </c>
      <c r="S77" s="81" t="s">
        <v>125</v>
      </c>
      <c r="T77" s="82" t="s">
        <v>126</v>
      </c>
    </row>
    <row r="78" spans="2:63" s="1" customFormat="1" ht="29.25" customHeight="1">
      <c r="B78" s="40"/>
      <c r="C78" s="86" t="s">
        <v>101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76</v>
      </c>
      <c r="AU78" s="23" t="s">
        <v>102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76</v>
      </c>
      <c r="E79" s="178" t="s">
        <v>127</v>
      </c>
      <c r="F79" s="178" t="s">
        <v>128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25</v>
      </c>
      <c r="AT79" s="187" t="s">
        <v>76</v>
      </c>
      <c r="AU79" s="187" t="s">
        <v>77</v>
      </c>
      <c r="AY79" s="186" t="s">
        <v>129</v>
      </c>
      <c r="BK79" s="188">
        <f>BK80</f>
        <v>0</v>
      </c>
    </row>
    <row r="80" spans="2:63" s="10" customFormat="1" ht="19.9" customHeight="1">
      <c r="B80" s="175"/>
      <c r="C80" s="176"/>
      <c r="D80" s="177" t="s">
        <v>76</v>
      </c>
      <c r="E80" s="189" t="s">
        <v>184</v>
      </c>
      <c r="F80" s="189" t="s">
        <v>409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SUM(P81:P85)</f>
        <v>0</v>
      </c>
      <c r="Q80" s="183"/>
      <c r="R80" s="184">
        <f>SUM(R81:R85)</f>
        <v>0</v>
      </c>
      <c r="S80" s="183"/>
      <c r="T80" s="185">
        <f>SUM(T81:T85)</f>
        <v>0</v>
      </c>
      <c r="AR80" s="186" t="s">
        <v>25</v>
      </c>
      <c r="AT80" s="187" t="s">
        <v>76</v>
      </c>
      <c r="AU80" s="187" t="s">
        <v>25</v>
      </c>
      <c r="AY80" s="186" t="s">
        <v>129</v>
      </c>
      <c r="BK80" s="188">
        <f>SUM(BK81:BK85)</f>
        <v>0</v>
      </c>
    </row>
    <row r="81" spans="2:65" s="1" customFormat="1" ht="16.5" customHeight="1">
      <c r="B81" s="40"/>
      <c r="C81" s="191" t="s">
        <v>25</v>
      </c>
      <c r="D81" s="191" t="s">
        <v>131</v>
      </c>
      <c r="E81" s="192" t="s">
        <v>457</v>
      </c>
      <c r="F81" s="193" t="s">
        <v>458</v>
      </c>
      <c r="G81" s="194" t="s">
        <v>319</v>
      </c>
      <c r="H81" s="195">
        <v>1</v>
      </c>
      <c r="I81" s="196"/>
      <c r="J81" s="197">
        <f>ROUND(I81*H81,2)</f>
        <v>0</v>
      </c>
      <c r="K81" s="193" t="s">
        <v>24</v>
      </c>
      <c r="L81" s="60"/>
      <c r="M81" s="198" t="s">
        <v>24</v>
      </c>
      <c r="N81" s="199" t="s">
        <v>48</v>
      </c>
      <c r="O81" s="41"/>
      <c r="P81" s="200">
        <f>O81*H81</f>
        <v>0</v>
      </c>
      <c r="Q81" s="200">
        <v>0</v>
      </c>
      <c r="R81" s="200">
        <f>Q81*H81</f>
        <v>0</v>
      </c>
      <c r="S81" s="200">
        <v>0</v>
      </c>
      <c r="T81" s="201">
        <f>S81*H81</f>
        <v>0</v>
      </c>
      <c r="AR81" s="23" t="s">
        <v>136</v>
      </c>
      <c r="AT81" s="23" t="s">
        <v>131</v>
      </c>
      <c r="AU81" s="23" t="s">
        <v>85</v>
      </c>
      <c r="AY81" s="23" t="s">
        <v>129</v>
      </c>
      <c r="BE81" s="202">
        <f>IF(N81="základní",J81,0)</f>
        <v>0</v>
      </c>
      <c r="BF81" s="202">
        <f>IF(N81="snížená",J81,0)</f>
        <v>0</v>
      </c>
      <c r="BG81" s="202">
        <f>IF(N81="zákl. přenesená",J81,0)</f>
        <v>0</v>
      </c>
      <c r="BH81" s="202">
        <f>IF(N81="sníž. přenesená",J81,0)</f>
        <v>0</v>
      </c>
      <c r="BI81" s="202">
        <f>IF(N81="nulová",J81,0)</f>
        <v>0</v>
      </c>
      <c r="BJ81" s="23" t="s">
        <v>25</v>
      </c>
      <c r="BK81" s="202">
        <f>ROUND(I81*H81,2)</f>
        <v>0</v>
      </c>
      <c r="BL81" s="23" t="s">
        <v>136</v>
      </c>
      <c r="BM81" s="23" t="s">
        <v>459</v>
      </c>
    </row>
    <row r="82" spans="2:65" s="1" customFormat="1" ht="16.5" customHeight="1">
      <c r="B82" s="40"/>
      <c r="C82" s="191" t="s">
        <v>85</v>
      </c>
      <c r="D82" s="191" t="s">
        <v>131</v>
      </c>
      <c r="E82" s="192" t="s">
        <v>460</v>
      </c>
      <c r="F82" s="193" t="s">
        <v>461</v>
      </c>
      <c r="G82" s="194" t="s">
        <v>319</v>
      </c>
      <c r="H82" s="195">
        <v>1</v>
      </c>
      <c r="I82" s="196"/>
      <c r="J82" s="197">
        <f>ROUND(I82*H82,2)</f>
        <v>0</v>
      </c>
      <c r="K82" s="193" t="s">
        <v>24</v>
      </c>
      <c r="L82" s="60"/>
      <c r="M82" s="198" t="s">
        <v>24</v>
      </c>
      <c r="N82" s="199" t="s">
        <v>48</v>
      </c>
      <c r="O82" s="41"/>
      <c r="P82" s="200">
        <f>O82*H82</f>
        <v>0</v>
      </c>
      <c r="Q82" s="200">
        <v>0</v>
      </c>
      <c r="R82" s="200">
        <f>Q82*H82</f>
        <v>0</v>
      </c>
      <c r="S82" s="200">
        <v>0</v>
      </c>
      <c r="T82" s="201">
        <f>S82*H82</f>
        <v>0</v>
      </c>
      <c r="AR82" s="23" t="s">
        <v>136</v>
      </c>
      <c r="AT82" s="23" t="s">
        <v>131</v>
      </c>
      <c r="AU82" s="23" t="s">
        <v>85</v>
      </c>
      <c r="AY82" s="23" t="s">
        <v>129</v>
      </c>
      <c r="BE82" s="202">
        <f>IF(N82="základní",J82,0)</f>
        <v>0</v>
      </c>
      <c r="BF82" s="202">
        <f>IF(N82="snížená",J82,0)</f>
        <v>0</v>
      </c>
      <c r="BG82" s="202">
        <f>IF(N82="zákl. přenesená",J82,0)</f>
        <v>0</v>
      </c>
      <c r="BH82" s="202">
        <f>IF(N82="sníž. přenesená",J82,0)</f>
        <v>0</v>
      </c>
      <c r="BI82" s="202">
        <f>IF(N82="nulová",J82,0)</f>
        <v>0</v>
      </c>
      <c r="BJ82" s="23" t="s">
        <v>25</v>
      </c>
      <c r="BK82" s="202">
        <f>ROUND(I82*H82,2)</f>
        <v>0</v>
      </c>
      <c r="BL82" s="23" t="s">
        <v>136</v>
      </c>
      <c r="BM82" s="23" t="s">
        <v>462</v>
      </c>
    </row>
    <row r="83" spans="2:65" s="1" customFormat="1" ht="16.5" customHeight="1">
      <c r="B83" s="40"/>
      <c r="C83" s="191" t="s">
        <v>144</v>
      </c>
      <c r="D83" s="191" t="s">
        <v>131</v>
      </c>
      <c r="E83" s="192" t="s">
        <v>463</v>
      </c>
      <c r="F83" s="193" t="s">
        <v>464</v>
      </c>
      <c r="G83" s="194" t="s">
        <v>319</v>
      </c>
      <c r="H83" s="195">
        <v>1</v>
      </c>
      <c r="I83" s="196"/>
      <c r="J83" s="197">
        <f>ROUND(I83*H83,2)</f>
        <v>0</v>
      </c>
      <c r="K83" s="193" t="s">
        <v>24</v>
      </c>
      <c r="L83" s="60"/>
      <c r="M83" s="198" t="s">
        <v>24</v>
      </c>
      <c r="N83" s="199" t="s">
        <v>48</v>
      </c>
      <c r="O83" s="41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23" t="s">
        <v>136</v>
      </c>
      <c r="AT83" s="23" t="s">
        <v>131</v>
      </c>
      <c r="AU83" s="23" t="s">
        <v>85</v>
      </c>
      <c r="AY83" s="23" t="s">
        <v>129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3" t="s">
        <v>25</v>
      </c>
      <c r="BK83" s="202">
        <f>ROUND(I83*H83,2)</f>
        <v>0</v>
      </c>
      <c r="BL83" s="23" t="s">
        <v>136</v>
      </c>
      <c r="BM83" s="23" t="s">
        <v>465</v>
      </c>
    </row>
    <row r="84" spans="2:65" s="1" customFormat="1" ht="16.5" customHeight="1">
      <c r="B84" s="40"/>
      <c r="C84" s="191" t="s">
        <v>136</v>
      </c>
      <c r="D84" s="191" t="s">
        <v>131</v>
      </c>
      <c r="E84" s="192" t="s">
        <v>466</v>
      </c>
      <c r="F84" s="193" t="s">
        <v>467</v>
      </c>
      <c r="G84" s="194" t="s">
        <v>319</v>
      </c>
      <c r="H84" s="195">
        <v>1</v>
      </c>
      <c r="I84" s="196"/>
      <c r="J84" s="197">
        <f>ROUND(I84*H84,2)</f>
        <v>0</v>
      </c>
      <c r="K84" s="193" t="s">
        <v>24</v>
      </c>
      <c r="L84" s="60"/>
      <c r="M84" s="198" t="s">
        <v>24</v>
      </c>
      <c r="N84" s="199" t="s">
        <v>48</v>
      </c>
      <c r="O84" s="41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23" t="s">
        <v>136</v>
      </c>
      <c r="AT84" s="23" t="s">
        <v>131</v>
      </c>
      <c r="AU84" s="23" t="s">
        <v>85</v>
      </c>
      <c r="AY84" s="23" t="s">
        <v>129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3" t="s">
        <v>25</v>
      </c>
      <c r="BK84" s="202">
        <f>ROUND(I84*H84,2)</f>
        <v>0</v>
      </c>
      <c r="BL84" s="23" t="s">
        <v>136</v>
      </c>
      <c r="BM84" s="23" t="s">
        <v>468</v>
      </c>
    </row>
    <row r="85" spans="2:65" s="1" customFormat="1" ht="16.5" customHeight="1">
      <c r="B85" s="40"/>
      <c r="C85" s="191" t="s">
        <v>140</v>
      </c>
      <c r="D85" s="191" t="s">
        <v>131</v>
      </c>
      <c r="E85" s="192" t="s">
        <v>469</v>
      </c>
      <c r="F85" s="193" t="s">
        <v>470</v>
      </c>
      <c r="G85" s="194" t="s">
        <v>319</v>
      </c>
      <c r="H85" s="195">
        <v>1</v>
      </c>
      <c r="I85" s="196"/>
      <c r="J85" s="197">
        <f>ROUND(I85*H85,2)</f>
        <v>0</v>
      </c>
      <c r="K85" s="193" t="s">
        <v>24</v>
      </c>
      <c r="L85" s="60"/>
      <c r="M85" s="198" t="s">
        <v>24</v>
      </c>
      <c r="N85" s="251" t="s">
        <v>48</v>
      </c>
      <c r="O85" s="252"/>
      <c r="P85" s="253">
        <f>O85*H85</f>
        <v>0</v>
      </c>
      <c r="Q85" s="253">
        <v>0</v>
      </c>
      <c r="R85" s="253">
        <f>Q85*H85</f>
        <v>0</v>
      </c>
      <c r="S85" s="253">
        <v>0</v>
      </c>
      <c r="T85" s="254">
        <f>S85*H85</f>
        <v>0</v>
      </c>
      <c r="AR85" s="23" t="s">
        <v>136</v>
      </c>
      <c r="AT85" s="23" t="s">
        <v>131</v>
      </c>
      <c r="AU85" s="23" t="s">
        <v>85</v>
      </c>
      <c r="AY85" s="23" t="s">
        <v>129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25</v>
      </c>
      <c r="BK85" s="202">
        <f>ROUND(I85*H85,2)</f>
        <v>0</v>
      </c>
      <c r="BL85" s="23" t="s">
        <v>136</v>
      </c>
      <c r="BM85" s="23" t="s">
        <v>471</v>
      </c>
    </row>
    <row r="86" spans="2:12" s="1" customFormat="1" ht="6.95" customHeight="1">
      <c r="B86" s="55"/>
      <c r="C86" s="56"/>
      <c r="D86" s="56"/>
      <c r="E86" s="56"/>
      <c r="F86" s="56"/>
      <c r="G86" s="56"/>
      <c r="H86" s="56"/>
      <c r="I86" s="138"/>
      <c r="J86" s="56"/>
      <c r="K86" s="56"/>
      <c r="L86" s="60"/>
    </row>
  </sheetData>
  <sheetProtection algorithmName="SHA-512" hashValue="TrpC8JJgdYCpGMO7zRsqRW0xLvbG3me6yl5hMrw9oSp+tD3H1XGEV2BD7LyzHsxQy0+eG2P//NZVwas0T+IXcA==" saltValue="vSM9cx0Ocb/ORITLctIzfURbFKGVbBJ8SqY5EK7rMJhzA2AzlU1XS+phKicQx0J3pILhq0T5EDO5/QzEeNqrJg==" spinCount="100000" sheet="1" objects="1" scenarios="1" formatColumns="0" formatRows="0" autoFilter="0"/>
  <autoFilter ref="C77:K85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383" t="s">
        <v>472</v>
      </c>
      <c r="D3" s="383"/>
      <c r="E3" s="383"/>
      <c r="F3" s="383"/>
      <c r="G3" s="383"/>
      <c r="H3" s="383"/>
      <c r="I3" s="383"/>
      <c r="J3" s="383"/>
      <c r="K3" s="260"/>
    </row>
    <row r="4" spans="2:11" ht="25.5" customHeight="1">
      <c r="B4" s="261"/>
      <c r="C4" s="387" t="s">
        <v>473</v>
      </c>
      <c r="D4" s="387"/>
      <c r="E4" s="387"/>
      <c r="F4" s="387"/>
      <c r="G4" s="387"/>
      <c r="H4" s="387"/>
      <c r="I4" s="387"/>
      <c r="J4" s="387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6" t="s">
        <v>474</v>
      </c>
      <c r="D6" s="386"/>
      <c r="E6" s="386"/>
      <c r="F6" s="386"/>
      <c r="G6" s="386"/>
      <c r="H6" s="386"/>
      <c r="I6" s="386"/>
      <c r="J6" s="386"/>
      <c r="K6" s="262"/>
    </row>
    <row r="7" spans="2:11" ht="15" customHeight="1">
      <c r="B7" s="265"/>
      <c r="C7" s="386" t="s">
        <v>475</v>
      </c>
      <c r="D7" s="386"/>
      <c r="E7" s="386"/>
      <c r="F7" s="386"/>
      <c r="G7" s="386"/>
      <c r="H7" s="386"/>
      <c r="I7" s="386"/>
      <c r="J7" s="386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6" t="s">
        <v>476</v>
      </c>
      <c r="D9" s="386"/>
      <c r="E9" s="386"/>
      <c r="F9" s="386"/>
      <c r="G9" s="386"/>
      <c r="H9" s="386"/>
      <c r="I9" s="386"/>
      <c r="J9" s="386"/>
      <c r="K9" s="262"/>
    </row>
    <row r="10" spans="2:11" ht="15" customHeight="1">
      <c r="B10" s="265"/>
      <c r="C10" s="264"/>
      <c r="D10" s="386" t="s">
        <v>477</v>
      </c>
      <c r="E10" s="386"/>
      <c r="F10" s="386"/>
      <c r="G10" s="386"/>
      <c r="H10" s="386"/>
      <c r="I10" s="386"/>
      <c r="J10" s="386"/>
      <c r="K10" s="262"/>
    </row>
    <row r="11" spans="2:11" ht="15" customHeight="1">
      <c r="B11" s="265"/>
      <c r="C11" s="266"/>
      <c r="D11" s="386" t="s">
        <v>478</v>
      </c>
      <c r="E11" s="386"/>
      <c r="F11" s="386"/>
      <c r="G11" s="386"/>
      <c r="H11" s="386"/>
      <c r="I11" s="386"/>
      <c r="J11" s="386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386" t="s">
        <v>479</v>
      </c>
      <c r="E13" s="386"/>
      <c r="F13" s="386"/>
      <c r="G13" s="386"/>
      <c r="H13" s="386"/>
      <c r="I13" s="386"/>
      <c r="J13" s="386"/>
      <c r="K13" s="262"/>
    </row>
    <row r="14" spans="2:11" ht="15" customHeight="1">
      <c r="B14" s="265"/>
      <c r="C14" s="266"/>
      <c r="D14" s="386" t="s">
        <v>480</v>
      </c>
      <c r="E14" s="386"/>
      <c r="F14" s="386"/>
      <c r="G14" s="386"/>
      <c r="H14" s="386"/>
      <c r="I14" s="386"/>
      <c r="J14" s="386"/>
      <c r="K14" s="262"/>
    </row>
    <row r="15" spans="2:11" ht="15" customHeight="1">
      <c r="B15" s="265"/>
      <c r="C15" s="266"/>
      <c r="D15" s="386" t="s">
        <v>481</v>
      </c>
      <c r="E15" s="386"/>
      <c r="F15" s="386"/>
      <c r="G15" s="386"/>
      <c r="H15" s="386"/>
      <c r="I15" s="386"/>
      <c r="J15" s="386"/>
      <c r="K15" s="262"/>
    </row>
    <row r="16" spans="2:11" ht="15" customHeight="1">
      <c r="B16" s="265"/>
      <c r="C16" s="266"/>
      <c r="D16" s="266"/>
      <c r="E16" s="267" t="s">
        <v>83</v>
      </c>
      <c r="F16" s="386" t="s">
        <v>482</v>
      </c>
      <c r="G16" s="386"/>
      <c r="H16" s="386"/>
      <c r="I16" s="386"/>
      <c r="J16" s="386"/>
      <c r="K16" s="262"/>
    </row>
    <row r="17" spans="2:11" ht="15" customHeight="1">
      <c r="B17" s="265"/>
      <c r="C17" s="266"/>
      <c r="D17" s="266"/>
      <c r="E17" s="267" t="s">
        <v>483</v>
      </c>
      <c r="F17" s="386" t="s">
        <v>484</v>
      </c>
      <c r="G17" s="386"/>
      <c r="H17" s="386"/>
      <c r="I17" s="386"/>
      <c r="J17" s="386"/>
      <c r="K17" s="262"/>
    </row>
    <row r="18" spans="2:11" ht="15" customHeight="1">
      <c r="B18" s="265"/>
      <c r="C18" s="266"/>
      <c r="D18" s="266"/>
      <c r="E18" s="267" t="s">
        <v>485</v>
      </c>
      <c r="F18" s="386" t="s">
        <v>486</v>
      </c>
      <c r="G18" s="386"/>
      <c r="H18" s="386"/>
      <c r="I18" s="386"/>
      <c r="J18" s="386"/>
      <c r="K18" s="262"/>
    </row>
    <row r="19" spans="2:11" ht="15" customHeight="1">
      <c r="B19" s="265"/>
      <c r="C19" s="266"/>
      <c r="D19" s="266"/>
      <c r="E19" s="267" t="s">
        <v>88</v>
      </c>
      <c r="F19" s="386" t="s">
        <v>487</v>
      </c>
      <c r="G19" s="386"/>
      <c r="H19" s="386"/>
      <c r="I19" s="386"/>
      <c r="J19" s="386"/>
      <c r="K19" s="262"/>
    </row>
    <row r="20" spans="2:11" ht="15" customHeight="1">
      <c r="B20" s="265"/>
      <c r="C20" s="266"/>
      <c r="D20" s="266"/>
      <c r="E20" s="267" t="s">
        <v>488</v>
      </c>
      <c r="F20" s="386" t="s">
        <v>489</v>
      </c>
      <c r="G20" s="386"/>
      <c r="H20" s="386"/>
      <c r="I20" s="386"/>
      <c r="J20" s="386"/>
      <c r="K20" s="262"/>
    </row>
    <row r="21" spans="2:11" ht="15" customHeight="1">
      <c r="B21" s="265"/>
      <c r="C21" s="266"/>
      <c r="D21" s="266"/>
      <c r="E21" s="267" t="s">
        <v>490</v>
      </c>
      <c r="F21" s="386" t="s">
        <v>491</v>
      </c>
      <c r="G21" s="386"/>
      <c r="H21" s="386"/>
      <c r="I21" s="386"/>
      <c r="J21" s="386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386" t="s">
        <v>492</v>
      </c>
      <c r="D23" s="386"/>
      <c r="E23" s="386"/>
      <c r="F23" s="386"/>
      <c r="G23" s="386"/>
      <c r="H23" s="386"/>
      <c r="I23" s="386"/>
      <c r="J23" s="386"/>
      <c r="K23" s="262"/>
    </row>
    <row r="24" spans="2:11" ht="15" customHeight="1">
      <c r="B24" s="265"/>
      <c r="C24" s="386" t="s">
        <v>493</v>
      </c>
      <c r="D24" s="386"/>
      <c r="E24" s="386"/>
      <c r="F24" s="386"/>
      <c r="G24" s="386"/>
      <c r="H24" s="386"/>
      <c r="I24" s="386"/>
      <c r="J24" s="386"/>
      <c r="K24" s="262"/>
    </row>
    <row r="25" spans="2:11" ht="15" customHeight="1">
      <c r="B25" s="265"/>
      <c r="C25" s="264"/>
      <c r="D25" s="386" t="s">
        <v>494</v>
      </c>
      <c r="E25" s="386"/>
      <c r="F25" s="386"/>
      <c r="G25" s="386"/>
      <c r="H25" s="386"/>
      <c r="I25" s="386"/>
      <c r="J25" s="386"/>
      <c r="K25" s="262"/>
    </row>
    <row r="26" spans="2:11" ht="15" customHeight="1">
      <c r="B26" s="265"/>
      <c r="C26" s="266"/>
      <c r="D26" s="386" t="s">
        <v>495</v>
      </c>
      <c r="E26" s="386"/>
      <c r="F26" s="386"/>
      <c r="G26" s="386"/>
      <c r="H26" s="386"/>
      <c r="I26" s="386"/>
      <c r="J26" s="386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386" t="s">
        <v>496</v>
      </c>
      <c r="E28" s="386"/>
      <c r="F28" s="386"/>
      <c r="G28" s="386"/>
      <c r="H28" s="386"/>
      <c r="I28" s="386"/>
      <c r="J28" s="386"/>
      <c r="K28" s="262"/>
    </row>
    <row r="29" spans="2:11" ht="15" customHeight="1">
      <c r="B29" s="265"/>
      <c r="C29" s="266"/>
      <c r="D29" s="386" t="s">
        <v>497</v>
      </c>
      <c r="E29" s="386"/>
      <c r="F29" s="386"/>
      <c r="G29" s="386"/>
      <c r="H29" s="386"/>
      <c r="I29" s="386"/>
      <c r="J29" s="386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386" t="s">
        <v>498</v>
      </c>
      <c r="E31" s="386"/>
      <c r="F31" s="386"/>
      <c r="G31" s="386"/>
      <c r="H31" s="386"/>
      <c r="I31" s="386"/>
      <c r="J31" s="386"/>
      <c r="K31" s="262"/>
    </row>
    <row r="32" spans="2:11" ht="15" customHeight="1">
      <c r="B32" s="265"/>
      <c r="C32" s="266"/>
      <c r="D32" s="386" t="s">
        <v>499</v>
      </c>
      <c r="E32" s="386"/>
      <c r="F32" s="386"/>
      <c r="G32" s="386"/>
      <c r="H32" s="386"/>
      <c r="I32" s="386"/>
      <c r="J32" s="386"/>
      <c r="K32" s="262"/>
    </row>
    <row r="33" spans="2:11" ht="15" customHeight="1">
      <c r="B33" s="265"/>
      <c r="C33" s="266"/>
      <c r="D33" s="386" t="s">
        <v>500</v>
      </c>
      <c r="E33" s="386"/>
      <c r="F33" s="386"/>
      <c r="G33" s="386"/>
      <c r="H33" s="386"/>
      <c r="I33" s="386"/>
      <c r="J33" s="386"/>
      <c r="K33" s="262"/>
    </row>
    <row r="34" spans="2:11" ht="15" customHeight="1">
      <c r="B34" s="265"/>
      <c r="C34" s="266"/>
      <c r="D34" s="264"/>
      <c r="E34" s="268" t="s">
        <v>114</v>
      </c>
      <c r="F34" s="264"/>
      <c r="G34" s="386" t="s">
        <v>501</v>
      </c>
      <c r="H34" s="386"/>
      <c r="I34" s="386"/>
      <c r="J34" s="386"/>
      <c r="K34" s="262"/>
    </row>
    <row r="35" spans="2:11" ht="30.75" customHeight="1">
      <c r="B35" s="265"/>
      <c r="C35" s="266"/>
      <c r="D35" s="264"/>
      <c r="E35" s="268" t="s">
        <v>502</v>
      </c>
      <c r="F35" s="264"/>
      <c r="G35" s="386" t="s">
        <v>503</v>
      </c>
      <c r="H35" s="386"/>
      <c r="I35" s="386"/>
      <c r="J35" s="386"/>
      <c r="K35" s="262"/>
    </row>
    <row r="36" spans="2:11" ht="15" customHeight="1">
      <c r="B36" s="265"/>
      <c r="C36" s="266"/>
      <c r="D36" s="264"/>
      <c r="E36" s="268" t="s">
        <v>58</v>
      </c>
      <c r="F36" s="264"/>
      <c r="G36" s="386" t="s">
        <v>504</v>
      </c>
      <c r="H36" s="386"/>
      <c r="I36" s="386"/>
      <c r="J36" s="386"/>
      <c r="K36" s="262"/>
    </row>
    <row r="37" spans="2:11" ht="15" customHeight="1">
      <c r="B37" s="265"/>
      <c r="C37" s="266"/>
      <c r="D37" s="264"/>
      <c r="E37" s="268" t="s">
        <v>115</v>
      </c>
      <c r="F37" s="264"/>
      <c r="G37" s="386" t="s">
        <v>505</v>
      </c>
      <c r="H37" s="386"/>
      <c r="I37" s="386"/>
      <c r="J37" s="386"/>
      <c r="K37" s="262"/>
    </row>
    <row r="38" spans="2:11" ht="15" customHeight="1">
      <c r="B38" s="265"/>
      <c r="C38" s="266"/>
      <c r="D38" s="264"/>
      <c r="E38" s="268" t="s">
        <v>116</v>
      </c>
      <c r="F38" s="264"/>
      <c r="G38" s="386" t="s">
        <v>506</v>
      </c>
      <c r="H38" s="386"/>
      <c r="I38" s="386"/>
      <c r="J38" s="386"/>
      <c r="K38" s="262"/>
    </row>
    <row r="39" spans="2:11" ht="15" customHeight="1">
      <c r="B39" s="265"/>
      <c r="C39" s="266"/>
      <c r="D39" s="264"/>
      <c r="E39" s="268" t="s">
        <v>117</v>
      </c>
      <c r="F39" s="264"/>
      <c r="G39" s="386" t="s">
        <v>507</v>
      </c>
      <c r="H39" s="386"/>
      <c r="I39" s="386"/>
      <c r="J39" s="386"/>
      <c r="K39" s="262"/>
    </row>
    <row r="40" spans="2:11" ht="15" customHeight="1">
      <c r="B40" s="265"/>
      <c r="C40" s="266"/>
      <c r="D40" s="264"/>
      <c r="E40" s="268" t="s">
        <v>508</v>
      </c>
      <c r="F40" s="264"/>
      <c r="G40" s="386" t="s">
        <v>509</v>
      </c>
      <c r="H40" s="386"/>
      <c r="I40" s="386"/>
      <c r="J40" s="386"/>
      <c r="K40" s="262"/>
    </row>
    <row r="41" spans="2:11" ht="15" customHeight="1">
      <c r="B41" s="265"/>
      <c r="C41" s="266"/>
      <c r="D41" s="264"/>
      <c r="E41" s="268"/>
      <c r="F41" s="264"/>
      <c r="G41" s="386" t="s">
        <v>510</v>
      </c>
      <c r="H41" s="386"/>
      <c r="I41" s="386"/>
      <c r="J41" s="386"/>
      <c r="K41" s="262"/>
    </row>
    <row r="42" spans="2:11" ht="15" customHeight="1">
      <c r="B42" s="265"/>
      <c r="C42" s="266"/>
      <c r="D42" s="264"/>
      <c r="E42" s="268" t="s">
        <v>511</v>
      </c>
      <c r="F42" s="264"/>
      <c r="G42" s="386" t="s">
        <v>512</v>
      </c>
      <c r="H42" s="386"/>
      <c r="I42" s="386"/>
      <c r="J42" s="386"/>
      <c r="K42" s="262"/>
    </row>
    <row r="43" spans="2:11" ht="15" customHeight="1">
      <c r="B43" s="265"/>
      <c r="C43" s="266"/>
      <c r="D43" s="264"/>
      <c r="E43" s="268" t="s">
        <v>119</v>
      </c>
      <c r="F43" s="264"/>
      <c r="G43" s="386" t="s">
        <v>513</v>
      </c>
      <c r="H43" s="386"/>
      <c r="I43" s="386"/>
      <c r="J43" s="386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386" t="s">
        <v>514</v>
      </c>
      <c r="E45" s="386"/>
      <c r="F45" s="386"/>
      <c r="G45" s="386"/>
      <c r="H45" s="386"/>
      <c r="I45" s="386"/>
      <c r="J45" s="386"/>
      <c r="K45" s="262"/>
    </row>
    <row r="46" spans="2:11" ht="15" customHeight="1">
      <c r="B46" s="265"/>
      <c r="C46" s="266"/>
      <c r="D46" s="266"/>
      <c r="E46" s="386" t="s">
        <v>515</v>
      </c>
      <c r="F46" s="386"/>
      <c r="G46" s="386"/>
      <c r="H46" s="386"/>
      <c r="I46" s="386"/>
      <c r="J46" s="386"/>
      <c r="K46" s="262"/>
    </row>
    <row r="47" spans="2:11" ht="15" customHeight="1">
      <c r="B47" s="265"/>
      <c r="C47" s="266"/>
      <c r="D47" s="266"/>
      <c r="E47" s="386" t="s">
        <v>516</v>
      </c>
      <c r="F47" s="386"/>
      <c r="G47" s="386"/>
      <c r="H47" s="386"/>
      <c r="I47" s="386"/>
      <c r="J47" s="386"/>
      <c r="K47" s="262"/>
    </row>
    <row r="48" spans="2:11" ht="15" customHeight="1">
      <c r="B48" s="265"/>
      <c r="C48" s="266"/>
      <c r="D48" s="266"/>
      <c r="E48" s="386" t="s">
        <v>517</v>
      </c>
      <c r="F48" s="386"/>
      <c r="G48" s="386"/>
      <c r="H48" s="386"/>
      <c r="I48" s="386"/>
      <c r="J48" s="386"/>
      <c r="K48" s="262"/>
    </row>
    <row r="49" spans="2:11" ht="15" customHeight="1">
      <c r="B49" s="265"/>
      <c r="C49" s="266"/>
      <c r="D49" s="386" t="s">
        <v>518</v>
      </c>
      <c r="E49" s="386"/>
      <c r="F49" s="386"/>
      <c r="G49" s="386"/>
      <c r="H49" s="386"/>
      <c r="I49" s="386"/>
      <c r="J49" s="386"/>
      <c r="K49" s="262"/>
    </row>
    <row r="50" spans="2:11" ht="25.5" customHeight="1">
      <c r="B50" s="261"/>
      <c r="C50" s="387" t="s">
        <v>519</v>
      </c>
      <c r="D50" s="387"/>
      <c r="E50" s="387"/>
      <c r="F50" s="387"/>
      <c r="G50" s="387"/>
      <c r="H50" s="387"/>
      <c r="I50" s="387"/>
      <c r="J50" s="387"/>
      <c r="K50" s="262"/>
    </row>
    <row r="51" spans="2:11" ht="5.25" customHeight="1">
      <c r="B51" s="261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1"/>
      <c r="C52" s="386" t="s">
        <v>520</v>
      </c>
      <c r="D52" s="386"/>
      <c r="E52" s="386"/>
      <c r="F52" s="386"/>
      <c r="G52" s="386"/>
      <c r="H52" s="386"/>
      <c r="I52" s="386"/>
      <c r="J52" s="386"/>
      <c r="K52" s="262"/>
    </row>
    <row r="53" spans="2:11" ht="15" customHeight="1">
      <c r="B53" s="261"/>
      <c r="C53" s="386" t="s">
        <v>521</v>
      </c>
      <c r="D53" s="386"/>
      <c r="E53" s="386"/>
      <c r="F53" s="386"/>
      <c r="G53" s="386"/>
      <c r="H53" s="386"/>
      <c r="I53" s="386"/>
      <c r="J53" s="386"/>
      <c r="K53" s="262"/>
    </row>
    <row r="54" spans="2:11" ht="12.75" customHeight="1">
      <c r="B54" s="261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1"/>
      <c r="C55" s="386" t="s">
        <v>522</v>
      </c>
      <c r="D55" s="386"/>
      <c r="E55" s="386"/>
      <c r="F55" s="386"/>
      <c r="G55" s="386"/>
      <c r="H55" s="386"/>
      <c r="I55" s="386"/>
      <c r="J55" s="386"/>
      <c r="K55" s="262"/>
    </row>
    <row r="56" spans="2:11" ht="15" customHeight="1">
      <c r="B56" s="261"/>
      <c r="C56" s="266"/>
      <c r="D56" s="386" t="s">
        <v>523</v>
      </c>
      <c r="E56" s="386"/>
      <c r="F56" s="386"/>
      <c r="G56" s="386"/>
      <c r="H56" s="386"/>
      <c r="I56" s="386"/>
      <c r="J56" s="386"/>
      <c r="K56" s="262"/>
    </row>
    <row r="57" spans="2:11" ht="15" customHeight="1">
      <c r="B57" s="261"/>
      <c r="C57" s="266"/>
      <c r="D57" s="386" t="s">
        <v>524</v>
      </c>
      <c r="E57" s="386"/>
      <c r="F57" s="386"/>
      <c r="G57" s="386"/>
      <c r="H57" s="386"/>
      <c r="I57" s="386"/>
      <c r="J57" s="386"/>
      <c r="K57" s="262"/>
    </row>
    <row r="58" spans="2:11" ht="15" customHeight="1">
      <c r="B58" s="261"/>
      <c r="C58" s="266"/>
      <c r="D58" s="386" t="s">
        <v>525</v>
      </c>
      <c r="E58" s="386"/>
      <c r="F58" s="386"/>
      <c r="G58" s="386"/>
      <c r="H58" s="386"/>
      <c r="I58" s="386"/>
      <c r="J58" s="386"/>
      <c r="K58" s="262"/>
    </row>
    <row r="59" spans="2:11" ht="15" customHeight="1">
      <c r="B59" s="261"/>
      <c r="C59" s="266"/>
      <c r="D59" s="386" t="s">
        <v>526</v>
      </c>
      <c r="E59" s="386"/>
      <c r="F59" s="386"/>
      <c r="G59" s="386"/>
      <c r="H59" s="386"/>
      <c r="I59" s="386"/>
      <c r="J59" s="386"/>
      <c r="K59" s="262"/>
    </row>
    <row r="60" spans="2:11" ht="15" customHeight="1">
      <c r="B60" s="261"/>
      <c r="C60" s="266"/>
      <c r="D60" s="385" t="s">
        <v>527</v>
      </c>
      <c r="E60" s="385"/>
      <c r="F60" s="385"/>
      <c r="G60" s="385"/>
      <c r="H60" s="385"/>
      <c r="I60" s="385"/>
      <c r="J60" s="385"/>
      <c r="K60" s="262"/>
    </row>
    <row r="61" spans="2:11" ht="15" customHeight="1">
      <c r="B61" s="261"/>
      <c r="C61" s="266"/>
      <c r="D61" s="386" t="s">
        <v>528</v>
      </c>
      <c r="E61" s="386"/>
      <c r="F61" s="386"/>
      <c r="G61" s="386"/>
      <c r="H61" s="386"/>
      <c r="I61" s="386"/>
      <c r="J61" s="386"/>
      <c r="K61" s="262"/>
    </row>
    <row r="62" spans="2:11" ht="12.75" customHeight="1">
      <c r="B62" s="261"/>
      <c r="C62" s="266"/>
      <c r="D62" s="266"/>
      <c r="E62" s="269"/>
      <c r="F62" s="266"/>
      <c r="G62" s="266"/>
      <c r="H62" s="266"/>
      <c r="I62" s="266"/>
      <c r="J62" s="266"/>
      <c r="K62" s="262"/>
    </row>
    <row r="63" spans="2:11" ht="15" customHeight="1">
      <c r="B63" s="261"/>
      <c r="C63" s="266"/>
      <c r="D63" s="386" t="s">
        <v>529</v>
      </c>
      <c r="E63" s="386"/>
      <c r="F63" s="386"/>
      <c r="G63" s="386"/>
      <c r="H63" s="386"/>
      <c r="I63" s="386"/>
      <c r="J63" s="386"/>
      <c r="K63" s="262"/>
    </row>
    <row r="64" spans="2:11" ht="15" customHeight="1">
      <c r="B64" s="261"/>
      <c r="C64" s="266"/>
      <c r="D64" s="385" t="s">
        <v>530</v>
      </c>
      <c r="E64" s="385"/>
      <c r="F64" s="385"/>
      <c r="G64" s="385"/>
      <c r="H64" s="385"/>
      <c r="I64" s="385"/>
      <c r="J64" s="385"/>
      <c r="K64" s="262"/>
    </row>
    <row r="65" spans="2:11" ht="15" customHeight="1">
      <c r="B65" s="261"/>
      <c r="C65" s="266"/>
      <c r="D65" s="386" t="s">
        <v>531</v>
      </c>
      <c r="E65" s="386"/>
      <c r="F65" s="386"/>
      <c r="G65" s="386"/>
      <c r="H65" s="386"/>
      <c r="I65" s="386"/>
      <c r="J65" s="386"/>
      <c r="K65" s="262"/>
    </row>
    <row r="66" spans="2:11" ht="15" customHeight="1">
      <c r="B66" s="261"/>
      <c r="C66" s="266"/>
      <c r="D66" s="386" t="s">
        <v>532</v>
      </c>
      <c r="E66" s="386"/>
      <c r="F66" s="386"/>
      <c r="G66" s="386"/>
      <c r="H66" s="386"/>
      <c r="I66" s="386"/>
      <c r="J66" s="386"/>
      <c r="K66" s="262"/>
    </row>
    <row r="67" spans="2:11" ht="15" customHeight="1">
      <c r="B67" s="261"/>
      <c r="C67" s="266"/>
      <c r="D67" s="386" t="s">
        <v>533</v>
      </c>
      <c r="E67" s="386"/>
      <c r="F67" s="386"/>
      <c r="G67" s="386"/>
      <c r="H67" s="386"/>
      <c r="I67" s="386"/>
      <c r="J67" s="386"/>
      <c r="K67" s="262"/>
    </row>
    <row r="68" spans="2:11" ht="15" customHeight="1">
      <c r="B68" s="261"/>
      <c r="C68" s="266"/>
      <c r="D68" s="386" t="s">
        <v>534</v>
      </c>
      <c r="E68" s="386"/>
      <c r="F68" s="386"/>
      <c r="G68" s="386"/>
      <c r="H68" s="386"/>
      <c r="I68" s="386"/>
      <c r="J68" s="386"/>
      <c r="K68" s="262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384" t="s">
        <v>94</v>
      </c>
      <c r="D73" s="384"/>
      <c r="E73" s="384"/>
      <c r="F73" s="384"/>
      <c r="G73" s="384"/>
      <c r="H73" s="384"/>
      <c r="I73" s="384"/>
      <c r="J73" s="384"/>
      <c r="K73" s="279"/>
    </row>
    <row r="74" spans="2:11" ht="17.25" customHeight="1">
      <c r="B74" s="278"/>
      <c r="C74" s="280" t="s">
        <v>535</v>
      </c>
      <c r="D74" s="280"/>
      <c r="E74" s="280"/>
      <c r="F74" s="280" t="s">
        <v>536</v>
      </c>
      <c r="G74" s="281"/>
      <c r="H74" s="280" t="s">
        <v>115</v>
      </c>
      <c r="I74" s="280" t="s">
        <v>62</v>
      </c>
      <c r="J74" s="280" t="s">
        <v>537</v>
      </c>
      <c r="K74" s="279"/>
    </row>
    <row r="75" spans="2:11" ht="17.25" customHeight="1">
      <c r="B75" s="278"/>
      <c r="C75" s="282" t="s">
        <v>538</v>
      </c>
      <c r="D75" s="282"/>
      <c r="E75" s="282"/>
      <c r="F75" s="283" t="s">
        <v>539</v>
      </c>
      <c r="G75" s="284"/>
      <c r="H75" s="282"/>
      <c r="I75" s="282"/>
      <c r="J75" s="282" t="s">
        <v>540</v>
      </c>
      <c r="K75" s="279"/>
    </row>
    <row r="76" spans="2:11" ht="5.25" customHeight="1">
      <c r="B76" s="278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8"/>
      <c r="C77" s="268" t="s">
        <v>58</v>
      </c>
      <c r="D77" s="285"/>
      <c r="E77" s="285"/>
      <c r="F77" s="287" t="s">
        <v>541</v>
      </c>
      <c r="G77" s="286"/>
      <c r="H77" s="268" t="s">
        <v>542</v>
      </c>
      <c r="I77" s="268" t="s">
        <v>543</v>
      </c>
      <c r="J77" s="268">
        <v>20</v>
      </c>
      <c r="K77" s="279"/>
    </row>
    <row r="78" spans="2:11" ht="15" customHeight="1">
      <c r="B78" s="278"/>
      <c r="C78" s="268" t="s">
        <v>544</v>
      </c>
      <c r="D78" s="268"/>
      <c r="E78" s="268"/>
      <c r="F78" s="287" t="s">
        <v>541</v>
      </c>
      <c r="G78" s="286"/>
      <c r="H78" s="268" t="s">
        <v>545</v>
      </c>
      <c r="I78" s="268" t="s">
        <v>543</v>
      </c>
      <c r="J78" s="268">
        <v>120</v>
      </c>
      <c r="K78" s="279"/>
    </row>
    <row r="79" spans="2:11" ht="15" customHeight="1">
      <c r="B79" s="288"/>
      <c r="C79" s="268" t="s">
        <v>546</v>
      </c>
      <c r="D79" s="268"/>
      <c r="E79" s="268"/>
      <c r="F79" s="287" t="s">
        <v>547</v>
      </c>
      <c r="G79" s="286"/>
      <c r="H79" s="268" t="s">
        <v>548</v>
      </c>
      <c r="I79" s="268" t="s">
        <v>543</v>
      </c>
      <c r="J79" s="268">
        <v>50</v>
      </c>
      <c r="K79" s="279"/>
    </row>
    <row r="80" spans="2:11" ht="15" customHeight="1">
      <c r="B80" s="288"/>
      <c r="C80" s="268" t="s">
        <v>549</v>
      </c>
      <c r="D80" s="268"/>
      <c r="E80" s="268"/>
      <c r="F80" s="287" t="s">
        <v>541</v>
      </c>
      <c r="G80" s="286"/>
      <c r="H80" s="268" t="s">
        <v>550</v>
      </c>
      <c r="I80" s="268" t="s">
        <v>551</v>
      </c>
      <c r="J80" s="268"/>
      <c r="K80" s="279"/>
    </row>
    <row r="81" spans="2:11" ht="15" customHeight="1">
      <c r="B81" s="288"/>
      <c r="C81" s="289" t="s">
        <v>552</v>
      </c>
      <c r="D81" s="289"/>
      <c r="E81" s="289"/>
      <c r="F81" s="290" t="s">
        <v>547</v>
      </c>
      <c r="G81" s="289"/>
      <c r="H81" s="289" t="s">
        <v>553</v>
      </c>
      <c r="I81" s="289" t="s">
        <v>543</v>
      </c>
      <c r="J81" s="289">
        <v>15</v>
      </c>
      <c r="K81" s="279"/>
    </row>
    <row r="82" spans="2:11" ht="15" customHeight="1">
      <c r="B82" s="288"/>
      <c r="C82" s="289" t="s">
        <v>554</v>
      </c>
      <c r="D82" s="289"/>
      <c r="E82" s="289"/>
      <c r="F82" s="290" t="s">
        <v>547</v>
      </c>
      <c r="G82" s="289"/>
      <c r="H82" s="289" t="s">
        <v>555</v>
      </c>
      <c r="I82" s="289" t="s">
        <v>543</v>
      </c>
      <c r="J82" s="289">
        <v>15</v>
      </c>
      <c r="K82" s="279"/>
    </row>
    <row r="83" spans="2:11" ht="15" customHeight="1">
      <c r="B83" s="288"/>
      <c r="C83" s="289" t="s">
        <v>556</v>
      </c>
      <c r="D83" s="289"/>
      <c r="E83" s="289"/>
      <c r="F83" s="290" t="s">
        <v>547</v>
      </c>
      <c r="G83" s="289"/>
      <c r="H83" s="289" t="s">
        <v>557</v>
      </c>
      <c r="I83" s="289" t="s">
        <v>543</v>
      </c>
      <c r="J83" s="289">
        <v>20</v>
      </c>
      <c r="K83" s="279"/>
    </row>
    <row r="84" spans="2:11" ht="15" customHeight="1">
      <c r="B84" s="288"/>
      <c r="C84" s="289" t="s">
        <v>558</v>
      </c>
      <c r="D84" s="289"/>
      <c r="E84" s="289"/>
      <c r="F84" s="290" t="s">
        <v>547</v>
      </c>
      <c r="G84" s="289"/>
      <c r="H84" s="289" t="s">
        <v>559</v>
      </c>
      <c r="I84" s="289" t="s">
        <v>543</v>
      </c>
      <c r="J84" s="289">
        <v>20</v>
      </c>
      <c r="K84" s="279"/>
    </row>
    <row r="85" spans="2:11" ht="15" customHeight="1">
      <c r="B85" s="288"/>
      <c r="C85" s="268" t="s">
        <v>560</v>
      </c>
      <c r="D85" s="268"/>
      <c r="E85" s="268"/>
      <c r="F85" s="287" t="s">
        <v>547</v>
      </c>
      <c r="G85" s="286"/>
      <c r="H85" s="268" t="s">
        <v>561</v>
      </c>
      <c r="I85" s="268" t="s">
        <v>543</v>
      </c>
      <c r="J85" s="268">
        <v>50</v>
      </c>
      <c r="K85" s="279"/>
    </row>
    <row r="86" spans="2:11" ht="15" customHeight="1">
      <c r="B86" s="288"/>
      <c r="C86" s="268" t="s">
        <v>562</v>
      </c>
      <c r="D86" s="268"/>
      <c r="E86" s="268"/>
      <c r="F86" s="287" t="s">
        <v>547</v>
      </c>
      <c r="G86" s="286"/>
      <c r="H86" s="268" t="s">
        <v>563</v>
      </c>
      <c r="I86" s="268" t="s">
        <v>543</v>
      </c>
      <c r="J86" s="268">
        <v>20</v>
      </c>
      <c r="K86" s="279"/>
    </row>
    <row r="87" spans="2:11" ht="15" customHeight="1">
      <c r="B87" s="288"/>
      <c r="C87" s="268" t="s">
        <v>564</v>
      </c>
      <c r="D87" s="268"/>
      <c r="E87" s="268"/>
      <c r="F87" s="287" t="s">
        <v>547</v>
      </c>
      <c r="G87" s="286"/>
      <c r="H87" s="268" t="s">
        <v>565</v>
      </c>
      <c r="I87" s="268" t="s">
        <v>543</v>
      </c>
      <c r="J87" s="268">
        <v>20</v>
      </c>
      <c r="K87" s="279"/>
    </row>
    <row r="88" spans="2:11" ht="15" customHeight="1">
      <c r="B88" s="288"/>
      <c r="C88" s="268" t="s">
        <v>566</v>
      </c>
      <c r="D88" s="268"/>
      <c r="E88" s="268"/>
      <c r="F88" s="287" t="s">
        <v>547</v>
      </c>
      <c r="G88" s="286"/>
      <c r="H88" s="268" t="s">
        <v>567</v>
      </c>
      <c r="I88" s="268" t="s">
        <v>543</v>
      </c>
      <c r="J88" s="268">
        <v>50</v>
      </c>
      <c r="K88" s="279"/>
    </row>
    <row r="89" spans="2:11" ht="15" customHeight="1">
      <c r="B89" s="288"/>
      <c r="C89" s="268" t="s">
        <v>568</v>
      </c>
      <c r="D89" s="268"/>
      <c r="E89" s="268"/>
      <c r="F89" s="287" t="s">
        <v>547</v>
      </c>
      <c r="G89" s="286"/>
      <c r="H89" s="268" t="s">
        <v>568</v>
      </c>
      <c r="I89" s="268" t="s">
        <v>543</v>
      </c>
      <c r="J89" s="268">
        <v>50</v>
      </c>
      <c r="K89" s="279"/>
    </row>
    <row r="90" spans="2:11" ht="15" customHeight="1">
      <c r="B90" s="288"/>
      <c r="C90" s="268" t="s">
        <v>120</v>
      </c>
      <c r="D90" s="268"/>
      <c r="E90" s="268"/>
      <c r="F90" s="287" t="s">
        <v>547</v>
      </c>
      <c r="G90" s="286"/>
      <c r="H90" s="268" t="s">
        <v>569</v>
      </c>
      <c r="I90" s="268" t="s">
        <v>543</v>
      </c>
      <c r="J90" s="268">
        <v>255</v>
      </c>
      <c r="K90" s="279"/>
    </row>
    <row r="91" spans="2:11" ht="15" customHeight="1">
      <c r="B91" s="288"/>
      <c r="C91" s="268" t="s">
        <v>570</v>
      </c>
      <c r="D91" s="268"/>
      <c r="E91" s="268"/>
      <c r="F91" s="287" t="s">
        <v>541</v>
      </c>
      <c r="G91" s="286"/>
      <c r="H91" s="268" t="s">
        <v>571</v>
      </c>
      <c r="I91" s="268" t="s">
        <v>572</v>
      </c>
      <c r="J91" s="268"/>
      <c r="K91" s="279"/>
    </row>
    <row r="92" spans="2:11" ht="15" customHeight="1">
      <c r="B92" s="288"/>
      <c r="C92" s="268" t="s">
        <v>573</v>
      </c>
      <c r="D92" s="268"/>
      <c r="E92" s="268"/>
      <c r="F92" s="287" t="s">
        <v>541</v>
      </c>
      <c r="G92" s="286"/>
      <c r="H92" s="268" t="s">
        <v>574</v>
      </c>
      <c r="I92" s="268" t="s">
        <v>575</v>
      </c>
      <c r="J92" s="268"/>
      <c r="K92" s="279"/>
    </row>
    <row r="93" spans="2:11" ht="15" customHeight="1">
      <c r="B93" s="288"/>
      <c r="C93" s="268" t="s">
        <v>576</v>
      </c>
      <c r="D93" s="268"/>
      <c r="E93" s="268"/>
      <c r="F93" s="287" t="s">
        <v>541</v>
      </c>
      <c r="G93" s="286"/>
      <c r="H93" s="268" t="s">
        <v>576</v>
      </c>
      <c r="I93" s="268" t="s">
        <v>575</v>
      </c>
      <c r="J93" s="268"/>
      <c r="K93" s="279"/>
    </row>
    <row r="94" spans="2:11" ht="15" customHeight="1">
      <c r="B94" s="288"/>
      <c r="C94" s="268" t="s">
        <v>43</v>
      </c>
      <c r="D94" s="268"/>
      <c r="E94" s="268"/>
      <c r="F94" s="287" t="s">
        <v>541</v>
      </c>
      <c r="G94" s="286"/>
      <c r="H94" s="268" t="s">
        <v>577</v>
      </c>
      <c r="I94" s="268" t="s">
        <v>575</v>
      </c>
      <c r="J94" s="268"/>
      <c r="K94" s="279"/>
    </row>
    <row r="95" spans="2:11" ht="15" customHeight="1">
      <c r="B95" s="288"/>
      <c r="C95" s="268" t="s">
        <v>53</v>
      </c>
      <c r="D95" s="268"/>
      <c r="E95" s="268"/>
      <c r="F95" s="287" t="s">
        <v>541</v>
      </c>
      <c r="G95" s="286"/>
      <c r="H95" s="268" t="s">
        <v>578</v>
      </c>
      <c r="I95" s="268" t="s">
        <v>575</v>
      </c>
      <c r="J95" s="268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384" t="s">
        <v>579</v>
      </c>
      <c r="D100" s="384"/>
      <c r="E100" s="384"/>
      <c r="F100" s="384"/>
      <c r="G100" s="384"/>
      <c r="H100" s="384"/>
      <c r="I100" s="384"/>
      <c r="J100" s="384"/>
      <c r="K100" s="279"/>
    </row>
    <row r="101" spans="2:11" ht="17.25" customHeight="1">
      <c r="B101" s="278"/>
      <c r="C101" s="280" t="s">
        <v>535</v>
      </c>
      <c r="D101" s="280"/>
      <c r="E101" s="280"/>
      <c r="F101" s="280" t="s">
        <v>536</v>
      </c>
      <c r="G101" s="281"/>
      <c r="H101" s="280" t="s">
        <v>115</v>
      </c>
      <c r="I101" s="280" t="s">
        <v>62</v>
      </c>
      <c r="J101" s="280" t="s">
        <v>537</v>
      </c>
      <c r="K101" s="279"/>
    </row>
    <row r="102" spans="2:11" ht="17.25" customHeight="1">
      <c r="B102" s="278"/>
      <c r="C102" s="282" t="s">
        <v>538</v>
      </c>
      <c r="D102" s="282"/>
      <c r="E102" s="282"/>
      <c r="F102" s="283" t="s">
        <v>539</v>
      </c>
      <c r="G102" s="284"/>
      <c r="H102" s="282"/>
      <c r="I102" s="282"/>
      <c r="J102" s="282" t="s">
        <v>540</v>
      </c>
      <c r="K102" s="279"/>
    </row>
    <row r="103" spans="2:11" ht="5.25" customHeight="1">
      <c r="B103" s="278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8"/>
      <c r="C104" s="268" t="s">
        <v>58</v>
      </c>
      <c r="D104" s="285"/>
      <c r="E104" s="285"/>
      <c r="F104" s="287" t="s">
        <v>541</v>
      </c>
      <c r="G104" s="296"/>
      <c r="H104" s="268" t="s">
        <v>580</v>
      </c>
      <c r="I104" s="268" t="s">
        <v>543</v>
      </c>
      <c r="J104" s="268">
        <v>20</v>
      </c>
      <c r="K104" s="279"/>
    </row>
    <row r="105" spans="2:11" ht="15" customHeight="1">
      <c r="B105" s="278"/>
      <c r="C105" s="268" t="s">
        <v>544</v>
      </c>
      <c r="D105" s="268"/>
      <c r="E105" s="268"/>
      <c r="F105" s="287" t="s">
        <v>541</v>
      </c>
      <c r="G105" s="268"/>
      <c r="H105" s="268" t="s">
        <v>580</v>
      </c>
      <c r="I105" s="268" t="s">
        <v>543</v>
      </c>
      <c r="J105" s="268">
        <v>120</v>
      </c>
      <c r="K105" s="279"/>
    </row>
    <row r="106" spans="2:11" ht="15" customHeight="1">
      <c r="B106" s="288"/>
      <c r="C106" s="268" t="s">
        <v>546</v>
      </c>
      <c r="D106" s="268"/>
      <c r="E106" s="268"/>
      <c r="F106" s="287" t="s">
        <v>547</v>
      </c>
      <c r="G106" s="268"/>
      <c r="H106" s="268" t="s">
        <v>580</v>
      </c>
      <c r="I106" s="268" t="s">
        <v>543</v>
      </c>
      <c r="J106" s="268">
        <v>50</v>
      </c>
      <c r="K106" s="279"/>
    </row>
    <row r="107" spans="2:11" ht="15" customHeight="1">
      <c r="B107" s="288"/>
      <c r="C107" s="268" t="s">
        <v>549</v>
      </c>
      <c r="D107" s="268"/>
      <c r="E107" s="268"/>
      <c r="F107" s="287" t="s">
        <v>541</v>
      </c>
      <c r="G107" s="268"/>
      <c r="H107" s="268" t="s">
        <v>580</v>
      </c>
      <c r="I107" s="268" t="s">
        <v>551</v>
      </c>
      <c r="J107" s="268"/>
      <c r="K107" s="279"/>
    </row>
    <row r="108" spans="2:11" ht="15" customHeight="1">
      <c r="B108" s="288"/>
      <c r="C108" s="268" t="s">
        <v>560</v>
      </c>
      <c r="D108" s="268"/>
      <c r="E108" s="268"/>
      <c r="F108" s="287" t="s">
        <v>547</v>
      </c>
      <c r="G108" s="268"/>
      <c r="H108" s="268" t="s">
        <v>580</v>
      </c>
      <c r="I108" s="268" t="s">
        <v>543</v>
      </c>
      <c r="J108" s="268">
        <v>50</v>
      </c>
      <c r="K108" s="279"/>
    </row>
    <row r="109" spans="2:11" ht="15" customHeight="1">
      <c r="B109" s="288"/>
      <c r="C109" s="268" t="s">
        <v>568</v>
      </c>
      <c r="D109" s="268"/>
      <c r="E109" s="268"/>
      <c r="F109" s="287" t="s">
        <v>547</v>
      </c>
      <c r="G109" s="268"/>
      <c r="H109" s="268" t="s">
        <v>580</v>
      </c>
      <c r="I109" s="268" t="s">
        <v>543</v>
      </c>
      <c r="J109" s="268">
        <v>50</v>
      </c>
      <c r="K109" s="279"/>
    </row>
    <row r="110" spans="2:11" ht="15" customHeight="1">
      <c r="B110" s="288"/>
      <c r="C110" s="268" t="s">
        <v>566</v>
      </c>
      <c r="D110" s="268"/>
      <c r="E110" s="268"/>
      <c r="F110" s="287" t="s">
        <v>547</v>
      </c>
      <c r="G110" s="268"/>
      <c r="H110" s="268" t="s">
        <v>580</v>
      </c>
      <c r="I110" s="268" t="s">
        <v>543</v>
      </c>
      <c r="J110" s="268">
        <v>50</v>
      </c>
      <c r="K110" s="279"/>
    </row>
    <row r="111" spans="2:11" ht="15" customHeight="1">
      <c r="B111" s="288"/>
      <c r="C111" s="268" t="s">
        <v>58</v>
      </c>
      <c r="D111" s="268"/>
      <c r="E111" s="268"/>
      <c r="F111" s="287" t="s">
        <v>541</v>
      </c>
      <c r="G111" s="268"/>
      <c r="H111" s="268" t="s">
        <v>581</v>
      </c>
      <c r="I111" s="268" t="s">
        <v>543</v>
      </c>
      <c r="J111" s="268">
        <v>20</v>
      </c>
      <c r="K111" s="279"/>
    </row>
    <row r="112" spans="2:11" ht="15" customHeight="1">
      <c r="B112" s="288"/>
      <c r="C112" s="268" t="s">
        <v>582</v>
      </c>
      <c r="D112" s="268"/>
      <c r="E112" s="268"/>
      <c r="F112" s="287" t="s">
        <v>541</v>
      </c>
      <c r="G112" s="268"/>
      <c r="H112" s="268" t="s">
        <v>583</v>
      </c>
      <c r="I112" s="268" t="s">
        <v>543</v>
      </c>
      <c r="J112" s="268">
        <v>120</v>
      </c>
      <c r="K112" s="279"/>
    </row>
    <row r="113" spans="2:11" ht="15" customHeight="1">
      <c r="B113" s="288"/>
      <c r="C113" s="268" t="s">
        <v>43</v>
      </c>
      <c r="D113" s="268"/>
      <c r="E113" s="268"/>
      <c r="F113" s="287" t="s">
        <v>541</v>
      </c>
      <c r="G113" s="268"/>
      <c r="H113" s="268" t="s">
        <v>584</v>
      </c>
      <c r="I113" s="268" t="s">
        <v>575</v>
      </c>
      <c r="J113" s="268"/>
      <c r="K113" s="279"/>
    </row>
    <row r="114" spans="2:11" ht="15" customHeight="1">
      <c r="B114" s="288"/>
      <c r="C114" s="268" t="s">
        <v>53</v>
      </c>
      <c r="D114" s="268"/>
      <c r="E114" s="268"/>
      <c r="F114" s="287" t="s">
        <v>541</v>
      </c>
      <c r="G114" s="268"/>
      <c r="H114" s="268" t="s">
        <v>585</v>
      </c>
      <c r="I114" s="268" t="s">
        <v>575</v>
      </c>
      <c r="J114" s="268"/>
      <c r="K114" s="279"/>
    </row>
    <row r="115" spans="2:11" ht="15" customHeight="1">
      <c r="B115" s="288"/>
      <c r="C115" s="268" t="s">
        <v>62</v>
      </c>
      <c r="D115" s="268"/>
      <c r="E115" s="268"/>
      <c r="F115" s="287" t="s">
        <v>541</v>
      </c>
      <c r="G115" s="268"/>
      <c r="H115" s="268" t="s">
        <v>586</v>
      </c>
      <c r="I115" s="268" t="s">
        <v>587</v>
      </c>
      <c r="J115" s="268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4"/>
      <c r="D117" s="264"/>
      <c r="E117" s="264"/>
      <c r="F117" s="299"/>
      <c r="G117" s="264"/>
      <c r="H117" s="264"/>
      <c r="I117" s="264"/>
      <c r="J117" s="264"/>
      <c r="K117" s="298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383" t="s">
        <v>588</v>
      </c>
      <c r="D120" s="383"/>
      <c r="E120" s="383"/>
      <c r="F120" s="383"/>
      <c r="G120" s="383"/>
      <c r="H120" s="383"/>
      <c r="I120" s="383"/>
      <c r="J120" s="383"/>
      <c r="K120" s="304"/>
    </row>
    <row r="121" spans="2:11" ht="17.25" customHeight="1">
      <c r="B121" s="305"/>
      <c r="C121" s="280" t="s">
        <v>535</v>
      </c>
      <c r="D121" s="280"/>
      <c r="E121" s="280"/>
      <c r="F121" s="280" t="s">
        <v>536</v>
      </c>
      <c r="G121" s="281"/>
      <c r="H121" s="280" t="s">
        <v>115</v>
      </c>
      <c r="I121" s="280" t="s">
        <v>62</v>
      </c>
      <c r="J121" s="280" t="s">
        <v>537</v>
      </c>
      <c r="K121" s="306"/>
    </row>
    <row r="122" spans="2:11" ht="17.25" customHeight="1">
      <c r="B122" s="305"/>
      <c r="C122" s="282" t="s">
        <v>538</v>
      </c>
      <c r="D122" s="282"/>
      <c r="E122" s="282"/>
      <c r="F122" s="283" t="s">
        <v>539</v>
      </c>
      <c r="G122" s="284"/>
      <c r="H122" s="282"/>
      <c r="I122" s="282"/>
      <c r="J122" s="282" t="s">
        <v>540</v>
      </c>
      <c r="K122" s="306"/>
    </row>
    <row r="123" spans="2:11" ht="5.25" customHeight="1">
      <c r="B123" s="307"/>
      <c r="C123" s="285"/>
      <c r="D123" s="285"/>
      <c r="E123" s="285"/>
      <c r="F123" s="285"/>
      <c r="G123" s="268"/>
      <c r="H123" s="285"/>
      <c r="I123" s="285"/>
      <c r="J123" s="285"/>
      <c r="K123" s="308"/>
    </row>
    <row r="124" spans="2:11" ht="15" customHeight="1">
      <c r="B124" s="307"/>
      <c r="C124" s="268" t="s">
        <v>544</v>
      </c>
      <c r="D124" s="285"/>
      <c r="E124" s="285"/>
      <c r="F124" s="287" t="s">
        <v>541</v>
      </c>
      <c r="G124" s="268"/>
      <c r="H124" s="268" t="s">
        <v>580</v>
      </c>
      <c r="I124" s="268" t="s">
        <v>543</v>
      </c>
      <c r="J124" s="268">
        <v>120</v>
      </c>
      <c r="K124" s="309"/>
    </row>
    <row r="125" spans="2:11" ht="15" customHeight="1">
      <c r="B125" s="307"/>
      <c r="C125" s="268" t="s">
        <v>589</v>
      </c>
      <c r="D125" s="268"/>
      <c r="E125" s="268"/>
      <c r="F125" s="287" t="s">
        <v>541</v>
      </c>
      <c r="G125" s="268"/>
      <c r="H125" s="268" t="s">
        <v>590</v>
      </c>
      <c r="I125" s="268" t="s">
        <v>543</v>
      </c>
      <c r="J125" s="268" t="s">
        <v>591</v>
      </c>
      <c r="K125" s="309"/>
    </row>
    <row r="126" spans="2:11" ht="15" customHeight="1">
      <c r="B126" s="307"/>
      <c r="C126" s="268" t="s">
        <v>490</v>
      </c>
      <c r="D126" s="268"/>
      <c r="E126" s="268"/>
      <c r="F126" s="287" t="s">
        <v>541</v>
      </c>
      <c r="G126" s="268"/>
      <c r="H126" s="268" t="s">
        <v>592</v>
      </c>
      <c r="I126" s="268" t="s">
        <v>543</v>
      </c>
      <c r="J126" s="268" t="s">
        <v>591</v>
      </c>
      <c r="K126" s="309"/>
    </row>
    <row r="127" spans="2:11" ht="15" customHeight="1">
      <c r="B127" s="307"/>
      <c r="C127" s="268" t="s">
        <v>552</v>
      </c>
      <c r="D127" s="268"/>
      <c r="E127" s="268"/>
      <c r="F127" s="287" t="s">
        <v>547</v>
      </c>
      <c r="G127" s="268"/>
      <c r="H127" s="268" t="s">
        <v>553</v>
      </c>
      <c r="I127" s="268" t="s">
        <v>543</v>
      </c>
      <c r="J127" s="268">
        <v>15</v>
      </c>
      <c r="K127" s="309"/>
    </row>
    <row r="128" spans="2:11" ht="15" customHeight="1">
      <c r="B128" s="307"/>
      <c r="C128" s="289" t="s">
        <v>554</v>
      </c>
      <c r="D128" s="289"/>
      <c r="E128" s="289"/>
      <c r="F128" s="290" t="s">
        <v>547</v>
      </c>
      <c r="G128" s="289"/>
      <c r="H128" s="289" t="s">
        <v>555</v>
      </c>
      <c r="I128" s="289" t="s">
        <v>543</v>
      </c>
      <c r="J128" s="289">
        <v>15</v>
      </c>
      <c r="K128" s="309"/>
    </row>
    <row r="129" spans="2:11" ht="15" customHeight="1">
      <c r="B129" s="307"/>
      <c r="C129" s="289" t="s">
        <v>556</v>
      </c>
      <c r="D129" s="289"/>
      <c r="E129" s="289"/>
      <c r="F129" s="290" t="s">
        <v>547</v>
      </c>
      <c r="G129" s="289"/>
      <c r="H129" s="289" t="s">
        <v>557</v>
      </c>
      <c r="I129" s="289" t="s">
        <v>543</v>
      </c>
      <c r="J129" s="289">
        <v>20</v>
      </c>
      <c r="K129" s="309"/>
    </row>
    <row r="130" spans="2:11" ht="15" customHeight="1">
      <c r="B130" s="307"/>
      <c r="C130" s="289" t="s">
        <v>558</v>
      </c>
      <c r="D130" s="289"/>
      <c r="E130" s="289"/>
      <c r="F130" s="290" t="s">
        <v>547</v>
      </c>
      <c r="G130" s="289"/>
      <c r="H130" s="289" t="s">
        <v>559</v>
      </c>
      <c r="I130" s="289" t="s">
        <v>543</v>
      </c>
      <c r="J130" s="289">
        <v>20</v>
      </c>
      <c r="K130" s="309"/>
    </row>
    <row r="131" spans="2:11" ht="15" customHeight="1">
      <c r="B131" s="307"/>
      <c r="C131" s="268" t="s">
        <v>546</v>
      </c>
      <c r="D131" s="268"/>
      <c r="E131" s="268"/>
      <c r="F131" s="287" t="s">
        <v>547</v>
      </c>
      <c r="G131" s="268"/>
      <c r="H131" s="268" t="s">
        <v>580</v>
      </c>
      <c r="I131" s="268" t="s">
        <v>543</v>
      </c>
      <c r="J131" s="268">
        <v>50</v>
      </c>
      <c r="K131" s="309"/>
    </row>
    <row r="132" spans="2:11" ht="15" customHeight="1">
      <c r="B132" s="307"/>
      <c r="C132" s="268" t="s">
        <v>560</v>
      </c>
      <c r="D132" s="268"/>
      <c r="E132" s="268"/>
      <c r="F132" s="287" t="s">
        <v>547</v>
      </c>
      <c r="G132" s="268"/>
      <c r="H132" s="268" t="s">
        <v>580</v>
      </c>
      <c r="I132" s="268" t="s">
        <v>543</v>
      </c>
      <c r="J132" s="268">
        <v>50</v>
      </c>
      <c r="K132" s="309"/>
    </row>
    <row r="133" spans="2:11" ht="15" customHeight="1">
      <c r="B133" s="307"/>
      <c r="C133" s="268" t="s">
        <v>566</v>
      </c>
      <c r="D133" s="268"/>
      <c r="E133" s="268"/>
      <c r="F133" s="287" t="s">
        <v>547</v>
      </c>
      <c r="G133" s="268"/>
      <c r="H133" s="268" t="s">
        <v>580</v>
      </c>
      <c r="I133" s="268" t="s">
        <v>543</v>
      </c>
      <c r="J133" s="268">
        <v>50</v>
      </c>
      <c r="K133" s="309"/>
    </row>
    <row r="134" spans="2:11" ht="15" customHeight="1">
      <c r="B134" s="307"/>
      <c r="C134" s="268" t="s">
        <v>568</v>
      </c>
      <c r="D134" s="268"/>
      <c r="E134" s="268"/>
      <c r="F134" s="287" t="s">
        <v>547</v>
      </c>
      <c r="G134" s="268"/>
      <c r="H134" s="268" t="s">
        <v>580</v>
      </c>
      <c r="I134" s="268" t="s">
        <v>543</v>
      </c>
      <c r="J134" s="268">
        <v>50</v>
      </c>
      <c r="K134" s="309"/>
    </row>
    <row r="135" spans="2:11" ht="15" customHeight="1">
      <c r="B135" s="307"/>
      <c r="C135" s="268" t="s">
        <v>120</v>
      </c>
      <c r="D135" s="268"/>
      <c r="E135" s="268"/>
      <c r="F135" s="287" t="s">
        <v>547</v>
      </c>
      <c r="G135" s="268"/>
      <c r="H135" s="268" t="s">
        <v>593</v>
      </c>
      <c r="I135" s="268" t="s">
        <v>543</v>
      </c>
      <c r="J135" s="268">
        <v>255</v>
      </c>
      <c r="K135" s="309"/>
    </row>
    <row r="136" spans="2:11" ht="15" customHeight="1">
      <c r="B136" s="307"/>
      <c r="C136" s="268" t="s">
        <v>570</v>
      </c>
      <c r="D136" s="268"/>
      <c r="E136" s="268"/>
      <c r="F136" s="287" t="s">
        <v>541</v>
      </c>
      <c r="G136" s="268"/>
      <c r="H136" s="268" t="s">
        <v>594</v>
      </c>
      <c r="I136" s="268" t="s">
        <v>572</v>
      </c>
      <c r="J136" s="268"/>
      <c r="K136" s="309"/>
    </row>
    <row r="137" spans="2:11" ht="15" customHeight="1">
      <c r="B137" s="307"/>
      <c r="C137" s="268" t="s">
        <v>573</v>
      </c>
      <c r="D137" s="268"/>
      <c r="E137" s="268"/>
      <c r="F137" s="287" t="s">
        <v>541</v>
      </c>
      <c r="G137" s="268"/>
      <c r="H137" s="268" t="s">
        <v>595</v>
      </c>
      <c r="I137" s="268" t="s">
        <v>575</v>
      </c>
      <c r="J137" s="268"/>
      <c r="K137" s="309"/>
    </row>
    <row r="138" spans="2:11" ht="15" customHeight="1">
      <c r="B138" s="307"/>
      <c r="C138" s="268" t="s">
        <v>576</v>
      </c>
      <c r="D138" s="268"/>
      <c r="E138" s="268"/>
      <c r="F138" s="287" t="s">
        <v>541</v>
      </c>
      <c r="G138" s="268"/>
      <c r="H138" s="268" t="s">
        <v>576</v>
      </c>
      <c r="I138" s="268" t="s">
        <v>575</v>
      </c>
      <c r="J138" s="268"/>
      <c r="K138" s="309"/>
    </row>
    <row r="139" spans="2:11" ht="15" customHeight="1">
      <c r="B139" s="307"/>
      <c r="C139" s="268" t="s">
        <v>43</v>
      </c>
      <c r="D139" s="268"/>
      <c r="E139" s="268"/>
      <c r="F139" s="287" t="s">
        <v>541</v>
      </c>
      <c r="G139" s="268"/>
      <c r="H139" s="268" t="s">
        <v>596</v>
      </c>
      <c r="I139" s="268" t="s">
        <v>575</v>
      </c>
      <c r="J139" s="268"/>
      <c r="K139" s="309"/>
    </row>
    <row r="140" spans="2:11" ht="15" customHeight="1">
      <c r="B140" s="307"/>
      <c r="C140" s="268" t="s">
        <v>597</v>
      </c>
      <c r="D140" s="268"/>
      <c r="E140" s="268"/>
      <c r="F140" s="287" t="s">
        <v>541</v>
      </c>
      <c r="G140" s="268"/>
      <c r="H140" s="268" t="s">
        <v>598</v>
      </c>
      <c r="I140" s="268" t="s">
        <v>575</v>
      </c>
      <c r="J140" s="268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4"/>
      <c r="C142" s="264"/>
      <c r="D142" s="264"/>
      <c r="E142" s="264"/>
      <c r="F142" s="299"/>
      <c r="G142" s="264"/>
      <c r="H142" s="264"/>
      <c r="I142" s="264"/>
      <c r="J142" s="264"/>
      <c r="K142" s="264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384" t="s">
        <v>599</v>
      </c>
      <c r="D145" s="384"/>
      <c r="E145" s="384"/>
      <c r="F145" s="384"/>
      <c r="G145" s="384"/>
      <c r="H145" s="384"/>
      <c r="I145" s="384"/>
      <c r="J145" s="384"/>
      <c r="K145" s="279"/>
    </row>
    <row r="146" spans="2:11" ht="17.25" customHeight="1">
      <c r="B146" s="278"/>
      <c r="C146" s="280" t="s">
        <v>535</v>
      </c>
      <c r="D146" s="280"/>
      <c r="E146" s="280"/>
      <c r="F146" s="280" t="s">
        <v>536</v>
      </c>
      <c r="G146" s="281"/>
      <c r="H146" s="280" t="s">
        <v>115</v>
      </c>
      <c r="I146" s="280" t="s">
        <v>62</v>
      </c>
      <c r="J146" s="280" t="s">
        <v>537</v>
      </c>
      <c r="K146" s="279"/>
    </row>
    <row r="147" spans="2:11" ht="17.25" customHeight="1">
      <c r="B147" s="278"/>
      <c r="C147" s="282" t="s">
        <v>538</v>
      </c>
      <c r="D147" s="282"/>
      <c r="E147" s="282"/>
      <c r="F147" s="283" t="s">
        <v>539</v>
      </c>
      <c r="G147" s="284"/>
      <c r="H147" s="282"/>
      <c r="I147" s="282"/>
      <c r="J147" s="282" t="s">
        <v>540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544</v>
      </c>
      <c r="D149" s="268"/>
      <c r="E149" s="268"/>
      <c r="F149" s="314" t="s">
        <v>541</v>
      </c>
      <c r="G149" s="268"/>
      <c r="H149" s="313" t="s">
        <v>580</v>
      </c>
      <c r="I149" s="313" t="s">
        <v>543</v>
      </c>
      <c r="J149" s="313">
        <v>120</v>
      </c>
      <c r="K149" s="309"/>
    </row>
    <row r="150" spans="2:11" ht="15" customHeight="1">
      <c r="B150" s="288"/>
      <c r="C150" s="313" t="s">
        <v>589</v>
      </c>
      <c r="D150" s="268"/>
      <c r="E150" s="268"/>
      <c r="F150" s="314" t="s">
        <v>541</v>
      </c>
      <c r="G150" s="268"/>
      <c r="H150" s="313" t="s">
        <v>600</v>
      </c>
      <c r="I150" s="313" t="s">
        <v>543</v>
      </c>
      <c r="J150" s="313" t="s">
        <v>591</v>
      </c>
      <c r="K150" s="309"/>
    </row>
    <row r="151" spans="2:11" ht="15" customHeight="1">
      <c r="B151" s="288"/>
      <c r="C151" s="313" t="s">
        <v>490</v>
      </c>
      <c r="D151" s="268"/>
      <c r="E151" s="268"/>
      <c r="F151" s="314" t="s">
        <v>541</v>
      </c>
      <c r="G151" s="268"/>
      <c r="H151" s="313" t="s">
        <v>601</v>
      </c>
      <c r="I151" s="313" t="s">
        <v>543</v>
      </c>
      <c r="J151" s="313" t="s">
        <v>591</v>
      </c>
      <c r="K151" s="309"/>
    </row>
    <row r="152" spans="2:11" ht="15" customHeight="1">
      <c r="B152" s="288"/>
      <c r="C152" s="313" t="s">
        <v>546</v>
      </c>
      <c r="D152" s="268"/>
      <c r="E152" s="268"/>
      <c r="F152" s="314" t="s">
        <v>547</v>
      </c>
      <c r="G152" s="268"/>
      <c r="H152" s="313" t="s">
        <v>580</v>
      </c>
      <c r="I152" s="313" t="s">
        <v>543</v>
      </c>
      <c r="J152" s="313">
        <v>50</v>
      </c>
      <c r="K152" s="309"/>
    </row>
    <row r="153" spans="2:11" ht="15" customHeight="1">
      <c r="B153" s="288"/>
      <c r="C153" s="313" t="s">
        <v>549</v>
      </c>
      <c r="D153" s="268"/>
      <c r="E153" s="268"/>
      <c r="F153" s="314" t="s">
        <v>541</v>
      </c>
      <c r="G153" s="268"/>
      <c r="H153" s="313" t="s">
        <v>580</v>
      </c>
      <c r="I153" s="313" t="s">
        <v>551</v>
      </c>
      <c r="J153" s="313"/>
      <c r="K153" s="309"/>
    </row>
    <row r="154" spans="2:11" ht="15" customHeight="1">
      <c r="B154" s="288"/>
      <c r="C154" s="313" t="s">
        <v>560</v>
      </c>
      <c r="D154" s="268"/>
      <c r="E154" s="268"/>
      <c r="F154" s="314" t="s">
        <v>547</v>
      </c>
      <c r="G154" s="268"/>
      <c r="H154" s="313" t="s">
        <v>580</v>
      </c>
      <c r="I154" s="313" t="s">
        <v>543</v>
      </c>
      <c r="J154" s="313">
        <v>50</v>
      </c>
      <c r="K154" s="309"/>
    </row>
    <row r="155" spans="2:11" ht="15" customHeight="1">
      <c r="B155" s="288"/>
      <c r="C155" s="313" t="s">
        <v>568</v>
      </c>
      <c r="D155" s="268"/>
      <c r="E155" s="268"/>
      <c r="F155" s="314" t="s">
        <v>547</v>
      </c>
      <c r="G155" s="268"/>
      <c r="H155" s="313" t="s">
        <v>580</v>
      </c>
      <c r="I155" s="313" t="s">
        <v>543</v>
      </c>
      <c r="J155" s="313">
        <v>50</v>
      </c>
      <c r="K155" s="309"/>
    </row>
    <row r="156" spans="2:11" ht="15" customHeight="1">
      <c r="B156" s="288"/>
      <c r="C156" s="313" t="s">
        <v>566</v>
      </c>
      <c r="D156" s="268"/>
      <c r="E156" s="268"/>
      <c r="F156" s="314" t="s">
        <v>547</v>
      </c>
      <c r="G156" s="268"/>
      <c r="H156" s="313" t="s">
        <v>580</v>
      </c>
      <c r="I156" s="313" t="s">
        <v>543</v>
      </c>
      <c r="J156" s="313">
        <v>50</v>
      </c>
      <c r="K156" s="309"/>
    </row>
    <row r="157" spans="2:11" ht="15" customHeight="1">
      <c r="B157" s="288"/>
      <c r="C157" s="313" t="s">
        <v>99</v>
      </c>
      <c r="D157" s="268"/>
      <c r="E157" s="268"/>
      <c r="F157" s="314" t="s">
        <v>541</v>
      </c>
      <c r="G157" s="268"/>
      <c r="H157" s="313" t="s">
        <v>602</v>
      </c>
      <c r="I157" s="313" t="s">
        <v>543</v>
      </c>
      <c r="J157" s="313" t="s">
        <v>603</v>
      </c>
      <c r="K157" s="309"/>
    </row>
    <row r="158" spans="2:11" ht="15" customHeight="1">
      <c r="B158" s="288"/>
      <c r="C158" s="313" t="s">
        <v>604</v>
      </c>
      <c r="D158" s="268"/>
      <c r="E158" s="268"/>
      <c r="F158" s="314" t="s">
        <v>541</v>
      </c>
      <c r="G158" s="268"/>
      <c r="H158" s="313" t="s">
        <v>605</v>
      </c>
      <c r="I158" s="313" t="s">
        <v>575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4"/>
      <c r="C160" s="268"/>
      <c r="D160" s="268"/>
      <c r="E160" s="268"/>
      <c r="F160" s="287"/>
      <c r="G160" s="268"/>
      <c r="H160" s="268"/>
      <c r="I160" s="268"/>
      <c r="J160" s="268"/>
      <c r="K160" s="264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383" t="s">
        <v>606</v>
      </c>
      <c r="D163" s="383"/>
      <c r="E163" s="383"/>
      <c r="F163" s="383"/>
      <c r="G163" s="383"/>
      <c r="H163" s="383"/>
      <c r="I163" s="383"/>
      <c r="J163" s="383"/>
      <c r="K163" s="260"/>
    </row>
    <row r="164" spans="2:11" ht="17.25" customHeight="1">
      <c r="B164" s="259"/>
      <c r="C164" s="280" t="s">
        <v>535</v>
      </c>
      <c r="D164" s="280"/>
      <c r="E164" s="280"/>
      <c r="F164" s="280" t="s">
        <v>536</v>
      </c>
      <c r="G164" s="317"/>
      <c r="H164" s="318" t="s">
        <v>115</v>
      </c>
      <c r="I164" s="318" t="s">
        <v>62</v>
      </c>
      <c r="J164" s="280" t="s">
        <v>537</v>
      </c>
      <c r="K164" s="260"/>
    </row>
    <row r="165" spans="2:11" ht="17.25" customHeight="1">
      <c r="B165" s="261"/>
      <c r="C165" s="282" t="s">
        <v>538</v>
      </c>
      <c r="D165" s="282"/>
      <c r="E165" s="282"/>
      <c r="F165" s="283" t="s">
        <v>539</v>
      </c>
      <c r="G165" s="319"/>
      <c r="H165" s="320"/>
      <c r="I165" s="320"/>
      <c r="J165" s="282" t="s">
        <v>540</v>
      </c>
      <c r="K165" s="262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8" t="s">
        <v>544</v>
      </c>
      <c r="D167" s="268"/>
      <c r="E167" s="268"/>
      <c r="F167" s="287" t="s">
        <v>541</v>
      </c>
      <c r="G167" s="268"/>
      <c r="H167" s="268" t="s">
        <v>580</v>
      </c>
      <c r="I167" s="268" t="s">
        <v>543</v>
      </c>
      <c r="J167" s="268">
        <v>120</v>
      </c>
      <c r="K167" s="309"/>
    </row>
    <row r="168" spans="2:11" ht="15" customHeight="1">
      <c r="B168" s="288"/>
      <c r="C168" s="268" t="s">
        <v>589</v>
      </c>
      <c r="D168" s="268"/>
      <c r="E168" s="268"/>
      <c r="F168" s="287" t="s">
        <v>541</v>
      </c>
      <c r="G168" s="268"/>
      <c r="H168" s="268" t="s">
        <v>590</v>
      </c>
      <c r="I168" s="268" t="s">
        <v>543</v>
      </c>
      <c r="J168" s="268" t="s">
        <v>591</v>
      </c>
      <c r="K168" s="309"/>
    </row>
    <row r="169" spans="2:11" ht="15" customHeight="1">
      <c r="B169" s="288"/>
      <c r="C169" s="268" t="s">
        <v>490</v>
      </c>
      <c r="D169" s="268"/>
      <c r="E169" s="268"/>
      <c r="F169" s="287" t="s">
        <v>541</v>
      </c>
      <c r="G169" s="268"/>
      <c r="H169" s="268" t="s">
        <v>607</v>
      </c>
      <c r="I169" s="268" t="s">
        <v>543</v>
      </c>
      <c r="J169" s="268" t="s">
        <v>591</v>
      </c>
      <c r="K169" s="309"/>
    </row>
    <row r="170" spans="2:11" ht="15" customHeight="1">
      <c r="B170" s="288"/>
      <c r="C170" s="268" t="s">
        <v>546</v>
      </c>
      <c r="D170" s="268"/>
      <c r="E170" s="268"/>
      <c r="F170" s="287" t="s">
        <v>547</v>
      </c>
      <c r="G170" s="268"/>
      <c r="H170" s="268" t="s">
        <v>607</v>
      </c>
      <c r="I170" s="268" t="s">
        <v>543</v>
      </c>
      <c r="J170" s="268">
        <v>50</v>
      </c>
      <c r="K170" s="309"/>
    </row>
    <row r="171" spans="2:11" ht="15" customHeight="1">
      <c r="B171" s="288"/>
      <c r="C171" s="268" t="s">
        <v>549</v>
      </c>
      <c r="D171" s="268"/>
      <c r="E171" s="268"/>
      <c r="F171" s="287" t="s">
        <v>541</v>
      </c>
      <c r="G171" s="268"/>
      <c r="H171" s="268" t="s">
        <v>607</v>
      </c>
      <c r="I171" s="268" t="s">
        <v>551</v>
      </c>
      <c r="J171" s="268"/>
      <c r="K171" s="309"/>
    </row>
    <row r="172" spans="2:11" ht="15" customHeight="1">
      <c r="B172" s="288"/>
      <c r="C172" s="268" t="s">
        <v>560</v>
      </c>
      <c r="D172" s="268"/>
      <c r="E172" s="268"/>
      <c r="F172" s="287" t="s">
        <v>547</v>
      </c>
      <c r="G172" s="268"/>
      <c r="H172" s="268" t="s">
        <v>607</v>
      </c>
      <c r="I172" s="268" t="s">
        <v>543</v>
      </c>
      <c r="J172" s="268">
        <v>50</v>
      </c>
      <c r="K172" s="309"/>
    </row>
    <row r="173" spans="2:11" ht="15" customHeight="1">
      <c r="B173" s="288"/>
      <c r="C173" s="268" t="s">
        <v>568</v>
      </c>
      <c r="D173" s="268"/>
      <c r="E173" s="268"/>
      <c r="F173" s="287" t="s">
        <v>547</v>
      </c>
      <c r="G173" s="268"/>
      <c r="H173" s="268" t="s">
        <v>607</v>
      </c>
      <c r="I173" s="268" t="s">
        <v>543</v>
      </c>
      <c r="J173" s="268">
        <v>50</v>
      </c>
      <c r="K173" s="309"/>
    </row>
    <row r="174" spans="2:11" ht="15" customHeight="1">
      <c r="B174" s="288"/>
      <c r="C174" s="268" t="s">
        <v>566</v>
      </c>
      <c r="D174" s="268"/>
      <c r="E174" s="268"/>
      <c r="F174" s="287" t="s">
        <v>547</v>
      </c>
      <c r="G174" s="268"/>
      <c r="H174" s="268" t="s">
        <v>607</v>
      </c>
      <c r="I174" s="268" t="s">
        <v>543</v>
      </c>
      <c r="J174" s="268">
        <v>50</v>
      </c>
      <c r="K174" s="309"/>
    </row>
    <row r="175" spans="2:11" ht="15" customHeight="1">
      <c r="B175" s="288"/>
      <c r="C175" s="268" t="s">
        <v>114</v>
      </c>
      <c r="D175" s="268"/>
      <c r="E175" s="268"/>
      <c r="F175" s="287" t="s">
        <v>541</v>
      </c>
      <c r="G175" s="268"/>
      <c r="H175" s="268" t="s">
        <v>608</v>
      </c>
      <c r="I175" s="268" t="s">
        <v>609</v>
      </c>
      <c r="J175" s="268"/>
      <c r="K175" s="309"/>
    </row>
    <row r="176" spans="2:11" ht="15" customHeight="1">
      <c r="B176" s="288"/>
      <c r="C176" s="268" t="s">
        <v>62</v>
      </c>
      <c r="D176" s="268"/>
      <c r="E176" s="268"/>
      <c r="F176" s="287" t="s">
        <v>541</v>
      </c>
      <c r="G176" s="268"/>
      <c r="H176" s="268" t="s">
        <v>610</v>
      </c>
      <c r="I176" s="268" t="s">
        <v>611</v>
      </c>
      <c r="J176" s="268">
        <v>1</v>
      </c>
      <c r="K176" s="309"/>
    </row>
    <row r="177" spans="2:11" ht="15" customHeight="1">
      <c r="B177" s="288"/>
      <c r="C177" s="268" t="s">
        <v>58</v>
      </c>
      <c r="D177" s="268"/>
      <c r="E177" s="268"/>
      <c r="F177" s="287" t="s">
        <v>541</v>
      </c>
      <c r="G177" s="268"/>
      <c r="H177" s="268" t="s">
        <v>612</v>
      </c>
      <c r="I177" s="268" t="s">
        <v>543</v>
      </c>
      <c r="J177" s="268">
        <v>20</v>
      </c>
      <c r="K177" s="309"/>
    </row>
    <row r="178" spans="2:11" ht="15" customHeight="1">
      <c r="B178" s="288"/>
      <c r="C178" s="268" t="s">
        <v>115</v>
      </c>
      <c r="D178" s="268"/>
      <c r="E178" s="268"/>
      <c r="F178" s="287" t="s">
        <v>541</v>
      </c>
      <c r="G178" s="268"/>
      <c r="H178" s="268" t="s">
        <v>613</v>
      </c>
      <c r="I178" s="268" t="s">
        <v>543</v>
      </c>
      <c r="J178" s="268">
        <v>255</v>
      </c>
      <c r="K178" s="309"/>
    </row>
    <row r="179" spans="2:11" ht="15" customHeight="1">
      <c r="B179" s="288"/>
      <c r="C179" s="268" t="s">
        <v>116</v>
      </c>
      <c r="D179" s="268"/>
      <c r="E179" s="268"/>
      <c r="F179" s="287" t="s">
        <v>541</v>
      </c>
      <c r="G179" s="268"/>
      <c r="H179" s="268" t="s">
        <v>506</v>
      </c>
      <c r="I179" s="268" t="s">
        <v>543</v>
      </c>
      <c r="J179" s="268">
        <v>10</v>
      </c>
      <c r="K179" s="309"/>
    </row>
    <row r="180" spans="2:11" ht="15" customHeight="1">
      <c r="B180" s="288"/>
      <c r="C180" s="268" t="s">
        <v>117</v>
      </c>
      <c r="D180" s="268"/>
      <c r="E180" s="268"/>
      <c r="F180" s="287" t="s">
        <v>541</v>
      </c>
      <c r="G180" s="268"/>
      <c r="H180" s="268" t="s">
        <v>614</v>
      </c>
      <c r="I180" s="268" t="s">
        <v>575</v>
      </c>
      <c r="J180" s="268"/>
      <c r="K180" s="309"/>
    </row>
    <row r="181" spans="2:11" ht="15" customHeight="1">
      <c r="B181" s="288"/>
      <c r="C181" s="268" t="s">
        <v>615</v>
      </c>
      <c r="D181" s="268"/>
      <c r="E181" s="268"/>
      <c r="F181" s="287" t="s">
        <v>541</v>
      </c>
      <c r="G181" s="268"/>
      <c r="H181" s="268" t="s">
        <v>616</v>
      </c>
      <c r="I181" s="268" t="s">
        <v>575</v>
      </c>
      <c r="J181" s="268"/>
      <c r="K181" s="309"/>
    </row>
    <row r="182" spans="2:11" ht="15" customHeight="1">
      <c r="B182" s="288"/>
      <c r="C182" s="268" t="s">
        <v>604</v>
      </c>
      <c r="D182" s="268"/>
      <c r="E182" s="268"/>
      <c r="F182" s="287" t="s">
        <v>541</v>
      </c>
      <c r="G182" s="268"/>
      <c r="H182" s="268" t="s">
        <v>617</v>
      </c>
      <c r="I182" s="268" t="s">
        <v>575</v>
      </c>
      <c r="J182" s="268"/>
      <c r="K182" s="309"/>
    </row>
    <row r="183" spans="2:11" ht="15" customHeight="1">
      <c r="B183" s="288"/>
      <c r="C183" s="268" t="s">
        <v>119</v>
      </c>
      <c r="D183" s="268"/>
      <c r="E183" s="268"/>
      <c r="F183" s="287" t="s">
        <v>547</v>
      </c>
      <c r="G183" s="268"/>
      <c r="H183" s="268" t="s">
        <v>618</v>
      </c>
      <c r="I183" s="268" t="s">
        <v>543</v>
      </c>
      <c r="J183" s="268">
        <v>50</v>
      </c>
      <c r="K183" s="309"/>
    </row>
    <row r="184" spans="2:11" ht="15" customHeight="1">
      <c r="B184" s="288"/>
      <c r="C184" s="268" t="s">
        <v>619</v>
      </c>
      <c r="D184" s="268"/>
      <c r="E184" s="268"/>
      <c r="F184" s="287" t="s">
        <v>547</v>
      </c>
      <c r="G184" s="268"/>
      <c r="H184" s="268" t="s">
        <v>620</v>
      </c>
      <c r="I184" s="268" t="s">
        <v>621</v>
      </c>
      <c r="J184" s="268"/>
      <c r="K184" s="309"/>
    </row>
    <row r="185" spans="2:11" ht="15" customHeight="1">
      <c r="B185" s="288"/>
      <c r="C185" s="268" t="s">
        <v>622</v>
      </c>
      <c r="D185" s="268"/>
      <c r="E185" s="268"/>
      <c r="F185" s="287" t="s">
        <v>547</v>
      </c>
      <c r="G185" s="268"/>
      <c r="H185" s="268" t="s">
        <v>623</v>
      </c>
      <c r="I185" s="268" t="s">
        <v>621</v>
      </c>
      <c r="J185" s="268"/>
      <c r="K185" s="309"/>
    </row>
    <row r="186" spans="2:11" ht="15" customHeight="1">
      <c r="B186" s="288"/>
      <c r="C186" s="268" t="s">
        <v>624</v>
      </c>
      <c r="D186" s="268"/>
      <c r="E186" s="268"/>
      <c r="F186" s="287" t="s">
        <v>547</v>
      </c>
      <c r="G186" s="268"/>
      <c r="H186" s="268" t="s">
        <v>625</v>
      </c>
      <c r="I186" s="268" t="s">
        <v>621</v>
      </c>
      <c r="J186" s="268"/>
      <c r="K186" s="309"/>
    </row>
    <row r="187" spans="2:11" ht="15" customHeight="1">
      <c r="B187" s="288"/>
      <c r="C187" s="321" t="s">
        <v>626</v>
      </c>
      <c r="D187" s="268"/>
      <c r="E187" s="268"/>
      <c r="F187" s="287" t="s">
        <v>547</v>
      </c>
      <c r="G187" s="268"/>
      <c r="H187" s="268" t="s">
        <v>627</v>
      </c>
      <c r="I187" s="268" t="s">
        <v>628</v>
      </c>
      <c r="J187" s="322" t="s">
        <v>629</v>
      </c>
      <c r="K187" s="309"/>
    </row>
    <row r="188" spans="2:11" ht="15" customHeight="1">
      <c r="B188" s="288"/>
      <c r="C188" s="273" t="s">
        <v>47</v>
      </c>
      <c r="D188" s="268"/>
      <c r="E188" s="268"/>
      <c r="F188" s="287" t="s">
        <v>541</v>
      </c>
      <c r="G188" s="268"/>
      <c r="H188" s="264" t="s">
        <v>630</v>
      </c>
      <c r="I188" s="268" t="s">
        <v>631</v>
      </c>
      <c r="J188" s="268"/>
      <c r="K188" s="309"/>
    </row>
    <row r="189" spans="2:11" ht="15" customHeight="1">
      <c r="B189" s="288"/>
      <c r="C189" s="273" t="s">
        <v>632</v>
      </c>
      <c r="D189" s="268"/>
      <c r="E189" s="268"/>
      <c r="F189" s="287" t="s">
        <v>541</v>
      </c>
      <c r="G189" s="268"/>
      <c r="H189" s="268" t="s">
        <v>633</v>
      </c>
      <c r="I189" s="268" t="s">
        <v>575</v>
      </c>
      <c r="J189" s="268"/>
      <c r="K189" s="309"/>
    </row>
    <row r="190" spans="2:11" ht="15" customHeight="1">
      <c r="B190" s="288"/>
      <c r="C190" s="273" t="s">
        <v>634</v>
      </c>
      <c r="D190" s="268"/>
      <c r="E190" s="268"/>
      <c r="F190" s="287" t="s">
        <v>541</v>
      </c>
      <c r="G190" s="268"/>
      <c r="H190" s="268" t="s">
        <v>635</v>
      </c>
      <c r="I190" s="268" t="s">
        <v>575</v>
      </c>
      <c r="J190" s="268"/>
      <c r="K190" s="309"/>
    </row>
    <row r="191" spans="2:11" ht="15" customHeight="1">
      <c r="B191" s="288"/>
      <c r="C191" s="273" t="s">
        <v>636</v>
      </c>
      <c r="D191" s="268"/>
      <c r="E191" s="268"/>
      <c r="F191" s="287" t="s">
        <v>547</v>
      </c>
      <c r="G191" s="268"/>
      <c r="H191" s="268" t="s">
        <v>637</v>
      </c>
      <c r="I191" s="268" t="s">
        <v>575</v>
      </c>
      <c r="J191" s="268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4"/>
      <c r="C193" s="268"/>
      <c r="D193" s="268"/>
      <c r="E193" s="268"/>
      <c r="F193" s="287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7"/>
      <c r="G194" s="268"/>
      <c r="H194" s="268"/>
      <c r="I194" s="268"/>
      <c r="J194" s="268"/>
      <c r="K194" s="264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1">
      <c r="B197" s="259"/>
      <c r="C197" s="383" t="s">
        <v>638</v>
      </c>
      <c r="D197" s="383"/>
      <c r="E197" s="383"/>
      <c r="F197" s="383"/>
      <c r="G197" s="383"/>
      <c r="H197" s="383"/>
      <c r="I197" s="383"/>
      <c r="J197" s="383"/>
      <c r="K197" s="260"/>
    </row>
    <row r="198" spans="2:11" ht="25.5" customHeight="1">
      <c r="B198" s="259"/>
      <c r="C198" s="324" t="s">
        <v>639</v>
      </c>
      <c r="D198" s="324"/>
      <c r="E198" s="324"/>
      <c r="F198" s="324" t="s">
        <v>640</v>
      </c>
      <c r="G198" s="325"/>
      <c r="H198" s="382" t="s">
        <v>641</v>
      </c>
      <c r="I198" s="382"/>
      <c r="J198" s="382"/>
      <c r="K198" s="260"/>
    </row>
    <row r="199" spans="2:11" ht="5.25" customHeight="1">
      <c r="B199" s="288"/>
      <c r="C199" s="285"/>
      <c r="D199" s="285"/>
      <c r="E199" s="285"/>
      <c r="F199" s="285"/>
      <c r="G199" s="268"/>
      <c r="H199" s="285"/>
      <c r="I199" s="285"/>
      <c r="J199" s="285"/>
      <c r="K199" s="309"/>
    </row>
    <row r="200" spans="2:11" ht="15" customHeight="1">
      <c r="B200" s="288"/>
      <c r="C200" s="268" t="s">
        <v>631</v>
      </c>
      <c r="D200" s="268"/>
      <c r="E200" s="268"/>
      <c r="F200" s="287" t="s">
        <v>48</v>
      </c>
      <c r="G200" s="268"/>
      <c r="H200" s="380" t="s">
        <v>642</v>
      </c>
      <c r="I200" s="380"/>
      <c r="J200" s="380"/>
      <c r="K200" s="309"/>
    </row>
    <row r="201" spans="2:11" ht="15" customHeight="1">
      <c r="B201" s="288"/>
      <c r="C201" s="294"/>
      <c r="D201" s="268"/>
      <c r="E201" s="268"/>
      <c r="F201" s="287" t="s">
        <v>49</v>
      </c>
      <c r="G201" s="268"/>
      <c r="H201" s="380" t="s">
        <v>643</v>
      </c>
      <c r="I201" s="380"/>
      <c r="J201" s="380"/>
      <c r="K201" s="309"/>
    </row>
    <row r="202" spans="2:11" ht="15" customHeight="1">
      <c r="B202" s="288"/>
      <c r="C202" s="294"/>
      <c r="D202" s="268"/>
      <c r="E202" s="268"/>
      <c r="F202" s="287" t="s">
        <v>52</v>
      </c>
      <c r="G202" s="268"/>
      <c r="H202" s="380" t="s">
        <v>644</v>
      </c>
      <c r="I202" s="380"/>
      <c r="J202" s="380"/>
      <c r="K202" s="309"/>
    </row>
    <row r="203" spans="2:11" ht="15" customHeight="1">
      <c r="B203" s="288"/>
      <c r="C203" s="268"/>
      <c r="D203" s="268"/>
      <c r="E203" s="268"/>
      <c r="F203" s="287" t="s">
        <v>50</v>
      </c>
      <c r="G203" s="268"/>
      <c r="H203" s="380" t="s">
        <v>645</v>
      </c>
      <c r="I203" s="380"/>
      <c r="J203" s="380"/>
      <c r="K203" s="309"/>
    </row>
    <row r="204" spans="2:11" ht="15" customHeight="1">
      <c r="B204" s="288"/>
      <c r="C204" s="268"/>
      <c r="D204" s="268"/>
      <c r="E204" s="268"/>
      <c r="F204" s="287" t="s">
        <v>51</v>
      </c>
      <c r="G204" s="268"/>
      <c r="H204" s="380" t="s">
        <v>646</v>
      </c>
      <c r="I204" s="380"/>
      <c r="J204" s="380"/>
      <c r="K204" s="309"/>
    </row>
    <row r="205" spans="2:11" ht="15" customHeight="1">
      <c r="B205" s="288"/>
      <c r="C205" s="268"/>
      <c r="D205" s="268"/>
      <c r="E205" s="268"/>
      <c r="F205" s="287"/>
      <c r="G205" s="268"/>
      <c r="H205" s="268"/>
      <c r="I205" s="268"/>
      <c r="J205" s="268"/>
      <c r="K205" s="309"/>
    </row>
    <row r="206" spans="2:11" ht="15" customHeight="1">
      <c r="B206" s="288"/>
      <c r="C206" s="268" t="s">
        <v>587</v>
      </c>
      <c r="D206" s="268"/>
      <c r="E206" s="268"/>
      <c r="F206" s="287" t="s">
        <v>83</v>
      </c>
      <c r="G206" s="268"/>
      <c r="H206" s="380" t="s">
        <v>647</v>
      </c>
      <c r="I206" s="380"/>
      <c r="J206" s="380"/>
      <c r="K206" s="309"/>
    </row>
    <row r="207" spans="2:11" ht="15" customHeight="1">
      <c r="B207" s="288"/>
      <c r="C207" s="294"/>
      <c r="D207" s="268"/>
      <c r="E207" s="268"/>
      <c r="F207" s="287" t="s">
        <v>485</v>
      </c>
      <c r="G207" s="268"/>
      <c r="H207" s="380" t="s">
        <v>486</v>
      </c>
      <c r="I207" s="380"/>
      <c r="J207" s="380"/>
      <c r="K207" s="309"/>
    </row>
    <row r="208" spans="2:11" ht="15" customHeight="1">
      <c r="B208" s="288"/>
      <c r="C208" s="268"/>
      <c r="D208" s="268"/>
      <c r="E208" s="268"/>
      <c r="F208" s="287" t="s">
        <v>483</v>
      </c>
      <c r="G208" s="268"/>
      <c r="H208" s="380" t="s">
        <v>648</v>
      </c>
      <c r="I208" s="380"/>
      <c r="J208" s="380"/>
      <c r="K208" s="309"/>
    </row>
    <row r="209" spans="2:11" ht="15" customHeight="1">
      <c r="B209" s="326"/>
      <c r="C209" s="294"/>
      <c r="D209" s="294"/>
      <c r="E209" s="294"/>
      <c r="F209" s="287" t="s">
        <v>88</v>
      </c>
      <c r="G209" s="273"/>
      <c r="H209" s="381" t="s">
        <v>487</v>
      </c>
      <c r="I209" s="381"/>
      <c r="J209" s="381"/>
      <c r="K209" s="327"/>
    </row>
    <row r="210" spans="2:11" ht="15" customHeight="1">
      <c r="B210" s="326"/>
      <c r="C210" s="294"/>
      <c r="D210" s="294"/>
      <c r="E210" s="294"/>
      <c r="F210" s="287" t="s">
        <v>488</v>
      </c>
      <c r="G210" s="273"/>
      <c r="H210" s="381" t="s">
        <v>649</v>
      </c>
      <c r="I210" s="381"/>
      <c r="J210" s="381"/>
      <c r="K210" s="327"/>
    </row>
    <row r="211" spans="2:11" ht="15" customHeight="1">
      <c r="B211" s="326"/>
      <c r="C211" s="294"/>
      <c r="D211" s="294"/>
      <c r="E211" s="294"/>
      <c r="F211" s="328"/>
      <c r="G211" s="273"/>
      <c r="H211" s="329"/>
      <c r="I211" s="329"/>
      <c r="J211" s="329"/>
      <c r="K211" s="327"/>
    </row>
    <row r="212" spans="2:11" ht="15" customHeight="1">
      <c r="B212" s="326"/>
      <c r="C212" s="268" t="s">
        <v>611</v>
      </c>
      <c r="D212" s="294"/>
      <c r="E212" s="294"/>
      <c r="F212" s="287">
        <v>1</v>
      </c>
      <c r="G212" s="273"/>
      <c r="H212" s="381" t="s">
        <v>650</v>
      </c>
      <c r="I212" s="381"/>
      <c r="J212" s="381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3"/>
      <c r="H213" s="381" t="s">
        <v>651</v>
      </c>
      <c r="I213" s="381"/>
      <c r="J213" s="381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3"/>
      <c r="H214" s="381" t="s">
        <v>652</v>
      </c>
      <c r="I214" s="381"/>
      <c r="J214" s="381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3"/>
      <c r="H215" s="381" t="s">
        <v>653</v>
      </c>
      <c r="I215" s="381"/>
      <c r="J215" s="381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Pavlíková</dc:creator>
  <cp:keywords/>
  <dc:description/>
  <cp:lastModifiedBy>Stejskalová Jana</cp:lastModifiedBy>
  <dcterms:created xsi:type="dcterms:W3CDTF">2018-01-26T11:29:58Z</dcterms:created>
  <dcterms:modified xsi:type="dcterms:W3CDTF">2018-02-19T13:41:51Z</dcterms:modified>
  <cp:category/>
  <cp:version/>
  <cp:contentType/>
  <cp:contentStatus/>
</cp:coreProperties>
</file>