
<file path=[Content_Types].xml><?xml version="1.0" encoding="utf-8"?>
<Types xmlns="http://schemas.openxmlformats.org/package/2006/content-types">
  <Default Extension="png" ContentType="image/png"/>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570" windowWidth="28455" windowHeight="11955" activeTab="1"/>
  </bookViews>
  <sheets>
    <sheet name="Rekapitulace stavby" sheetId="1" r:id="rId1"/>
    <sheet name="01 - WC" sheetId="2" r:id="rId2"/>
    <sheet name="Pokyny pro vyplnění" sheetId="3" r:id="rId3"/>
  </sheets>
  <definedNames>
    <definedName name="_xlnm._FilterDatabase" localSheetId="1" hidden="1">'01 - WC'!$C$104:$K$476</definedName>
    <definedName name="_xlnm.Print_Titles" localSheetId="1">'01 - WC'!$104:$104</definedName>
    <definedName name="_xlnm.Print_Titles" localSheetId="0">'Rekapitulace stavby'!$52:$52</definedName>
    <definedName name="_xlnm.Print_Area" localSheetId="1">'01 - WC'!$C$4:$J$39,'01 - WC'!$C$45:$J$86,'01 - WC'!$C$92:$K$476</definedName>
    <definedName name="_xlnm.Print_Area" localSheetId="2">'Pokyny pro vyplnění'!$B$2:$K$71,'Pokyny pro vyplnění'!$B$74:$K$118,'Pokyny pro vyplnění'!$B$121:$K$190,'Pokyny pro vyplnění'!$B$198:$K$218</definedName>
    <definedName name="_xlnm.Print_Area" localSheetId="0">'Rekapitulace stavby'!$D$4:$AO$36,'Rekapitulace stavby'!$C$42:$AQ$56</definedName>
  </definedNames>
  <calcPr calcId="125725"/>
</workbook>
</file>

<file path=xl/calcChain.xml><?xml version="1.0" encoding="utf-8"?>
<calcChain xmlns="http://schemas.openxmlformats.org/spreadsheetml/2006/main">
  <c r="J37" i="2"/>
  <c r="J36"/>
  <c r="AY55" i="1"/>
  <c r="J35" i="2"/>
  <c r="AX55" i="1"/>
  <c r="BI475" i="2"/>
  <c r="BH475"/>
  <c r="BG475"/>
  <c r="BF475"/>
  <c r="T475"/>
  <c r="R475"/>
  <c r="P475"/>
  <c r="BK475"/>
  <c r="BK470" s="1"/>
  <c r="J470" s="1"/>
  <c r="J85" s="1"/>
  <c r="J475"/>
  <c r="BE475"/>
  <c r="BI471"/>
  <c r="BH471"/>
  <c r="BG471"/>
  <c r="BF471"/>
  <c r="T471"/>
  <c r="T470"/>
  <c r="R471"/>
  <c r="R470"/>
  <c r="P471"/>
  <c r="P470"/>
  <c r="BK471"/>
  <c r="J471"/>
  <c r="BE471" s="1"/>
  <c r="BI462"/>
  <c r="BH462"/>
  <c r="BG462"/>
  <c r="BF462"/>
  <c r="T462"/>
  <c r="T461"/>
  <c r="R462"/>
  <c r="R461"/>
  <c r="P462"/>
  <c r="P461"/>
  <c r="BK462"/>
  <c r="BK461"/>
  <c r="J461" s="1"/>
  <c r="J84" s="1"/>
  <c r="J462"/>
  <c r="BE462" s="1"/>
  <c r="BI454"/>
  <c r="BH454"/>
  <c r="BG454"/>
  <c r="BF454"/>
  <c r="T454"/>
  <c r="T453"/>
  <c r="R454"/>
  <c r="R453"/>
  <c r="P454"/>
  <c r="P453"/>
  <c r="BK454"/>
  <c r="BK453"/>
  <c r="J453" s="1"/>
  <c r="J83" s="1"/>
  <c r="J454"/>
  <c r="BE454" s="1"/>
  <c r="BI452"/>
  <c r="BH452"/>
  <c r="BG452"/>
  <c r="BF452"/>
  <c r="T452"/>
  <c r="R452"/>
  <c r="P452"/>
  <c r="BK452"/>
  <c r="J452"/>
  <c r="BE452"/>
  <c r="BI450"/>
  <c r="BH450"/>
  <c r="BG450"/>
  <c r="BF450"/>
  <c r="T450"/>
  <c r="T449"/>
  <c r="T448" s="1"/>
  <c r="R450"/>
  <c r="R449" s="1"/>
  <c r="R448" s="1"/>
  <c r="P450"/>
  <c r="P449"/>
  <c r="P448" s="1"/>
  <c r="BK450"/>
  <c r="BK449" s="1"/>
  <c r="J450"/>
  <c r="BE450"/>
  <c r="BI444"/>
  <c r="BH444"/>
  <c r="BG444"/>
  <c r="BF444"/>
  <c r="T444"/>
  <c r="R444"/>
  <c r="P444"/>
  <c r="BK444"/>
  <c r="J444"/>
  <c r="BE444"/>
  <c r="BI443"/>
  <c r="BH443"/>
  <c r="BG443"/>
  <c r="BF443"/>
  <c r="T443"/>
  <c r="R443"/>
  <c r="P443"/>
  <c r="BK443"/>
  <c r="J443"/>
  <c r="BE443"/>
  <c r="BI434"/>
  <c r="BH434"/>
  <c r="BG434"/>
  <c r="BF434"/>
  <c r="T434"/>
  <c r="R434"/>
  <c r="P434"/>
  <c r="BK434"/>
  <c r="J434"/>
  <c r="BE434"/>
  <c r="BI433"/>
  <c r="BH433"/>
  <c r="BG433"/>
  <c r="BF433"/>
  <c r="T433"/>
  <c r="R433"/>
  <c r="P433"/>
  <c r="BK433"/>
  <c r="J433"/>
  <c r="BE433"/>
  <c r="BI431"/>
  <c r="BH431"/>
  <c r="BG431"/>
  <c r="BF431"/>
  <c r="T431"/>
  <c r="R431"/>
  <c r="P431"/>
  <c r="BK431"/>
  <c r="J431"/>
  <c r="BE431"/>
  <c r="BI426"/>
  <c r="BH426"/>
  <c r="BG426"/>
  <c r="BF426"/>
  <c r="T426"/>
  <c r="R426"/>
  <c r="P426"/>
  <c r="BK426"/>
  <c r="J426"/>
  <c r="BE426"/>
  <c r="BI423"/>
  <c r="BH423"/>
  <c r="BG423"/>
  <c r="BF423"/>
  <c r="T423"/>
  <c r="R423"/>
  <c r="R408" s="1"/>
  <c r="P423"/>
  <c r="BK423"/>
  <c r="J423"/>
  <c r="BE423"/>
  <c r="BI412"/>
  <c r="BH412"/>
  <c r="BG412"/>
  <c r="BF412"/>
  <c r="T412"/>
  <c r="R412"/>
  <c r="P412"/>
  <c r="BK412"/>
  <c r="BK408" s="1"/>
  <c r="J408" s="1"/>
  <c r="J80" s="1"/>
  <c r="J412"/>
  <c r="BE412"/>
  <c r="BI409"/>
  <c r="BH409"/>
  <c r="BG409"/>
  <c r="BF409"/>
  <c r="T409"/>
  <c r="T408"/>
  <c r="R409"/>
  <c r="P409"/>
  <c r="P408"/>
  <c r="BK409"/>
  <c r="J409"/>
  <c r="BE409" s="1"/>
  <c r="BI407"/>
  <c r="BH407"/>
  <c r="BG407"/>
  <c r="BF407"/>
  <c r="T407"/>
  <c r="R407"/>
  <c r="P407"/>
  <c r="BK407"/>
  <c r="J407"/>
  <c r="BE407"/>
  <c r="BI406"/>
  <c r="BH406"/>
  <c r="BG406"/>
  <c r="BF406"/>
  <c r="T406"/>
  <c r="R406"/>
  <c r="P406"/>
  <c r="BK406"/>
  <c r="J406"/>
  <c r="BE406"/>
  <c r="BI402"/>
  <c r="BH402"/>
  <c r="BG402"/>
  <c r="BF402"/>
  <c r="T402"/>
  <c r="R402"/>
  <c r="P402"/>
  <c r="BK402"/>
  <c r="J402"/>
  <c r="BE402"/>
  <c r="BI400"/>
  <c r="BH400"/>
  <c r="BG400"/>
  <c r="BF400"/>
  <c r="T400"/>
  <c r="R400"/>
  <c r="P400"/>
  <c r="BK400"/>
  <c r="J400"/>
  <c r="BE400"/>
  <c r="BI394"/>
  <c r="BH394"/>
  <c r="BG394"/>
  <c r="BF394"/>
  <c r="T394"/>
  <c r="R394"/>
  <c r="P394"/>
  <c r="BK394"/>
  <c r="J394"/>
  <c r="BE394"/>
  <c r="BI393"/>
  <c r="BH393"/>
  <c r="BG393"/>
  <c r="BF393"/>
  <c r="T393"/>
  <c r="R393"/>
  <c r="P393"/>
  <c r="BK393"/>
  <c r="J393"/>
  <c r="BE393"/>
  <c r="BI390"/>
  <c r="BH390"/>
  <c r="BG390"/>
  <c r="BF390"/>
  <c r="T390"/>
  <c r="R390"/>
  <c r="P390"/>
  <c r="BK390"/>
  <c r="J390"/>
  <c r="BE390"/>
  <c r="BI387"/>
  <c r="BH387"/>
  <c r="BG387"/>
  <c r="BF387"/>
  <c r="T387"/>
  <c r="T386"/>
  <c r="R387"/>
  <c r="R386"/>
  <c r="P387"/>
  <c r="P386"/>
  <c r="BK387"/>
  <c r="BK386"/>
  <c r="J386" s="1"/>
  <c r="J79" s="1"/>
  <c r="J387"/>
  <c r="BE387" s="1"/>
  <c r="BI382"/>
  <c r="BH382"/>
  <c r="BG382"/>
  <c r="BF382"/>
  <c r="T382"/>
  <c r="T381"/>
  <c r="R382"/>
  <c r="R381"/>
  <c r="P382"/>
  <c r="P381"/>
  <c r="BK382"/>
  <c r="BK381"/>
  <c r="J381" s="1"/>
  <c r="J78" s="1"/>
  <c r="J382"/>
  <c r="BE382" s="1"/>
  <c r="BI380"/>
  <c r="BH380"/>
  <c r="BG380"/>
  <c r="BF380"/>
  <c r="T380"/>
  <c r="R380"/>
  <c r="P380"/>
  <c r="BK380"/>
  <c r="J380"/>
  <c r="BE380"/>
  <c r="BI379"/>
  <c r="BH379"/>
  <c r="BG379"/>
  <c r="BF379"/>
  <c r="T379"/>
  <c r="R379"/>
  <c r="P379"/>
  <c r="BK379"/>
  <c r="J379"/>
  <c r="BE379"/>
  <c r="BI373"/>
  <c r="BH373"/>
  <c r="BG373"/>
  <c r="BF373"/>
  <c r="T373"/>
  <c r="R373"/>
  <c r="P373"/>
  <c r="BK373"/>
  <c r="J373"/>
  <c r="BE373"/>
  <c r="BI367"/>
  <c r="BH367"/>
  <c r="BG367"/>
  <c r="BF367"/>
  <c r="T367"/>
  <c r="R367"/>
  <c r="P367"/>
  <c r="BK367"/>
  <c r="J367"/>
  <c r="BE367"/>
  <c r="BI360"/>
  <c r="BH360"/>
  <c r="BG360"/>
  <c r="BF360"/>
  <c r="T360"/>
  <c r="R360"/>
  <c r="P360"/>
  <c r="BK360"/>
  <c r="J360"/>
  <c r="BE360"/>
  <c r="BI355"/>
  <c r="BH355"/>
  <c r="BG355"/>
  <c r="BF355"/>
  <c r="T355"/>
  <c r="R355"/>
  <c r="P355"/>
  <c r="BK355"/>
  <c r="J355"/>
  <c r="BE355"/>
  <c r="BI347"/>
  <c r="BH347"/>
  <c r="BG347"/>
  <c r="BF347"/>
  <c r="T347"/>
  <c r="R347"/>
  <c r="P347"/>
  <c r="BK347"/>
  <c r="J347"/>
  <c r="BE347"/>
  <c r="BI346"/>
  <c r="BH346"/>
  <c r="BG346"/>
  <c r="BF346"/>
  <c r="T346"/>
  <c r="R346"/>
  <c r="P346"/>
  <c r="BK346"/>
  <c r="J346"/>
  <c r="BE346"/>
  <c r="BI343"/>
  <c r="BH343"/>
  <c r="BG343"/>
  <c r="BF343"/>
  <c r="T343"/>
  <c r="R343"/>
  <c r="P343"/>
  <c r="BK343"/>
  <c r="J343"/>
  <c r="BE343"/>
  <c r="BI340"/>
  <c r="BH340"/>
  <c r="BG340"/>
  <c r="BF340"/>
  <c r="T340"/>
  <c r="R340"/>
  <c r="P340"/>
  <c r="BK340"/>
  <c r="J340"/>
  <c r="BE340"/>
  <c r="BI335"/>
  <c r="BH335"/>
  <c r="BG335"/>
  <c r="BF335"/>
  <c r="T335"/>
  <c r="R335"/>
  <c r="P335"/>
  <c r="BK335"/>
  <c r="J335"/>
  <c r="BE335"/>
  <c r="BI329"/>
  <c r="BH329"/>
  <c r="BG329"/>
  <c r="BF329"/>
  <c r="T329"/>
  <c r="R329"/>
  <c r="R318" s="1"/>
  <c r="P329"/>
  <c r="BK329"/>
  <c r="J329"/>
  <c r="BE329"/>
  <c r="BI323"/>
  <c r="BH323"/>
  <c r="BG323"/>
  <c r="BF323"/>
  <c r="T323"/>
  <c r="R323"/>
  <c r="P323"/>
  <c r="BK323"/>
  <c r="BK318" s="1"/>
  <c r="J318" s="1"/>
  <c r="J77" s="1"/>
  <c r="J323"/>
  <c r="BE323"/>
  <c r="BI319"/>
  <c r="BH319"/>
  <c r="BG319"/>
  <c r="BF319"/>
  <c r="T319"/>
  <c r="T318"/>
  <c r="R319"/>
  <c r="P319"/>
  <c r="P318"/>
  <c r="BK319"/>
  <c r="J319"/>
  <c r="BE319" s="1"/>
  <c r="BI317"/>
  <c r="BH317"/>
  <c r="BG317"/>
  <c r="BF317"/>
  <c r="T317"/>
  <c r="R317"/>
  <c r="P317"/>
  <c r="BK317"/>
  <c r="J317"/>
  <c r="BE317"/>
  <c r="BI316"/>
  <c r="BH316"/>
  <c r="BG316"/>
  <c r="BF316"/>
  <c r="T316"/>
  <c r="T315"/>
  <c r="R316"/>
  <c r="R315"/>
  <c r="P316"/>
  <c r="P315"/>
  <c r="BK316"/>
  <c r="BK315"/>
  <c r="J315" s="1"/>
  <c r="J76" s="1"/>
  <c r="J316"/>
  <c r="BE316" s="1"/>
  <c r="BI314"/>
  <c r="BH314"/>
  <c r="BG314"/>
  <c r="BF314"/>
  <c r="T314"/>
  <c r="T313"/>
  <c r="R314"/>
  <c r="R313"/>
  <c r="P314"/>
  <c r="P313"/>
  <c r="BK314"/>
  <c r="BK313"/>
  <c r="J313" s="1"/>
  <c r="J75" s="1"/>
  <c r="J314"/>
  <c r="BE314" s="1"/>
  <c r="BI312"/>
  <c r="BH312"/>
  <c r="BG312"/>
  <c r="BF312"/>
  <c r="T312"/>
  <c r="T311"/>
  <c r="R312"/>
  <c r="R311"/>
  <c r="P312"/>
  <c r="P311"/>
  <c r="BK312"/>
  <c r="BK311"/>
  <c r="J311" s="1"/>
  <c r="J74" s="1"/>
  <c r="J312"/>
  <c r="BE312" s="1"/>
  <c r="BI310"/>
  <c r="BH310"/>
  <c r="BG310"/>
  <c r="BF310"/>
  <c r="T310"/>
  <c r="T309"/>
  <c r="R310"/>
  <c r="R309"/>
  <c r="P310"/>
  <c r="P309"/>
  <c r="BK310"/>
  <c r="BK309"/>
  <c r="J309" s="1"/>
  <c r="J73" s="1"/>
  <c r="J310"/>
  <c r="BE310" s="1"/>
  <c r="BI308"/>
  <c r="BH308"/>
  <c r="BG308"/>
  <c r="BF308"/>
  <c r="T308"/>
  <c r="R308"/>
  <c r="P308"/>
  <c r="BK308"/>
  <c r="J308"/>
  <c r="BE308"/>
  <c r="BI307"/>
  <c r="BH307"/>
  <c r="BG307"/>
  <c r="BF307"/>
  <c r="T307"/>
  <c r="R307"/>
  <c r="P307"/>
  <c r="BK307"/>
  <c r="J307"/>
  <c r="BE307"/>
  <c r="BI303"/>
  <c r="BH303"/>
  <c r="BG303"/>
  <c r="BF303"/>
  <c r="T303"/>
  <c r="R303"/>
  <c r="P303"/>
  <c r="BK303"/>
  <c r="J303"/>
  <c r="BE303"/>
  <c r="BI299"/>
  <c r="BH299"/>
  <c r="BG299"/>
  <c r="BF299"/>
  <c r="T299"/>
  <c r="R299"/>
  <c r="P299"/>
  <c r="BK299"/>
  <c r="J299"/>
  <c r="BE299"/>
  <c r="BI297"/>
  <c r="BH297"/>
  <c r="BG297"/>
  <c r="BF297"/>
  <c r="T297"/>
  <c r="R297"/>
  <c r="P297"/>
  <c r="BK297"/>
  <c r="J297"/>
  <c r="BE297"/>
  <c r="BI293"/>
  <c r="BH293"/>
  <c r="BG293"/>
  <c r="BF293"/>
  <c r="T293"/>
  <c r="R293"/>
  <c r="P293"/>
  <c r="BK293"/>
  <c r="J293"/>
  <c r="BE293"/>
  <c r="BI291"/>
  <c r="BH291"/>
  <c r="BG291"/>
  <c r="BF291"/>
  <c r="T291"/>
  <c r="R291"/>
  <c r="P291"/>
  <c r="BK291"/>
  <c r="J291"/>
  <c r="BE291"/>
  <c r="BI287"/>
  <c r="BH287"/>
  <c r="BG287"/>
  <c r="BF287"/>
  <c r="T287"/>
  <c r="R287"/>
  <c r="P287"/>
  <c r="BK287"/>
  <c r="J287"/>
  <c r="BE287"/>
  <c r="BI283"/>
  <c r="BH283"/>
  <c r="BG283"/>
  <c r="BF283"/>
  <c r="T283"/>
  <c r="R283"/>
  <c r="P283"/>
  <c r="BK283"/>
  <c r="J283"/>
  <c r="BE283"/>
  <c r="BI279"/>
  <c r="BH279"/>
  <c r="BG279"/>
  <c r="BF279"/>
  <c r="T279"/>
  <c r="T278"/>
  <c r="T277" s="1"/>
  <c r="R279"/>
  <c r="R278" s="1"/>
  <c r="P279"/>
  <c r="P278"/>
  <c r="P277" s="1"/>
  <c r="BK279"/>
  <c r="BK278" s="1"/>
  <c r="J279"/>
  <c r="BE279"/>
  <c r="BI276"/>
  <c r="BH276"/>
  <c r="BG276"/>
  <c r="BF276"/>
  <c r="T276"/>
  <c r="T275"/>
  <c r="R276"/>
  <c r="R275"/>
  <c r="P276"/>
  <c r="P275"/>
  <c r="BK276"/>
  <c r="BK275"/>
  <c r="J275" s="1"/>
  <c r="J70" s="1"/>
  <c r="J276"/>
  <c r="BE276" s="1"/>
  <c r="BI273"/>
  <c r="BH273"/>
  <c r="BG273"/>
  <c r="BF273"/>
  <c r="T273"/>
  <c r="R273"/>
  <c r="P273"/>
  <c r="BK273"/>
  <c r="J273"/>
  <c r="BE273"/>
  <c r="BI270"/>
  <c r="BH270"/>
  <c r="BG270"/>
  <c r="BF270"/>
  <c r="T270"/>
  <c r="R270"/>
  <c r="R267" s="1"/>
  <c r="P270"/>
  <c r="BK270"/>
  <c r="J270"/>
  <c r="BE270"/>
  <c r="BI269"/>
  <c r="BH269"/>
  <c r="BG269"/>
  <c r="BF269"/>
  <c r="T269"/>
  <c r="R269"/>
  <c r="P269"/>
  <c r="BK269"/>
  <c r="BK267" s="1"/>
  <c r="J267" s="1"/>
  <c r="J69" s="1"/>
  <c r="J269"/>
  <c r="BE269"/>
  <c r="BI268"/>
  <c r="BH268"/>
  <c r="BG268"/>
  <c r="BF268"/>
  <c r="T268"/>
  <c r="T267"/>
  <c r="R268"/>
  <c r="P268"/>
  <c r="P267"/>
  <c r="BK268"/>
  <c r="J268"/>
  <c r="BE268" s="1"/>
  <c r="BI264"/>
  <c r="BH264"/>
  <c r="BG264"/>
  <c r="BF264"/>
  <c r="T264"/>
  <c r="R264"/>
  <c r="P264"/>
  <c r="BK264"/>
  <c r="J264"/>
  <c r="BE264"/>
  <c r="BI261"/>
  <c r="BH261"/>
  <c r="BG261"/>
  <c r="BF261"/>
  <c r="T261"/>
  <c r="R261"/>
  <c r="P261"/>
  <c r="BK261"/>
  <c r="J261"/>
  <c r="BE261"/>
  <c r="BI258"/>
  <c r="BH258"/>
  <c r="BG258"/>
  <c r="BF258"/>
  <c r="T258"/>
  <c r="R258"/>
  <c r="P258"/>
  <c r="BK258"/>
  <c r="J258"/>
  <c r="BE258"/>
  <c r="BI255"/>
  <c r="BH255"/>
  <c r="BG255"/>
  <c r="BF255"/>
  <c r="T255"/>
  <c r="R255"/>
  <c r="P255"/>
  <c r="BK255"/>
  <c r="J255"/>
  <c r="BE255"/>
  <c r="BI251"/>
  <c r="BH251"/>
  <c r="BG251"/>
  <c r="BF251"/>
  <c r="T251"/>
  <c r="R251"/>
  <c r="P251"/>
  <c r="BK251"/>
  <c r="J251"/>
  <c r="BE251"/>
  <c r="BI248"/>
  <c r="BH248"/>
  <c r="BG248"/>
  <c r="BF248"/>
  <c r="T248"/>
  <c r="R248"/>
  <c r="P248"/>
  <c r="BK248"/>
  <c r="J248"/>
  <c r="BE248"/>
  <c r="BI247"/>
  <c r="BH247"/>
  <c r="BG247"/>
  <c r="BF247"/>
  <c r="T247"/>
  <c r="R247"/>
  <c r="P247"/>
  <c r="BK247"/>
  <c r="J247"/>
  <c r="BE247"/>
  <c r="BI243"/>
  <c r="BH243"/>
  <c r="BG243"/>
  <c r="BF243"/>
  <c r="T243"/>
  <c r="R243"/>
  <c r="P243"/>
  <c r="BK243"/>
  <c r="J243"/>
  <c r="BE243"/>
  <c r="BI239"/>
  <c r="BH239"/>
  <c r="BG239"/>
  <c r="BF239"/>
  <c r="T239"/>
  <c r="R239"/>
  <c r="R230" s="1"/>
  <c r="P239"/>
  <c r="BK239"/>
  <c r="J239"/>
  <c r="BE239"/>
  <c r="BI235"/>
  <c r="BH235"/>
  <c r="BG235"/>
  <c r="BF235"/>
  <c r="T235"/>
  <c r="R235"/>
  <c r="P235"/>
  <c r="BK235"/>
  <c r="BK230" s="1"/>
  <c r="J230" s="1"/>
  <c r="J68" s="1"/>
  <c r="J235"/>
  <c r="BE235"/>
  <c r="BI231"/>
  <c r="BH231"/>
  <c r="BG231"/>
  <c r="BF231"/>
  <c r="T231"/>
  <c r="T230"/>
  <c r="R231"/>
  <c r="P231"/>
  <c r="P230"/>
  <c r="BK231"/>
  <c r="J231"/>
  <c r="BE231" s="1"/>
  <c r="BI226"/>
  <c r="BH226"/>
  <c r="BG226"/>
  <c r="BF226"/>
  <c r="T226"/>
  <c r="R226"/>
  <c r="P226"/>
  <c r="BK226"/>
  <c r="J226"/>
  <c r="BE226"/>
  <c r="BI225"/>
  <c r="BH225"/>
  <c r="BG225"/>
  <c r="BF225"/>
  <c r="T225"/>
  <c r="R225"/>
  <c r="P225"/>
  <c r="BK225"/>
  <c r="J225"/>
  <c r="BE225"/>
  <c r="BI224"/>
  <c r="BH224"/>
  <c r="BG224"/>
  <c r="BF224"/>
  <c r="T224"/>
  <c r="R224"/>
  <c r="P224"/>
  <c r="BK224"/>
  <c r="J224"/>
  <c r="BE224"/>
  <c r="BI223"/>
  <c r="BH223"/>
  <c r="BG223"/>
  <c r="BF223"/>
  <c r="T223"/>
  <c r="R223"/>
  <c r="P223"/>
  <c r="BK223"/>
  <c r="J223"/>
  <c r="BE223"/>
  <c r="BI222"/>
  <c r="BH222"/>
  <c r="BG222"/>
  <c r="BF222"/>
  <c r="T222"/>
  <c r="R222"/>
  <c r="R219" s="1"/>
  <c r="P222"/>
  <c r="BK222"/>
  <c r="J222"/>
  <c r="BE222"/>
  <c r="BI221"/>
  <c r="BH221"/>
  <c r="BG221"/>
  <c r="BF221"/>
  <c r="T221"/>
  <c r="R221"/>
  <c r="P221"/>
  <c r="BK221"/>
  <c r="BK219" s="1"/>
  <c r="J219" s="1"/>
  <c r="J67" s="1"/>
  <c r="J221"/>
  <c r="BE221"/>
  <c r="BI220"/>
  <c r="BH220"/>
  <c r="BG220"/>
  <c r="BF220"/>
  <c r="T220"/>
  <c r="T219"/>
  <c r="R220"/>
  <c r="P220"/>
  <c r="P219"/>
  <c r="BK220"/>
  <c r="J220"/>
  <c r="BE220" s="1"/>
  <c r="BI216"/>
  <c r="BH216"/>
  <c r="BG216"/>
  <c r="BF216"/>
  <c r="T216"/>
  <c r="T215"/>
  <c r="R216"/>
  <c r="R215"/>
  <c r="P216"/>
  <c r="P215"/>
  <c r="BK216"/>
  <c r="BK215"/>
  <c r="J215" s="1"/>
  <c r="J66" s="1"/>
  <c r="J216"/>
  <c r="BE216" s="1"/>
  <c r="BI214"/>
  <c r="BH214"/>
  <c r="BG214"/>
  <c r="BF214"/>
  <c r="T214"/>
  <c r="R214"/>
  <c r="R209" s="1"/>
  <c r="P214"/>
  <c r="BK214"/>
  <c r="J214"/>
  <c r="BE214"/>
  <c r="BI213"/>
  <c r="BH213"/>
  <c r="BG213"/>
  <c r="BF213"/>
  <c r="T213"/>
  <c r="R213"/>
  <c r="P213"/>
  <c r="BK213"/>
  <c r="BK209" s="1"/>
  <c r="J209" s="1"/>
  <c r="J65" s="1"/>
  <c r="J213"/>
  <c r="BE213"/>
  <c r="BI210"/>
  <c r="BH210"/>
  <c r="BG210"/>
  <c r="BF210"/>
  <c r="T210"/>
  <c r="T209"/>
  <c r="R210"/>
  <c r="P210"/>
  <c r="P209"/>
  <c r="BK210"/>
  <c r="J210"/>
  <c r="BE210" s="1"/>
  <c r="BI208"/>
  <c r="BH208"/>
  <c r="BG208"/>
  <c r="BF208"/>
  <c r="T208"/>
  <c r="R208"/>
  <c r="R196" s="1"/>
  <c r="P208"/>
  <c r="BK208"/>
  <c r="J208"/>
  <c r="BE208"/>
  <c r="BI204"/>
  <c r="BH204"/>
  <c r="BG204"/>
  <c r="BF204"/>
  <c r="T204"/>
  <c r="R204"/>
  <c r="P204"/>
  <c r="BK204"/>
  <c r="BK196" s="1"/>
  <c r="J196" s="1"/>
  <c r="J64" s="1"/>
  <c r="J204"/>
  <c r="BE204"/>
  <c r="BI197"/>
  <c r="BH197"/>
  <c r="BG197"/>
  <c r="BF197"/>
  <c r="T197"/>
  <c r="T196"/>
  <c r="R197"/>
  <c r="P197"/>
  <c r="P196"/>
  <c r="BK197"/>
  <c r="J197"/>
  <c r="BE197" s="1"/>
  <c r="BI195"/>
  <c r="BH195"/>
  <c r="BG195"/>
  <c r="BF195"/>
  <c r="T195"/>
  <c r="R195"/>
  <c r="P195"/>
  <c r="BK195"/>
  <c r="J195"/>
  <c r="BE195"/>
  <c r="BI192"/>
  <c r="BH192"/>
  <c r="BG192"/>
  <c r="BF192"/>
  <c r="T192"/>
  <c r="R192"/>
  <c r="P192"/>
  <c r="BK192"/>
  <c r="J192"/>
  <c r="BE192"/>
  <c r="BI191"/>
  <c r="BH191"/>
  <c r="BG191"/>
  <c r="BF191"/>
  <c r="T191"/>
  <c r="R191"/>
  <c r="P191"/>
  <c r="BK191"/>
  <c r="J191"/>
  <c r="BE191"/>
  <c r="BI184"/>
  <c r="BH184"/>
  <c r="BG184"/>
  <c r="BF184"/>
  <c r="T184"/>
  <c r="R184"/>
  <c r="P184"/>
  <c r="BK184"/>
  <c r="J184"/>
  <c r="BE184"/>
  <c r="BI183"/>
  <c r="BH183"/>
  <c r="BG183"/>
  <c r="BF183"/>
  <c r="T183"/>
  <c r="R183"/>
  <c r="P183"/>
  <c r="BK183"/>
  <c r="J183"/>
  <c r="BE183"/>
  <c r="BI180"/>
  <c r="BH180"/>
  <c r="BG180"/>
  <c r="BF180"/>
  <c r="T180"/>
  <c r="R180"/>
  <c r="P180"/>
  <c r="BK180"/>
  <c r="J180"/>
  <c r="BE180"/>
  <c r="BI179"/>
  <c r="BH179"/>
  <c r="BG179"/>
  <c r="BF179"/>
  <c r="T179"/>
  <c r="R179"/>
  <c r="P179"/>
  <c r="BK179"/>
  <c r="J179"/>
  <c r="BE179"/>
  <c r="BI172"/>
  <c r="BH172"/>
  <c r="BG172"/>
  <c r="BF172"/>
  <c r="T172"/>
  <c r="R172"/>
  <c r="P172"/>
  <c r="BK172"/>
  <c r="J172"/>
  <c r="BE172"/>
  <c r="BI169"/>
  <c r="BH169"/>
  <c r="BG169"/>
  <c r="BF169"/>
  <c r="T169"/>
  <c r="R169"/>
  <c r="P169"/>
  <c r="BK169"/>
  <c r="J169"/>
  <c r="BE169"/>
  <c r="BI166"/>
  <c r="BH166"/>
  <c r="BG166"/>
  <c r="BF166"/>
  <c r="T166"/>
  <c r="R166"/>
  <c r="P166"/>
  <c r="BK166"/>
  <c r="J166"/>
  <c r="BE166"/>
  <c r="BI163"/>
  <c r="BH163"/>
  <c r="BG163"/>
  <c r="BF163"/>
  <c r="T163"/>
  <c r="R163"/>
  <c r="P163"/>
  <c r="BK163"/>
  <c r="J163"/>
  <c r="BE163"/>
  <c r="BI159"/>
  <c r="BH159"/>
  <c r="BG159"/>
  <c r="BF159"/>
  <c r="T159"/>
  <c r="T158"/>
  <c r="R159"/>
  <c r="R158"/>
  <c r="P159"/>
  <c r="P158"/>
  <c r="BK159"/>
  <c r="BK158"/>
  <c r="J158" s="1"/>
  <c r="J63" s="1"/>
  <c r="J159"/>
  <c r="BE159" s="1"/>
  <c r="BI155"/>
  <c r="BH155"/>
  <c r="BG155"/>
  <c r="BF155"/>
  <c r="T155"/>
  <c r="R155"/>
  <c r="P155"/>
  <c r="BK155"/>
  <c r="J155"/>
  <c r="BE155"/>
  <c r="BI152"/>
  <c r="BH152"/>
  <c r="BG152"/>
  <c r="BF152"/>
  <c r="T152"/>
  <c r="R152"/>
  <c r="P152"/>
  <c r="BK152"/>
  <c r="J152"/>
  <c r="BE152"/>
  <c r="BI149"/>
  <c r="BH149"/>
  <c r="BG149"/>
  <c r="BF149"/>
  <c r="T149"/>
  <c r="R149"/>
  <c r="P149"/>
  <c r="BK149"/>
  <c r="J149"/>
  <c r="BE149"/>
  <c r="BI146"/>
  <c r="BH146"/>
  <c r="BG146"/>
  <c r="BF146"/>
  <c r="T146"/>
  <c r="R146"/>
  <c r="P146"/>
  <c r="BK146"/>
  <c r="J146"/>
  <c r="BE146"/>
  <c r="BI142"/>
  <c r="BH142"/>
  <c r="BG142"/>
  <c r="BF142"/>
  <c r="T142"/>
  <c r="T141"/>
  <c r="R142"/>
  <c r="R141"/>
  <c r="P142"/>
  <c r="P141"/>
  <c r="BK142"/>
  <c r="BK141"/>
  <c r="J141" s="1"/>
  <c r="J62" s="1"/>
  <c r="J142"/>
  <c r="BE142" s="1"/>
  <c r="BI139"/>
  <c r="BH139"/>
  <c r="BG139"/>
  <c r="BF139"/>
  <c r="T139"/>
  <c r="R139"/>
  <c r="P139"/>
  <c r="BK139"/>
  <c r="J139"/>
  <c r="BE139"/>
  <c r="BI138"/>
  <c r="BH138"/>
  <c r="BG138"/>
  <c r="BF138"/>
  <c r="T138"/>
  <c r="R138"/>
  <c r="P138"/>
  <c r="BK138"/>
  <c r="J138"/>
  <c r="BE138"/>
  <c r="BI135"/>
  <c r="BH135"/>
  <c r="BG135"/>
  <c r="BF135"/>
  <c r="T135"/>
  <c r="R135"/>
  <c r="P135"/>
  <c r="BK135"/>
  <c r="J135"/>
  <c r="BE135"/>
  <c r="BI130"/>
  <c r="BH130"/>
  <c r="BG130"/>
  <c r="BF130"/>
  <c r="T130"/>
  <c r="R130"/>
  <c r="P130"/>
  <c r="BK130"/>
  <c r="J130"/>
  <c r="BE130"/>
  <c r="BI128"/>
  <c r="BH128"/>
  <c r="BG128"/>
  <c r="BF128"/>
  <c r="T128"/>
  <c r="R128"/>
  <c r="P128"/>
  <c r="BK128"/>
  <c r="J128"/>
  <c r="BE128"/>
  <c r="BI124"/>
  <c r="BH124"/>
  <c r="BG124"/>
  <c r="BF124"/>
  <c r="T124"/>
  <c r="R124"/>
  <c r="P124"/>
  <c r="BK124"/>
  <c r="J124"/>
  <c r="BE124"/>
  <c r="BI118"/>
  <c r="BH118"/>
  <c r="BG118"/>
  <c r="BF118"/>
  <c r="T118"/>
  <c r="R118"/>
  <c r="P118"/>
  <c r="BK118"/>
  <c r="J118"/>
  <c r="BE118"/>
  <c r="BI116"/>
  <c r="BH116"/>
  <c r="BG116"/>
  <c r="BF116"/>
  <c r="T116"/>
  <c r="R116"/>
  <c r="R107" s="1"/>
  <c r="P116"/>
  <c r="BK116"/>
  <c r="J116"/>
  <c r="BE116"/>
  <c r="BI112"/>
  <c r="BH112"/>
  <c r="BG112"/>
  <c r="BF112"/>
  <c r="T112"/>
  <c r="R112"/>
  <c r="P112"/>
  <c r="BK112"/>
  <c r="J112"/>
  <c r="BE112"/>
  <c r="BI108"/>
  <c r="F37"/>
  <c r="BD55" i="1" s="1"/>
  <c r="BD54" s="1"/>
  <c r="W33" s="1"/>
  <c r="BH108" i="2"/>
  <c r="F36" s="1"/>
  <c r="BC55" i="1" s="1"/>
  <c r="BC54" s="1"/>
  <c r="BG108" i="2"/>
  <c r="F35"/>
  <c r="BB55" i="1" s="1"/>
  <c r="BB54" s="1"/>
  <c r="BF108" i="2"/>
  <c r="F34" s="1"/>
  <c r="BA55" i="1" s="1"/>
  <c r="BA54" s="1"/>
  <c r="T108" i="2"/>
  <c r="T107"/>
  <c r="T106" s="1"/>
  <c r="R108"/>
  <c r="P108"/>
  <c r="P107"/>
  <c r="P106" s="1"/>
  <c r="P105" s="1"/>
  <c r="AU55" i="1" s="1"/>
  <c r="AU54" s="1"/>
  <c r="BK108" i="2"/>
  <c r="BK107" s="1"/>
  <c r="J108"/>
  <c r="BE108" s="1"/>
  <c r="J102"/>
  <c r="J101"/>
  <c r="F99"/>
  <c r="E97"/>
  <c r="J55"/>
  <c r="J54"/>
  <c r="F52"/>
  <c r="E50"/>
  <c r="J18"/>
  <c r="E18"/>
  <c r="F102" s="1"/>
  <c r="F55"/>
  <c r="J17"/>
  <c r="J15"/>
  <c r="E15"/>
  <c r="F101"/>
  <c r="F54"/>
  <c r="J14"/>
  <c r="J12"/>
  <c r="J99"/>
  <c r="J52"/>
  <c r="E7"/>
  <c r="E95" s="1"/>
  <c r="E48"/>
  <c r="AS54" i="1"/>
  <c r="L50"/>
  <c r="AM50"/>
  <c r="AM49"/>
  <c r="L49"/>
  <c r="AM47"/>
  <c r="L47"/>
  <c r="L45"/>
  <c r="L44"/>
  <c r="W31" l="1"/>
  <c r="AX54"/>
  <c r="BK277" i="2"/>
  <c r="J277" s="1"/>
  <c r="J71" s="1"/>
  <c r="J278"/>
  <c r="J72" s="1"/>
  <c r="BK448"/>
  <c r="J448" s="1"/>
  <c r="J81" s="1"/>
  <c r="J449"/>
  <c r="J82" s="1"/>
  <c r="R106"/>
  <c r="R105" s="1"/>
  <c r="R277"/>
  <c r="AY54" i="1"/>
  <c r="W32"/>
  <c r="J33" i="2"/>
  <c r="AV55" i="1" s="1"/>
  <c r="F33" i="2"/>
  <c r="AZ55" i="1" s="1"/>
  <c r="AZ54" s="1"/>
  <c r="W30"/>
  <c r="AW54"/>
  <c r="AK30" s="1"/>
  <c r="BK106" i="2"/>
  <c r="J107"/>
  <c r="J61" s="1"/>
  <c r="T105"/>
  <c r="J34"/>
  <c r="AW55" i="1" s="1"/>
  <c r="AT55" l="1"/>
  <c r="BK105" i="2"/>
  <c r="J105" s="1"/>
  <c r="J106"/>
  <c r="J60" s="1"/>
  <c r="AV54" i="1"/>
  <c r="W29"/>
  <c r="J30" i="2" l="1"/>
  <c r="J59"/>
  <c r="AK29" i="1"/>
  <c r="AT54"/>
  <c r="AG55" l="1"/>
  <c r="J39" i="2"/>
  <c r="AN55" i="1" l="1"/>
  <c r="AG54"/>
  <c r="AK26" l="1"/>
  <c r="AK35" s="1"/>
  <c r="AN54"/>
</calcChain>
</file>

<file path=xl/sharedStrings.xml><?xml version="1.0" encoding="utf-8"?>
<sst xmlns="http://schemas.openxmlformats.org/spreadsheetml/2006/main" count="4728" uniqueCount="933">
  <si>
    <t>Export Komplet</t>
  </si>
  <si>
    <t>VZ</t>
  </si>
  <si>
    <t>2.0</t>
  </si>
  <si>
    <t>ZAMOK</t>
  </si>
  <si>
    <t>False</t>
  </si>
  <si>
    <t>{3a1ea8a2-b457-487b-b88d-2b117e04af72}</t>
  </si>
  <si>
    <t>0,01</t>
  </si>
  <si>
    <t>21</t>
  </si>
  <si>
    <t>15</t>
  </si>
  <si>
    <t>REKAPITULACE STAVBY</t>
  </si>
  <si>
    <t>v ---  níže se nacházejí doplnkové a pomocné údaje k sestavám  --- v</t>
  </si>
  <si>
    <t>Návod na vyplnění</t>
  </si>
  <si>
    <t>0,001</t>
  </si>
  <si>
    <t>Kód:</t>
  </si>
  <si>
    <t>201903x201719</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</si>
  <si>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</si>
  <si>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</si>
  <si>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ZŠ Husova – WC pro imobilní</t>
  </si>
  <si>
    <t>KSO:</t>
  </si>
  <si>
    <t/>
  </si>
  <si>
    <t>CC-CZ:</t>
  </si>
  <si>
    <t>Místo:</t>
  </si>
  <si>
    <t xml:space="preserve"> </t>
  </si>
  <si>
    <t>Datum:</t>
  </si>
  <si>
    <t>11. 2. 2019</t>
  </si>
  <si>
    <t>Zadavatel:</t>
  </si>
  <si>
    <t>IČ:</t>
  </si>
  <si>
    <t>DIČ:</t>
  </si>
  <si>
    <t>Uchazeč:</t>
  </si>
  <si>
    <t>Vyplň údaj</t>
  </si>
  <si>
    <t>Projektant:</t>
  </si>
  <si>
    <t>Ing. Josef Dvořák</t>
  </si>
  <si>
    <t>True</t>
  </si>
  <si>
    <t>Zpracovatel:</t>
  </si>
  <si>
    <t>Ing. Jiří Pitra</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</si>
  <si>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</si>
  <si>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podmínky._x000D_
U neceníkových položek (R-položky, položky s neceníkovým číslem nebo položky u kterých je to uvedeno v poznámce) je nutné započítat případný přesun hmot do jejich cen za dodávku a montáž dle pracovního postupu zhotovitele!!!_x000D_
Výkaz výměr obsahuje pro manipulaci s vytěženou zeminou nebo vybouranými hmotami položky, které jsou limitovány určitou vzdáleností pro vodorovné přemístění, která vychází z předpokladu projektanta. Skutečné místo pro uložení vytěžené zeminy či vybouraných hmot si zajišťuje uchazeč dle svého technologického plánu a je na uchazeči jaká místa pro uložení zeminy či vybouraných hmot zvolí. Do nabídkové ceny musí uchazeč zakalkulovat skutečné náklady podle odvozní vzdálenosti bez ohledu na to, jaká vzdálenost je uvedená v popise položky. Platí pro všechny položky vodorovného přemístění zeminy, suti, či vybouraných hmot._x000D_
Uchazeč (zhotovitel) si jednotkové ceny za položky lešení přizpůsobí vlastnímu způsobu zajištění práce ve výškách. Tím pak odpadnou případné nároky na vícepráce a méněpráce při jiném způsobu zajištění práce ve výškách (plošiny, věže, řadové lešení, atd.). Uchazeč (zhotovitel) si jednotkovou cenu za položku pronájmu přizpůsobí vlastní době použití. Tím pak odpadnou případné nároky na vícepráce a méněpráce při jiné délce pronájmu._x000D_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</si>
  <si>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</si>
  <si>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</si>
  <si>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</si>
  <si>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</si>
  <si>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</si>
  <si>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</si>
  <si>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</si>
  <si>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</si>
  <si>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</si>
  <si>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</si>
  <si>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</si>
  <si>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</si>
  <si>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</si>
  <si>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</si>
  <si>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</si>
  <si>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</si>
  <si>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</si>
  <si>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</si>
  <si>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</si>
  <si>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</si>
  <si>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</si>
  <si>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</si>
  <si>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</si>
  <si>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</si>
  <si>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</si>
  <si>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</si>
  <si>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</si>
  <si>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</si>
  <si>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</si>
  <si>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</si>
  <si>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</si>
  <si>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</si>
  <si>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</si>
  <si>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</si>
  <si>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</si>
  <si>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</si>
  <si>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</si>
  <si>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</si>
  <si>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</si>
  <si>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</si>
  <si>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WC</t>
  </si>
  <si>
    <t>STA</t>
  </si>
  <si>
    <t>1</t>
  </si>
  <si>
    <t>{1c198b72-3dcf-4120-933e-0a343a1ab6cf}</t>
  </si>
  <si>
    <t>2</t>
  </si>
  <si>
    <t>a</t>
  </si>
  <si>
    <t>podlaha A</t>
  </si>
  <si>
    <t>m2</t>
  </si>
  <si>
    <t>408,6</t>
  </si>
  <si>
    <t>zs</t>
  </si>
  <si>
    <t>záklop stropu (podlaha)</t>
  </si>
  <si>
    <t>487,524</t>
  </si>
  <si>
    <t>KRYCÍ LIST SOUPISU PRACÍ</t>
  </si>
  <si>
    <t>Objekt:</t>
  </si>
  <si>
    <t>01 - WC</t>
  </si>
  <si>
    <t>REKAPITULACE ČLENĚNÍ SOUPISU PRACÍ</t>
  </si>
  <si>
    <t>Kód dílu - Popis</t>
  </si>
  <si>
    <t>Cena celkem [CZK]</t>
  </si>
  <si>
    <t>-1</t>
  </si>
  <si>
    <t>HSV - Práce a dodávky HSV</t>
  </si>
  <si>
    <t xml:space="preserve">    1 - Zemní práce</t>
  </si>
  <si>
    <t xml:space="preserve">    3 - Svislé a kompletní konstrukce</t>
  </si>
  <si>
    <t xml:space="preserve">    61 - Úprava povrchů vnitřních</t>
  </si>
  <si>
    <t xml:space="preserve">    63 - Podlahy a podlahové konstrukce</t>
  </si>
  <si>
    <t xml:space="preserve">    64 - Osazování výplní otvorů</t>
  </si>
  <si>
    <t xml:space="preserve">    94 - Lešení a stavební výtahy</t>
  </si>
  <si>
    <t xml:space="preserve">    95 - Různé dokončovací konstrukce a práce pozemních staveb</t>
  </si>
  <si>
    <t xml:space="preserve">    96 - Bourání konstrukcí</t>
  </si>
  <si>
    <t xml:space="preserve">    997 - Přesun sutě</t>
  </si>
  <si>
    <t xml:space="preserve">    998 - Přesun hmot</t>
  </si>
  <si>
    <t>PSV - Práce a dodávky PSV</t>
  </si>
  <si>
    <t xml:space="preserve">    711 - Izolace proti vodě, vlhkosti a plynům</t>
  </si>
  <si>
    <t xml:space="preserve">    720 - Zdravotechnické instalace</t>
  </si>
  <si>
    <t xml:space="preserve">    730 - Ústřední vytápění</t>
  </si>
  <si>
    <t xml:space="preserve">    7400 - Elektroinstalace</t>
  </si>
  <si>
    <t xml:space="preserve">    766 - Konstrukce truhlářské</t>
  </si>
  <si>
    <t xml:space="preserve">    771 - Podlahy z dlaždic</t>
  </si>
  <si>
    <t xml:space="preserve">    776 - Podlahy povlakové</t>
  </si>
  <si>
    <t xml:space="preserve">    781 - Dokončovací práce - obklady</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</si>
  <si>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</si>
  <si>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</si>
  <si>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</si>
  <si>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</si>
  <si>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</si>
  <si>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</si>
  <si>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</si>
  <si>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</si>
  <si>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</si>
  <si>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</si>
  <si>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</si>
  <si>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</si>
  <si>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</si>
  <si>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</si>
  <si>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</si>
  <si>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</si>
  <si>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</si>
  <si>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</si>
  <si>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</si>
  <si>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</si>
  <si>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</si>
  <si>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</si>
  <si>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</si>
  <si>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</si>
  <si>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139711101</t>
  </si>
  <si>
    <t>Vykopávka v uzavřených prostorách s naložením výkopku na dopravní prostředek v hornině tř. 1 až 4</t>
  </si>
  <si>
    <t>m3</t>
  </si>
  <si>
    <t>CS ÚRS 2019 01</t>
  </si>
  <si>
    <t>4</t>
  </si>
  <si>
    <t>344135064</t>
  </si>
  <si>
    <t>VV</t>
  </si>
  <si>
    <t>čv103 - pozn.4h</t>
  </si>
  <si>
    <t>"výkop hl.0,8m"7*0,5*0,8</t>
  </si>
  <si>
    <t>Součet</t>
  </si>
  <si>
    <t>175111101</t>
  </si>
  <si>
    <t>Obsypání potrubí ručně sypaninou z vhodných hornin tř. 1 až 4 nebo materiálem připraveným podél výkopu ve vzdálenosti do 3 m od jeho kraje, pro jakoukoliv hloubku výkopu a míru zhutnění bez prohození sypaniny sítem</t>
  </si>
  <si>
    <t>1726371054</t>
  </si>
  <si>
    <t>čv128 - pozn.4h</t>
  </si>
  <si>
    <t>"zapískování potrubí - obsyp vč.lože, vnitrostaveništní doprava kameniva v ceně přesunu hmot"7*0,5*(0,1+0,15+0,1)</t>
  </si>
  <si>
    <t>3</t>
  </si>
  <si>
    <t>M</t>
  </si>
  <si>
    <t>583373030</t>
  </si>
  <si>
    <t>štěrkopísek frakce 0/8</t>
  </si>
  <si>
    <t>t</t>
  </si>
  <si>
    <t>8</t>
  </si>
  <si>
    <t>-825251816</t>
  </si>
  <si>
    <t>1,225*2 'Přepočtené koeficientem množství</t>
  </si>
  <si>
    <t>174101102</t>
  </si>
  <si>
    <t>Zásyp sypaninou z jakékoliv horniny s uložením výkopku ve vrstvách se zhutněním v uzavřených prostorách s urovnáním povrchu zásypu</t>
  </si>
  <si>
    <t>1451182045</t>
  </si>
  <si>
    <t>"odpočet zapískování potrubí - obsyp vč.lože"-7*0,5*(0,1+0,15+0,1)</t>
  </si>
  <si>
    <t>Mezisoučet</t>
  </si>
  <si>
    <t>5</t>
  </si>
  <si>
    <t>162201211</t>
  </si>
  <si>
    <t>Vodorovné přemístění výkopku nebo sypaniny stavebním kolečkem s naložením a vyprázdněním kolečka na hromady nebo do dopravního prostředku na vzdálenost do 10 m z horniny tř. 1 až 4</t>
  </si>
  <si>
    <t>423306843</t>
  </si>
  <si>
    <t>"vytlačená zemina ze zapískování potrubí - obsyp vč.lože"7*0,5*(0,1+0,15+0,1)</t>
  </si>
  <si>
    <t>6</t>
  </si>
  <si>
    <t>162201219</t>
  </si>
  <si>
    <t>Vodorovné přemístění výkopku nebo sypaniny stavebním kolečkem s naložením a vyprázdněním kolečka na hromady nebo do dopravního prostředku na vzdálenost do 10 m z horniny Příplatek k ceně za každých dalších 10 m</t>
  </si>
  <si>
    <t>1287846888</t>
  </si>
  <si>
    <t>1,225*4 'Přepočtené koeficientem množství</t>
  </si>
  <si>
    <t>7</t>
  </si>
  <si>
    <t>162701105</t>
  </si>
  <si>
    <t>Vodorovné přemístění výkopku nebo sypaniny po suchu na obvyklém dopravním prostředku, bez naložení výkopku, avšak se složením bez rozhrnutí z horniny tř. 1 až 4 na vzdálenost přes 9 000 do 10 000 m</t>
  </si>
  <si>
    <t>-963646231</t>
  </si>
  <si>
    <t>P</t>
  </si>
  <si>
    <t>Poznámka k položce:_x000D_
Uchazeč zohlední skutečnou dopravní vzdálenost na skládku v jednotkové ceně bez dalších nároků na vícepráce a méněpráce plynoucí z jiné vzdálenosti skládky než je uvažováno (15km).</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</si>
  <si>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</si>
  <si>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</si>
  <si>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1071082359</t>
  </si>
  <si>
    <t>1,225*5 'Přepočtené koeficientem množství</t>
  </si>
  <si>
    <t>9</t>
  </si>
  <si>
    <t>171201201</t>
  </si>
  <si>
    <t>Uložení sypaniny na skládky</t>
  </si>
  <si>
    <t>1320997986</t>
  </si>
  <si>
    <t>10</t>
  </si>
  <si>
    <t>171201211</t>
  </si>
  <si>
    <t>Poplatek za uložení stavebního odpadu na skládce (skládkovné) zeminy a kameniva zatříděného do Katalogu odpadů pod kódem 170 504</t>
  </si>
  <si>
    <t>1206690195</t>
  </si>
  <si>
    <t>1,225*1,8 'Přepočtené koeficientem množství</t>
  </si>
  <si>
    <t>Svislé a kompletní konstrukce</t>
  </si>
  <si>
    <t>11</t>
  </si>
  <si>
    <t>346244352</t>
  </si>
  <si>
    <t>Obezdívka koupelnových van ploch rovných z přesných pórobetonových tvárnic, na tenké maltové lože, tl. 50 mm</t>
  </si>
  <si>
    <t>-296224347</t>
  </si>
  <si>
    <t>čv 128 - pozn.4d</t>
  </si>
  <si>
    <t>"položka pro obezdívku záv.modulu"(1,25+0,15)*2,6</t>
  </si>
  <si>
    <t>12</t>
  </si>
  <si>
    <t>342244221</t>
  </si>
  <si>
    <t>Příčky jednoduché z cihel děrovaných broušených, na tenkovrstvou maltu, pevnost cihel do P15, tl. příčky 140 mm</t>
  </si>
  <si>
    <t>1568255993</t>
  </si>
  <si>
    <t>čv128</t>
  </si>
  <si>
    <t>"1.19,26,18"3,924*3,2+2,6*4,25-0,9*2,6-0,8*2,6</t>
  </si>
  <si>
    <t>13</t>
  </si>
  <si>
    <t>342291112</t>
  </si>
  <si>
    <t>Ukotvení příček polyuretanovou pěnou, tl. příčky přes 100 mm</t>
  </si>
  <si>
    <t>m</t>
  </si>
  <si>
    <t>1409084073</t>
  </si>
  <si>
    <t>"1.19,26,18 mezi příčku a vodorovnou kci"3,924+2,6</t>
  </si>
  <si>
    <t>14</t>
  </si>
  <si>
    <t>342291121</t>
  </si>
  <si>
    <t>Ukotvení příček plochými kotvami, do konstrukce cihelné</t>
  </si>
  <si>
    <t>-1587517337</t>
  </si>
  <si>
    <t>"1.19,26,18"4,25+3,2*2</t>
  </si>
  <si>
    <t>317168012</t>
  </si>
  <si>
    <t>Překlady keramické ploché osazené do maltového lože, výšky překladu 71 mm šířky 115 mm, délky 1250 mm</t>
  </si>
  <si>
    <t>kus</t>
  </si>
  <si>
    <t>-1762703166</t>
  </si>
  <si>
    <t>"P1"2</t>
  </si>
  <si>
    <t>61</t>
  </si>
  <si>
    <t>Úprava povrchů vnitřních</t>
  </si>
  <si>
    <t>16</t>
  </si>
  <si>
    <t>629991011</t>
  </si>
  <si>
    <t>Zakrytí vnějších ploch před znečištěním včetně pozdějšího odkrytí výplní otvorů a svislých ploch fólií přilepenou lepící páskou</t>
  </si>
  <si>
    <t>418800276</t>
  </si>
  <si>
    <t>"čv128 okna 1.19,26"1,4*0,6*2</t>
  </si>
  <si>
    <t>"odhad - ochrana ostatních kcí folií"10</t>
  </si>
  <si>
    <t>17</t>
  </si>
  <si>
    <t>612325223</t>
  </si>
  <si>
    <t>Vápenocementová omítka jednotlivých malých ploch štuková na stěnách, plochy jednotlivě přes 0,25 do 1 m2</t>
  </si>
  <si>
    <t>-1187032744</t>
  </si>
  <si>
    <t>čv 128</t>
  </si>
  <si>
    <t>"1.23"1</t>
  </si>
  <si>
    <t>18</t>
  </si>
  <si>
    <t>611325102</t>
  </si>
  <si>
    <t>Vápenocementová omítka rýh hrubá ve stropech, šířky rýhy přes 150 do 300 mm</t>
  </si>
  <si>
    <t>265952278</t>
  </si>
  <si>
    <t>čv 103,128</t>
  </si>
  <si>
    <t>"po vybourané příčce - oblouk"3,924*0,25</t>
  </si>
  <si>
    <t>19</t>
  </si>
  <si>
    <t>612325102</t>
  </si>
  <si>
    <t>Vápenocementová omítka rýh hrubá ve stěnách, šířky rýhy přes 150 do 300 mm</t>
  </si>
  <si>
    <t>-2050909410</t>
  </si>
  <si>
    <t>"po vybourané příčce 1.18"3,2*2*0,25</t>
  </si>
  <si>
    <t>20</t>
  </si>
  <si>
    <t>619325131</t>
  </si>
  <si>
    <t>Vytažení fabionů, hran a koutů při opravách vápenocementových omítek (s dodáním hmot) jakékoliv délky</t>
  </si>
  <si>
    <t>-1982639190</t>
  </si>
  <si>
    <t>čv 128 - pozn.4f</t>
  </si>
  <si>
    <t>"1.18 fabion na vrch soklíku"3,96*2+1,83*2-0,8*2-0,9-1,2</t>
  </si>
  <si>
    <t>čv 128 - ukončení vrchu obkladů"</t>
  </si>
  <si>
    <t>"1.19"(2,6*2+1,9*2-0,9)</t>
  </si>
  <si>
    <t>"1.26"(2,6*2+1,91*2-0,8)</t>
  </si>
  <si>
    <t>611131121</t>
  </si>
  <si>
    <t>Podkladní a spojovací vrstva vnitřních omítaných ploch penetrace akrylát-silikonová nanášená ručně stropů</t>
  </si>
  <si>
    <t>1157436268</t>
  </si>
  <si>
    <t>22</t>
  </si>
  <si>
    <t>611311131</t>
  </si>
  <si>
    <t>Potažení vnitřních ploch štukem tloušťky do 3 mm vodorovných konstrukcí stropů rovných</t>
  </si>
  <si>
    <t>-1506314723</t>
  </si>
  <si>
    <t>"1.18,19,26"8,08+4,97+2,6*1,91</t>
  </si>
  <si>
    <t>23</t>
  </si>
  <si>
    <t>612131121</t>
  </si>
  <si>
    <t>Podkladní a spojovací vrstva vnitřních omítaných ploch penetrace akrylát-silikonová nanášená ručně stěn</t>
  </si>
  <si>
    <t>-517043787</t>
  </si>
  <si>
    <t>24</t>
  </si>
  <si>
    <t>612311131</t>
  </si>
  <si>
    <t>Potažení vnitřních ploch štukem tloušťky do 3 mm svislých konstrukcí stěn</t>
  </si>
  <si>
    <t>220648738</t>
  </si>
  <si>
    <t>"1.23 - odhad prům.výšky cca 3m, okno neodečítáno +-0"3*(5,2*2+1,4*2)-1,8</t>
  </si>
  <si>
    <t>"1.18 stěna (linkrusta v.1,2m)"(4,25-1,2)*(1,83*2+3,96+3,924)-0,8*(2,6-1,2)-0,9*(2,6-1,2)-1,2*(2-1,2)-0,8*(2-1,2)</t>
  </si>
  <si>
    <t>"1.19 nad obkladem, okno neodečítáno +-0"(4,25-2)*(2,6*2+1,9*2)</t>
  </si>
  <si>
    <t>"1.26 nad obkladem, okno neodečítáno +-0"(4,25-2)*(2,6*2+1,91*2)</t>
  </si>
  <si>
    <t>25</t>
  </si>
  <si>
    <t>612131101</t>
  </si>
  <si>
    <t>Podkladní a spojovací vrstva vnitřních omítaných ploch cementový postřik nanášený ručně celoplošně stěn</t>
  </si>
  <si>
    <t>198756154</t>
  </si>
  <si>
    <t>26</t>
  </si>
  <si>
    <t>612321111</t>
  </si>
  <si>
    <t>Omítka vápenocementová vnitřních ploch nanášená ručně jednovrstvá, tloušťky do 10 mm hrubá zatřená svislých konstrukcí stěn</t>
  </si>
  <si>
    <t>-34330164</t>
  </si>
  <si>
    <t>"1.19,26,18"(3,924*3,2+2,6*4,25-0,9*2,6-0,8*2,6)*2</t>
  </si>
  <si>
    <t>27</t>
  </si>
  <si>
    <t>612321191</t>
  </si>
  <si>
    <t>Omítka vápenocementová vnitřních ploch nanášená ručně Příplatek k cenám za každých dalších i započatých 5 mm tloušťky omítky přes 10 mm stěn</t>
  </si>
  <si>
    <t>1593957849</t>
  </si>
  <si>
    <t>63</t>
  </si>
  <si>
    <t>Podlahy a podlahové konstrukce</t>
  </si>
  <si>
    <t>28</t>
  </si>
  <si>
    <t>631312131</t>
  </si>
  <si>
    <t>Doplnění dosavadních mazanin prostým betonem s dodáním hmot, bez potěru, plochy jednotlivě přes 1 m2 do 4 m2 a tl. přes 80 mm</t>
  </si>
  <si>
    <t>-35691920</t>
  </si>
  <si>
    <t>čv 128 - pozn.4h</t>
  </si>
  <si>
    <t>"podklaďák 15cm C12/15 XC2 - bez výztuže"7*0,5*0,15</t>
  </si>
  <si>
    <t>"mazanina 10cm C20/25 XC1"7*0,7*0,1</t>
  </si>
  <si>
    <t>"po vybourané příčce 1.18"3,924*0,15*0,1</t>
  </si>
  <si>
    <t>29</t>
  </si>
  <si>
    <t>633811111</t>
  </si>
  <si>
    <t>Broušení betonových podlah nerovností do 2 mm (stržení šlemu)</t>
  </si>
  <si>
    <t>-2015302421</t>
  </si>
  <si>
    <t>"nová mazanina pod novou dlažbu 1.20"2</t>
  </si>
  <si>
    <t>30</t>
  </si>
  <si>
    <t>776111311</t>
  </si>
  <si>
    <t>Příprava podkladu vysátí podlah</t>
  </si>
  <si>
    <t>-820456753</t>
  </si>
  <si>
    <t>64</t>
  </si>
  <si>
    <t>Osazování výplní otvorů</t>
  </si>
  <si>
    <t>31</t>
  </si>
  <si>
    <t>642944121</t>
  </si>
  <si>
    <t>Osazení ocelových dveřních zárubní lisovaných nebo z úhelníků dodatečně s vybetonováním prahu, plochy do 2,5 m2</t>
  </si>
  <si>
    <t>-1027451735</t>
  </si>
  <si>
    <t>"pro dveře T1,T2"1+1</t>
  </si>
  <si>
    <t>32</t>
  </si>
  <si>
    <t>64T1</t>
  </si>
  <si>
    <t>ocelová zárubeň s proskleným nadsvětlíkem 900/2600mm - dodávka dle popisu ve výpisu prvků pro dveře T1 vč.povrchové úpravy</t>
  </si>
  <si>
    <t>-1345771445</t>
  </si>
  <si>
    <t>33</t>
  </si>
  <si>
    <t>64T2</t>
  </si>
  <si>
    <t>ocelová zárubeň s proskleným nadsvětlíkem 800/2600mm - dodávka dle popisu ve výpisu prvků pro dveře T2 vč.povrchové úpravy</t>
  </si>
  <si>
    <t>939315795</t>
  </si>
  <si>
    <t>94</t>
  </si>
  <si>
    <t>Lešení a stavební výtahy</t>
  </si>
  <si>
    <t>34</t>
  </si>
  <si>
    <t>949101112</t>
  </si>
  <si>
    <t>Lešení pomocné pracovní pro objekty pozemních staveb pro zatížení do 150 kg/m2, o výšce lešeňové podlahy přes 1,9 do 3,5 m</t>
  </si>
  <si>
    <t>2063306694</t>
  </si>
  <si>
    <t>"1np"4*4,6</t>
  </si>
  <si>
    <t>95</t>
  </si>
  <si>
    <t>Různé dokončovací konstrukce a práce pozemních staveb</t>
  </si>
  <si>
    <t>35</t>
  </si>
  <si>
    <t>95O5</t>
  </si>
  <si>
    <t>O5 - pevné ocel.madlo k WC dl.950mm d,m dle popisu ve výpisu prvků</t>
  </si>
  <si>
    <t>-1564092000</t>
  </si>
  <si>
    <t>36</t>
  </si>
  <si>
    <t>95O6</t>
  </si>
  <si>
    <t>O6 - sklopné ocel.madlo k WC dl.850mm d,m dle popisu ve výpisu prvků</t>
  </si>
  <si>
    <t>-226388074</t>
  </si>
  <si>
    <t>37</t>
  </si>
  <si>
    <t>95O7</t>
  </si>
  <si>
    <t>O7 - svislé ocel.madlo k umyvadlu dl.500mm d,m dle popisu ve výpisu prvků</t>
  </si>
  <si>
    <t>853612197</t>
  </si>
  <si>
    <t>38</t>
  </si>
  <si>
    <t>95O8</t>
  </si>
  <si>
    <t>O8 - AL přechodová podlahová lišta dl.800mm d,m dle popisu ve výpisu prvků</t>
  </si>
  <si>
    <t>822548031</t>
  </si>
  <si>
    <t>39</t>
  </si>
  <si>
    <t>95O9</t>
  </si>
  <si>
    <t>O9 - AL přechodová podlahová lišta dl.900mm d,m dle popisu ve výpisu prvků</t>
  </si>
  <si>
    <t>525161579</t>
  </si>
  <si>
    <t>40</t>
  </si>
  <si>
    <t>95O28</t>
  </si>
  <si>
    <t>O28 - zrcadlo sklopné na stěnu 600x900mm - d,m dle popisu ve výpisu prvků</t>
  </si>
  <si>
    <t>-1741621198</t>
  </si>
  <si>
    <t>41</t>
  </si>
  <si>
    <t>952901111</t>
  </si>
  <si>
    <t>Vyčištění budov nebo objektů před předáním do užívání budov bytové nebo občanské výstavby, světlé výšky podlaží do 4 m</t>
  </si>
  <si>
    <t>-969629563</t>
  </si>
  <si>
    <t>Poznámka k položce:_x000D_
předkolaudační úklid</t>
  </si>
  <si>
    <t>"1np"4*4,6+4,5*1,52</t>
  </si>
  <si>
    <t>96</t>
  </si>
  <si>
    <t>Bourání konstrukcí</t>
  </si>
  <si>
    <t>42</t>
  </si>
  <si>
    <t>977311112</t>
  </si>
  <si>
    <t>Řezání stávajících betonových mazanin bez vyztužení hloubky přes 50 do 100 mm</t>
  </si>
  <si>
    <t>-1418745583</t>
  </si>
  <si>
    <t>"KD a mazanina 10cm"7*2+0,7</t>
  </si>
  <si>
    <t>43</t>
  </si>
  <si>
    <t>965042131</t>
  </si>
  <si>
    <t>Bourání mazanin betonových nebo z litého asfaltu tl. do 100 mm, plochy do 4 m2</t>
  </si>
  <si>
    <t>800912622</t>
  </si>
  <si>
    <t>"1.19,20 mazanina 10cm"7*0,7*0,1</t>
  </si>
  <si>
    <t>44</t>
  </si>
  <si>
    <t>977312113</t>
  </si>
  <si>
    <t>Řezání stávajících betonových mazanin s vyztužením hloubky přes 100 do 150 mm</t>
  </si>
  <si>
    <t>-1212548720</t>
  </si>
  <si>
    <t>"1.19,20 podklaďák 15cm (předpoklad vyztužení) - otvor zmenšen po okraji o cca 10cm pro napojení HI"7*2+0,5</t>
  </si>
  <si>
    <t>45</t>
  </si>
  <si>
    <t>965042231</t>
  </si>
  <si>
    <t>Bourání mazanin betonových nebo z litého asfaltu tl. přes 100 mm, plochy do 4 m2</t>
  </si>
  <si>
    <t>-1919592455</t>
  </si>
  <si>
    <t>"1.19,20 podklaďák 15cm (předpoklad vyztužení) - otvor zmenšen po okraji o cca 10cm pro napojení HI"7*0,5*0,15</t>
  </si>
  <si>
    <t>46</t>
  </si>
  <si>
    <t>965049112</t>
  </si>
  <si>
    <t>Bourání mazanin Příplatek k cenám za bourání mazanin betonových se svařovanou sítí, tl. přes 100 mm</t>
  </si>
  <si>
    <t>1920942777</t>
  </si>
  <si>
    <t>47</t>
  </si>
  <si>
    <t>962081141</t>
  </si>
  <si>
    <t>Bourání zdiva příček nebo vybourání otvorů ze skleněných tvárnic, tl. do 150 mm</t>
  </si>
  <si>
    <t>436946882</t>
  </si>
  <si>
    <t>čv103 - pozn 4d</t>
  </si>
  <si>
    <t>0,57*1,8*2</t>
  </si>
  <si>
    <t>48</t>
  </si>
  <si>
    <t>962031133</t>
  </si>
  <si>
    <t>Bourání příček z cihel, tvárnic nebo příčkovek z cihel pálených, plných nebo dutých na maltu vápennou nebo vápenocementovou, tl. do 150 mm</t>
  </si>
  <si>
    <t>1912029966</t>
  </si>
  <si>
    <t>"včetně dveří a zárubně a jejich likvidace"3,924*3,2-0,57*1,8*2-1,6</t>
  </si>
  <si>
    <t>49</t>
  </si>
  <si>
    <t>978059541</t>
  </si>
  <si>
    <t>Odsekání obkladů stěn včetně otlučení podkladní omítky až na zdivo z obkládaček vnitřních, z jakýchkoliv materiálů, plochy přes 1 m2</t>
  </si>
  <si>
    <t>-1029093543</t>
  </si>
  <si>
    <t>čv103 - pozn 4e</t>
  </si>
  <si>
    <t>1*1,5</t>
  </si>
  <si>
    <t>50</t>
  </si>
  <si>
    <t>965046111</t>
  </si>
  <si>
    <t>Broušení stávajících betonových podlah úběr do 3 mm</t>
  </si>
  <si>
    <t>-1680216807</t>
  </si>
  <si>
    <t>čv103 - pozn 4f</t>
  </si>
  <si>
    <t>"položka pro odstranění lepidla dlažby 1.18"1,41*3,96</t>
  </si>
  <si>
    <t>51</t>
  </si>
  <si>
    <t>97104236r</t>
  </si>
  <si>
    <t>Vybourání otvorů v betonových příčkách a zdech základových nebo nadzákladových plochy do 0,09 m2, tl. do 700 mm</t>
  </si>
  <si>
    <t>-1668247389</t>
  </si>
  <si>
    <t>čv103 - pozn.4i</t>
  </si>
  <si>
    <t>52</t>
  </si>
  <si>
    <t>978013191</t>
  </si>
  <si>
    <t>Otlučení vápenných nebo vápenocementových omítek vnitřních ploch stěn s vyškrabáním spar, s očištěním zdiva, v rozsahu přes 50 do 100 %</t>
  </si>
  <si>
    <t>826437659</t>
  </si>
  <si>
    <t>"čv103,128 - 1.23"1</t>
  </si>
  <si>
    <t>997</t>
  </si>
  <si>
    <t>Přesun sutě</t>
  </si>
  <si>
    <t>53</t>
  </si>
  <si>
    <t>997013211</t>
  </si>
  <si>
    <t>Vnitrostaveništní doprava suti a vybouraných hmot vodorovně do 50 m svisle ručně (nošením po schodech) pro budovy a haly výšky do 6 m</t>
  </si>
  <si>
    <t>-1161583785</t>
  </si>
  <si>
    <t>54</t>
  </si>
  <si>
    <t>997013501</t>
  </si>
  <si>
    <t>Odvoz suti a vybouraných hmot na skládku nebo meziskládku se složením, na vzdálenost do 1 km</t>
  </si>
  <si>
    <t>-2099038248</t>
  </si>
  <si>
    <t>55</t>
  </si>
  <si>
    <t>997013509</t>
  </si>
  <si>
    <t>Odvoz suti a vybouraných hmot na skládku nebo meziskládku se složením, na vzdálenost Příplatek k ceně za každý další i započatý 1 km přes 1 km</t>
  </si>
  <si>
    <t>-977803429</t>
  </si>
  <si>
    <t>5,381*14 'Přepočtené koeficientem množství</t>
  </si>
  <si>
    <t>56</t>
  </si>
  <si>
    <t>99701383r</t>
  </si>
  <si>
    <t>Poplatek za uložení stavebního odpadu na skládce (skládkovné)</t>
  </si>
  <si>
    <t>35268795</t>
  </si>
  <si>
    <t>Poznámka k položce:_x000D_
převažuje beton a cihly</t>
  </si>
  <si>
    <t>998</t>
  </si>
  <si>
    <t>Přesun hmot</t>
  </si>
  <si>
    <t>57</t>
  </si>
  <si>
    <t>998018001</t>
  </si>
  <si>
    <t>Přesun hmot pro budovy občanské výstavby, bydlení, výrobu a služby ruční - bez užití mechanizace vodorovná dopravní vzdálenost do 100 m pro budovy s jakoukoliv nosnou konstrukcí výšky do 6 m</t>
  </si>
  <si>
    <t>1991641755</t>
  </si>
  <si>
    <t>PSV</t>
  </si>
  <si>
    <t>Práce a dodávky PSV</t>
  </si>
  <si>
    <t>711</t>
  </si>
  <si>
    <t>Izolace proti vodě, vlhkosti a plynům</t>
  </si>
  <si>
    <t>58</t>
  </si>
  <si>
    <t>71113181r</t>
  </si>
  <si>
    <t>Zaříznutí okrajů izolace pro napojení nové izolace</t>
  </si>
  <si>
    <t>995563992</t>
  </si>
  <si>
    <t>"1.19,20 - otvor zmenšen po okraji o cca 10cm pro napojení HI"7*2+0,5</t>
  </si>
  <si>
    <t>59</t>
  </si>
  <si>
    <t>711131811</t>
  </si>
  <si>
    <t>Odstranění izolace proti zemní vlhkosti na ploše vodorovné V</t>
  </si>
  <si>
    <t>-1965483546</t>
  </si>
  <si>
    <t>"1.19,20 - otvor zmenšen po okraji o cca 10cm pro napojení HI"7*0,5</t>
  </si>
  <si>
    <t>60</t>
  </si>
  <si>
    <t>711111001</t>
  </si>
  <si>
    <t>Provedení izolace proti zemní vlhkosti natěradly a tmely za studena na ploše vodorovné V nátěrem penetračním</t>
  </si>
  <si>
    <t>-1125338873</t>
  </si>
  <si>
    <t>"vč. cca 10cm napojení HI po obvodu"7*0,7</t>
  </si>
  <si>
    <t>111631500</t>
  </si>
  <si>
    <t>lak penetrační asfaltový</t>
  </si>
  <si>
    <t>-73192068</t>
  </si>
  <si>
    <t>4,9*0,0003 'Přepočtené koeficientem množství</t>
  </si>
  <si>
    <t>62</t>
  </si>
  <si>
    <t>711141559</t>
  </si>
  <si>
    <t>Provedení izolace proti zemní vlhkosti pásy přitavením NAIP na ploše vodorovné V</t>
  </si>
  <si>
    <t>-1907992320</t>
  </si>
  <si>
    <t>628560000</t>
  </si>
  <si>
    <t>pás asfaltový natavitelný modifikovaný SBS tl 3,5mm s vložkou z hliníkové fólie, hliníkové fólie s textilií a spalitelnou PE fólií nebo jemnozrnný minerálním posypem na horním povrchu</t>
  </si>
  <si>
    <t>1341600784</t>
  </si>
  <si>
    <t>4,9*1,15 'Přepočtené koeficientem množství</t>
  </si>
  <si>
    <t>711199095</t>
  </si>
  <si>
    <t>Příplatek k cenám provedení izolace proti zemní vlhkosti za plochu do 10 m2 natěradly za studena nebo za horka</t>
  </si>
  <si>
    <t>979297396</t>
  </si>
  <si>
    <t>65</t>
  </si>
  <si>
    <t>711199097</t>
  </si>
  <si>
    <t>Příplatek k cenám provedení izolace proti zemní vlhkosti za plochu do 10 m2 pásy přitavením NAIP nebo termoplasty</t>
  </si>
  <si>
    <t>569865534</t>
  </si>
  <si>
    <t>66</t>
  </si>
  <si>
    <t>998711101</t>
  </si>
  <si>
    <t>Přesun hmot pro izolace proti vodě, vlhkosti a plynům stanovený z hmotnosti přesunovaného materiálu vodorovná dopravní vzdálenost do 50 m v objektech výšky do 6 m</t>
  </si>
  <si>
    <t>735748733</t>
  </si>
  <si>
    <t>67</t>
  </si>
  <si>
    <t>998711181</t>
  </si>
  <si>
    <t>Přesun hmot pro izolace proti vodě, vlhkosti a plynům stanovený z hmotnosti přesunovaného materiálu Příplatek k cenám za přesun prováděný bez použití mechanizace pro jakoukoliv výšku objektu</t>
  </si>
  <si>
    <t>-421576900</t>
  </si>
  <si>
    <t>720</t>
  </si>
  <si>
    <t>Zdravotechnické instalace</t>
  </si>
  <si>
    <t>68</t>
  </si>
  <si>
    <t>ZTI - d,m dle samostatného rozpočtu</t>
  </si>
  <si>
    <t>kpl</t>
  </si>
  <si>
    <t>-2002246609</t>
  </si>
  <si>
    <t>730</t>
  </si>
  <si>
    <t>Ústřední vytápění</t>
  </si>
  <si>
    <t>69</t>
  </si>
  <si>
    <t>ÚT - d,m dle samostatného rozpočtu</t>
  </si>
  <si>
    <t>-234833186</t>
  </si>
  <si>
    <t>7400</t>
  </si>
  <si>
    <t>Elektroinstalace</t>
  </si>
  <si>
    <t>70</t>
  </si>
  <si>
    <t>740</t>
  </si>
  <si>
    <t>EI - d,m dle samostatného rozpočtu</t>
  </si>
  <si>
    <t>1390346904</t>
  </si>
  <si>
    <t>766</t>
  </si>
  <si>
    <t>Konstrukce truhlářské</t>
  </si>
  <si>
    <t>71</t>
  </si>
  <si>
    <t>766T1</t>
  </si>
  <si>
    <t>T1 - dveře vnitřní 1kř. 90/197 CPL d,m vč.kování, zámku, madla, povrch.úpravy dle popisu ve výpisu dveří bez zárubně</t>
  </si>
  <si>
    <t>-1685651356</t>
  </si>
  <si>
    <t>72</t>
  </si>
  <si>
    <t>766T2</t>
  </si>
  <si>
    <t>T2 - dveře vnitřní 1kř. 80/197 CPL d,m vč.kování, zámku, madla, povrch.úpravy dle popisu ve výpisu dveří bez zárubně</t>
  </si>
  <si>
    <t>-1918319047</t>
  </si>
  <si>
    <t>771</t>
  </si>
  <si>
    <t>Podlahy z dlaždic</t>
  </si>
  <si>
    <t>73</t>
  </si>
  <si>
    <t>771473810</t>
  </si>
  <si>
    <t>Demontáž soklíků z dlaždic keramických lepených rovných</t>
  </si>
  <si>
    <t>633439306</t>
  </si>
  <si>
    <t>1,41+3,96*2-0,8*2+0,1*2</t>
  </si>
  <si>
    <t>74</t>
  </si>
  <si>
    <t>771573810</t>
  </si>
  <si>
    <t>Demontáž podlah z dlaždic keramických lepených</t>
  </si>
  <si>
    <t>-1779827103</t>
  </si>
  <si>
    <t>1,41*3,96</t>
  </si>
  <si>
    <t>"1.20"2</t>
  </si>
  <si>
    <t>75</t>
  </si>
  <si>
    <t>771474112</t>
  </si>
  <si>
    <t>Montáž soklů z dlaždic keramických lepených flexibilním lepidlem rovných, výšky přes 65 do 90 mm</t>
  </si>
  <si>
    <t>-1248291929</t>
  </si>
  <si>
    <t>"1.18"3,96*2+1,83*2-0,8*2-0,9-1,2</t>
  </si>
  <si>
    <t>čv 128 - pozn.4g</t>
  </si>
  <si>
    <t>"1.19,26"2,6*4+1,9*2+1,91*2-0,8-0,9</t>
  </si>
  <si>
    <t>76</t>
  </si>
  <si>
    <t>597614160</t>
  </si>
  <si>
    <t>sokl-dlažba keramická slinutá hladká do interiéru i exteriéru 300x80mm</t>
  </si>
  <si>
    <t>1481583401</t>
  </si>
  <si>
    <t>"1.18"(3,96*2+1,83*2-0,8*2-0,9-1,2)/0,3</t>
  </si>
  <si>
    <t>26,267*1,1 'Přepočtené koeficientem množství</t>
  </si>
  <si>
    <t>77</t>
  </si>
  <si>
    <t>597614170</t>
  </si>
  <si>
    <t>sokl s položlábkem-dlažba keramická slinutá hladká do interiéru i exteriéru 200x90mm</t>
  </si>
  <si>
    <t>-1002908178</t>
  </si>
  <si>
    <t>"1.19,26"(2,6*4+1,9*2+1,91*2-0,8-0,9)/0,2</t>
  </si>
  <si>
    <t>78</t>
  </si>
  <si>
    <t>776111116</t>
  </si>
  <si>
    <t>Příprava podkladu broušení podlah stávajícího podkladu pro odstranění lepidla (po starých krytinách)</t>
  </si>
  <si>
    <t>2111592605</t>
  </si>
  <si>
    <t>"1.19,26 - po strženém pvc před lepením dlažby"4,97+4,76</t>
  </si>
  <si>
    <t>79</t>
  </si>
  <si>
    <t>771591111</t>
  </si>
  <si>
    <t>Příprava podkladu před provedením dlažby nátěr penetrační na podlahu</t>
  </si>
  <si>
    <t>-2133108743</t>
  </si>
  <si>
    <t>80</t>
  </si>
  <si>
    <t>771574112</t>
  </si>
  <si>
    <t>Montáž podlah z dlaždic keramických lepených flexibilním lepidlem maloformátových hladkých přes 9 do 12 ks/m2</t>
  </si>
  <si>
    <t>-1238584123</t>
  </si>
  <si>
    <t>čv128 - pozn.4f</t>
  </si>
  <si>
    <t>"1.18"1,83*3,96</t>
  </si>
  <si>
    <t>"1.19,26"4,97+4,76</t>
  </si>
  <si>
    <t>81</t>
  </si>
  <si>
    <t>59761408r</t>
  </si>
  <si>
    <t>dlaždice keramické - obdobný formát a design jako stávající 29,8 x 29,8 x 0,9 cm</t>
  </si>
  <si>
    <t>1607424305</t>
  </si>
  <si>
    <t>2*1,1 'Přepočtené koeficientem množství</t>
  </si>
  <si>
    <t>82</t>
  </si>
  <si>
    <t>59761434</t>
  </si>
  <si>
    <t>dlažba keramická slinutá hladká do interiéru i exteriéru pro vysoké mechanické namáhání přes 9 do 12ks/m2</t>
  </si>
  <si>
    <t>-1836064292</t>
  </si>
  <si>
    <t>16,977*1,1 'Přepočtené koeficientem množství</t>
  </si>
  <si>
    <t>83</t>
  </si>
  <si>
    <t>771579191</t>
  </si>
  <si>
    <t>Montáž podlah z dlaždic keramických lepených flexibilním lepidlem Příplatek k cenám za plochu do 5 m2 jednotlivě</t>
  </si>
  <si>
    <t>535803867</t>
  </si>
  <si>
    <t>84</t>
  </si>
  <si>
    <t>771591115</t>
  </si>
  <si>
    <t>Podlahy - dokončovací práce spárování silikonem</t>
  </si>
  <si>
    <t>786704609</t>
  </si>
  <si>
    <t>85</t>
  </si>
  <si>
    <t>998771101</t>
  </si>
  <si>
    <t>Přesun hmot pro podlahy z dlaždic stanovený z hmotnosti přesunovaného materiálu vodorovná dopravní vzdálenost do 50 m v objektech výšky do 6 m</t>
  </si>
  <si>
    <t>-903612239</t>
  </si>
  <si>
    <t>86</t>
  </si>
  <si>
    <t>998771181</t>
  </si>
  <si>
    <t>Přesun hmot pro podlahy z dlaždic stanovený z hmotnosti přesunovaného materiálu Příplatek k ceně za přesun prováděný bez použití mechanizace pro jakoukoliv výšku objektu</t>
  </si>
  <si>
    <t>2047189870</t>
  </si>
  <si>
    <t>776</t>
  </si>
  <si>
    <t>Podlahy povlakové</t>
  </si>
  <si>
    <t>87</t>
  </si>
  <si>
    <t>776201811</t>
  </si>
  <si>
    <t>Demontáž povlakových podlahovin lepených ručně bez podložky</t>
  </si>
  <si>
    <t>1766007822</t>
  </si>
  <si>
    <t>čv103 - pozn.4g</t>
  </si>
  <si>
    <t>"vč.případných soklíků"3*3,96</t>
  </si>
  <si>
    <t>781</t>
  </si>
  <si>
    <t>Dokončovací práce - obklady</t>
  </si>
  <si>
    <t>88</t>
  </si>
  <si>
    <t>781494111</t>
  </si>
  <si>
    <t>Obklad - dokončující práce profily ukončovací lepené flexibilním lepidlem rohové</t>
  </si>
  <si>
    <t>866602254</t>
  </si>
  <si>
    <t>"1.26"2,6</t>
  </si>
  <si>
    <t>89</t>
  </si>
  <si>
    <t>781494511</t>
  </si>
  <si>
    <t>Obklad - dokončující práce profily ukončovací lepené flexibilním lepidlem ukončovací</t>
  </si>
  <si>
    <t>1536225089</t>
  </si>
  <si>
    <t>čv 103</t>
  </si>
  <si>
    <t>"u dveří"2*2*2</t>
  </si>
  <si>
    <t>90</t>
  </si>
  <si>
    <t>781495111</t>
  </si>
  <si>
    <t>Příprava podkladu před provedením obkladu nátěr penetrační na stěnu</t>
  </si>
  <si>
    <t>-265713031</t>
  </si>
  <si>
    <t>91</t>
  </si>
  <si>
    <t>781474112</t>
  </si>
  <si>
    <t>Montáž obkladů vnitřních stěn z dlaždic keramických lepených flexibilním lepidlem maloformátových hladkých přes 9 do 12 ks/m2</t>
  </si>
  <si>
    <t>1120948254</t>
  </si>
  <si>
    <t>"1.19"2*(2,6*2+1,9*2-0,9)</t>
  </si>
  <si>
    <t>"1.26"2*(2,6*2+1,91*2-0,8)</t>
  </si>
  <si>
    <t>"odpočet plochy soklíků s požlábkem"-(2,6*4+1,9*2+1,91*2-0,8-0,9)*0,09</t>
  </si>
  <si>
    <t>92</t>
  </si>
  <si>
    <t>597610260</t>
  </si>
  <si>
    <t>obklad keramický hladký do 12ks/m2</t>
  </si>
  <si>
    <t>-1619232762</t>
  </si>
  <si>
    <t>31,171*1,1 'Přepočtené koeficientem množství</t>
  </si>
  <si>
    <t>93</t>
  </si>
  <si>
    <t>781495115</t>
  </si>
  <si>
    <t>Obklad - dokončující práce ostatní práce spárování silikonem</t>
  </si>
  <si>
    <t>-1873188618</t>
  </si>
  <si>
    <t>"1.19,26 kouty"2*(4+4)+2,6</t>
  </si>
  <si>
    <t>998781101</t>
  </si>
  <si>
    <t>Přesun hmot pro obklady keramické stanovený z hmotnosti přesunovaného materiálu vodorovná dopravní vzdálenost do 50 m v objektech výšky do 6 m</t>
  </si>
  <si>
    <t>-996375900</t>
  </si>
  <si>
    <t>998781181</t>
  </si>
  <si>
    <t>Přesun hmot pro obklady keramické stanovený z hmotnosti přesunovaného materiálu Příplatek k cenám za přesun prováděný bez použití mechanizace pro jakoukoliv výšku objektu</t>
  </si>
  <si>
    <t>-918596137</t>
  </si>
  <si>
    <t>784</t>
  </si>
  <si>
    <t>Dokončovací práce - malby a tapety</t>
  </si>
  <si>
    <t>784121001</t>
  </si>
  <si>
    <t>Oškrabání malby v místnostech výšky do 3,80 m</t>
  </si>
  <si>
    <t>-1951670355</t>
  </si>
  <si>
    <t>"čv103 1.23 - odhad prům.výšky cca 3m, okno neodečítáno +-0"3*(5,2*2+1,4*2)-1,8</t>
  </si>
  <si>
    <t>97</t>
  </si>
  <si>
    <t>784121003</t>
  </si>
  <si>
    <t>Oškrabání malby v místnostech výšky přes 3,80 do 5,00 m</t>
  </si>
  <si>
    <t>1639655307</t>
  </si>
  <si>
    <t>čv 103 - pozn.4g</t>
  </si>
  <si>
    <t>"1.19 strop"3*3,96</t>
  </si>
  <si>
    <t>"1.19 stěny (okna neodečítány +-0)"4,25*(3*2+3,96+3,924)</t>
  </si>
  <si>
    <t>"odpočet plochy bourané příčky"-3,924*3,2</t>
  </si>
  <si>
    <t>"odpočet ker.obkladu"-1*1,5</t>
  </si>
  <si>
    <t>"1.18 stěna (linkrusta v.1,2m)"(4,25-1,2)*(1,41*2+3,96+3,924)-0,8*0,8-1,2*0,8</t>
  </si>
  <si>
    <t>"odpočet plochy bourané příčky"-3,924*(3,2-1,2)</t>
  </si>
  <si>
    <t>98</t>
  </si>
  <si>
    <t>784131101</t>
  </si>
  <si>
    <t>Odstranění linkrustace v místnostech výšky do 3,80 m</t>
  </si>
  <si>
    <t>577094673</t>
  </si>
  <si>
    <t>"1.18 stěna (linkrusta v.1,2m)"1,2*(1,41-0,8+3,96+0,1*2)</t>
  </si>
  <si>
    <t>99</t>
  </si>
  <si>
    <t>784171001</t>
  </si>
  <si>
    <t>Olepování vnitřních ploch (materiál ve specifikaci) včetně pozdějšího odlepení páskou nebo fólií v místnostech výšky do 3,80 m</t>
  </si>
  <si>
    <t>1738513248</t>
  </si>
  <si>
    <t>"1.23 zárubeň"5</t>
  </si>
  <si>
    <t>"1.18,19,26 zárubeň"5*5</t>
  </si>
  <si>
    <t>100</t>
  </si>
  <si>
    <t>581248400</t>
  </si>
  <si>
    <t>páska malířská z PVC a UV odolná (7 dnů) do š 40mm</t>
  </si>
  <si>
    <t>1484567618</t>
  </si>
  <si>
    <t>30*1,05 'Přepočtené koeficientem množství</t>
  </si>
  <si>
    <t>101</t>
  </si>
  <si>
    <t>784111003</t>
  </si>
  <si>
    <t>Oprášení (ometení) podkladu v místnostech výšky přes 3,80 do 5,00 m</t>
  </si>
  <si>
    <t>-2083373377</t>
  </si>
  <si>
    <t>102</t>
  </si>
  <si>
    <t>784181121</t>
  </si>
  <si>
    <t>Penetrace podkladu jednonásobná hloubková v místnostech výšky do 3,80 m</t>
  </si>
  <si>
    <t>865267164</t>
  </si>
  <si>
    <t>"1.23 - odhad prům.výšky cca 3m, zazdění neodečítáno +-0 s ostěním"3*(5,2*2+1,4*2)-1,8</t>
  </si>
  <si>
    <t>"1.23 strop"7,65</t>
  </si>
  <si>
    <t>"1.18,19,26 strop"8,08+4,97+2,6*1,91</t>
  </si>
  <si>
    <t>103</t>
  </si>
  <si>
    <t>784211111</t>
  </si>
  <si>
    <t>Malby z malířských směsí otěruvzdorných za mokra dvojnásobné, bílé za mokra otěruvzdorné velmi dobře v místnostech výšky do 3,80 m</t>
  </si>
  <si>
    <t>911221973</t>
  </si>
  <si>
    <t>104</t>
  </si>
  <si>
    <t>784660111</t>
  </si>
  <si>
    <t>Linkrustace s vrchním nátěrem syntetickým v místnostech výšky do 3,80 m</t>
  </si>
  <si>
    <t>-1302854741</t>
  </si>
  <si>
    <t>"1.18 (linkrusta v.1,2m)"1,2*(3,96+3,924+1,83*2-0,8*2-0,9-1,2)</t>
  </si>
  <si>
    <t>VRN</t>
  </si>
  <si>
    <t>Vedlejší rozpočtové náklady</t>
  </si>
  <si>
    <t>VRN1</t>
  </si>
  <si>
    <t>Průzkumné, geodetické a projektové práce</t>
  </si>
  <si>
    <t>105</t>
  </si>
  <si>
    <t>011002000</t>
  </si>
  <si>
    <t>Průzkumné práce</t>
  </si>
  <si>
    <t>…</t>
  </si>
  <si>
    <t>1024</t>
  </si>
  <si>
    <t>-942224091</t>
  </si>
  <si>
    <t>"případné odpojení sítí před bouráním, sondy"1</t>
  </si>
  <si>
    <t>106</t>
  </si>
  <si>
    <t>013254000</t>
  </si>
  <si>
    <t>Dokumentace skutečného provedení stavby</t>
  </si>
  <si>
    <t>-138278641</t>
  </si>
  <si>
    <t>VRN3</t>
  </si>
  <si>
    <t>Zařízení staveniště</t>
  </si>
  <si>
    <t>107</t>
  </si>
  <si>
    <t>030001000</t>
  </si>
  <si>
    <t>917088526</t>
  </si>
  <si>
    <t>"zřízení, provoz a zrušení zs (buňky, wc, stav.výtah případně jeřáb, vše potřebné pro realizaci díla dle uvážení zhotovitele)"1</t>
  </si>
  <si>
    <t>Zajištění oplocení stavby dle požadavku KooBOZP</t>
  </si>
  <si>
    <t>"ochranné zábralí, oplocení"</t>
  </si>
  <si>
    <t>"dočasná ochrana stávajících kcí, podlah a zařízení proti poškození a znečištění (např. OSB + geotextílie, folie PE)"</t>
  </si>
  <si>
    <t>"oddělení prostor (vstupy a průchody) z důvodu bezpečnosti a prašnosti"</t>
  </si>
  <si>
    <t>VRN4</t>
  </si>
  <si>
    <t>Inženýrská činnost</t>
  </si>
  <si>
    <t>108</t>
  </si>
  <si>
    <t>045002000</t>
  </si>
  <si>
    <t>Kompletační a koordinační činnost</t>
  </si>
  <si>
    <t>1629508613</t>
  </si>
  <si>
    <t>"např. koordinace instalací, fotodokumentace stáv.stavu objektu a jeho sledování v průběhu výstavby atd."1</t>
  </si>
  <si>
    <t>vypracování a předání Kontrolních a zkušebních plánů dle SOD</t>
  </si>
  <si>
    <t>Předání rizik zhotovitele a subdodavatelů KooBOZP</t>
  </si>
  <si>
    <t>Vypracování a aktualizace detailního týdenního HMG</t>
  </si>
  <si>
    <t>dodání všech dokladů dle SOD</t>
  </si>
  <si>
    <t>vzorníky materiálů</t>
  </si>
  <si>
    <t>VRN7</t>
  </si>
  <si>
    <t>Provozní vlivy</t>
  </si>
  <si>
    <t>109</t>
  </si>
  <si>
    <t>070001000</t>
  </si>
  <si>
    <t>-1040742976</t>
  </si>
  <si>
    <t>např. omezený přístup vlivem investora, třetích osob</t>
  </si>
  <si>
    <t>ztížený pohyb vozidel v centrech měst</t>
  </si>
  <si>
    <t>110</t>
  </si>
  <si>
    <t>071103000</t>
  </si>
  <si>
    <t>Provoz investora</t>
  </si>
  <si>
    <t>-1584521018</t>
  </si>
  <si>
    <t>"pokud budou práce probíhat za provozu, mohou z toho vyplývat nějaká omezení (hlučnost, prašnost,...)"1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</si>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</sst>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3">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b/>
      <sz val="12"/>
      <color rgb="FF800000"/>
      <name val="Arial CE"/>
    </font>
    <font>
      <sz val="8"/>
      <color rgb="FF960000"/>
      <name val="Arial CE"/>
    </font>
    <font>
      <sz val="7"/>
      <color rgb="FF969696"/>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1" fillId="0" borderId="0" applyNumberFormat="0" applyFill="0" applyBorder="0" applyAlignment="0" applyProtection="0"/>
  </cellStyleXfs>
  <cellXfs count="37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2" fillId="0" borderId="0" xfId="0" applyFont="1" applyAlignment="1" applyProtection="1">
      <alignment horizontal="left" vertical="top"/>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0" fontId="0"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3"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3"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18"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3"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3"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4" fillId="0" borderId="4"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2" fillId="0" borderId="0" xfId="0" applyFont="1" applyAlignment="1" applyProtection="1">
      <alignment horizontal="center" vertical="center"/>
    </xf>
    <xf numFmtId="0" fontId="4" fillId="0" borderId="4" xfId="0" applyFont="1" applyBorder="1" applyAlignment="1">
      <alignment vertical="center"/>
    </xf>
    <xf numFmtId="4"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166" fontId="27" fillId="0" borderId="21" xfId="0" applyNumberFormat="1" applyFont="1" applyBorder="1" applyAlignment="1" applyProtection="1">
      <alignment vertical="center"/>
    </xf>
    <xf numFmtId="4" fontId="27" fillId="0" borderId="22"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28" fillId="0" borderId="0" xfId="0" applyFont="1" applyAlignment="1">
      <alignment horizontal="left" vertical="center"/>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7" xfId="0" applyFont="1" applyFill="1" applyBorder="1" applyAlignment="1">
      <alignment horizontal="left" vertical="center"/>
    </xf>
    <xf numFmtId="0" fontId="0" fillId="4" borderId="8" xfId="0" applyFont="1" applyFill="1" applyBorder="1" applyAlignment="1">
      <alignment vertical="center"/>
    </xf>
    <xf numFmtId="0" fontId="3" fillId="4" borderId="8" xfId="0" applyFont="1" applyFill="1" applyBorder="1" applyAlignment="1">
      <alignment horizontal="right" vertical="center"/>
    </xf>
    <xf numFmtId="0" fontId="3"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3"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0" fillId="4" borderId="0" xfId="0" applyFont="1" applyFill="1" applyAlignment="1" applyProtection="1">
      <alignment horizontal="right" vertical="center"/>
    </xf>
    <xf numFmtId="0" fontId="29" fillId="0" borderId="0" xfId="0" applyFont="1" applyAlignment="1" applyProtection="1">
      <alignment horizontal="left" vertical="center"/>
    </xf>
    <xf numFmtId="0" fontId="5" fillId="0" borderId="4" xfId="0" applyFont="1" applyBorder="1" applyAlignment="1" applyProtection="1">
      <alignment vertical="center"/>
    </xf>
    <xf numFmtId="0" fontId="5" fillId="0" borderId="0" xfId="0" applyFont="1" applyAlignment="1" applyProtection="1">
      <alignment vertical="center"/>
    </xf>
    <xf numFmtId="0" fontId="5" fillId="0" borderId="21" xfId="0" applyFont="1" applyBorder="1" applyAlignment="1" applyProtection="1">
      <alignment horizontal="left" vertical="center"/>
    </xf>
    <xf numFmtId="0" fontId="5" fillId="0" borderId="21" xfId="0" applyFont="1" applyBorder="1" applyAlignment="1" applyProtection="1">
      <alignment vertical="center"/>
    </xf>
    <xf numFmtId="0" fontId="5" fillId="0" borderId="21" xfId="0" applyFont="1" applyBorder="1" applyAlignment="1" applyProtection="1">
      <alignment vertical="center"/>
      <protection locked="0"/>
    </xf>
    <xf numFmtId="4" fontId="5" fillId="0" borderId="21" xfId="0" applyNumberFormat="1" applyFont="1" applyBorder="1" applyAlignment="1" applyProtection="1">
      <alignment vertical="center"/>
    </xf>
    <xf numFmtId="0" fontId="5" fillId="0" borderId="4" xfId="0" applyFont="1" applyBorder="1" applyAlignment="1">
      <alignmen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protection locked="0"/>
    </xf>
    <xf numFmtId="0" fontId="20"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2" fillId="0" borderId="0" xfId="0" applyNumberFormat="1" applyFont="1" applyAlignment="1" applyProtection="1"/>
    <xf numFmtId="166" fontId="30" fillId="0" borderId="13" xfId="0" applyNumberFormat="1" applyFont="1" applyBorder="1" applyAlignment="1" applyProtection="1"/>
    <xf numFmtId="166" fontId="30" fillId="0" borderId="14" xfId="0" applyNumberFormat="1" applyFont="1" applyBorder="1" applyAlignment="1" applyProtection="1"/>
    <xf numFmtId="4" fontId="18"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3" xfId="0" applyFont="1" applyBorder="1" applyAlignment="1" applyProtection="1">
      <alignment horizontal="center" vertical="center"/>
    </xf>
    <xf numFmtId="49" fontId="0" fillId="0" borderId="23" xfId="0" applyNumberFormat="1"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0" fillId="0" borderId="23" xfId="0" applyFont="1" applyBorder="1" applyAlignment="1" applyProtection="1">
      <alignment horizontal="center" vertical="center" wrapText="1"/>
    </xf>
    <xf numFmtId="167" fontId="0" fillId="0" borderId="23" xfId="0" applyNumberFormat="1" applyFont="1" applyBorder="1" applyAlignment="1" applyProtection="1">
      <alignment vertical="center"/>
    </xf>
    <xf numFmtId="4" fontId="0" fillId="2" borderId="23" xfId="0" applyNumberFormat="1" applyFont="1" applyFill="1" applyBorder="1" applyAlignment="1" applyProtection="1">
      <alignment vertical="center"/>
      <protection locked="0"/>
    </xf>
    <xf numFmtId="4" fontId="0" fillId="0" borderId="23" xfId="0" applyNumberFormat="1" applyFont="1" applyBorder="1" applyAlignment="1" applyProtection="1">
      <alignment vertical="center"/>
    </xf>
    <xf numFmtId="0" fontId="1" fillId="2" borderId="15"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6" xfId="0" applyNumberFormat="1" applyFont="1" applyBorder="1" applyAlignment="1" applyProtection="1">
      <alignment vertical="center"/>
    </xf>
    <xf numFmtId="4" fontId="0" fillId="0" borderId="0" xfId="0" applyNumberFormat="1" applyFont="1" applyAlignment="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31"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5" xfId="0" applyFont="1" applyBorder="1" applyAlignment="1" applyProtection="1">
      <alignment vertical="center"/>
    </xf>
    <xf numFmtId="0" fontId="8" fillId="0" borderId="0" xfId="0" applyFont="1" applyBorder="1" applyAlignment="1" applyProtection="1">
      <alignment vertical="center"/>
    </xf>
    <xf numFmtId="0" fontId="8" fillId="0" borderId="16"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2" fillId="0" borderId="23" xfId="0" applyFont="1" applyBorder="1" applyAlignment="1" applyProtection="1">
      <alignment horizontal="center" vertical="center"/>
    </xf>
    <xf numFmtId="49" fontId="32" fillId="0" borderId="23" xfId="0" applyNumberFormat="1" applyFont="1" applyBorder="1" applyAlignment="1" applyProtection="1">
      <alignment horizontal="left" vertical="center" wrapText="1"/>
    </xf>
    <xf numFmtId="0" fontId="32" fillId="0" borderId="23" xfId="0" applyFont="1" applyBorder="1" applyAlignment="1" applyProtection="1">
      <alignment horizontal="left" vertical="center" wrapText="1"/>
    </xf>
    <xf numFmtId="0" fontId="32" fillId="0" borderId="23" xfId="0" applyFont="1" applyBorder="1" applyAlignment="1" applyProtection="1">
      <alignment horizontal="center" vertical="center" wrapText="1"/>
    </xf>
    <xf numFmtId="167" fontId="32" fillId="0" borderId="23" xfId="0" applyNumberFormat="1" applyFont="1" applyBorder="1" applyAlignment="1" applyProtection="1">
      <alignment vertical="center"/>
    </xf>
    <xf numFmtId="4" fontId="32" fillId="2" borderId="23" xfId="0" applyNumberFormat="1" applyFont="1" applyFill="1" applyBorder="1" applyAlignment="1" applyProtection="1">
      <alignment vertical="center"/>
      <protection locked="0"/>
    </xf>
    <xf numFmtId="4" fontId="32" fillId="0" borderId="23" xfId="0" applyNumberFormat="1" applyFont="1" applyBorder="1" applyAlignment="1" applyProtection="1">
      <alignment vertical="center"/>
    </xf>
    <xf numFmtId="0" fontId="32" fillId="0" borderId="4" xfId="0" applyFont="1" applyBorder="1" applyAlignment="1">
      <alignment vertical="center"/>
    </xf>
    <xf numFmtId="0" fontId="32" fillId="2" borderId="15"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3" fillId="0" borderId="0" xfId="0" applyFont="1" applyAlignment="1" applyProtection="1">
      <alignment vertical="center" wrapText="1"/>
    </xf>
    <xf numFmtId="0" fontId="0" fillId="0" borderId="15"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0" fillId="0" borderId="0" xfId="0" applyAlignment="1">
      <alignment vertical="top"/>
    </xf>
    <xf numFmtId="0" fontId="34" fillId="0" borderId="24" xfId="0" applyFont="1" applyBorder="1" applyAlignment="1">
      <alignment vertical="center" wrapText="1"/>
    </xf>
    <xf numFmtId="0" fontId="34" fillId="0" borderId="25" xfId="0" applyFont="1" applyBorder="1" applyAlignment="1">
      <alignment vertical="center" wrapText="1"/>
    </xf>
    <xf numFmtId="0" fontId="34" fillId="0" borderId="26" xfId="0" applyFont="1" applyBorder="1" applyAlignment="1">
      <alignment vertical="center" wrapText="1"/>
    </xf>
    <xf numFmtId="0" fontId="34" fillId="0" borderId="27" xfId="0" applyFont="1" applyBorder="1" applyAlignment="1">
      <alignment horizontal="center" vertical="center" wrapText="1"/>
    </xf>
    <xf numFmtId="0" fontId="34" fillId="0" borderId="28" xfId="0" applyFont="1" applyBorder="1" applyAlignment="1">
      <alignment horizontal="center" vertical="center" wrapText="1"/>
    </xf>
    <xf numFmtId="0" fontId="34" fillId="0" borderId="27" xfId="0" applyFont="1" applyBorder="1" applyAlignment="1">
      <alignment vertical="center" wrapText="1"/>
    </xf>
    <xf numFmtId="0" fontId="34" fillId="0" borderId="28" xfId="0" applyFont="1" applyBorder="1" applyAlignment="1">
      <alignment vertical="center" wrapText="1"/>
    </xf>
    <xf numFmtId="0" fontId="36" fillId="0" borderId="1" xfId="0" applyFont="1" applyBorder="1" applyAlignment="1">
      <alignment horizontal="left" vertical="center" wrapText="1"/>
    </xf>
    <xf numFmtId="0" fontId="37" fillId="0" borderId="1" xfId="0" applyFont="1" applyBorder="1" applyAlignment="1">
      <alignment horizontal="left" vertical="center" wrapText="1"/>
    </xf>
    <xf numFmtId="0" fontId="37" fillId="0" borderId="27" xfId="0" applyFont="1" applyBorder="1" applyAlignment="1">
      <alignment vertical="center" wrapText="1"/>
    </xf>
    <xf numFmtId="0" fontId="37" fillId="0" borderId="1" xfId="0" applyFont="1" applyBorder="1" applyAlignment="1">
      <alignment vertical="center" wrapText="1"/>
    </xf>
    <xf numFmtId="0" fontId="37" fillId="0" borderId="1" xfId="0" applyFont="1" applyBorder="1" applyAlignment="1">
      <alignment horizontal="left" vertical="center"/>
    </xf>
    <xf numFmtId="0" fontId="37" fillId="0" borderId="1" xfId="0" applyFont="1" applyBorder="1" applyAlignment="1">
      <alignment vertical="center"/>
    </xf>
    <xf numFmtId="49" fontId="37" fillId="0" borderId="1" xfId="0" applyNumberFormat="1" applyFont="1" applyBorder="1" applyAlignment="1">
      <alignment vertical="center" wrapText="1"/>
    </xf>
    <xf numFmtId="0" fontId="34" fillId="0" borderId="30" xfId="0" applyFont="1" applyBorder="1" applyAlignment="1">
      <alignment vertical="center" wrapText="1"/>
    </xf>
    <xf numFmtId="0" fontId="38" fillId="0" borderId="29" xfId="0" applyFont="1" applyBorder="1" applyAlignment="1">
      <alignment vertical="center" wrapText="1"/>
    </xf>
    <xf numFmtId="0" fontId="34" fillId="0" borderId="31" xfId="0" applyFont="1" applyBorder="1" applyAlignment="1">
      <alignment vertical="center" wrapText="1"/>
    </xf>
    <xf numFmtId="0" fontId="34" fillId="0" borderId="1" xfId="0" applyFont="1" applyBorder="1" applyAlignment="1">
      <alignment vertical="top"/>
    </xf>
    <xf numFmtId="0" fontId="34" fillId="0" borderId="0" xfId="0" applyFont="1" applyAlignment="1">
      <alignment vertical="top"/>
    </xf>
    <xf numFmtId="0" fontId="34" fillId="0" borderId="24" xfId="0" applyFont="1" applyBorder="1" applyAlignment="1">
      <alignment horizontal="left" vertical="center"/>
    </xf>
    <xf numFmtId="0" fontId="34" fillId="0" borderId="25" xfId="0" applyFont="1" applyBorder="1" applyAlignment="1">
      <alignment horizontal="left" vertical="center"/>
    </xf>
    <xf numFmtId="0" fontId="34" fillId="0" borderId="26" xfId="0" applyFont="1" applyBorder="1" applyAlignment="1">
      <alignment horizontal="left" vertical="center"/>
    </xf>
    <xf numFmtId="0" fontId="34" fillId="0" borderId="27" xfId="0" applyFont="1" applyBorder="1" applyAlignment="1">
      <alignment horizontal="left" vertical="center"/>
    </xf>
    <xf numFmtId="0" fontId="34" fillId="0" borderId="28" xfId="0" applyFont="1" applyBorder="1" applyAlignment="1">
      <alignment horizontal="left" vertical="center"/>
    </xf>
    <xf numFmtId="0" fontId="36" fillId="0" borderId="1" xfId="0" applyFont="1" applyBorder="1" applyAlignment="1">
      <alignment horizontal="left" vertical="center"/>
    </xf>
    <xf numFmtId="0" fontId="39" fillId="0" borderId="0" xfId="0" applyFont="1" applyAlignment="1">
      <alignment horizontal="left" vertical="center"/>
    </xf>
    <xf numFmtId="0" fontId="36" fillId="0" borderId="29" xfId="0" applyFont="1" applyBorder="1" applyAlignment="1">
      <alignment horizontal="left" vertical="center"/>
    </xf>
    <xf numFmtId="0" fontId="36" fillId="0" borderId="29" xfId="0" applyFont="1" applyBorder="1" applyAlignment="1">
      <alignment horizontal="center" vertical="center"/>
    </xf>
    <xf numFmtId="0" fontId="39" fillId="0" borderId="29" xfId="0" applyFont="1" applyBorder="1" applyAlignment="1">
      <alignment horizontal="left" vertical="center"/>
    </xf>
    <xf numFmtId="0" fontId="40" fillId="0" borderId="1" xfId="0" applyFont="1" applyBorder="1" applyAlignment="1">
      <alignment horizontal="left" vertical="center"/>
    </xf>
    <xf numFmtId="0" fontId="37" fillId="0" borderId="0" xfId="0" applyFont="1" applyAlignment="1">
      <alignment horizontal="left" vertical="center"/>
    </xf>
    <xf numFmtId="0" fontId="37" fillId="0" borderId="1" xfId="0" applyFont="1" applyBorder="1" applyAlignment="1">
      <alignment horizontal="center" vertical="center"/>
    </xf>
    <xf numFmtId="0" fontId="37" fillId="0" borderId="27" xfId="0" applyFont="1" applyBorder="1" applyAlignment="1">
      <alignment horizontal="left" vertical="center"/>
    </xf>
    <xf numFmtId="0" fontId="37" fillId="0" borderId="1" xfId="0" applyFont="1" applyFill="1" applyBorder="1" applyAlignment="1">
      <alignment horizontal="left" vertical="center"/>
    </xf>
    <xf numFmtId="0" fontId="37" fillId="0" borderId="1" xfId="0" applyFont="1" applyFill="1" applyBorder="1" applyAlignment="1">
      <alignment horizontal="center" vertical="center"/>
    </xf>
    <xf numFmtId="0" fontId="34" fillId="0" borderId="30" xfId="0" applyFont="1" applyBorder="1" applyAlignment="1">
      <alignment horizontal="left" vertical="center"/>
    </xf>
    <xf numFmtId="0" fontId="38" fillId="0" borderId="29" xfId="0" applyFont="1" applyBorder="1" applyAlignment="1">
      <alignment horizontal="left" vertical="center"/>
    </xf>
    <xf numFmtId="0" fontId="34" fillId="0" borderId="31" xfId="0" applyFont="1" applyBorder="1" applyAlignment="1">
      <alignment horizontal="left" vertical="center"/>
    </xf>
    <xf numFmtId="0" fontId="34" fillId="0" borderId="1" xfId="0" applyFont="1" applyBorder="1" applyAlignment="1">
      <alignment horizontal="left" vertical="center"/>
    </xf>
    <xf numFmtId="0" fontId="38" fillId="0" borderId="1" xfId="0" applyFont="1" applyBorder="1" applyAlignment="1">
      <alignment horizontal="left" vertical="center"/>
    </xf>
    <xf numFmtId="0" fontId="39" fillId="0" borderId="1" xfId="0" applyFont="1" applyBorder="1" applyAlignment="1">
      <alignment horizontal="left" vertical="center"/>
    </xf>
    <xf numFmtId="0" fontId="37" fillId="0" borderId="29" xfId="0" applyFont="1" applyBorder="1" applyAlignment="1">
      <alignment horizontal="left" vertical="center"/>
    </xf>
    <xf numFmtId="0" fontId="34" fillId="0" borderId="1" xfId="0" applyFont="1" applyBorder="1" applyAlignment="1">
      <alignment horizontal="left" vertical="center" wrapText="1"/>
    </xf>
    <xf numFmtId="0" fontId="37" fillId="0" borderId="1" xfId="0" applyFont="1" applyBorder="1" applyAlignment="1">
      <alignment horizontal="center" vertical="center" wrapText="1"/>
    </xf>
    <xf numFmtId="0" fontId="34" fillId="0" borderId="24" xfId="0" applyFont="1" applyBorder="1" applyAlignment="1">
      <alignment horizontal="left" vertical="center" wrapText="1"/>
    </xf>
    <xf numFmtId="0" fontId="34" fillId="0" borderId="25" xfId="0" applyFont="1" applyBorder="1" applyAlignment="1">
      <alignment horizontal="left" vertical="center" wrapText="1"/>
    </xf>
    <xf numFmtId="0" fontId="34" fillId="0" borderId="26" xfId="0" applyFont="1" applyBorder="1" applyAlignment="1">
      <alignment horizontal="left" vertical="center" wrapText="1"/>
    </xf>
    <xf numFmtId="0" fontId="34" fillId="0" borderId="27" xfId="0" applyFont="1" applyBorder="1" applyAlignment="1">
      <alignment horizontal="left" vertical="center" wrapText="1"/>
    </xf>
    <xf numFmtId="0" fontId="34"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37" fillId="0" borderId="28" xfId="0" applyFont="1" applyBorder="1" applyAlignment="1">
      <alignment horizontal="left" vertical="center"/>
    </xf>
    <xf numFmtId="0" fontId="37" fillId="0" borderId="30" xfId="0" applyFont="1" applyBorder="1" applyAlignment="1">
      <alignment horizontal="left" vertical="center" wrapText="1"/>
    </xf>
    <xf numFmtId="0" fontId="37" fillId="0" borderId="29" xfId="0" applyFont="1" applyBorder="1" applyAlignment="1">
      <alignment horizontal="left" vertical="center" wrapText="1"/>
    </xf>
    <xf numFmtId="0" fontId="37" fillId="0" borderId="31" xfId="0" applyFont="1" applyBorder="1" applyAlignment="1">
      <alignment horizontal="left" vertical="center" wrapText="1"/>
    </xf>
    <xf numFmtId="0" fontId="37" fillId="0" borderId="1" xfId="0" applyFont="1" applyBorder="1" applyAlignment="1">
      <alignment horizontal="left" vertical="top"/>
    </xf>
    <xf numFmtId="0" fontId="37" fillId="0" borderId="1" xfId="0" applyFont="1" applyBorder="1" applyAlignment="1">
      <alignment horizontal="center" vertical="top"/>
    </xf>
    <xf numFmtId="0" fontId="37" fillId="0" borderId="30" xfId="0" applyFont="1" applyBorder="1" applyAlignment="1">
      <alignment horizontal="left" vertical="center"/>
    </xf>
    <xf numFmtId="0" fontId="37" fillId="0" borderId="31" xfId="0" applyFont="1" applyBorder="1" applyAlignment="1">
      <alignment horizontal="left" vertical="center"/>
    </xf>
    <xf numFmtId="0" fontId="39" fillId="0" borderId="0" xfId="0" applyFont="1" applyAlignment="1">
      <alignment vertical="center"/>
    </xf>
    <xf numFmtId="0" fontId="36" fillId="0" borderId="1" xfId="0" applyFont="1" applyBorder="1" applyAlignment="1">
      <alignment vertical="center"/>
    </xf>
    <xf numFmtId="0" fontId="39" fillId="0" borderId="29" xfId="0" applyFont="1" applyBorder="1" applyAlignment="1">
      <alignment vertical="center"/>
    </xf>
    <xf numFmtId="0" fontId="36" fillId="0" borderId="29" xfId="0" applyFont="1" applyBorder="1" applyAlignment="1">
      <alignment vertical="center"/>
    </xf>
    <xf numFmtId="0" fontId="0" fillId="0" borderId="1" xfId="0" applyBorder="1" applyAlignment="1">
      <alignment vertical="top"/>
    </xf>
    <xf numFmtId="49" fontId="37" fillId="0" borderId="1" xfId="0" applyNumberFormat="1" applyFont="1" applyBorder="1" applyAlignment="1">
      <alignment horizontal="left" vertical="center"/>
    </xf>
    <xf numFmtId="0" fontId="0" fillId="0" borderId="29" xfId="0" applyBorder="1" applyAlignment="1">
      <alignment vertical="top"/>
    </xf>
    <xf numFmtId="0" fontId="36" fillId="0" borderId="29" xfId="0" applyFont="1" applyBorder="1" applyAlignment="1">
      <alignment horizontal="left"/>
    </xf>
    <xf numFmtId="0" fontId="39" fillId="0" borderId="29" xfId="0" applyFont="1" applyBorder="1" applyAlignment="1"/>
    <xf numFmtId="0" fontId="34" fillId="0" borderId="27" xfId="0" applyFont="1" applyBorder="1" applyAlignment="1">
      <alignment vertical="top"/>
    </xf>
    <xf numFmtId="0" fontId="34" fillId="0" borderId="28" xfId="0" applyFont="1" applyBorder="1" applyAlignment="1">
      <alignment vertical="top"/>
    </xf>
    <xf numFmtId="0" fontId="34" fillId="0" borderId="1" xfId="0" applyFont="1" applyBorder="1" applyAlignment="1">
      <alignment horizontal="center" vertical="center"/>
    </xf>
    <xf numFmtId="0" fontId="34" fillId="0" borderId="1" xfId="0" applyFont="1" applyBorder="1" applyAlignment="1">
      <alignment horizontal="left" vertical="top"/>
    </xf>
    <xf numFmtId="0" fontId="34" fillId="0" borderId="30" xfId="0" applyFont="1" applyBorder="1" applyAlignment="1">
      <alignment vertical="top"/>
    </xf>
    <xf numFmtId="0" fontId="34" fillId="0" borderId="29" xfId="0" applyFont="1" applyBorder="1" applyAlignment="1">
      <alignment vertical="top"/>
    </xf>
    <xf numFmtId="0" fontId="34" fillId="0" borderId="31" xfId="0" applyFont="1" applyBorder="1" applyAlignment="1">
      <alignment vertical="top"/>
    </xf>
    <xf numFmtId="4" fontId="16" fillId="0" borderId="0" xfId="0" applyNumberFormat="1" applyFont="1" applyAlignment="1" applyProtection="1">
      <alignment vertical="center"/>
    </xf>
    <xf numFmtId="0" fontId="1" fillId="0" borderId="0" xfId="0"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3"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3"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0" xfId="0"/>
    <xf numFmtId="0" fontId="0" fillId="0" borderId="0" xfId="0" applyFont="1" applyAlignment="1" applyProtection="1">
      <alignment vertical="center" wrapText="1"/>
    </xf>
    <xf numFmtId="0" fontId="0" fillId="0" borderId="0" xfId="0" applyFont="1" applyAlignment="1" applyProtection="1">
      <alignment vertical="center"/>
    </xf>
    <xf numFmtId="0" fontId="2" fillId="0" borderId="0" xfId="0" applyFont="1" applyAlignment="1" applyProtection="1">
      <alignment horizontal="left" vertical="center" wrapText="1"/>
    </xf>
    <xf numFmtId="0" fontId="2" fillId="0" borderId="0" xfId="0" applyFont="1" applyAlignment="1" applyProtection="1">
      <alignment vertical="center"/>
    </xf>
    <xf numFmtId="165" fontId="0" fillId="0" borderId="0" xfId="0" applyNumberFormat="1" applyFont="1" applyAlignment="1" applyProtection="1">
      <alignment horizontal="lef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1" fillId="0" borderId="15" xfId="0" applyFont="1" applyBorder="1" applyAlignment="1">
      <alignment horizontal="left" vertical="center"/>
    </xf>
    <xf numFmtId="0" fontId="1" fillId="0" borderId="0" xfId="0" applyFont="1" applyBorder="1" applyAlignment="1">
      <alignment horizontal="left" vertical="center"/>
    </xf>
    <xf numFmtId="0" fontId="1" fillId="0" borderId="15" xfId="0" applyFont="1" applyBorder="1" applyAlignment="1" applyProtection="1">
      <alignment horizontal="left" vertical="center"/>
    </xf>
    <xf numFmtId="0" fontId="1" fillId="0" borderId="0" xfId="0" applyFont="1" applyBorder="1" applyAlignment="1" applyProtection="1">
      <alignment horizontal="left" vertical="center"/>
    </xf>
    <xf numFmtId="0" fontId="20" fillId="4" borderId="7"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20" fillId="4" borderId="8" xfId="0" applyFont="1" applyFill="1" applyBorder="1" applyAlignment="1" applyProtection="1">
      <alignment horizontal="center" vertical="center"/>
    </xf>
    <xf numFmtId="0" fontId="20" fillId="4" borderId="8" xfId="0" applyFont="1" applyFill="1" applyBorder="1" applyAlignment="1" applyProtection="1">
      <alignment horizontal="righ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0" fontId="25" fillId="0" borderId="0" xfId="0" applyFont="1" applyAlignment="1" applyProtection="1">
      <alignment horizontal="left" vertical="center" wrapText="1"/>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0" fillId="0" borderId="0" xfId="0" applyFont="1" applyAlignment="1" applyProtection="1">
      <alignment horizontal="left" vertical="center"/>
    </xf>
    <xf numFmtId="0" fontId="0" fillId="0" borderId="0" xfId="0" applyProtection="1"/>
    <xf numFmtId="0" fontId="2" fillId="0" borderId="0" xfId="0" applyFont="1" applyAlignment="1" applyProtection="1">
      <alignment horizontal="left" vertical="top" wrapText="1"/>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righ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0" xfId="0" applyFont="1" applyAlignment="1">
      <alignment vertical="center"/>
    </xf>
    <xf numFmtId="0" fontId="0" fillId="2" borderId="0" xfId="0" applyFont="1" applyFill="1" applyAlignment="1" applyProtection="1">
      <alignment horizontal="left" vertical="center"/>
      <protection locked="0"/>
    </xf>
    <xf numFmtId="0" fontId="0" fillId="0" borderId="0" xfId="0" applyFont="1" applyAlignment="1">
      <alignment horizontal="left" vertical="center"/>
    </xf>
    <xf numFmtId="0" fontId="0"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37" fillId="0" borderId="1" xfId="0" applyFont="1" applyBorder="1" applyAlignment="1">
      <alignment horizontal="left" vertical="top"/>
    </xf>
    <xf numFmtId="0" fontId="37" fillId="0" borderId="1" xfId="0" applyFont="1" applyBorder="1" applyAlignment="1">
      <alignment horizontal="left" vertical="center"/>
    </xf>
    <xf numFmtId="0" fontId="36" fillId="0" borderId="29" xfId="0" applyFont="1" applyBorder="1" applyAlignment="1">
      <alignment horizontal="left"/>
    </xf>
    <xf numFmtId="0" fontId="35" fillId="0" borderId="1" xfId="0" applyFont="1" applyBorder="1" applyAlignment="1">
      <alignment horizontal="center" vertical="center" wrapText="1"/>
    </xf>
    <xf numFmtId="0" fontId="37" fillId="0" borderId="1" xfId="0" applyFont="1" applyBorder="1" applyAlignment="1">
      <alignment horizontal="left" vertical="center" wrapText="1"/>
    </xf>
    <xf numFmtId="0" fontId="35" fillId="0" borderId="1" xfId="0" applyFont="1" applyBorder="1" applyAlignment="1">
      <alignment horizontal="center" vertical="center"/>
    </xf>
    <xf numFmtId="0" fontId="36" fillId="0" borderId="29" xfId="0" applyFont="1" applyBorder="1" applyAlignment="1">
      <alignment horizontal="left" wrapText="1"/>
    </xf>
    <xf numFmtId="49" fontId="37"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M57"/>
  <sheetViews>
    <sheetView showGridLines="0" topLeftCell="A13"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6" t="s">
        <v>0</v>
      </c>
      <c r="AZ1" s="16" t="s">
        <v>1</v>
      </c>
      <c r="BA1" s="16" t="s">
        <v>2</v>
      </c>
      <c r="BB1" s="16" t="s">
        <v>3</v>
      </c>
      <c r="BT1" s="16" t="s">
        <v>4</v>
      </c>
      <c r="BU1" s="16" t="s">
        <v>4</v>
      </c>
      <c r="BV1" s="16" t="s">
        <v>5</v>
      </c>
    </row>
    <row r="2" spans="1:74" ht="36.950000000000003" customHeight="1">
      <c r="AR2" s="330"/>
      <c r="AS2" s="330"/>
      <c r="AT2" s="330"/>
      <c r="AU2" s="330"/>
      <c r="AV2" s="330"/>
      <c r="AW2" s="330"/>
      <c r="AX2" s="330"/>
      <c r="AY2" s="330"/>
      <c r="AZ2" s="330"/>
      <c r="BA2" s="330"/>
      <c r="BB2" s="330"/>
      <c r="BC2" s="330"/>
      <c r="BD2" s="330"/>
      <c r="BE2" s="330"/>
      <c r="BS2" s="17" t="s">
        <v>6</v>
      </c>
      <c r="BT2" s="17" t="s">
        <v>7</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ht="12" customHeight="1">
      <c r="B5" s="21"/>
      <c r="C5" s="22"/>
      <c r="D5" s="26" t="s">
        <v>13</v>
      </c>
      <c r="E5" s="22"/>
      <c r="F5" s="22"/>
      <c r="G5" s="22"/>
      <c r="H5" s="22"/>
      <c r="I5" s="22"/>
      <c r="J5" s="22"/>
      <c r="K5" s="351" t="s">
        <v>14</v>
      </c>
      <c r="L5" s="352"/>
      <c r="M5" s="352"/>
      <c r="N5" s="352"/>
      <c r="O5" s="352"/>
      <c r="P5" s="352"/>
      <c r="Q5" s="352"/>
      <c r="R5" s="352"/>
      <c r="S5" s="352"/>
      <c r="T5" s="352"/>
      <c r="U5" s="352"/>
      <c r="V5" s="352"/>
      <c r="W5" s="352"/>
      <c r="X5" s="352"/>
      <c r="Y5" s="352"/>
      <c r="Z5" s="352"/>
      <c r="AA5" s="352"/>
      <c r="AB5" s="352"/>
      <c r="AC5" s="352"/>
      <c r="AD5" s="352"/>
      <c r="AE5" s="352"/>
      <c r="AF5" s="352"/>
      <c r="AG5" s="352"/>
      <c r="AH5" s="352"/>
      <c r="AI5" s="352"/>
      <c r="AJ5" s="352"/>
      <c r="AK5" s="352"/>
      <c r="AL5" s="352"/>
      <c r="AM5" s="352"/>
      <c r="AN5" s="352"/>
      <c r="AO5" s="352"/>
      <c r="AP5" s="22"/>
      <c r="AQ5" s="22"/>
      <c r="AR5" s="20"/>
      <c r="BE5" s="322" t="s">
        <v>15</v>
      </c>
      <c r="BS5" s="17" t="s">
        <v>6</v>
      </c>
    </row>
    <row r="6" spans="1:74" ht="36.950000000000003" customHeight="1">
      <c r="B6" s="21"/>
      <c r="C6" s="22"/>
      <c r="D6" s="28" t="s">
        <v>16</v>
      </c>
      <c r="E6" s="22"/>
      <c r="F6" s="22"/>
      <c r="G6" s="22"/>
      <c r="H6" s="22"/>
      <c r="I6" s="22"/>
      <c r="J6" s="22"/>
      <c r="K6" s="353" t="s">
        <v>17</v>
      </c>
      <c r="L6" s="352"/>
      <c r="M6" s="352"/>
      <c r="N6" s="352"/>
      <c r="O6" s="352"/>
      <c r="P6" s="352"/>
      <c r="Q6" s="352"/>
      <c r="R6" s="352"/>
      <c r="S6" s="352"/>
      <c r="T6" s="352"/>
      <c r="U6" s="352"/>
      <c r="V6" s="352"/>
      <c r="W6" s="352"/>
      <c r="X6" s="352"/>
      <c r="Y6" s="352"/>
      <c r="Z6" s="352"/>
      <c r="AA6" s="352"/>
      <c r="AB6" s="352"/>
      <c r="AC6" s="352"/>
      <c r="AD6" s="352"/>
      <c r="AE6" s="352"/>
      <c r="AF6" s="352"/>
      <c r="AG6" s="352"/>
      <c r="AH6" s="352"/>
      <c r="AI6" s="352"/>
      <c r="AJ6" s="352"/>
      <c r="AK6" s="352"/>
      <c r="AL6" s="352"/>
      <c r="AM6" s="352"/>
      <c r="AN6" s="352"/>
      <c r="AO6" s="352"/>
      <c r="AP6" s="22"/>
      <c r="AQ6" s="22"/>
      <c r="AR6" s="20"/>
      <c r="BE6" s="323"/>
      <c r="BS6" s="17" t="s">
        <v>6</v>
      </c>
    </row>
    <row r="7" spans="1:74" ht="12" customHeight="1">
      <c r="B7" s="21"/>
      <c r="C7" s="22"/>
      <c r="D7" s="29"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29" t="s">
        <v>20</v>
      </c>
      <c r="AL7" s="22"/>
      <c r="AM7" s="22"/>
      <c r="AN7" s="27" t="s">
        <v>19</v>
      </c>
      <c r="AO7" s="22"/>
      <c r="AP7" s="22"/>
      <c r="AQ7" s="22"/>
      <c r="AR7" s="20"/>
      <c r="BE7" s="323"/>
      <c r="BS7" s="17" t="s">
        <v>6</v>
      </c>
    </row>
    <row r="8" spans="1:74" ht="12" customHeight="1">
      <c r="B8" s="21"/>
      <c r="C8" s="22"/>
      <c r="D8" s="29"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23</v>
      </c>
      <c r="AL8" s="22"/>
      <c r="AM8" s="22"/>
      <c r="AN8" s="30" t="s">
        <v>24</v>
      </c>
      <c r="AO8" s="22"/>
      <c r="AP8" s="22"/>
      <c r="AQ8" s="22"/>
      <c r="AR8" s="20"/>
      <c r="BE8" s="323"/>
      <c r="BS8" s="17" t="s">
        <v>6</v>
      </c>
    </row>
    <row r="9" spans="1:74"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23"/>
      <c r="BS9" s="17" t="s">
        <v>6</v>
      </c>
    </row>
    <row r="10" spans="1:74" ht="12" customHeight="1">
      <c r="B10" s="21"/>
      <c r="C10" s="22"/>
      <c r="D10" s="29"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26</v>
      </c>
      <c r="AL10" s="22"/>
      <c r="AM10" s="22"/>
      <c r="AN10" s="27" t="s">
        <v>19</v>
      </c>
      <c r="AO10" s="22"/>
      <c r="AP10" s="22"/>
      <c r="AQ10" s="22"/>
      <c r="AR10" s="20"/>
      <c r="BE10" s="323"/>
      <c r="BS10" s="17" t="s">
        <v>6</v>
      </c>
    </row>
    <row r="11" spans="1:74" ht="18.399999999999999" customHeight="1">
      <c r="B11" s="21"/>
      <c r="C11" s="22"/>
      <c r="D11" s="22"/>
      <c r="E11" s="27" t="s">
        <v>22</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27</v>
      </c>
      <c r="AL11" s="22"/>
      <c r="AM11" s="22"/>
      <c r="AN11" s="27" t="s">
        <v>19</v>
      </c>
      <c r="AO11" s="22"/>
      <c r="AP11" s="22"/>
      <c r="AQ11" s="22"/>
      <c r="AR11" s="20"/>
      <c r="BE11" s="323"/>
      <c r="BS11" s="17" t="s">
        <v>6</v>
      </c>
    </row>
    <row r="12" spans="1:74"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23"/>
      <c r="BS12" s="17" t="s">
        <v>6</v>
      </c>
    </row>
    <row r="13" spans="1:74" ht="12" customHeight="1">
      <c r="B13" s="21"/>
      <c r="C13" s="22"/>
      <c r="D13" s="29"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26</v>
      </c>
      <c r="AL13" s="22"/>
      <c r="AM13" s="22"/>
      <c r="AN13" s="31" t="s">
        <v>29</v>
      </c>
      <c r="AO13" s="22"/>
      <c r="AP13" s="22"/>
      <c r="AQ13" s="22"/>
      <c r="AR13" s="20"/>
      <c r="BE13" s="323"/>
      <c r="BS13" s="17" t="s">
        <v>6</v>
      </c>
    </row>
    <row r="14" spans="1:74" ht="11.25">
      <c r="B14" s="21"/>
      <c r="C14" s="22"/>
      <c r="D14" s="22"/>
      <c r="E14" s="354" t="s">
        <v>29</v>
      </c>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29" t="s">
        <v>27</v>
      </c>
      <c r="AL14" s="22"/>
      <c r="AM14" s="22"/>
      <c r="AN14" s="31" t="s">
        <v>29</v>
      </c>
      <c r="AO14" s="22"/>
      <c r="AP14" s="22"/>
      <c r="AQ14" s="22"/>
      <c r="AR14" s="20"/>
      <c r="BE14" s="323"/>
      <c r="BS14" s="17" t="s">
        <v>6</v>
      </c>
    </row>
    <row r="15" spans="1:74"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23"/>
      <c r="BS15" s="17" t="s">
        <v>4</v>
      </c>
    </row>
    <row r="16" spans="1:74" ht="12" customHeight="1">
      <c r="B16" s="21"/>
      <c r="C16" s="22"/>
      <c r="D16" s="29"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26</v>
      </c>
      <c r="AL16" s="22"/>
      <c r="AM16" s="22"/>
      <c r="AN16" s="27" t="s">
        <v>19</v>
      </c>
      <c r="AO16" s="22"/>
      <c r="AP16" s="22"/>
      <c r="AQ16" s="22"/>
      <c r="AR16" s="20"/>
      <c r="BE16" s="323"/>
      <c r="BS16" s="17" t="s">
        <v>4</v>
      </c>
    </row>
    <row r="17" spans="2:71" ht="18.399999999999999" customHeight="1">
      <c r="B17" s="21"/>
      <c r="C17" s="22"/>
      <c r="D17" s="22"/>
      <c r="E17" s="27" t="s">
        <v>31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27</v>
      </c>
      <c r="AL17" s="22"/>
      <c r="AM17" s="22"/>
      <c r="AN17" s="27" t="s">
        <v>19</v>
      </c>
      <c r="AO17" s="22"/>
      <c r="AP17" s="22"/>
      <c r="AQ17" s="22"/>
      <c r="AR17" s="20"/>
      <c r="BE17" s="323"/>
      <c r="BS17" s="17" t="s">
        <v>32</v>
      </c>
    </row>
    <row r="18" spans="2:7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23"/>
      <c r="BS18" s="17" t="s">
        <v>6</v>
      </c>
    </row>
    <row r="19" spans="2:71" ht="12" customHeight="1">
      <c r="B19" s="21"/>
      <c r="C19" s="22"/>
      <c r="D19" s="29" t="s">
        <v>33</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26</v>
      </c>
      <c r="AL19" s="22"/>
      <c r="AM19" s="22"/>
      <c r="AN19" s="27" t="s">
        <v>19</v>
      </c>
      <c r="AO19" s="22"/>
      <c r="AP19" s="22"/>
      <c r="AQ19" s="22"/>
      <c r="AR19" s="20"/>
      <c r="BE19" s="323"/>
      <c r="BS19" s="17" t="s">
        <v>6</v>
      </c>
    </row>
    <row r="20" spans="2:71" ht="18.399999999999999" customHeight="1">
      <c r="B20" s="21"/>
      <c r="C20" s="22"/>
      <c r="D20" s="22"/>
      <c r="E20" s="27" t="s">
        <v>34</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27</v>
      </c>
      <c r="AL20" s="22"/>
      <c r="AM20" s="22"/>
      <c r="AN20" s="27" t="s">
        <v>19</v>
      </c>
      <c r="AO20" s="22"/>
      <c r="AP20" s="22"/>
      <c r="AQ20" s="22"/>
      <c r="AR20" s="20"/>
      <c r="BE20" s="323"/>
      <c r="BS20" s="17" t="s">
        <v>4</v>
      </c>
    </row>
    <row r="21" spans="2:7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23"/>
    </row>
    <row r="22" spans="2:71" ht="12" customHeight="1">
      <c r="B22" s="21"/>
      <c r="C22" s="22"/>
      <c r="D22" s="29" t="s">
        <v>35</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23"/>
    </row>
    <row r="23" spans="2:71" ht="168.75" customHeight="1">
      <c r="B23" s="21"/>
      <c r="C23" s="22"/>
      <c r="D23" s="22"/>
      <c r="E23" s="356" t="s">
        <v>36</v>
      </c>
      <c r="F23" s="356"/>
      <c r="G23" s="356"/>
      <c r="H23" s="356"/>
      <c r="I23" s="356"/>
      <c r="J23" s="356"/>
      <c r="K23" s="356"/>
      <c r="L23" s="356"/>
      <c r="M23" s="356"/>
      <c r="N23" s="356"/>
      <c r="O23" s="356"/>
      <c r="P23" s="356"/>
      <c r="Q23" s="356"/>
      <c r="R23" s="356"/>
      <c r="S23" s="356"/>
      <c r="T23" s="356"/>
      <c r="U23" s="356"/>
      <c r="V23" s="356"/>
      <c r="W23" s="356"/>
      <c r="X23" s="356"/>
      <c r="Y23" s="356"/>
      <c r="Z23" s="356"/>
      <c r="AA23" s="356"/>
      <c r="AB23" s="356"/>
      <c r="AC23" s="356"/>
      <c r="AD23" s="356"/>
      <c r="AE23" s="356"/>
      <c r="AF23" s="356"/>
      <c r="AG23" s="356"/>
      <c r="AH23" s="356"/>
      <c r="AI23" s="356"/>
      <c r="AJ23" s="356"/>
      <c r="AK23" s="356"/>
      <c r="AL23" s="356"/>
      <c r="AM23" s="356"/>
      <c r="AN23" s="356"/>
      <c r="AO23" s="22"/>
      <c r="AP23" s="22"/>
      <c r="AQ23" s="22"/>
      <c r="AR23" s="20"/>
      <c r="BE23" s="323"/>
    </row>
    <row r="24" spans="2:7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23"/>
    </row>
    <row r="25" spans="2:7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323"/>
    </row>
    <row r="26" spans="2:71" s="1" customFormat="1" ht="25.9" customHeight="1">
      <c r="B26" s="34"/>
      <c r="C26" s="35"/>
      <c r="D26" s="36" t="s">
        <v>37</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24">
        <f>ROUND(AG54,2)</f>
        <v>0</v>
      </c>
      <c r="AL26" s="325"/>
      <c r="AM26" s="325"/>
      <c r="AN26" s="325"/>
      <c r="AO26" s="325"/>
      <c r="AP26" s="35"/>
      <c r="AQ26" s="35"/>
      <c r="AR26" s="38"/>
      <c r="BE26" s="323"/>
    </row>
    <row r="27" spans="2:71" s="1" customFormat="1" ht="6.95" customHeight="1">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323"/>
    </row>
    <row r="28" spans="2:71" s="1" customFormat="1" ht="11.25">
      <c r="B28" s="34"/>
      <c r="C28" s="35"/>
      <c r="D28" s="35"/>
      <c r="E28" s="35"/>
      <c r="F28" s="35"/>
      <c r="G28" s="35"/>
      <c r="H28" s="35"/>
      <c r="I28" s="35"/>
      <c r="J28" s="35"/>
      <c r="K28" s="35"/>
      <c r="L28" s="357" t="s">
        <v>38</v>
      </c>
      <c r="M28" s="357"/>
      <c r="N28" s="357"/>
      <c r="O28" s="357"/>
      <c r="P28" s="357"/>
      <c r="Q28" s="35"/>
      <c r="R28" s="35"/>
      <c r="S28" s="35"/>
      <c r="T28" s="35"/>
      <c r="U28" s="35"/>
      <c r="V28" s="35"/>
      <c r="W28" s="357" t="s">
        <v>39</v>
      </c>
      <c r="X28" s="357"/>
      <c r="Y28" s="357"/>
      <c r="Z28" s="357"/>
      <c r="AA28" s="357"/>
      <c r="AB28" s="357"/>
      <c r="AC28" s="357"/>
      <c r="AD28" s="357"/>
      <c r="AE28" s="357"/>
      <c r="AF28" s="35"/>
      <c r="AG28" s="35"/>
      <c r="AH28" s="35"/>
      <c r="AI28" s="35"/>
      <c r="AJ28" s="35"/>
      <c r="AK28" s="357" t="s">
        <v>40</v>
      </c>
      <c r="AL28" s="357"/>
      <c r="AM28" s="357"/>
      <c r="AN28" s="357"/>
      <c r="AO28" s="357"/>
      <c r="AP28" s="35"/>
      <c r="AQ28" s="35"/>
      <c r="AR28" s="38"/>
      <c r="BE28" s="323"/>
    </row>
    <row r="29" spans="2:71" s="2" customFormat="1" ht="14.45" customHeight="1">
      <c r="B29" s="39"/>
      <c r="C29" s="40"/>
      <c r="D29" s="29" t="s">
        <v>41</v>
      </c>
      <c r="E29" s="40"/>
      <c r="F29" s="29" t="s">
        <v>42</v>
      </c>
      <c r="G29" s="40"/>
      <c r="H29" s="40"/>
      <c r="I29" s="40"/>
      <c r="J29" s="40"/>
      <c r="K29" s="40"/>
      <c r="L29" s="358">
        <v>0.21</v>
      </c>
      <c r="M29" s="321"/>
      <c r="N29" s="321"/>
      <c r="O29" s="321"/>
      <c r="P29" s="321"/>
      <c r="Q29" s="40"/>
      <c r="R29" s="40"/>
      <c r="S29" s="40"/>
      <c r="T29" s="40"/>
      <c r="U29" s="40"/>
      <c r="V29" s="40"/>
      <c r="W29" s="320">
        <f>ROUND(AZ54, 2)</f>
        <v>0</v>
      </c>
      <c r="X29" s="321"/>
      <c r="Y29" s="321"/>
      <c r="Z29" s="321"/>
      <c r="AA29" s="321"/>
      <c r="AB29" s="321"/>
      <c r="AC29" s="321"/>
      <c r="AD29" s="321"/>
      <c r="AE29" s="321"/>
      <c r="AF29" s="40"/>
      <c r="AG29" s="40"/>
      <c r="AH29" s="40"/>
      <c r="AI29" s="40"/>
      <c r="AJ29" s="40"/>
      <c r="AK29" s="320">
        <f>ROUND(AV54, 2)</f>
        <v>0</v>
      </c>
      <c r="AL29" s="321"/>
      <c r="AM29" s="321"/>
      <c r="AN29" s="321"/>
      <c r="AO29" s="321"/>
      <c r="AP29" s="40"/>
      <c r="AQ29" s="40"/>
      <c r="AR29" s="41"/>
      <c r="BE29" s="323"/>
    </row>
    <row r="30" spans="2:71" s="2" customFormat="1" ht="14.45" customHeight="1">
      <c r="B30" s="39"/>
      <c r="C30" s="40"/>
      <c r="D30" s="40"/>
      <c r="E30" s="40"/>
      <c r="F30" s="29" t="s">
        <v>43</v>
      </c>
      <c r="G30" s="40"/>
      <c r="H30" s="40"/>
      <c r="I30" s="40"/>
      <c r="J30" s="40"/>
      <c r="K30" s="40"/>
      <c r="L30" s="358">
        <v>0.15</v>
      </c>
      <c r="M30" s="321"/>
      <c r="N30" s="321"/>
      <c r="O30" s="321"/>
      <c r="P30" s="321"/>
      <c r="Q30" s="40"/>
      <c r="R30" s="40"/>
      <c r="S30" s="40"/>
      <c r="T30" s="40"/>
      <c r="U30" s="40"/>
      <c r="V30" s="40"/>
      <c r="W30" s="320">
        <f>ROUND(BA54, 2)</f>
        <v>0</v>
      </c>
      <c r="X30" s="321"/>
      <c r="Y30" s="321"/>
      <c r="Z30" s="321"/>
      <c r="AA30" s="321"/>
      <c r="AB30" s="321"/>
      <c r="AC30" s="321"/>
      <c r="AD30" s="321"/>
      <c r="AE30" s="321"/>
      <c r="AF30" s="40"/>
      <c r="AG30" s="40"/>
      <c r="AH30" s="40"/>
      <c r="AI30" s="40"/>
      <c r="AJ30" s="40"/>
      <c r="AK30" s="320">
        <f>ROUND(AW54, 2)</f>
        <v>0</v>
      </c>
      <c r="AL30" s="321"/>
      <c r="AM30" s="321"/>
      <c r="AN30" s="321"/>
      <c r="AO30" s="321"/>
      <c r="AP30" s="40"/>
      <c r="AQ30" s="40"/>
      <c r="AR30" s="41"/>
      <c r="BE30" s="323"/>
    </row>
    <row r="31" spans="2:71" s="2" customFormat="1" ht="14.45" hidden="1" customHeight="1">
      <c r="B31" s="39"/>
      <c r="C31" s="40"/>
      <c r="D31" s="40"/>
      <c r="E31" s="40"/>
      <c r="F31" s="29" t="s">
        <v>44</v>
      </c>
      <c r="G31" s="40"/>
      <c r="H31" s="40"/>
      <c r="I31" s="40"/>
      <c r="J31" s="40"/>
      <c r="K31" s="40"/>
      <c r="L31" s="358">
        <v>0.21</v>
      </c>
      <c r="M31" s="321"/>
      <c r="N31" s="321"/>
      <c r="O31" s="321"/>
      <c r="P31" s="321"/>
      <c r="Q31" s="40"/>
      <c r="R31" s="40"/>
      <c r="S31" s="40"/>
      <c r="T31" s="40"/>
      <c r="U31" s="40"/>
      <c r="V31" s="40"/>
      <c r="W31" s="320">
        <f>ROUND(BB54, 2)</f>
        <v>0</v>
      </c>
      <c r="X31" s="321"/>
      <c r="Y31" s="321"/>
      <c r="Z31" s="321"/>
      <c r="AA31" s="321"/>
      <c r="AB31" s="321"/>
      <c r="AC31" s="321"/>
      <c r="AD31" s="321"/>
      <c r="AE31" s="321"/>
      <c r="AF31" s="40"/>
      <c r="AG31" s="40"/>
      <c r="AH31" s="40"/>
      <c r="AI31" s="40"/>
      <c r="AJ31" s="40"/>
      <c r="AK31" s="320">
        <v>0</v>
      </c>
      <c r="AL31" s="321"/>
      <c r="AM31" s="321"/>
      <c r="AN31" s="321"/>
      <c r="AO31" s="321"/>
      <c r="AP31" s="40"/>
      <c r="AQ31" s="40"/>
      <c r="AR31" s="41"/>
      <c r="BE31" s="323"/>
    </row>
    <row r="32" spans="2:71" s="2" customFormat="1" ht="14.45" hidden="1" customHeight="1">
      <c r="B32" s="39"/>
      <c r="C32" s="40"/>
      <c r="D32" s="40"/>
      <c r="E32" s="40"/>
      <c r="F32" s="29" t="s">
        <v>45</v>
      </c>
      <c r="G32" s="40"/>
      <c r="H32" s="40"/>
      <c r="I32" s="40"/>
      <c r="J32" s="40"/>
      <c r="K32" s="40"/>
      <c r="L32" s="358">
        <v>0.15</v>
      </c>
      <c r="M32" s="321"/>
      <c r="N32" s="321"/>
      <c r="O32" s="321"/>
      <c r="P32" s="321"/>
      <c r="Q32" s="40"/>
      <c r="R32" s="40"/>
      <c r="S32" s="40"/>
      <c r="T32" s="40"/>
      <c r="U32" s="40"/>
      <c r="V32" s="40"/>
      <c r="W32" s="320">
        <f>ROUND(BC54, 2)</f>
        <v>0</v>
      </c>
      <c r="X32" s="321"/>
      <c r="Y32" s="321"/>
      <c r="Z32" s="321"/>
      <c r="AA32" s="321"/>
      <c r="AB32" s="321"/>
      <c r="AC32" s="321"/>
      <c r="AD32" s="321"/>
      <c r="AE32" s="321"/>
      <c r="AF32" s="40"/>
      <c r="AG32" s="40"/>
      <c r="AH32" s="40"/>
      <c r="AI32" s="40"/>
      <c r="AJ32" s="40"/>
      <c r="AK32" s="320">
        <v>0</v>
      </c>
      <c r="AL32" s="321"/>
      <c r="AM32" s="321"/>
      <c r="AN32" s="321"/>
      <c r="AO32" s="321"/>
      <c r="AP32" s="40"/>
      <c r="AQ32" s="40"/>
      <c r="AR32" s="41"/>
      <c r="BE32" s="323"/>
    </row>
    <row r="33" spans="2:44" s="2" customFormat="1" ht="14.45" hidden="1" customHeight="1">
      <c r="B33" s="39"/>
      <c r="C33" s="40"/>
      <c r="D33" s="40"/>
      <c r="E33" s="40"/>
      <c r="F33" s="29" t="s">
        <v>46</v>
      </c>
      <c r="G33" s="40"/>
      <c r="H33" s="40"/>
      <c r="I33" s="40"/>
      <c r="J33" s="40"/>
      <c r="K33" s="40"/>
      <c r="L33" s="358">
        <v>0</v>
      </c>
      <c r="M33" s="321"/>
      <c r="N33" s="321"/>
      <c r="O33" s="321"/>
      <c r="P33" s="321"/>
      <c r="Q33" s="40"/>
      <c r="R33" s="40"/>
      <c r="S33" s="40"/>
      <c r="T33" s="40"/>
      <c r="U33" s="40"/>
      <c r="V33" s="40"/>
      <c r="W33" s="320">
        <f>ROUND(BD54, 2)</f>
        <v>0</v>
      </c>
      <c r="X33" s="321"/>
      <c r="Y33" s="321"/>
      <c r="Z33" s="321"/>
      <c r="AA33" s="321"/>
      <c r="AB33" s="321"/>
      <c r="AC33" s="321"/>
      <c r="AD33" s="321"/>
      <c r="AE33" s="321"/>
      <c r="AF33" s="40"/>
      <c r="AG33" s="40"/>
      <c r="AH33" s="40"/>
      <c r="AI33" s="40"/>
      <c r="AJ33" s="40"/>
      <c r="AK33" s="320">
        <v>0</v>
      </c>
      <c r="AL33" s="321"/>
      <c r="AM33" s="321"/>
      <c r="AN33" s="321"/>
      <c r="AO33" s="321"/>
      <c r="AP33" s="40"/>
      <c r="AQ33" s="40"/>
      <c r="AR33" s="41"/>
    </row>
    <row r="34" spans="2:44" s="1" customFormat="1" ht="6.95" customHeight="1">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row>
    <row r="35" spans="2:44" s="1" customFormat="1" ht="25.9" customHeight="1">
      <c r="B35" s="34"/>
      <c r="C35" s="42"/>
      <c r="D35" s="43" t="s">
        <v>47</v>
      </c>
      <c r="E35" s="44"/>
      <c r="F35" s="44"/>
      <c r="G35" s="44"/>
      <c r="H35" s="44"/>
      <c r="I35" s="44"/>
      <c r="J35" s="44"/>
      <c r="K35" s="44"/>
      <c r="L35" s="44"/>
      <c r="M35" s="44"/>
      <c r="N35" s="44"/>
      <c r="O35" s="44"/>
      <c r="P35" s="44"/>
      <c r="Q35" s="44"/>
      <c r="R35" s="44"/>
      <c r="S35" s="44"/>
      <c r="T35" s="45" t="s">
        <v>48</v>
      </c>
      <c r="U35" s="44"/>
      <c r="V35" s="44"/>
      <c r="W35" s="44"/>
      <c r="X35" s="326" t="s">
        <v>49</v>
      </c>
      <c r="Y35" s="327"/>
      <c r="Z35" s="327"/>
      <c r="AA35" s="327"/>
      <c r="AB35" s="327"/>
      <c r="AC35" s="44"/>
      <c r="AD35" s="44"/>
      <c r="AE35" s="44"/>
      <c r="AF35" s="44"/>
      <c r="AG35" s="44"/>
      <c r="AH35" s="44"/>
      <c r="AI35" s="44"/>
      <c r="AJ35" s="44"/>
      <c r="AK35" s="328">
        <f>SUM(AK26:AK33)</f>
        <v>0</v>
      </c>
      <c r="AL35" s="327"/>
      <c r="AM35" s="327"/>
      <c r="AN35" s="327"/>
      <c r="AO35" s="329"/>
      <c r="AP35" s="42"/>
      <c r="AQ35" s="42"/>
      <c r="AR35" s="38"/>
    </row>
    <row r="36" spans="2:44" s="1" customFormat="1" ht="6.95" customHeight="1">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row>
    <row r="37" spans="2:44" s="1" customFormat="1" ht="6.95" customHeight="1">
      <c r="B37" s="46"/>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38"/>
    </row>
    <row r="41" spans="2:44" s="1" customFormat="1" ht="6.95" customHeight="1">
      <c r="B41" s="48"/>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38"/>
    </row>
    <row r="42" spans="2:44" s="1" customFormat="1" ht="24.95" customHeight="1">
      <c r="B42" s="34"/>
      <c r="C42" s="23" t="s">
        <v>50</v>
      </c>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8"/>
    </row>
    <row r="43" spans="2:44" s="1" customFormat="1" ht="6.95" customHeight="1">
      <c r="B43" s="34"/>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8"/>
    </row>
    <row r="44" spans="2:44" s="1" customFormat="1" ht="12" customHeight="1">
      <c r="B44" s="34"/>
      <c r="C44" s="29" t="s">
        <v>13</v>
      </c>
      <c r="D44" s="35"/>
      <c r="E44" s="35"/>
      <c r="F44" s="35"/>
      <c r="G44" s="35"/>
      <c r="H44" s="35"/>
      <c r="I44" s="35"/>
      <c r="J44" s="35"/>
      <c r="K44" s="35"/>
      <c r="L44" s="35" t="str">
        <f>K5</f>
        <v>201903x201719</v>
      </c>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8"/>
    </row>
    <row r="45" spans="2:44" s="3" customFormat="1" ht="36.950000000000003" customHeight="1">
      <c r="B45" s="50"/>
      <c r="C45" s="51" t="s">
        <v>16</v>
      </c>
      <c r="D45" s="52"/>
      <c r="E45" s="52"/>
      <c r="F45" s="52"/>
      <c r="G45" s="52"/>
      <c r="H45" s="52"/>
      <c r="I45" s="52"/>
      <c r="J45" s="52"/>
      <c r="K45" s="52"/>
      <c r="L45" s="333" t="str">
        <f>K6</f>
        <v>ZŠ Husova – WC pro imobilní</v>
      </c>
      <c r="M45" s="334"/>
      <c r="N45" s="334"/>
      <c r="O45" s="334"/>
      <c r="P45" s="334"/>
      <c r="Q45" s="334"/>
      <c r="R45" s="334"/>
      <c r="S45" s="334"/>
      <c r="T45" s="334"/>
      <c r="U45" s="334"/>
      <c r="V45" s="334"/>
      <c r="W45" s="334"/>
      <c r="X45" s="334"/>
      <c r="Y45" s="334"/>
      <c r="Z45" s="334"/>
      <c r="AA45" s="334"/>
      <c r="AB45" s="334"/>
      <c r="AC45" s="334"/>
      <c r="AD45" s="334"/>
      <c r="AE45" s="334"/>
      <c r="AF45" s="334"/>
      <c r="AG45" s="334"/>
      <c r="AH45" s="334"/>
      <c r="AI45" s="334"/>
      <c r="AJ45" s="334"/>
      <c r="AK45" s="334"/>
      <c r="AL45" s="334"/>
      <c r="AM45" s="334"/>
      <c r="AN45" s="334"/>
      <c r="AO45" s="334"/>
      <c r="AP45" s="52"/>
      <c r="AQ45" s="52"/>
      <c r="AR45" s="53"/>
    </row>
    <row r="46" spans="2:44" s="1" customFormat="1" ht="6.95" customHeight="1">
      <c r="B46" s="34"/>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8"/>
    </row>
    <row r="47" spans="2:44" s="1" customFormat="1" ht="12" customHeight="1">
      <c r="B47" s="34"/>
      <c r="C47" s="29" t="s">
        <v>21</v>
      </c>
      <c r="D47" s="35"/>
      <c r="E47" s="35"/>
      <c r="F47" s="35"/>
      <c r="G47" s="35"/>
      <c r="H47" s="35"/>
      <c r="I47" s="35"/>
      <c r="J47" s="35"/>
      <c r="K47" s="35"/>
      <c r="L47" s="54" t="str">
        <f>IF(K8="","",K8)</f>
        <v xml:space="preserve"> </v>
      </c>
      <c r="M47" s="35"/>
      <c r="N47" s="35"/>
      <c r="O47" s="35"/>
      <c r="P47" s="35"/>
      <c r="Q47" s="35"/>
      <c r="R47" s="35"/>
      <c r="S47" s="35"/>
      <c r="T47" s="35"/>
      <c r="U47" s="35"/>
      <c r="V47" s="35"/>
      <c r="W47" s="35"/>
      <c r="X47" s="35"/>
      <c r="Y47" s="35"/>
      <c r="Z47" s="35"/>
      <c r="AA47" s="35"/>
      <c r="AB47" s="35"/>
      <c r="AC47" s="35"/>
      <c r="AD47" s="35"/>
      <c r="AE47" s="35"/>
      <c r="AF47" s="35"/>
      <c r="AG47" s="35"/>
      <c r="AH47" s="35"/>
      <c r="AI47" s="29" t="s">
        <v>23</v>
      </c>
      <c r="AJ47" s="35"/>
      <c r="AK47" s="35"/>
      <c r="AL47" s="35"/>
      <c r="AM47" s="335" t="str">
        <f>IF(AN8= "","",AN8)</f>
        <v>11. 2. 2019</v>
      </c>
      <c r="AN47" s="335"/>
      <c r="AO47" s="35"/>
      <c r="AP47" s="35"/>
      <c r="AQ47" s="35"/>
      <c r="AR47" s="38"/>
    </row>
    <row r="48" spans="2:44" s="1" customFormat="1" ht="6.95" customHeight="1">
      <c r="B48" s="34"/>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8"/>
    </row>
    <row r="49" spans="1:91" s="1" customFormat="1" ht="13.7" customHeight="1">
      <c r="B49" s="34"/>
      <c r="C49" s="29" t="s">
        <v>25</v>
      </c>
      <c r="D49" s="35"/>
      <c r="E49" s="35"/>
      <c r="F49" s="35"/>
      <c r="G49" s="35"/>
      <c r="H49" s="35"/>
      <c r="I49" s="35"/>
      <c r="J49" s="35"/>
      <c r="K49" s="35"/>
      <c r="L49" s="35" t="str">
        <f>IF(E11= "","",E11)</f>
        <v xml:space="preserve"> </v>
      </c>
      <c r="M49" s="35"/>
      <c r="N49" s="35"/>
      <c r="O49" s="35"/>
      <c r="P49" s="35"/>
      <c r="Q49" s="35"/>
      <c r="R49" s="35"/>
      <c r="S49" s="35"/>
      <c r="T49" s="35"/>
      <c r="U49" s="35"/>
      <c r="V49" s="35"/>
      <c r="W49" s="35"/>
      <c r="X49" s="35"/>
      <c r="Y49" s="35"/>
      <c r="Z49" s="35"/>
      <c r="AA49" s="35"/>
      <c r="AB49" s="35"/>
      <c r="AC49" s="35"/>
      <c r="AD49" s="35"/>
      <c r="AE49" s="35"/>
      <c r="AF49" s="35"/>
      <c r="AG49" s="35"/>
      <c r="AH49" s="35"/>
      <c r="AI49" s="29" t="s">
        <v>30</v>
      </c>
      <c r="AJ49" s="35"/>
      <c r="AK49" s="35"/>
      <c r="AL49" s="35"/>
      <c r="AM49" s="331" t="str">
        <f>IF(E17="","",E17)</f>
        <v>Ing. Josef Dvořák</v>
      </c>
      <c r="AN49" s="332"/>
      <c r="AO49" s="332"/>
      <c r="AP49" s="332"/>
      <c r="AQ49" s="35"/>
      <c r="AR49" s="38"/>
      <c r="AS49" s="336" t="s">
        <v>51</v>
      </c>
      <c r="AT49" s="337"/>
      <c r="AU49" s="56"/>
      <c r="AV49" s="56"/>
      <c r="AW49" s="56"/>
      <c r="AX49" s="56"/>
      <c r="AY49" s="56"/>
      <c r="AZ49" s="56"/>
      <c r="BA49" s="56"/>
      <c r="BB49" s="56"/>
      <c r="BC49" s="56"/>
      <c r="BD49" s="57"/>
    </row>
    <row r="50" spans="1:91" s="1" customFormat="1" ht="13.7" customHeight="1">
      <c r="B50" s="34"/>
      <c r="C50" s="29" t="s">
        <v>28</v>
      </c>
      <c r="D50" s="35"/>
      <c r="E50" s="35"/>
      <c r="F50" s="35"/>
      <c r="G50" s="35"/>
      <c r="H50" s="35"/>
      <c r="I50" s="35"/>
      <c r="J50" s="35"/>
      <c r="K50" s="35"/>
      <c r="L50" s="35" t="str">
        <f>IF(E14= "Vyplň údaj","",E14)</f>
        <v/>
      </c>
      <c r="M50" s="35"/>
      <c r="N50" s="35"/>
      <c r="O50" s="35"/>
      <c r="P50" s="35"/>
      <c r="Q50" s="35"/>
      <c r="R50" s="35"/>
      <c r="S50" s="35"/>
      <c r="T50" s="35"/>
      <c r="U50" s="35"/>
      <c r="V50" s="35"/>
      <c r="W50" s="35"/>
      <c r="X50" s="35"/>
      <c r="Y50" s="35"/>
      <c r="Z50" s="35"/>
      <c r="AA50" s="35"/>
      <c r="AB50" s="35"/>
      <c r="AC50" s="35"/>
      <c r="AD50" s="35"/>
      <c r="AE50" s="35"/>
      <c r="AF50" s="35"/>
      <c r="AG50" s="35"/>
      <c r="AH50" s="35"/>
      <c r="AI50" s="29" t="s">
        <v>33</v>
      </c>
      <c r="AJ50" s="35"/>
      <c r="AK50" s="35"/>
      <c r="AL50" s="35"/>
      <c r="AM50" s="331" t="str">
        <f>IF(E20="","",E20)</f>
        <v>Ing. Jiří Pitra</v>
      </c>
      <c r="AN50" s="332"/>
      <c r="AO50" s="332"/>
      <c r="AP50" s="332"/>
      <c r="AQ50" s="35"/>
      <c r="AR50" s="38"/>
      <c r="AS50" s="338"/>
      <c r="AT50" s="339"/>
      <c r="AU50" s="58"/>
      <c r="AV50" s="58"/>
      <c r="AW50" s="58"/>
      <c r="AX50" s="58"/>
      <c r="AY50" s="58"/>
      <c r="AZ50" s="58"/>
      <c r="BA50" s="58"/>
      <c r="BB50" s="58"/>
      <c r="BC50" s="58"/>
      <c r="BD50" s="59"/>
    </row>
    <row r="51" spans="1:91" s="1" customFormat="1" ht="10.9" customHeight="1">
      <c r="B51" s="34"/>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8"/>
      <c r="AS51" s="340"/>
      <c r="AT51" s="341"/>
      <c r="AU51" s="60"/>
      <c r="AV51" s="60"/>
      <c r="AW51" s="60"/>
      <c r="AX51" s="60"/>
      <c r="AY51" s="60"/>
      <c r="AZ51" s="60"/>
      <c r="BA51" s="60"/>
      <c r="BB51" s="60"/>
      <c r="BC51" s="60"/>
      <c r="BD51" s="61"/>
    </row>
    <row r="52" spans="1:91" s="1" customFormat="1" ht="29.25" customHeight="1">
      <c r="B52" s="34"/>
      <c r="C52" s="342" t="s">
        <v>52</v>
      </c>
      <c r="D52" s="343"/>
      <c r="E52" s="343"/>
      <c r="F52" s="343"/>
      <c r="G52" s="343"/>
      <c r="H52" s="62"/>
      <c r="I52" s="344" t="s">
        <v>53</v>
      </c>
      <c r="J52" s="343"/>
      <c r="K52" s="343"/>
      <c r="L52" s="343"/>
      <c r="M52" s="343"/>
      <c r="N52" s="343"/>
      <c r="O52" s="343"/>
      <c r="P52" s="343"/>
      <c r="Q52" s="343"/>
      <c r="R52" s="343"/>
      <c r="S52" s="343"/>
      <c r="T52" s="343"/>
      <c r="U52" s="343"/>
      <c r="V52" s="343"/>
      <c r="W52" s="343"/>
      <c r="X52" s="343"/>
      <c r="Y52" s="343"/>
      <c r="Z52" s="343"/>
      <c r="AA52" s="343"/>
      <c r="AB52" s="343"/>
      <c r="AC52" s="343"/>
      <c r="AD52" s="343"/>
      <c r="AE52" s="343"/>
      <c r="AF52" s="343"/>
      <c r="AG52" s="345" t="s">
        <v>54</v>
      </c>
      <c r="AH52" s="343"/>
      <c r="AI52" s="343"/>
      <c r="AJ52" s="343"/>
      <c r="AK52" s="343"/>
      <c r="AL52" s="343"/>
      <c r="AM52" s="343"/>
      <c r="AN52" s="344" t="s">
        <v>55</v>
      </c>
      <c r="AO52" s="343"/>
      <c r="AP52" s="343"/>
      <c r="AQ52" s="63" t="s">
        <v>56</v>
      </c>
      <c r="AR52" s="38"/>
      <c r="AS52" s="64" t="s">
        <v>57</v>
      </c>
      <c r="AT52" s="65" t="s">
        <v>58</v>
      </c>
      <c r="AU52" s="65" t="s">
        <v>59</v>
      </c>
      <c r="AV52" s="65" t="s">
        <v>60</v>
      </c>
      <c r="AW52" s="65" t="s">
        <v>61</v>
      </c>
      <c r="AX52" s="65" t="s">
        <v>62</v>
      </c>
      <c r="AY52" s="65" t="s">
        <v>63</v>
      </c>
      <c r="AZ52" s="65" t="s">
        <v>64</v>
      </c>
      <c r="BA52" s="65" t="s">
        <v>65</v>
      </c>
      <c r="BB52" s="65" t="s">
        <v>66</v>
      </c>
      <c r="BC52" s="65" t="s">
        <v>67</v>
      </c>
      <c r="BD52" s="66" t="s">
        <v>68</v>
      </c>
    </row>
    <row r="53" spans="1:91" s="1" customFormat="1" ht="10.9" customHeight="1">
      <c r="B53" s="34"/>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8"/>
      <c r="AS53" s="67"/>
      <c r="AT53" s="68"/>
      <c r="AU53" s="68"/>
      <c r="AV53" s="68"/>
      <c r="AW53" s="68"/>
      <c r="AX53" s="68"/>
      <c r="AY53" s="68"/>
      <c r="AZ53" s="68"/>
      <c r="BA53" s="68"/>
      <c r="BB53" s="68"/>
      <c r="BC53" s="68"/>
      <c r="BD53" s="69"/>
    </row>
    <row r="54" spans="1:91" s="4" customFormat="1" ht="32.450000000000003" customHeight="1">
      <c r="B54" s="70"/>
      <c r="C54" s="71" t="s">
        <v>69</v>
      </c>
      <c r="D54" s="72"/>
      <c r="E54" s="72"/>
      <c r="F54" s="72"/>
      <c r="G54" s="72"/>
      <c r="H54" s="72"/>
      <c r="I54" s="72"/>
      <c r="J54" s="72"/>
      <c r="K54" s="72"/>
      <c r="L54" s="72"/>
      <c r="M54" s="72"/>
      <c r="N54" s="72"/>
      <c r="O54" s="72"/>
      <c r="P54" s="72"/>
      <c r="Q54" s="72"/>
      <c r="R54" s="72"/>
      <c r="S54" s="72"/>
      <c r="T54" s="72"/>
      <c r="U54" s="72"/>
      <c r="V54" s="72"/>
      <c r="W54" s="72"/>
      <c r="X54" s="72"/>
      <c r="Y54" s="72"/>
      <c r="Z54" s="72"/>
      <c r="AA54" s="72"/>
      <c r="AB54" s="72"/>
      <c r="AC54" s="72"/>
      <c r="AD54" s="72"/>
      <c r="AE54" s="72"/>
      <c r="AF54" s="72"/>
      <c r="AG54" s="349">
        <f>ROUND(AG55,2)</f>
        <v>0</v>
      </c>
      <c r="AH54" s="349"/>
      <c r="AI54" s="349"/>
      <c r="AJ54" s="349"/>
      <c r="AK54" s="349"/>
      <c r="AL54" s="349"/>
      <c r="AM54" s="349"/>
      <c r="AN54" s="350">
        <f>SUM(AG54,AT54)</f>
        <v>0</v>
      </c>
      <c r="AO54" s="350"/>
      <c r="AP54" s="350"/>
      <c r="AQ54" s="74" t="s">
        <v>19</v>
      </c>
      <c r="AR54" s="75"/>
      <c r="AS54" s="76">
        <f>ROUND(AS55,2)</f>
        <v>0</v>
      </c>
      <c r="AT54" s="77">
        <f>ROUND(SUM(AV54:AW54),2)</f>
        <v>0</v>
      </c>
      <c r="AU54" s="78">
        <f>ROUND(AU55,5)</f>
        <v>0</v>
      </c>
      <c r="AV54" s="77">
        <f>ROUND(AZ54*L29,2)</f>
        <v>0</v>
      </c>
      <c r="AW54" s="77">
        <f>ROUND(BA54*L30,2)</f>
        <v>0</v>
      </c>
      <c r="AX54" s="77">
        <f>ROUND(BB54*L29,2)</f>
        <v>0</v>
      </c>
      <c r="AY54" s="77">
        <f>ROUND(BC54*L30,2)</f>
        <v>0</v>
      </c>
      <c r="AZ54" s="77">
        <f>ROUND(AZ55,2)</f>
        <v>0</v>
      </c>
      <c r="BA54" s="77">
        <f>ROUND(BA55,2)</f>
        <v>0</v>
      </c>
      <c r="BB54" s="77">
        <f>ROUND(BB55,2)</f>
        <v>0</v>
      </c>
      <c r="BC54" s="77">
        <f>ROUND(BC55,2)</f>
        <v>0</v>
      </c>
      <c r="BD54" s="79">
        <f>ROUND(BD55,2)</f>
        <v>0</v>
      </c>
      <c r="BS54" s="80" t="s">
        <v>70</v>
      </c>
      <c r="BT54" s="80" t="s">
        <v>71</v>
      </c>
      <c r="BU54" s="81" t="s">
        <v>72</v>
      </c>
      <c r="BV54" s="80" t="s">
        <v>73</v>
      </c>
      <c r="BW54" s="80" t="s">
        <v>5</v>
      </c>
      <c r="BX54" s="80" t="s">
        <v>74</v>
      </c>
      <c r="CL54" s="80" t="s">
        <v>19</v>
      </c>
    </row>
    <row r="55" spans="1:91" s="5" customFormat="1" ht="16.5" customHeight="1">
      <c r="A55" s="82" t="s">
        <v>75</v>
      </c>
      <c r="B55" s="83"/>
      <c r="C55" s="84"/>
      <c r="D55" s="348" t="s">
        <v>76</v>
      </c>
      <c r="E55" s="348"/>
      <c r="F55" s="348"/>
      <c r="G55" s="348"/>
      <c r="H55" s="348"/>
      <c r="I55" s="85"/>
      <c r="J55" s="348" t="s">
        <v>77</v>
      </c>
      <c r="K55" s="348"/>
      <c r="L55" s="348"/>
      <c r="M55" s="348"/>
      <c r="N55" s="348"/>
      <c r="O55" s="348"/>
      <c r="P55" s="348"/>
      <c r="Q55" s="348"/>
      <c r="R55" s="348"/>
      <c r="S55" s="348"/>
      <c r="T55" s="348"/>
      <c r="U55" s="348"/>
      <c r="V55" s="348"/>
      <c r="W55" s="348"/>
      <c r="X55" s="348"/>
      <c r="Y55" s="348"/>
      <c r="Z55" s="348"/>
      <c r="AA55" s="348"/>
      <c r="AB55" s="348"/>
      <c r="AC55" s="348"/>
      <c r="AD55" s="348"/>
      <c r="AE55" s="348"/>
      <c r="AF55" s="348"/>
      <c r="AG55" s="346">
        <f>'01 - WC'!J30</f>
        <v>0</v>
      </c>
      <c r="AH55" s="347"/>
      <c r="AI55" s="347"/>
      <c r="AJ55" s="347"/>
      <c r="AK55" s="347"/>
      <c r="AL55" s="347"/>
      <c r="AM55" s="347"/>
      <c r="AN55" s="346">
        <f>SUM(AG55,AT55)</f>
        <v>0</v>
      </c>
      <c r="AO55" s="347"/>
      <c r="AP55" s="347"/>
      <c r="AQ55" s="86" t="s">
        <v>78</v>
      </c>
      <c r="AR55" s="87"/>
      <c r="AS55" s="88">
        <v>0</v>
      </c>
      <c r="AT55" s="89">
        <f>ROUND(SUM(AV55:AW55),2)</f>
        <v>0</v>
      </c>
      <c r="AU55" s="90">
        <f>'01 - WC'!P105</f>
        <v>0</v>
      </c>
      <c r="AV55" s="89">
        <f>'01 - WC'!J33</f>
        <v>0</v>
      </c>
      <c r="AW55" s="89">
        <f>'01 - WC'!J34</f>
        <v>0</v>
      </c>
      <c r="AX55" s="89">
        <f>'01 - WC'!J35</f>
        <v>0</v>
      </c>
      <c r="AY55" s="89">
        <f>'01 - WC'!J36</f>
        <v>0</v>
      </c>
      <c r="AZ55" s="89">
        <f>'01 - WC'!F33</f>
        <v>0</v>
      </c>
      <c r="BA55" s="89">
        <f>'01 - WC'!F34</f>
        <v>0</v>
      </c>
      <c r="BB55" s="89">
        <f>'01 - WC'!F35</f>
        <v>0</v>
      </c>
      <c r="BC55" s="89">
        <f>'01 - WC'!F36</f>
        <v>0</v>
      </c>
      <c r="BD55" s="91">
        <f>'01 - WC'!F37</f>
        <v>0</v>
      </c>
      <c r="BT55" s="92" t="s">
        <v>79</v>
      </c>
      <c r="BV55" s="92" t="s">
        <v>73</v>
      </c>
      <c r="BW55" s="92" t="s">
        <v>80</v>
      </c>
      <c r="BX55" s="92" t="s">
        <v>5</v>
      </c>
      <c r="CL55" s="92" t="s">
        <v>19</v>
      </c>
      <c r="CM55" s="92" t="s">
        <v>81</v>
      </c>
    </row>
    <row r="56" spans="1:91" s="1" customFormat="1" ht="30" customHeight="1">
      <c r="B56" s="34"/>
      <c r="C56" s="35"/>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8"/>
    </row>
    <row r="57" spans="1:91" s="1" customFormat="1" ht="6.95" customHeight="1">
      <c r="B57" s="46"/>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c r="AM57" s="47"/>
      <c r="AN57" s="47"/>
      <c r="AO57" s="47"/>
      <c r="AP57" s="47"/>
      <c r="AQ57" s="47"/>
      <c r="AR57" s="38"/>
    </row>
  </sheetData>
  <sheetProtection algorithmName="SHA-512" hashValue="2PQA5jU4Xx+cBKfdr/pGVQ0HORc9fyd7BF6wn3IFRFZfL3TQlV9K5hVLxYtzizm8M9sUVCYnQC/1c4OULQrVWA==" saltValue="zqnGYQxHIgqYohoKwkN+hS3WrdOy1l7M6zA2PAq1Q1bMcQGEUXjc/o2nZwbmnQIkrP9SLAt93ywCphRtfI1BhQ==" spinCount="100000" sheet="1" objects="1" scenarios="1" formatColumns="0" formatRows="0"/>
  <mergeCells count="42">
    <mergeCell ref="L33:P33"/>
    <mergeCell ref="C52:G52"/>
    <mergeCell ref="I52:AF52"/>
    <mergeCell ref="AG52:AM52"/>
    <mergeCell ref="AN52:AP52"/>
    <mergeCell ref="AN55:AP55"/>
    <mergeCell ref="AG55:AM55"/>
    <mergeCell ref="D55:H55"/>
    <mergeCell ref="J55:AF55"/>
    <mergeCell ref="AG54:AM54"/>
    <mergeCell ref="AN54:AP54"/>
    <mergeCell ref="AM50:AP50"/>
    <mergeCell ref="L45:AO45"/>
    <mergeCell ref="AM47:AN47"/>
    <mergeCell ref="AM49:AP49"/>
    <mergeCell ref="AS49:AT51"/>
    <mergeCell ref="W33:AE33"/>
    <mergeCell ref="AK33:AO33"/>
    <mergeCell ref="X35:AB35"/>
    <mergeCell ref="AK35:AO35"/>
    <mergeCell ref="AR2:BE2"/>
    <mergeCell ref="K5:AO5"/>
    <mergeCell ref="K6:AO6"/>
    <mergeCell ref="E14:AJ14"/>
    <mergeCell ref="E23:AN23"/>
    <mergeCell ref="L28:P28"/>
    <mergeCell ref="W28:AE28"/>
    <mergeCell ref="AK28:AO28"/>
    <mergeCell ref="L29:P29"/>
    <mergeCell ref="L30:P30"/>
    <mergeCell ref="L31:P31"/>
    <mergeCell ref="L32:P32"/>
    <mergeCell ref="W31:AE31"/>
    <mergeCell ref="BE5:BE32"/>
    <mergeCell ref="AK26:AO26"/>
    <mergeCell ref="W29:AE29"/>
    <mergeCell ref="AK29:AO29"/>
    <mergeCell ref="W30:AE30"/>
    <mergeCell ref="AK30:AO30"/>
    <mergeCell ref="AK31:AO31"/>
    <mergeCell ref="W32:AE32"/>
    <mergeCell ref="AK32:AO32"/>
  </mergeCells>
  <hyperlinks>
    <hyperlink ref="A55" location="'01 - WC'!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sheetPr>
    <pageSetUpPr fitToPage="1"/>
  </sheetPr>
  <dimension ref="B2:BM477"/>
  <sheetViews>
    <sheetView showGridLines="0" tabSelected="1" topLeftCell="A401"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3"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56" ht="36.950000000000003" customHeight="1">
      <c r="L2" s="330"/>
      <c r="M2" s="330"/>
      <c r="N2" s="330"/>
      <c r="O2" s="330"/>
      <c r="P2" s="330"/>
      <c r="Q2" s="330"/>
      <c r="R2" s="330"/>
      <c r="S2" s="330"/>
      <c r="T2" s="330"/>
      <c r="U2" s="330"/>
      <c r="V2" s="330"/>
      <c r="AT2" s="17" t="s">
        <v>80</v>
      </c>
      <c r="AZ2" s="94" t="s">
        <v>82</v>
      </c>
      <c r="BA2" s="94" t="s">
        <v>83</v>
      </c>
      <c r="BB2" s="94" t="s">
        <v>84</v>
      </c>
      <c r="BC2" s="94" t="s">
        <v>85</v>
      </c>
      <c r="BD2" s="94" t="s">
        <v>81</v>
      </c>
    </row>
    <row r="3" spans="2:56" ht="6.95" customHeight="1">
      <c r="B3" s="95"/>
      <c r="C3" s="96"/>
      <c r="D3" s="96"/>
      <c r="E3" s="96"/>
      <c r="F3" s="96"/>
      <c r="G3" s="96"/>
      <c r="H3" s="96"/>
      <c r="I3" s="97"/>
      <c r="J3" s="96"/>
      <c r="K3" s="96"/>
      <c r="L3" s="20"/>
      <c r="AT3" s="17" t="s">
        <v>81</v>
      </c>
      <c r="AZ3" s="94" t="s">
        <v>86</v>
      </c>
      <c r="BA3" s="94" t="s">
        <v>87</v>
      </c>
      <c r="BB3" s="94" t="s">
        <v>84</v>
      </c>
      <c r="BC3" s="94" t="s">
        <v>88</v>
      </c>
      <c r="BD3" s="94" t="s">
        <v>81</v>
      </c>
    </row>
    <row r="4" spans="2:56" ht="24.95" customHeight="1">
      <c r="B4" s="20"/>
      <c r="D4" s="98" t="s">
        <v>89</v>
      </c>
      <c r="L4" s="20"/>
      <c r="M4" s="24" t="s">
        <v>10</v>
      </c>
      <c r="AT4" s="17" t="s">
        <v>4</v>
      </c>
    </row>
    <row r="5" spans="2:56" ht="6.95" customHeight="1">
      <c r="B5" s="20"/>
      <c r="L5" s="20"/>
    </row>
    <row r="6" spans="2:56" ht="12" customHeight="1">
      <c r="B6" s="20"/>
      <c r="D6" s="99" t="s">
        <v>16</v>
      </c>
      <c r="L6" s="20"/>
    </row>
    <row r="7" spans="2:56" ht="16.5" customHeight="1">
      <c r="B7" s="20"/>
      <c r="E7" s="359" t="str">
        <f>'Rekapitulace stavby'!K6</f>
        <v>ZŠ Husova – WC pro imobilní</v>
      </c>
      <c r="F7" s="360"/>
      <c r="G7" s="360"/>
      <c r="H7" s="360"/>
      <c r="L7" s="20"/>
    </row>
    <row r="8" spans="2:56" s="1" customFormat="1" ht="12" customHeight="1">
      <c r="B8" s="38"/>
      <c r="D8" s="99" t="s">
        <v>90</v>
      </c>
      <c r="I8" s="100"/>
      <c r="L8" s="38"/>
    </row>
    <row r="9" spans="2:56" s="1" customFormat="1" ht="36.950000000000003" customHeight="1">
      <c r="B9" s="38"/>
      <c r="E9" s="361" t="s">
        <v>91</v>
      </c>
      <c r="F9" s="362"/>
      <c r="G9" s="362"/>
      <c r="H9" s="362"/>
      <c r="I9" s="100"/>
      <c r="L9" s="38"/>
    </row>
    <row r="10" spans="2:56" s="1" customFormat="1" ht="11.25">
      <c r="B10" s="38"/>
      <c r="I10" s="100"/>
      <c r="L10" s="38"/>
    </row>
    <row r="11" spans="2:56" s="1" customFormat="1" ht="12" customHeight="1">
      <c r="B11" s="38"/>
      <c r="D11" s="99" t="s">
        <v>18</v>
      </c>
      <c r="F11" s="17" t="s">
        <v>19</v>
      </c>
      <c r="I11" s="101" t="s">
        <v>20</v>
      </c>
      <c r="J11" s="17" t="s">
        <v>19</v>
      </c>
      <c r="L11" s="38"/>
    </row>
    <row r="12" spans="2:56" s="1" customFormat="1" ht="12" customHeight="1">
      <c r="B12" s="38"/>
      <c r="D12" s="99" t="s">
        <v>21</v>
      </c>
      <c r="F12" s="17" t="s">
        <v>22</v>
      </c>
      <c r="I12" s="101" t="s">
        <v>23</v>
      </c>
      <c r="J12" s="102" t="str">
        <f>'Rekapitulace stavby'!AN8</f>
        <v>11. 2. 2019</v>
      </c>
      <c r="L12" s="38"/>
    </row>
    <row r="13" spans="2:56" s="1" customFormat="1" ht="10.9" customHeight="1">
      <c r="B13" s="38"/>
      <c r="I13" s="100"/>
      <c r="L13" s="38"/>
    </row>
    <row r="14" spans="2:56" s="1" customFormat="1" ht="12" customHeight="1">
      <c r="B14" s="38"/>
      <c r="D14" s="99" t="s">
        <v>25</v>
      </c>
      <c r="I14" s="101" t="s">
        <v>26</v>
      </c>
      <c r="J14" s="17" t="str">
        <f>IF('Rekapitulace stavby'!AN10="","",'Rekapitulace stavby'!AN10)</f>
        <v/>
      </c>
      <c r="L14" s="38"/>
    </row>
    <row r="15" spans="2:56" s="1" customFormat="1" ht="18" customHeight="1">
      <c r="B15" s="38"/>
      <c r="E15" s="17" t="str">
        <f>IF('Rekapitulace stavby'!E11="","",'Rekapitulace stavby'!E11)</f>
        <v xml:space="preserve"> </v>
      </c>
      <c r="I15" s="101" t="s">
        <v>27</v>
      </c>
      <c r="J15" s="17" t="str">
        <f>IF('Rekapitulace stavby'!AN11="","",'Rekapitulace stavby'!AN11)</f>
        <v/>
      </c>
      <c r="L15" s="38"/>
    </row>
    <row r="16" spans="2:56" s="1" customFormat="1" ht="6.95" customHeight="1">
      <c r="B16" s="38"/>
      <c r="I16" s="100"/>
      <c r="L16" s="38"/>
    </row>
    <row r="17" spans="2:12" s="1" customFormat="1" ht="12" customHeight="1">
      <c r="B17" s="38"/>
      <c r="D17" s="99" t="s">
        <v>28</v>
      </c>
      <c r="I17" s="101" t="s">
        <v>26</v>
      </c>
      <c r="J17" s="30" t="str">
        <f>'Rekapitulace stavby'!AN13</f>
        <v>Vyplň údaj</v>
      </c>
      <c r="L17" s="38"/>
    </row>
    <row r="18" spans="2:12" s="1" customFormat="1" ht="18" customHeight="1">
      <c r="B18" s="38"/>
      <c r="E18" s="363" t="str">
        <f>'Rekapitulace stavby'!E14</f>
        <v>Vyplň údaj</v>
      </c>
      <c r="F18" s="364"/>
      <c r="G18" s="364"/>
      <c r="H18" s="364"/>
      <c r="I18" s="101" t="s">
        <v>27</v>
      </c>
      <c r="J18" s="30" t="str">
        <f>'Rekapitulace stavby'!AN14</f>
        <v>Vyplň údaj</v>
      </c>
      <c r="L18" s="38"/>
    </row>
    <row r="19" spans="2:12" s="1" customFormat="1" ht="6.95" customHeight="1">
      <c r="B19" s="38"/>
      <c r="I19" s="100"/>
      <c r="L19" s="38"/>
    </row>
    <row r="20" spans="2:12" s="1" customFormat="1" ht="12" customHeight="1">
      <c r="B20" s="38"/>
      <c r="D20" s="99" t="s">
        <v>30</v>
      </c>
      <c r="I20" s="101" t="s">
        <v>26</v>
      </c>
      <c r="J20" s="17" t="s">
        <v>19</v>
      </c>
      <c r="L20" s="38"/>
    </row>
    <row r="21" spans="2:12" s="1" customFormat="1" ht="18" customHeight="1">
      <c r="B21" s="38"/>
      <c r="E21" s="17" t="s">
        <v>31</v>
      </c>
      <c r="I21" s="101" t="s">
        <v>27</v>
      </c>
      <c r="J21" s="17" t="s">
        <v>19</v>
      </c>
      <c r="L21" s="38"/>
    </row>
    <row r="22" spans="2:12" s="1" customFormat="1" ht="6.95" customHeight="1">
      <c r="B22" s="38"/>
      <c r="I22" s="100"/>
      <c r="L22" s="38"/>
    </row>
    <row r="23" spans="2:12" s="1" customFormat="1" ht="12" customHeight="1">
      <c r="B23" s="38"/>
      <c r="D23" s="99" t="s">
        <v>33</v>
      </c>
      <c r="I23" s="101" t="s">
        <v>26</v>
      </c>
      <c r="J23" s="17" t="s">
        <v>19</v>
      </c>
      <c r="L23" s="38"/>
    </row>
    <row r="24" spans="2:12" s="1" customFormat="1" ht="18" customHeight="1">
      <c r="B24" s="38"/>
      <c r="E24" s="17" t="s">
        <v>34</v>
      </c>
      <c r="I24" s="101" t="s">
        <v>27</v>
      </c>
      <c r="J24" s="17" t="s">
        <v>19</v>
      </c>
      <c r="L24" s="38"/>
    </row>
    <row r="25" spans="2:12" s="1" customFormat="1" ht="6.95" customHeight="1">
      <c r="B25" s="38"/>
      <c r="I25" s="100"/>
      <c r="L25" s="38"/>
    </row>
    <row r="26" spans="2:12" s="1" customFormat="1" ht="12" customHeight="1">
      <c r="B26" s="38"/>
      <c r="D26" s="99" t="s">
        <v>35</v>
      </c>
      <c r="I26" s="100"/>
      <c r="L26" s="38"/>
    </row>
    <row r="27" spans="2:12" s="6" customFormat="1" ht="16.5" customHeight="1">
      <c r="B27" s="103"/>
      <c r="E27" s="365" t="s">
        <v>19</v>
      </c>
      <c r="F27" s="365"/>
      <c r="G27" s="365"/>
      <c r="H27" s="365"/>
      <c r="I27" s="104"/>
      <c r="L27" s="103"/>
    </row>
    <row r="28" spans="2:12" s="1" customFormat="1" ht="6.95" customHeight="1">
      <c r="B28" s="38"/>
      <c r="I28" s="100"/>
      <c r="L28" s="38"/>
    </row>
    <row r="29" spans="2:12" s="1" customFormat="1" ht="6.95" customHeight="1">
      <c r="B29" s="38"/>
      <c r="D29" s="56"/>
      <c r="E29" s="56"/>
      <c r="F29" s="56"/>
      <c r="G29" s="56"/>
      <c r="H29" s="56"/>
      <c r="I29" s="105"/>
      <c r="J29" s="56"/>
      <c r="K29" s="56"/>
      <c r="L29" s="38"/>
    </row>
    <row r="30" spans="2:12" s="1" customFormat="1" ht="25.35" customHeight="1">
      <c r="B30" s="38"/>
      <c r="D30" s="106" t="s">
        <v>37</v>
      </c>
      <c r="I30" s="100"/>
      <c r="J30" s="107">
        <f>ROUND(J105, 2)</f>
        <v>0</v>
      </c>
      <c r="L30" s="38"/>
    </row>
    <row r="31" spans="2:12" s="1" customFormat="1" ht="6.95" customHeight="1">
      <c r="B31" s="38"/>
      <c r="D31" s="56"/>
      <c r="E31" s="56"/>
      <c r="F31" s="56"/>
      <c r="G31" s="56"/>
      <c r="H31" s="56"/>
      <c r="I31" s="105"/>
      <c r="J31" s="56"/>
      <c r="K31" s="56"/>
      <c r="L31" s="38"/>
    </row>
    <row r="32" spans="2:12" s="1" customFormat="1" ht="14.45" customHeight="1">
      <c r="B32" s="38"/>
      <c r="F32" s="108" t="s">
        <v>39</v>
      </c>
      <c r="I32" s="109" t="s">
        <v>38</v>
      </c>
      <c r="J32" s="108" t="s">
        <v>40</v>
      </c>
      <c r="L32" s="38"/>
    </row>
    <row r="33" spans="2:12" s="1" customFormat="1" ht="14.45" customHeight="1">
      <c r="B33" s="38"/>
      <c r="D33" s="99" t="s">
        <v>41</v>
      </c>
      <c r="E33" s="99" t="s">
        <v>42</v>
      </c>
      <c r="F33" s="110">
        <f>ROUND((SUM(BE105:BE476)),  2)</f>
        <v>0</v>
      </c>
      <c r="I33" s="111">
        <v>0.21</v>
      </c>
      <c r="J33" s="110">
        <f>ROUND(((SUM(BE105:BE476))*I33),  2)</f>
        <v>0</v>
      </c>
      <c r="L33" s="38"/>
    </row>
    <row r="34" spans="2:12" s="1" customFormat="1" ht="14.45" customHeight="1">
      <c r="B34" s="38"/>
      <c r="E34" s="99" t="s">
        <v>43</v>
      </c>
      <c r="F34" s="110">
        <f>ROUND((SUM(BF105:BF476)),  2)</f>
        <v>0</v>
      </c>
      <c r="I34" s="111">
        <v>0.15</v>
      </c>
      <c r="J34" s="110">
        <f>ROUND(((SUM(BF105:BF476))*I34),  2)</f>
        <v>0</v>
      </c>
      <c r="L34" s="38"/>
    </row>
    <row r="35" spans="2:12" s="1" customFormat="1" ht="14.45" hidden="1" customHeight="1">
      <c r="B35" s="38"/>
      <c r="E35" s="99" t="s">
        <v>44</v>
      </c>
      <c r="F35" s="110">
        <f>ROUND((SUM(BG105:BG476)),  2)</f>
        <v>0</v>
      </c>
      <c r="I35" s="111">
        <v>0.21</v>
      </c>
      <c r="J35" s="110">
        <f>0</f>
        <v>0</v>
      </c>
      <c r="L35" s="38"/>
    </row>
    <row r="36" spans="2:12" s="1" customFormat="1" ht="14.45" hidden="1" customHeight="1">
      <c r="B36" s="38"/>
      <c r="E36" s="99" t="s">
        <v>45</v>
      </c>
      <c r="F36" s="110">
        <f>ROUND((SUM(BH105:BH476)),  2)</f>
        <v>0</v>
      </c>
      <c r="I36" s="111">
        <v>0.15</v>
      </c>
      <c r="J36" s="110">
        <f>0</f>
        <v>0</v>
      </c>
      <c r="L36" s="38"/>
    </row>
    <row r="37" spans="2:12" s="1" customFormat="1" ht="14.45" hidden="1" customHeight="1">
      <c r="B37" s="38"/>
      <c r="E37" s="99" t="s">
        <v>46</v>
      </c>
      <c r="F37" s="110">
        <f>ROUND((SUM(BI105:BI476)),  2)</f>
        <v>0</v>
      </c>
      <c r="I37" s="111">
        <v>0</v>
      </c>
      <c r="J37" s="110">
        <f>0</f>
        <v>0</v>
      </c>
      <c r="L37" s="38"/>
    </row>
    <row r="38" spans="2:12" s="1" customFormat="1" ht="6.95" customHeight="1">
      <c r="B38" s="38"/>
      <c r="I38" s="100"/>
      <c r="L38" s="38"/>
    </row>
    <row r="39" spans="2:12" s="1" customFormat="1" ht="25.35" customHeight="1">
      <c r="B39" s="38"/>
      <c r="C39" s="112"/>
      <c r="D39" s="113" t="s">
        <v>47</v>
      </c>
      <c r="E39" s="114"/>
      <c r="F39" s="114"/>
      <c r="G39" s="115" t="s">
        <v>48</v>
      </c>
      <c r="H39" s="116" t="s">
        <v>49</v>
      </c>
      <c r="I39" s="117"/>
      <c r="J39" s="118">
        <f>SUM(J30:J37)</f>
        <v>0</v>
      </c>
      <c r="K39" s="119"/>
      <c r="L39" s="38"/>
    </row>
    <row r="40" spans="2:12" s="1" customFormat="1" ht="14.45" customHeight="1">
      <c r="B40" s="120"/>
      <c r="C40" s="121"/>
      <c r="D40" s="121"/>
      <c r="E40" s="121"/>
      <c r="F40" s="121"/>
      <c r="G40" s="121"/>
      <c r="H40" s="121"/>
      <c r="I40" s="122"/>
      <c r="J40" s="121"/>
      <c r="K40" s="121"/>
      <c r="L40" s="38"/>
    </row>
    <row r="44" spans="2:12" s="1" customFormat="1" ht="6.95" customHeight="1">
      <c r="B44" s="123"/>
      <c r="C44" s="124"/>
      <c r="D44" s="124"/>
      <c r="E44" s="124"/>
      <c r="F44" s="124"/>
      <c r="G44" s="124"/>
      <c r="H44" s="124"/>
      <c r="I44" s="125"/>
      <c r="J44" s="124"/>
      <c r="K44" s="124"/>
      <c r="L44" s="38"/>
    </row>
    <row r="45" spans="2:12" s="1" customFormat="1" ht="24.95" customHeight="1">
      <c r="B45" s="34"/>
      <c r="C45" s="23" t="s">
        <v>92</v>
      </c>
      <c r="D45" s="35"/>
      <c r="E45" s="35"/>
      <c r="F45" s="35"/>
      <c r="G45" s="35"/>
      <c r="H45" s="35"/>
      <c r="I45" s="100"/>
      <c r="J45" s="35"/>
      <c r="K45" s="35"/>
      <c r="L45" s="38"/>
    </row>
    <row r="46" spans="2:12" s="1" customFormat="1" ht="6.95" customHeight="1">
      <c r="B46" s="34"/>
      <c r="C46" s="35"/>
      <c r="D46" s="35"/>
      <c r="E46" s="35"/>
      <c r="F46" s="35"/>
      <c r="G46" s="35"/>
      <c r="H46" s="35"/>
      <c r="I46" s="100"/>
      <c r="J46" s="35"/>
      <c r="K46" s="35"/>
      <c r="L46" s="38"/>
    </row>
    <row r="47" spans="2:12" s="1" customFormat="1" ht="12" customHeight="1">
      <c r="B47" s="34"/>
      <c r="C47" s="29" t="s">
        <v>16</v>
      </c>
      <c r="D47" s="35"/>
      <c r="E47" s="35"/>
      <c r="F47" s="35"/>
      <c r="G47" s="35"/>
      <c r="H47" s="35"/>
      <c r="I47" s="100"/>
      <c r="J47" s="35"/>
      <c r="K47" s="35"/>
      <c r="L47" s="38"/>
    </row>
    <row r="48" spans="2:12" s="1" customFormat="1" ht="16.5" customHeight="1">
      <c r="B48" s="34"/>
      <c r="C48" s="35"/>
      <c r="D48" s="35"/>
      <c r="E48" s="366" t="str">
        <f>E7</f>
        <v>ZŠ Husova – WC pro imobilní</v>
      </c>
      <c r="F48" s="367"/>
      <c r="G48" s="367"/>
      <c r="H48" s="367"/>
      <c r="I48" s="100"/>
      <c r="J48" s="35"/>
      <c r="K48" s="35"/>
      <c r="L48" s="38"/>
    </row>
    <row r="49" spans="2:47" s="1" customFormat="1" ht="12" customHeight="1">
      <c r="B49" s="34"/>
      <c r="C49" s="29" t="s">
        <v>90</v>
      </c>
      <c r="D49" s="35"/>
      <c r="E49" s="35"/>
      <c r="F49" s="35"/>
      <c r="G49" s="35"/>
      <c r="H49" s="35"/>
      <c r="I49" s="100"/>
      <c r="J49" s="35"/>
      <c r="K49" s="35"/>
      <c r="L49" s="38"/>
    </row>
    <row r="50" spans="2:47" s="1" customFormat="1" ht="16.5" customHeight="1">
      <c r="B50" s="34"/>
      <c r="C50" s="35"/>
      <c r="D50" s="35"/>
      <c r="E50" s="333" t="str">
        <f>E9</f>
        <v>01 - WC</v>
      </c>
      <c r="F50" s="332"/>
      <c r="G50" s="332"/>
      <c r="H50" s="332"/>
      <c r="I50" s="100"/>
      <c r="J50" s="35"/>
      <c r="K50" s="35"/>
      <c r="L50" s="38"/>
    </row>
    <row r="51" spans="2:47" s="1" customFormat="1" ht="6.95" customHeight="1">
      <c r="B51" s="34"/>
      <c r="C51" s="35"/>
      <c r="D51" s="35"/>
      <c r="E51" s="35"/>
      <c r="F51" s="35"/>
      <c r="G51" s="35"/>
      <c r="H51" s="35"/>
      <c r="I51" s="100"/>
      <c r="J51" s="35"/>
      <c r="K51" s="35"/>
      <c r="L51" s="38"/>
    </row>
    <row r="52" spans="2:47" s="1" customFormat="1" ht="12" customHeight="1">
      <c r="B52" s="34"/>
      <c r="C52" s="29" t="s">
        <v>21</v>
      </c>
      <c r="D52" s="35"/>
      <c r="E52" s="35"/>
      <c r="F52" s="27" t="str">
        <f>F12</f>
        <v xml:space="preserve"> </v>
      </c>
      <c r="G52" s="35"/>
      <c r="H52" s="35"/>
      <c r="I52" s="101" t="s">
        <v>23</v>
      </c>
      <c r="J52" s="55" t="str">
        <f>IF(J12="","",J12)</f>
        <v>11. 2. 2019</v>
      </c>
      <c r="K52" s="35"/>
      <c r="L52" s="38"/>
    </row>
    <row r="53" spans="2:47" s="1" customFormat="1" ht="6.95" customHeight="1">
      <c r="B53" s="34"/>
      <c r="C53" s="35"/>
      <c r="D53" s="35"/>
      <c r="E53" s="35"/>
      <c r="F53" s="35"/>
      <c r="G53" s="35"/>
      <c r="H53" s="35"/>
      <c r="I53" s="100"/>
      <c r="J53" s="35"/>
      <c r="K53" s="35"/>
      <c r="L53" s="38"/>
    </row>
    <row r="54" spans="2:47" s="1" customFormat="1" ht="13.7" customHeight="1">
      <c r="B54" s="34"/>
      <c r="C54" s="29" t="s">
        <v>25</v>
      </c>
      <c r="D54" s="35"/>
      <c r="E54" s="35"/>
      <c r="F54" s="27" t="str">
        <f>E15</f>
        <v xml:space="preserve"> </v>
      </c>
      <c r="G54" s="35"/>
      <c r="H54" s="35"/>
      <c r="I54" s="101" t="s">
        <v>30</v>
      </c>
      <c r="J54" s="32" t="str">
        <f>E21</f>
        <v>Ing. Josef Dvořák</v>
      </c>
      <c r="K54" s="35"/>
      <c r="L54" s="38"/>
    </row>
    <row r="55" spans="2:47" s="1" customFormat="1" ht="13.7" customHeight="1">
      <c r="B55" s="34"/>
      <c r="C55" s="29" t="s">
        <v>28</v>
      </c>
      <c r="D55" s="35"/>
      <c r="E55" s="35"/>
      <c r="F55" s="27" t="str">
        <f>IF(E18="","",E18)</f>
        <v>Vyplň údaj</v>
      </c>
      <c r="G55" s="35"/>
      <c r="H55" s="35"/>
      <c r="I55" s="101" t="s">
        <v>33</v>
      </c>
      <c r="J55" s="32" t="str">
        <f>E24</f>
        <v>Ing. Jiří Pitra</v>
      </c>
      <c r="K55" s="35"/>
      <c r="L55" s="38"/>
    </row>
    <row r="56" spans="2:47" s="1" customFormat="1" ht="10.35" customHeight="1">
      <c r="B56" s="34"/>
      <c r="C56" s="35"/>
      <c r="D56" s="35"/>
      <c r="E56" s="35"/>
      <c r="F56" s="35"/>
      <c r="G56" s="35"/>
      <c r="H56" s="35"/>
      <c r="I56" s="100"/>
      <c r="J56" s="35"/>
      <c r="K56" s="35"/>
      <c r="L56" s="38"/>
    </row>
    <row r="57" spans="2:47" s="1" customFormat="1" ht="29.25" customHeight="1">
      <c r="B57" s="34"/>
      <c r="C57" s="126" t="s">
        <v>93</v>
      </c>
      <c r="D57" s="127"/>
      <c r="E57" s="127"/>
      <c r="F57" s="127"/>
      <c r="G57" s="127"/>
      <c r="H57" s="127"/>
      <c r="I57" s="128"/>
      <c r="J57" s="129" t="s">
        <v>94</v>
      </c>
      <c r="K57" s="127"/>
      <c r="L57" s="38"/>
    </row>
    <row r="58" spans="2:47" s="1" customFormat="1" ht="10.35" customHeight="1">
      <c r="B58" s="34"/>
      <c r="C58" s="35"/>
      <c r="D58" s="35"/>
      <c r="E58" s="35"/>
      <c r="F58" s="35"/>
      <c r="G58" s="35"/>
      <c r="H58" s="35"/>
      <c r="I58" s="100"/>
      <c r="J58" s="35"/>
      <c r="K58" s="35"/>
      <c r="L58" s="38"/>
    </row>
    <row r="59" spans="2:47" s="1" customFormat="1" ht="22.9" customHeight="1">
      <c r="B59" s="34"/>
      <c r="C59" s="130" t="s">
        <v>69</v>
      </c>
      <c r="D59" s="35"/>
      <c r="E59" s="35"/>
      <c r="F59" s="35"/>
      <c r="G59" s="35"/>
      <c r="H59" s="35"/>
      <c r="I59" s="100"/>
      <c r="J59" s="73">
        <f>J105</f>
        <v>0</v>
      </c>
      <c r="K59" s="35"/>
      <c r="L59" s="38"/>
      <c r="AU59" s="17" t="s">
        <v>95</v>
      </c>
    </row>
    <row r="60" spans="2:47" s="7" customFormat="1" ht="24.95" customHeight="1">
      <c r="B60" s="131"/>
      <c r="C60" s="132"/>
      <c r="D60" s="133" t="s">
        <v>96</v>
      </c>
      <c r="E60" s="134"/>
      <c r="F60" s="134"/>
      <c r="G60" s="134"/>
      <c r="H60" s="134"/>
      <c r="I60" s="135"/>
      <c r="J60" s="136">
        <f>J106</f>
        <v>0</v>
      </c>
      <c r="K60" s="132"/>
      <c r="L60" s="137"/>
    </row>
    <row r="61" spans="2:47" s="8" customFormat="1" ht="19.899999999999999" customHeight="1">
      <c r="B61" s="138"/>
      <c r="C61" s="139"/>
      <c r="D61" s="140" t="s">
        <v>97</v>
      </c>
      <c r="E61" s="141"/>
      <c r="F61" s="141"/>
      <c r="G61" s="141"/>
      <c r="H61" s="141"/>
      <c r="I61" s="142"/>
      <c r="J61" s="143">
        <f>J107</f>
        <v>0</v>
      </c>
      <c r="K61" s="139"/>
      <c r="L61" s="144"/>
    </row>
    <row r="62" spans="2:47" s="8" customFormat="1" ht="19.899999999999999" customHeight="1">
      <c r="B62" s="138"/>
      <c r="C62" s="139"/>
      <c r="D62" s="140" t="s">
        <v>98</v>
      </c>
      <c r="E62" s="141"/>
      <c r="F62" s="141"/>
      <c r="G62" s="141"/>
      <c r="H62" s="141"/>
      <c r="I62" s="142"/>
      <c r="J62" s="143">
        <f>J141</f>
        <v>0</v>
      </c>
      <c r="K62" s="139"/>
      <c r="L62" s="144"/>
    </row>
    <row r="63" spans="2:47" s="8" customFormat="1" ht="19.899999999999999" customHeight="1">
      <c r="B63" s="138"/>
      <c r="C63" s="139"/>
      <c r="D63" s="140" t="s">
        <v>99</v>
      </c>
      <c r="E63" s="141"/>
      <c r="F63" s="141"/>
      <c r="G63" s="141"/>
      <c r="H63" s="141"/>
      <c r="I63" s="142"/>
      <c r="J63" s="143">
        <f>J158</f>
        <v>0</v>
      </c>
      <c r="K63" s="139"/>
      <c r="L63" s="144"/>
    </row>
    <row r="64" spans="2:47" s="8" customFormat="1" ht="19.899999999999999" customHeight="1">
      <c r="B64" s="138"/>
      <c r="C64" s="139"/>
      <c r="D64" s="140" t="s">
        <v>100</v>
      </c>
      <c r="E64" s="141"/>
      <c r="F64" s="141"/>
      <c r="G64" s="141"/>
      <c r="H64" s="141"/>
      <c r="I64" s="142"/>
      <c r="J64" s="143">
        <f>J196</f>
        <v>0</v>
      </c>
      <c r="K64" s="139"/>
      <c r="L64" s="144"/>
    </row>
    <row r="65" spans="2:12" s="8" customFormat="1" ht="19.899999999999999" customHeight="1">
      <c r="B65" s="138"/>
      <c r="C65" s="139"/>
      <c r="D65" s="140" t="s">
        <v>101</v>
      </c>
      <c r="E65" s="141"/>
      <c r="F65" s="141"/>
      <c r="G65" s="141"/>
      <c r="H65" s="141"/>
      <c r="I65" s="142"/>
      <c r="J65" s="143">
        <f>J209</f>
        <v>0</v>
      </c>
      <c r="K65" s="139"/>
      <c r="L65" s="144"/>
    </row>
    <row r="66" spans="2:12" s="8" customFormat="1" ht="19.899999999999999" customHeight="1">
      <c r="B66" s="138"/>
      <c r="C66" s="139"/>
      <c r="D66" s="140" t="s">
        <v>102</v>
      </c>
      <c r="E66" s="141"/>
      <c r="F66" s="141"/>
      <c r="G66" s="141"/>
      <c r="H66" s="141"/>
      <c r="I66" s="142"/>
      <c r="J66" s="143">
        <f>J215</f>
        <v>0</v>
      </c>
      <c r="K66" s="139"/>
      <c r="L66" s="144"/>
    </row>
    <row r="67" spans="2:12" s="8" customFormat="1" ht="19.899999999999999" customHeight="1">
      <c r="B67" s="138"/>
      <c r="C67" s="139"/>
      <c r="D67" s="140" t="s">
        <v>103</v>
      </c>
      <c r="E67" s="141"/>
      <c r="F67" s="141"/>
      <c r="G67" s="141"/>
      <c r="H67" s="141"/>
      <c r="I67" s="142"/>
      <c r="J67" s="143">
        <f>J219</f>
        <v>0</v>
      </c>
      <c r="K67" s="139"/>
      <c r="L67" s="144"/>
    </row>
    <row r="68" spans="2:12" s="8" customFormat="1" ht="19.899999999999999" customHeight="1">
      <c r="B68" s="138"/>
      <c r="C68" s="139"/>
      <c r="D68" s="140" t="s">
        <v>104</v>
      </c>
      <c r="E68" s="141"/>
      <c r="F68" s="141"/>
      <c r="G68" s="141"/>
      <c r="H68" s="141"/>
      <c r="I68" s="142"/>
      <c r="J68" s="143">
        <f>J230</f>
        <v>0</v>
      </c>
      <c r="K68" s="139"/>
      <c r="L68" s="144"/>
    </row>
    <row r="69" spans="2:12" s="8" customFormat="1" ht="19.899999999999999" customHeight="1">
      <c r="B69" s="138"/>
      <c r="C69" s="139"/>
      <c r="D69" s="140" t="s">
        <v>105</v>
      </c>
      <c r="E69" s="141"/>
      <c r="F69" s="141"/>
      <c r="G69" s="141"/>
      <c r="H69" s="141"/>
      <c r="I69" s="142"/>
      <c r="J69" s="143">
        <f>J267</f>
        <v>0</v>
      </c>
      <c r="K69" s="139"/>
      <c r="L69" s="144"/>
    </row>
    <row r="70" spans="2:12" s="8" customFormat="1" ht="19.899999999999999" customHeight="1">
      <c r="B70" s="138"/>
      <c r="C70" s="139"/>
      <c r="D70" s="140" t="s">
        <v>106</v>
      </c>
      <c r="E70" s="141"/>
      <c r="F70" s="141"/>
      <c r="G70" s="141"/>
      <c r="H70" s="141"/>
      <c r="I70" s="142"/>
      <c r="J70" s="143">
        <f>J275</f>
        <v>0</v>
      </c>
      <c r="K70" s="139"/>
      <c r="L70" s="144"/>
    </row>
    <row r="71" spans="2:12" s="7" customFormat="1" ht="24.95" customHeight="1">
      <c r="B71" s="131"/>
      <c r="C71" s="132"/>
      <c r="D71" s="133" t="s">
        <v>107</v>
      </c>
      <c r="E71" s="134"/>
      <c r="F71" s="134"/>
      <c r="G71" s="134"/>
      <c r="H71" s="134"/>
      <c r="I71" s="135"/>
      <c r="J71" s="136">
        <f>J277</f>
        <v>0</v>
      </c>
      <c r="K71" s="132"/>
      <c r="L71" s="137"/>
    </row>
    <row r="72" spans="2:12" s="8" customFormat="1" ht="19.899999999999999" customHeight="1">
      <c r="B72" s="138"/>
      <c r="C72" s="139"/>
      <c r="D72" s="140" t="s">
        <v>108</v>
      </c>
      <c r="E72" s="141"/>
      <c r="F72" s="141"/>
      <c r="G72" s="141"/>
      <c r="H72" s="141"/>
      <c r="I72" s="142"/>
      <c r="J72" s="143">
        <f>J278</f>
        <v>0</v>
      </c>
      <c r="K72" s="139"/>
      <c r="L72" s="144"/>
    </row>
    <row r="73" spans="2:12" s="8" customFormat="1" ht="19.899999999999999" customHeight="1">
      <c r="B73" s="138"/>
      <c r="C73" s="139"/>
      <c r="D73" s="140" t="s">
        <v>109</v>
      </c>
      <c r="E73" s="141"/>
      <c r="F73" s="141"/>
      <c r="G73" s="141"/>
      <c r="H73" s="141"/>
      <c r="I73" s="142"/>
      <c r="J73" s="143">
        <f>J309</f>
        <v>0</v>
      </c>
      <c r="K73" s="139"/>
      <c r="L73" s="144"/>
    </row>
    <row r="74" spans="2:12" s="8" customFormat="1" ht="19.899999999999999" customHeight="1">
      <c r="B74" s="138"/>
      <c r="C74" s="139"/>
      <c r="D74" s="140" t="s">
        <v>110</v>
      </c>
      <c r="E74" s="141"/>
      <c r="F74" s="141"/>
      <c r="G74" s="141"/>
      <c r="H74" s="141"/>
      <c r="I74" s="142"/>
      <c r="J74" s="143">
        <f>J311</f>
        <v>0</v>
      </c>
      <c r="K74" s="139"/>
      <c r="L74" s="144"/>
    </row>
    <row r="75" spans="2:12" s="8" customFormat="1" ht="19.899999999999999" customHeight="1">
      <c r="B75" s="138"/>
      <c r="C75" s="139"/>
      <c r="D75" s="140" t="s">
        <v>111</v>
      </c>
      <c r="E75" s="141"/>
      <c r="F75" s="141"/>
      <c r="G75" s="141"/>
      <c r="H75" s="141"/>
      <c r="I75" s="142"/>
      <c r="J75" s="143">
        <f>J313</f>
        <v>0</v>
      </c>
      <c r="K75" s="139"/>
      <c r="L75" s="144"/>
    </row>
    <row r="76" spans="2:12" s="8" customFormat="1" ht="19.899999999999999" customHeight="1">
      <c r="B76" s="138"/>
      <c r="C76" s="139"/>
      <c r="D76" s="140" t="s">
        <v>112</v>
      </c>
      <c r="E76" s="141"/>
      <c r="F76" s="141"/>
      <c r="G76" s="141"/>
      <c r="H76" s="141"/>
      <c r="I76" s="142"/>
      <c r="J76" s="143">
        <f>J315</f>
        <v>0</v>
      </c>
      <c r="K76" s="139"/>
      <c r="L76" s="144"/>
    </row>
    <row r="77" spans="2:12" s="8" customFormat="1" ht="19.899999999999999" customHeight="1">
      <c r="B77" s="138"/>
      <c r="C77" s="139"/>
      <c r="D77" s="140" t="s">
        <v>113</v>
      </c>
      <c r="E77" s="141"/>
      <c r="F77" s="141"/>
      <c r="G77" s="141"/>
      <c r="H77" s="141"/>
      <c r="I77" s="142"/>
      <c r="J77" s="143">
        <f>J318</f>
        <v>0</v>
      </c>
      <c r="K77" s="139"/>
      <c r="L77" s="144"/>
    </row>
    <row r="78" spans="2:12" s="8" customFormat="1" ht="19.899999999999999" customHeight="1">
      <c r="B78" s="138"/>
      <c r="C78" s="139"/>
      <c r="D78" s="140" t="s">
        <v>114</v>
      </c>
      <c r="E78" s="141"/>
      <c r="F78" s="141"/>
      <c r="G78" s="141"/>
      <c r="H78" s="141"/>
      <c r="I78" s="142"/>
      <c r="J78" s="143">
        <f>J381</f>
        <v>0</v>
      </c>
      <c r="K78" s="139"/>
      <c r="L78" s="144"/>
    </row>
    <row r="79" spans="2:12" s="8" customFormat="1" ht="19.899999999999999" customHeight="1">
      <c r="B79" s="138"/>
      <c r="C79" s="139"/>
      <c r="D79" s="140" t="s">
        <v>115</v>
      </c>
      <c r="E79" s="141"/>
      <c r="F79" s="141"/>
      <c r="G79" s="141"/>
      <c r="H79" s="141"/>
      <c r="I79" s="142"/>
      <c r="J79" s="143">
        <f>J386</f>
        <v>0</v>
      </c>
      <c r="K79" s="139"/>
      <c r="L79" s="144"/>
    </row>
    <row r="80" spans="2:12" s="8" customFormat="1" ht="19.899999999999999" customHeight="1">
      <c r="B80" s="138"/>
      <c r="C80" s="139"/>
      <c r="D80" s="140" t="s">
        <v>116</v>
      </c>
      <c r="E80" s="141"/>
      <c r="F80" s="141"/>
      <c r="G80" s="141"/>
      <c r="H80" s="141"/>
      <c r="I80" s="142"/>
      <c r="J80" s="143">
        <f>J408</f>
        <v>0</v>
      </c>
      <c r="K80" s="139"/>
      <c r="L80" s="144"/>
    </row>
    <row r="81" spans="2:12" s="7" customFormat="1" ht="24.95" customHeight="1">
      <c r="B81" s="131"/>
      <c r="C81" s="132"/>
      <c r="D81" s="133" t="s">
        <v>117</v>
      </c>
      <c r="E81" s="134"/>
      <c r="F81" s="134"/>
      <c r="G81" s="134"/>
      <c r="H81" s="134"/>
      <c r="I81" s="135"/>
      <c r="J81" s="136">
        <f>J448</f>
        <v>0</v>
      </c>
      <c r="K81" s="132"/>
      <c r="L81" s="137"/>
    </row>
    <row r="82" spans="2:12" s="8" customFormat="1" ht="19.899999999999999" customHeight="1">
      <c r="B82" s="138"/>
      <c r="C82" s="139"/>
      <c r="D82" s="140" t="s">
        <v>118</v>
      </c>
      <c r="E82" s="141"/>
      <c r="F82" s="141"/>
      <c r="G82" s="141"/>
      <c r="H82" s="141"/>
      <c r="I82" s="142"/>
      <c r="J82" s="143">
        <f>J449</f>
        <v>0</v>
      </c>
      <c r="K82" s="139"/>
      <c r="L82" s="144"/>
    </row>
    <row r="83" spans="2:12" s="8" customFormat="1" ht="19.899999999999999" customHeight="1">
      <c r="B83" s="138"/>
      <c r="C83" s="139"/>
      <c r="D83" s="140" t="s">
        <v>119</v>
      </c>
      <c r="E83" s="141"/>
      <c r="F83" s="141"/>
      <c r="G83" s="141"/>
      <c r="H83" s="141"/>
      <c r="I83" s="142"/>
      <c r="J83" s="143">
        <f>J453</f>
        <v>0</v>
      </c>
      <c r="K83" s="139"/>
      <c r="L83" s="144"/>
    </row>
    <row r="84" spans="2:12" s="8" customFormat="1" ht="19.899999999999999" customHeight="1">
      <c r="B84" s="138"/>
      <c r="C84" s="139"/>
      <c r="D84" s="140" t="s">
        <v>120</v>
      </c>
      <c r="E84" s="141"/>
      <c r="F84" s="141"/>
      <c r="G84" s="141"/>
      <c r="H84" s="141"/>
      <c r="I84" s="142"/>
      <c r="J84" s="143">
        <f>J461</f>
        <v>0</v>
      </c>
      <c r="K84" s="139"/>
      <c r="L84" s="144"/>
    </row>
    <row r="85" spans="2:12" s="8" customFormat="1" ht="19.899999999999999" customHeight="1">
      <c r="B85" s="138"/>
      <c r="C85" s="139"/>
      <c r="D85" s="140" t="s">
        <v>121</v>
      </c>
      <c r="E85" s="141"/>
      <c r="F85" s="141"/>
      <c r="G85" s="141"/>
      <c r="H85" s="141"/>
      <c r="I85" s="142"/>
      <c r="J85" s="143">
        <f>J470</f>
        <v>0</v>
      </c>
      <c r="K85" s="139"/>
      <c r="L85" s="144"/>
    </row>
    <row r="86" spans="2:12" s="1" customFormat="1" ht="21.75" customHeight="1">
      <c r="B86" s="34"/>
      <c r="C86" s="35"/>
      <c r="D86" s="35"/>
      <c r="E86" s="35"/>
      <c r="F86" s="35"/>
      <c r="G86" s="35"/>
      <c r="H86" s="35"/>
      <c r="I86" s="100"/>
      <c r="J86" s="35"/>
      <c r="K86" s="35"/>
      <c r="L86" s="38"/>
    </row>
    <row r="87" spans="2:12" s="1" customFormat="1" ht="6.95" customHeight="1">
      <c r="B87" s="46"/>
      <c r="C87" s="47"/>
      <c r="D87" s="47"/>
      <c r="E87" s="47"/>
      <c r="F87" s="47"/>
      <c r="G87" s="47"/>
      <c r="H87" s="47"/>
      <c r="I87" s="122"/>
      <c r="J87" s="47"/>
      <c r="K87" s="47"/>
      <c r="L87" s="38"/>
    </row>
    <row r="91" spans="2:12" s="1" customFormat="1" ht="6.95" customHeight="1">
      <c r="B91" s="48"/>
      <c r="C91" s="49"/>
      <c r="D91" s="49"/>
      <c r="E91" s="49"/>
      <c r="F91" s="49"/>
      <c r="G91" s="49"/>
      <c r="H91" s="49"/>
      <c r="I91" s="125"/>
      <c r="J91" s="49"/>
      <c r="K91" s="49"/>
      <c r="L91" s="38"/>
    </row>
    <row r="92" spans="2:12" s="1" customFormat="1" ht="24.95" customHeight="1">
      <c r="B92" s="34"/>
      <c r="C92" s="23" t="s">
        <v>122</v>
      </c>
      <c r="D92" s="35"/>
      <c r="E92" s="35"/>
      <c r="F92" s="35"/>
      <c r="G92" s="35"/>
      <c r="H92" s="35"/>
      <c r="I92" s="100"/>
      <c r="J92" s="35"/>
      <c r="K92" s="35"/>
      <c r="L92" s="38"/>
    </row>
    <row r="93" spans="2:12" s="1" customFormat="1" ht="6.95" customHeight="1">
      <c r="B93" s="34"/>
      <c r="C93" s="35"/>
      <c r="D93" s="35"/>
      <c r="E93" s="35"/>
      <c r="F93" s="35"/>
      <c r="G93" s="35"/>
      <c r="H93" s="35"/>
      <c r="I93" s="100"/>
      <c r="J93" s="35"/>
      <c r="K93" s="35"/>
      <c r="L93" s="38"/>
    </row>
    <row r="94" spans="2:12" s="1" customFormat="1" ht="12" customHeight="1">
      <c r="B94" s="34"/>
      <c r="C94" s="29" t="s">
        <v>16</v>
      </c>
      <c r="D94" s="35"/>
      <c r="E94" s="35"/>
      <c r="F94" s="35"/>
      <c r="G94" s="35"/>
      <c r="H94" s="35"/>
      <c r="I94" s="100"/>
      <c r="J94" s="35"/>
      <c r="K94" s="35"/>
      <c r="L94" s="38"/>
    </row>
    <row r="95" spans="2:12" s="1" customFormat="1" ht="16.5" customHeight="1">
      <c r="B95" s="34"/>
      <c r="C95" s="35"/>
      <c r="D95" s="35"/>
      <c r="E95" s="366" t="str">
        <f>E7</f>
        <v>ZŠ Husova – WC pro imobilní</v>
      </c>
      <c r="F95" s="367"/>
      <c r="G95" s="367"/>
      <c r="H95" s="367"/>
      <c r="I95" s="100"/>
      <c r="J95" s="35"/>
      <c r="K95" s="35"/>
      <c r="L95" s="38"/>
    </row>
    <row r="96" spans="2:12" s="1" customFormat="1" ht="12" customHeight="1">
      <c r="B96" s="34"/>
      <c r="C96" s="29" t="s">
        <v>90</v>
      </c>
      <c r="D96" s="35"/>
      <c r="E96" s="35"/>
      <c r="F96" s="35"/>
      <c r="G96" s="35"/>
      <c r="H96" s="35"/>
      <c r="I96" s="100"/>
      <c r="J96" s="35"/>
      <c r="K96" s="35"/>
      <c r="L96" s="38"/>
    </row>
    <row r="97" spans="2:65" s="1" customFormat="1" ht="16.5" customHeight="1">
      <c r="B97" s="34"/>
      <c r="C97" s="35"/>
      <c r="D97" s="35"/>
      <c r="E97" s="333" t="str">
        <f>E9</f>
        <v>01 - WC</v>
      </c>
      <c r="F97" s="332"/>
      <c r="G97" s="332"/>
      <c r="H97" s="332"/>
      <c r="I97" s="100"/>
      <c r="J97" s="35"/>
      <c r="K97" s="35"/>
      <c r="L97" s="38"/>
    </row>
    <row r="98" spans="2:65" s="1" customFormat="1" ht="6.95" customHeight="1">
      <c r="B98" s="34"/>
      <c r="C98" s="35"/>
      <c r="D98" s="35"/>
      <c r="E98" s="35"/>
      <c r="F98" s="35"/>
      <c r="G98" s="35"/>
      <c r="H98" s="35"/>
      <c r="I98" s="100"/>
      <c r="J98" s="35"/>
      <c r="K98" s="35"/>
      <c r="L98" s="38"/>
    </row>
    <row r="99" spans="2:65" s="1" customFormat="1" ht="12" customHeight="1">
      <c r="B99" s="34"/>
      <c r="C99" s="29" t="s">
        <v>21</v>
      </c>
      <c r="D99" s="35"/>
      <c r="E99" s="35"/>
      <c r="F99" s="27" t="str">
        <f>F12</f>
        <v xml:space="preserve"> </v>
      </c>
      <c r="G99" s="35"/>
      <c r="H99" s="35"/>
      <c r="I99" s="101" t="s">
        <v>23</v>
      </c>
      <c r="J99" s="55" t="str">
        <f>IF(J12="","",J12)</f>
        <v>11. 2. 2019</v>
      </c>
      <c r="K99" s="35"/>
      <c r="L99" s="38"/>
    </row>
    <row r="100" spans="2:65" s="1" customFormat="1" ht="6.95" customHeight="1">
      <c r="B100" s="34"/>
      <c r="C100" s="35"/>
      <c r="D100" s="35"/>
      <c r="E100" s="35"/>
      <c r="F100" s="35"/>
      <c r="G100" s="35"/>
      <c r="H100" s="35"/>
      <c r="I100" s="100"/>
      <c r="J100" s="35"/>
      <c r="K100" s="35"/>
      <c r="L100" s="38"/>
    </row>
    <row r="101" spans="2:65" s="1" customFormat="1" ht="13.7" customHeight="1">
      <c r="B101" s="34"/>
      <c r="C101" s="29" t="s">
        <v>25</v>
      </c>
      <c r="D101" s="35"/>
      <c r="E101" s="35"/>
      <c r="F101" s="27" t="str">
        <f>E15</f>
        <v xml:space="preserve"> </v>
      </c>
      <c r="G101" s="35"/>
      <c r="H101" s="35"/>
      <c r="I101" s="101" t="s">
        <v>30</v>
      </c>
      <c r="J101" s="32" t="str">
        <f>E21</f>
        <v>Ing. Josef Dvořák</v>
      </c>
      <c r="K101" s="35"/>
      <c r="L101" s="38"/>
    </row>
    <row r="102" spans="2:65" s="1" customFormat="1" ht="13.7" customHeight="1">
      <c r="B102" s="34"/>
      <c r="C102" s="29" t="s">
        <v>28</v>
      </c>
      <c r="D102" s="35"/>
      <c r="E102" s="35"/>
      <c r="F102" s="27" t="str">
        <f>IF(E18="","",E18)</f>
        <v>Vyplň údaj</v>
      </c>
      <c r="G102" s="35"/>
      <c r="H102" s="35"/>
      <c r="I102" s="101" t="s">
        <v>33</v>
      </c>
      <c r="J102" s="32" t="str">
        <f>E24</f>
        <v>Ing. Jiří Pitra</v>
      </c>
      <c r="K102" s="35"/>
      <c r="L102" s="38"/>
    </row>
    <row r="103" spans="2:65" s="1" customFormat="1" ht="10.35" customHeight="1">
      <c r="B103" s="34"/>
      <c r="C103" s="35"/>
      <c r="D103" s="35"/>
      <c r="E103" s="35"/>
      <c r="F103" s="35"/>
      <c r="G103" s="35"/>
      <c r="H103" s="35"/>
      <c r="I103" s="100"/>
      <c r="J103" s="35"/>
      <c r="K103" s="35"/>
      <c r="L103" s="38"/>
    </row>
    <row r="104" spans="2:65" s="9" customFormat="1" ht="29.25" customHeight="1">
      <c r="B104" s="145"/>
      <c r="C104" s="146" t="s">
        <v>123</v>
      </c>
      <c r="D104" s="147" t="s">
        <v>56</v>
      </c>
      <c r="E104" s="147" t="s">
        <v>52</v>
      </c>
      <c r="F104" s="147" t="s">
        <v>53</v>
      </c>
      <c r="G104" s="147" t="s">
        <v>124</v>
      </c>
      <c r="H104" s="147" t="s">
        <v>125</v>
      </c>
      <c r="I104" s="148" t="s">
        <v>126</v>
      </c>
      <c r="J104" s="147" t="s">
        <v>94</v>
      </c>
      <c r="K104" s="149" t="s">
        <v>127</v>
      </c>
      <c r="L104" s="150"/>
      <c r="M104" s="64" t="s">
        <v>19</v>
      </c>
      <c r="N104" s="65" t="s">
        <v>41</v>
      </c>
      <c r="O104" s="65" t="s">
        <v>128</v>
      </c>
      <c r="P104" s="65" t="s">
        <v>129</v>
      </c>
      <c r="Q104" s="65" t="s">
        <v>130</v>
      </c>
      <c r="R104" s="65" t="s">
        <v>131</v>
      </c>
      <c r="S104" s="65" t="s">
        <v>132</v>
      </c>
      <c r="T104" s="66" t="s">
        <v>133</v>
      </c>
    </row>
    <row r="105" spans="2:65" s="1" customFormat="1" ht="22.9" customHeight="1">
      <c r="B105" s="34"/>
      <c r="C105" s="71" t="s">
        <v>134</v>
      </c>
      <c r="D105" s="35"/>
      <c r="E105" s="35"/>
      <c r="F105" s="35"/>
      <c r="G105" s="35"/>
      <c r="H105" s="35"/>
      <c r="I105" s="100"/>
      <c r="J105" s="151">
        <f>BK105</f>
        <v>0</v>
      </c>
      <c r="K105" s="35"/>
      <c r="L105" s="38"/>
      <c r="M105" s="67"/>
      <c r="N105" s="68"/>
      <c r="O105" s="68"/>
      <c r="P105" s="152">
        <f>P106+P277+P448</f>
        <v>0</v>
      </c>
      <c r="Q105" s="68"/>
      <c r="R105" s="152">
        <f>R106+R277+R448</f>
        <v>10.566080380000001</v>
      </c>
      <c r="S105" s="68"/>
      <c r="T105" s="153">
        <f>T106+T277+T448</f>
        <v>5.3814086900000015</v>
      </c>
      <c r="AT105" s="17" t="s">
        <v>70</v>
      </c>
      <c r="AU105" s="17" t="s">
        <v>95</v>
      </c>
      <c r="BK105" s="154">
        <f>BK106+BK277+BK448</f>
        <v>0</v>
      </c>
    </row>
    <row r="106" spans="2:65" s="10" customFormat="1" ht="25.9" customHeight="1">
      <c r="B106" s="155"/>
      <c r="C106" s="156"/>
      <c r="D106" s="157" t="s">
        <v>70</v>
      </c>
      <c r="E106" s="158" t="s">
        <v>135</v>
      </c>
      <c r="F106" s="158" t="s">
        <v>136</v>
      </c>
      <c r="G106" s="156"/>
      <c r="H106" s="156"/>
      <c r="I106" s="159"/>
      <c r="J106" s="160">
        <f>BK106</f>
        <v>0</v>
      </c>
      <c r="K106" s="156"/>
      <c r="L106" s="161"/>
      <c r="M106" s="162"/>
      <c r="N106" s="163"/>
      <c r="O106" s="163"/>
      <c r="P106" s="164">
        <f>P107+P141+P158+P196+P209+P215+P219+P230+P267+P275</f>
        <v>0</v>
      </c>
      <c r="Q106" s="163"/>
      <c r="R106" s="164">
        <f>R107+R141+R158+R196+R209+R215+R219+R230+R267+R275</f>
        <v>9.1162172900000016</v>
      </c>
      <c r="S106" s="163"/>
      <c r="T106" s="165">
        <f>T107+T141+T158+T196+T209+T215+T219+T230+T267+T275</f>
        <v>5.0076940000000016</v>
      </c>
      <c r="AR106" s="166" t="s">
        <v>79</v>
      </c>
      <c r="AT106" s="167" t="s">
        <v>70</v>
      </c>
      <c r="AU106" s="167" t="s">
        <v>71</v>
      </c>
      <c r="AY106" s="166" t="s">
        <v>137</v>
      </c>
      <c r="BK106" s="168">
        <f>BK107+BK141+BK158+BK196+BK209+BK215+BK219+BK230+BK267+BK275</f>
        <v>0</v>
      </c>
    </row>
    <row r="107" spans="2:65" s="10" customFormat="1" ht="22.9" customHeight="1">
      <c r="B107" s="155"/>
      <c r="C107" s="156"/>
      <c r="D107" s="157" t="s">
        <v>70</v>
      </c>
      <c r="E107" s="169" t="s">
        <v>79</v>
      </c>
      <c r="F107" s="169" t="s">
        <v>138</v>
      </c>
      <c r="G107" s="156"/>
      <c r="H107" s="156"/>
      <c r="I107" s="159"/>
      <c r="J107" s="170">
        <f>BK107</f>
        <v>0</v>
      </c>
      <c r="K107" s="156"/>
      <c r="L107" s="161"/>
      <c r="M107" s="162"/>
      <c r="N107" s="163"/>
      <c r="O107" s="163"/>
      <c r="P107" s="164">
        <f>SUM(P108:P140)</f>
        <v>0</v>
      </c>
      <c r="Q107" s="163"/>
      <c r="R107" s="164">
        <f>SUM(R108:R140)</f>
        <v>2.4500000000000002</v>
      </c>
      <c r="S107" s="163"/>
      <c r="T107" s="165">
        <f>SUM(T108:T140)</f>
        <v>0</v>
      </c>
      <c r="AR107" s="166" t="s">
        <v>79</v>
      </c>
      <c r="AT107" s="167" t="s">
        <v>70</v>
      </c>
      <c r="AU107" s="167" t="s">
        <v>79</v>
      </c>
      <c r="AY107" s="166" t="s">
        <v>137</v>
      </c>
      <c r="BK107" s="168">
        <f>SUM(BK108:BK140)</f>
        <v>0</v>
      </c>
    </row>
    <row r="108" spans="2:65" s="1" customFormat="1" ht="16.5" customHeight="1">
      <c r="B108" s="34"/>
      <c r="C108" s="171" t="s">
        <v>79</v>
      </c>
      <c r="D108" s="171" t="s">
        <v>139</v>
      </c>
      <c r="E108" s="172" t="s">
        <v>140</v>
      </c>
      <c r="F108" s="173" t="s">
        <v>141</v>
      </c>
      <c r="G108" s="174" t="s">
        <v>142</v>
      </c>
      <c r="H108" s="175">
        <v>2.8</v>
      </c>
      <c r="I108" s="176"/>
      <c r="J108" s="177">
        <f>ROUND(I108*H108,2)</f>
        <v>0</v>
      </c>
      <c r="K108" s="173" t="s">
        <v>143</v>
      </c>
      <c r="L108" s="38"/>
      <c r="M108" s="178" t="s">
        <v>19</v>
      </c>
      <c r="N108" s="179" t="s">
        <v>42</v>
      </c>
      <c r="O108" s="60"/>
      <c r="P108" s="180">
        <f>O108*H108</f>
        <v>0</v>
      </c>
      <c r="Q108" s="180">
        <v>0</v>
      </c>
      <c r="R108" s="180">
        <f>Q108*H108</f>
        <v>0</v>
      </c>
      <c r="S108" s="180">
        <v>0</v>
      </c>
      <c r="T108" s="181">
        <f>S108*H108</f>
        <v>0</v>
      </c>
      <c r="AR108" s="17" t="s">
        <v>144</v>
      </c>
      <c r="AT108" s="17" t="s">
        <v>139</v>
      </c>
      <c r="AU108" s="17" t="s">
        <v>81</v>
      </c>
      <c r="AY108" s="17" t="s">
        <v>137</v>
      </c>
      <c r="BE108" s="182">
        <f>IF(N108="základní",J108,0)</f>
        <v>0</v>
      </c>
      <c r="BF108" s="182">
        <f>IF(N108="snížená",J108,0)</f>
        <v>0</v>
      </c>
      <c r="BG108" s="182">
        <f>IF(N108="zákl. přenesená",J108,0)</f>
        <v>0</v>
      </c>
      <c r="BH108" s="182">
        <f>IF(N108="sníž. přenesená",J108,0)</f>
        <v>0</v>
      </c>
      <c r="BI108" s="182">
        <f>IF(N108="nulová",J108,0)</f>
        <v>0</v>
      </c>
      <c r="BJ108" s="17" t="s">
        <v>79</v>
      </c>
      <c r="BK108" s="182">
        <f>ROUND(I108*H108,2)</f>
        <v>0</v>
      </c>
      <c r="BL108" s="17" t="s">
        <v>144</v>
      </c>
      <c r="BM108" s="17" t="s">
        <v>145</v>
      </c>
    </row>
    <row r="109" spans="2:65" s="11" customFormat="1" ht="11.25">
      <c r="B109" s="183"/>
      <c r="C109" s="184"/>
      <c r="D109" s="185" t="s">
        <v>146</v>
      </c>
      <c r="E109" s="186" t="s">
        <v>19</v>
      </c>
      <c r="F109" s="187" t="s">
        <v>147</v>
      </c>
      <c r="G109" s="184"/>
      <c r="H109" s="186" t="s">
        <v>19</v>
      </c>
      <c r="I109" s="188"/>
      <c r="J109" s="184"/>
      <c r="K109" s="184"/>
      <c r="L109" s="189"/>
      <c r="M109" s="190"/>
      <c r="N109" s="191"/>
      <c r="O109" s="191"/>
      <c r="P109" s="191"/>
      <c r="Q109" s="191"/>
      <c r="R109" s="191"/>
      <c r="S109" s="191"/>
      <c r="T109" s="192"/>
      <c r="AT109" s="193" t="s">
        <v>146</v>
      </c>
      <c r="AU109" s="193" t="s">
        <v>81</v>
      </c>
      <c r="AV109" s="11" t="s">
        <v>79</v>
      </c>
      <c r="AW109" s="11" t="s">
        <v>32</v>
      </c>
      <c r="AX109" s="11" t="s">
        <v>71</v>
      </c>
      <c r="AY109" s="193" t="s">
        <v>137</v>
      </c>
    </row>
    <row r="110" spans="2:65" s="12" customFormat="1" ht="11.25">
      <c r="B110" s="194"/>
      <c r="C110" s="195"/>
      <c r="D110" s="185" t="s">
        <v>146</v>
      </c>
      <c r="E110" s="196" t="s">
        <v>19</v>
      </c>
      <c r="F110" s="197" t="s">
        <v>148</v>
      </c>
      <c r="G110" s="195"/>
      <c r="H110" s="198">
        <v>2.8</v>
      </c>
      <c r="I110" s="199"/>
      <c r="J110" s="195"/>
      <c r="K110" s="195"/>
      <c r="L110" s="200"/>
      <c r="M110" s="201"/>
      <c r="N110" s="202"/>
      <c r="O110" s="202"/>
      <c r="P110" s="202"/>
      <c r="Q110" s="202"/>
      <c r="R110" s="202"/>
      <c r="S110" s="202"/>
      <c r="T110" s="203"/>
      <c r="AT110" s="204" t="s">
        <v>146</v>
      </c>
      <c r="AU110" s="204" t="s">
        <v>81</v>
      </c>
      <c r="AV110" s="12" t="s">
        <v>81</v>
      </c>
      <c r="AW110" s="12" t="s">
        <v>32</v>
      </c>
      <c r="AX110" s="12" t="s">
        <v>71</v>
      </c>
      <c r="AY110" s="204" t="s">
        <v>137</v>
      </c>
    </row>
    <row r="111" spans="2:65" s="13" customFormat="1" ht="11.25">
      <c r="B111" s="205"/>
      <c r="C111" s="206"/>
      <c r="D111" s="185" t="s">
        <v>146</v>
      </c>
      <c r="E111" s="207" t="s">
        <v>19</v>
      </c>
      <c r="F111" s="208" t="s">
        <v>149</v>
      </c>
      <c r="G111" s="206"/>
      <c r="H111" s="209">
        <v>2.8</v>
      </c>
      <c r="I111" s="210"/>
      <c r="J111" s="206"/>
      <c r="K111" s="206"/>
      <c r="L111" s="211"/>
      <c r="M111" s="212"/>
      <c r="N111" s="213"/>
      <c r="O111" s="213"/>
      <c r="P111" s="213"/>
      <c r="Q111" s="213"/>
      <c r="R111" s="213"/>
      <c r="S111" s="213"/>
      <c r="T111" s="214"/>
      <c r="AT111" s="215" t="s">
        <v>146</v>
      </c>
      <c r="AU111" s="215" t="s">
        <v>81</v>
      </c>
      <c r="AV111" s="13" t="s">
        <v>144</v>
      </c>
      <c r="AW111" s="13" t="s">
        <v>32</v>
      </c>
      <c r="AX111" s="13" t="s">
        <v>79</v>
      </c>
      <c r="AY111" s="215" t="s">
        <v>137</v>
      </c>
    </row>
    <row r="112" spans="2:65" s="1" customFormat="1" ht="22.5" customHeight="1">
      <c r="B112" s="34"/>
      <c r="C112" s="171" t="s">
        <v>81</v>
      </c>
      <c r="D112" s="171" t="s">
        <v>139</v>
      </c>
      <c r="E112" s="172" t="s">
        <v>150</v>
      </c>
      <c r="F112" s="173" t="s">
        <v>151</v>
      </c>
      <c r="G112" s="174" t="s">
        <v>142</v>
      </c>
      <c r="H112" s="175">
        <v>1.2250000000000001</v>
      </c>
      <c r="I112" s="176"/>
      <c r="J112" s="177">
        <f>ROUND(I112*H112,2)</f>
        <v>0</v>
      </c>
      <c r="K112" s="173" t="s">
        <v>143</v>
      </c>
      <c r="L112" s="38"/>
      <c r="M112" s="178" t="s">
        <v>19</v>
      </c>
      <c r="N112" s="179" t="s">
        <v>42</v>
      </c>
      <c r="O112" s="60"/>
      <c r="P112" s="180">
        <f>O112*H112</f>
        <v>0</v>
      </c>
      <c r="Q112" s="180">
        <v>0</v>
      </c>
      <c r="R112" s="180">
        <f>Q112*H112</f>
        <v>0</v>
      </c>
      <c r="S112" s="180">
        <v>0</v>
      </c>
      <c r="T112" s="181">
        <f>S112*H112</f>
        <v>0</v>
      </c>
      <c r="AR112" s="17" t="s">
        <v>144</v>
      </c>
      <c r="AT112" s="17" t="s">
        <v>139</v>
      </c>
      <c r="AU112" s="17" t="s">
        <v>81</v>
      </c>
      <c r="AY112" s="17" t="s">
        <v>137</v>
      </c>
      <c r="BE112" s="182">
        <f>IF(N112="základní",J112,0)</f>
        <v>0</v>
      </c>
      <c r="BF112" s="182">
        <f>IF(N112="snížená",J112,0)</f>
        <v>0</v>
      </c>
      <c r="BG112" s="182">
        <f>IF(N112="zákl. přenesená",J112,0)</f>
        <v>0</v>
      </c>
      <c r="BH112" s="182">
        <f>IF(N112="sníž. přenesená",J112,0)</f>
        <v>0</v>
      </c>
      <c r="BI112" s="182">
        <f>IF(N112="nulová",J112,0)</f>
        <v>0</v>
      </c>
      <c r="BJ112" s="17" t="s">
        <v>79</v>
      </c>
      <c r="BK112" s="182">
        <f>ROUND(I112*H112,2)</f>
        <v>0</v>
      </c>
      <c r="BL112" s="17" t="s">
        <v>144</v>
      </c>
      <c r="BM112" s="17" t="s">
        <v>152</v>
      </c>
    </row>
    <row r="113" spans="2:65" s="11" customFormat="1" ht="11.25">
      <c r="B113" s="183"/>
      <c r="C113" s="184"/>
      <c r="D113" s="185" t="s">
        <v>146</v>
      </c>
      <c r="E113" s="186" t="s">
        <v>19</v>
      </c>
      <c r="F113" s="187" t="s">
        <v>153</v>
      </c>
      <c r="G113" s="184"/>
      <c r="H113" s="186" t="s">
        <v>19</v>
      </c>
      <c r="I113" s="188"/>
      <c r="J113" s="184"/>
      <c r="K113" s="184"/>
      <c r="L113" s="189"/>
      <c r="M113" s="190"/>
      <c r="N113" s="191"/>
      <c r="O113" s="191"/>
      <c r="P113" s="191"/>
      <c r="Q113" s="191"/>
      <c r="R113" s="191"/>
      <c r="S113" s="191"/>
      <c r="T113" s="192"/>
      <c r="AT113" s="193" t="s">
        <v>146</v>
      </c>
      <c r="AU113" s="193" t="s">
        <v>81</v>
      </c>
      <c r="AV113" s="11" t="s">
        <v>79</v>
      </c>
      <c r="AW113" s="11" t="s">
        <v>32</v>
      </c>
      <c r="AX113" s="11" t="s">
        <v>71</v>
      </c>
      <c r="AY113" s="193" t="s">
        <v>137</v>
      </c>
    </row>
    <row r="114" spans="2:65" s="12" customFormat="1" ht="11.25">
      <c r="B114" s="194"/>
      <c r="C114" s="195"/>
      <c r="D114" s="185" t="s">
        <v>146</v>
      </c>
      <c r="E114" s="196" t="s">
        <v>19</v>
      </c>
      <c r="F114" s="197" t="s">
        <v>154</v>
      </c>
      <c r="G114" s="195"/>
      <c r="H114" s="198">
        <v>1.2250000000000001</v>
      </c>
      <c r="I114" s="199"/>
      <c r="J114" s="195"/>
      <c r="K114" s="195"/>
      <c r="L114" s="200"/>
      <c r="M114" s="201"/>
      <c r="N114" s="202"/>
      <c r="O114" s="202"/>
      <c r="P114" s="202"/>
      <c r="Q114" s="202"/>
      <c r="R114" s="202"/>
      <c r="S114" s="202"/>
      <c r="T114" s="203"/>
      <c r="AT114" s="204" t="s">
        <v>146</v>
      </c>
      <c r="AU114" s="204" t="s">
        <v>81</v>
      </c>
      <c r="AV114" s="12" t="s">
        <v>81</v>
      </c>
      <c r="AW114" s="12" t="s">
        <v>32</v>
      </c>
      <c r="AX114" s="12" t="s">
        <v>71</v>
      </c>
      <c r="AY114" s="204" t="s">
        <v>137</v>
      </c>
    </row>
    <row r="115" spans="2:65" s="13" customFormat="1" ht="11.25">
      <c r="B115" s="205"/>
      <c r="C115" s="206"/>
      <c r="D115" s="185" t="s">
        <v>146</v>
      </c>
      <c r="E115" s="207" t="s">
        <v>19</v>
      </c>
      <c r="F115" s="208" t="s">
        <v>149</v>
      </c>
      <c r="G115" s="206"/>
      <c r="H115" s="209">
        <v>1.2250000000000001</v>
      </c>
      <c r="I115" s="210"/>
      <c r="J115" s="206"/>
      <c r="K115" s="206"/>
      <c r="L115" s="211"/>
      <c r="M115" s="212"/>
      <c r="N115" s="213"/>
      <c r="O115" s="213"/>
      <c r="P115" s="213"/>
      <c r="Q115" s="213"/>
      <c r="R115" s="213"/>
      <c r="S115" s="213"/>
      <c r="T115" s="214"/>
      <c r="AT115" s="215" t="s">
        <v>146</v>
      </c>
      <c r="AU115" s="215" t="s">
        <v>81</v>
      </c>
      <c r="AV115" s="13" t="s">
        <v>144</v>
      </c>
      <c r="AW115" s="13" t="s">
        <v>32</v>
      </c>
      <c r="AX115" s="13" t="s">
        <v>79</v>
      </c>
      <c r="AY115" s="215" t="s">
        <v>137</v>
      </c>
    </row>
    <row r="116" spans="2:65" s="1" customFormat="1" ht="16.5" customHeight="1">
      <c r="B116" s="34"/>
      <c r="C116" s="216" t="s">
        <v>155</v>
      </c>
      <c r="D116" s="216" t="s">
        <v>156</v>
      </c>
      <c r="E116" s="217" t="s">
        <v>157</v>
      </c>
      <c r="F116" s="218" t="s">
        <v>158</v>
      </c>
      <c r="G116" s="219" t="s">
        <v>159</v>
      </c>
      <c r="H116" s="220">
        <v>2.4500000000000002</v>
      </c>
      <c r="I116" s="221"/>
      <c r="J116" s="222">
        <f>ROUND(I116*H116,2)</f>
        <v>0</v>
      </c>
      <c r="K116" s="218" t="s">
        <v>143</v>
      </c>
      <c r="L116" s="223"/>
      <c r="M116" s="224" t="s">
        <v>19</v>
      </c>
      <c r="N116" s="225" t="s">
        <v>42</v>
      </c>
      <c r="O116" s="60"/>
      <c r="P116" s="180">
        <f>O116*H116</f>
        <v>0</v>
      </c>
      <c r="Q116" s="180">
        <v>1</v>
      </c>
      <c r="R116" s="180">
        <f>Q116*H116</f>
        <v>2.4500000000000002</v>
      </c>
      <c r="S116" s="180">
        <v>0</v>
      </c>
      <c r="T116" s="181">
        <f>S116*H116</f>
        <v>0</v>
      </c>
      <c r="AR116" s="17" t="s">
        <v>160</v>
      </c>
      <c r="AT116" s="17" t="s">
        <v>156</v>
      </c>
      <c r="AU116" s="17" t="s">
        <v>81</v>
      </c>
      <c r="AY116" s="17" t="s">
        <v>137</v>
      </c>
      <c r="BE116" s="182">
        <f>IF(N116="základní",J116,0)</f>
        <v>0</v>
      </c>
      <c r="BF116" s="182">
        <f>IF(N116="snížená",J116,0)</f>
        <v>0</v>
      </c>
      <c r="BG116" s="182">
        <f>IF(N116="zákl. přenesená",J116,0)</f>
        <v>0</v>
      </c>
      <c r="BH116" s="182">
        <f>IF(N116="sníž. přenesená",J116,0)</f>
        <v>0</v>
      </c>
      <c r="BI116" s="182">
        <f>IF(N116="nulová",J116,0)</f>
        <v>0</v>
      </c>
      <c r="BJ116" s="17" t="s">
        <v>79</v>
      </c>
      <c r="BK116" s="182">
        <f>ROUND(I116*H116,2)</f>
        <v>0</v>
      </c>
      <c r="BL116" s="17" t="s">
        <v>144</v>
      </c>
      <c r="BM116" s="17" t="s">
        <v>161</v>
      </c>
    </row>
    <row r="117" spans="2:65" s="12" customFormat="1" ht="11.25">
      <c r="B117" s="194"/>
      <c r="C117" s="195"/>
      <c r="D117" s="185" t="s">
        <v>146</v>
      </c>
      <c r="E117" s="195"/>
      <c r="F117" s="197" t="s">
        <v>162</v>
      </c>
      <c r="G117" s="195"/>
      <c r="H117" s="198">
        <v>2.4500000000000002</v>
      </c>
      <c r="I117" s="199"/>
      <c r="J117" s="195"/>
      <c r="K117" s="195"/>
      <c r="L117" s="200"/>
      <c r="M117" s="201"/>
      <c r="N117" s="202"/>
      <c r="O117" s="202"/>
      <c r="P117" s="202"/>
      <c r="Q117" s="202"/>
      <c r="R117" s="202"/>
      <c r="S117" s="202"/>
      <c r="T117" s="203"/>
      <c r="AT117" s="204" t="s">
        <v>146</v>
      </c>
      <c r="AU117" s="204" t="s">
        <v>81</v>
      </c>
      <c r="AV117" s="12" t="s">
        <v>81</v>
      </c>
      <c r="AW117" s="12" t="s">
        <v>4</v>
      </c>
      <c r="AX117" s="12" t="s">
        <v>79</v>
      </c>
      <c r="AY117" s="204" t="s">
        <v>137</v>
      </c>
    </row>
    <row r="118" spans="2:65" s="1" customFormat="1" ht="22.5" customHeight="1">
      <c r="B118" s="34"/>
      <c r="C118" s="171" t="s">
        <v>144</v>
      </c>
      <c r="D118" s="171" t="s">
        <v>139</v>
      </c>
      <c r="E118" s="172" t="s">
        <v>163</v>
      </c>
      <c r="F118" s="173" t="s">
        <v>164</v>
      </c>
      <c r="G118" s="174" t="s">
        <v>142</v>
      </c>
      <c r="H118" s="175">
        <v>1.575</v>
      </c>
      <c r="I118" s="176"/>
      <c r="J118" s="177">
        <f>ROUND(I118*H118,2)</f>
        <v>0</v>
      </c>
      <c r="K118" s="173" t="s">
        <v>143</v>
      </c>
      <c r="L118" s="38"/>
      <c r="M118" s="178" t="s">
        <v>19</v>
      </c>
      <c r="N118" s="179" t="s">
        <v>42</v>
      </c>
      <c r="O118" s="60"/>
      <c r="P118" s="180">
        <f>O118*H118</f>
        <v>0</v>
      </c>
      <c r="Q118" s="180">
        <v>0</v>
      </c>
      <c r="R118" s="180">
        <f>Q118*H118</f>
        <v>0</v>
      </c>
      <c r="S118" s="180">
        <v>0</v>
      </c>
      <c r="T118" s="181">
        <f>S118*H118</f>
        <v>0</v>
      </c>
      <c r="AR118" s="17" t="s">
        <v>144</v>
      </c>
      <c r="AT118" s="17" t="s">
        <v>139</v>
      </c>
      <c r="AU118" s="17" t="s">
        <v>81</v>
      </c>
      <c r="AY118" s="17" t="s">
        <v>137</v>
      </c>
      <c r="BE118" s="182">
        <f>IF(N118="základní",J118,0)</f>
        <v>0</v>
      </c>
      <c r="BF118" s="182">
        <f>IF(N118="snížená",J118,0)</f>
        <v>0</v>
      </c>
      <c r="BG118" s="182">
        <f>IF(N118="zákl. přenesená",J118,0)</f>
        <v>0</v>
      </c>
      <c r="BH118" s="182">
        <f>IF(N118="sníž. přenesená",J118,0)</f>
        <v>0</v>
      </c>
      <c r="BI118" s="182">
        <f>IF(N118="nulová",J118,0)</f>
        <v>0</v>
      </c>
      <c r="BJ118" s="17" t="s">
        <v>79</v>
      </c>
      <c r="BK118" s="182">
        <f>ROUND(I118*H118,2)</f>
        <v>0</v>
      </c>
      <c r="BL118" s="17" t="s">
        <v>144</v>
      </c>
      <c r="BM118" s="17" t="s">
        <v>165</v>
      </c>
    </row>
    <row r="119" spans="2:65" s="11" customFormat="1" ht="11.25">
      <c r="B119" s="183"/>
      <c r="C119" s="184"/>
      <c r="D119" s="185" t="s">
        <v>146</v>
      </c>
      <c r="E119" s="186" t="s">
        <v>19</v>
      </c>
      <c r="F119" s="187" t="s">
        <v>153</v>
      </c>
      <c r="G119" s="184"/>
      <c r="H119" s="186" t="s">
        <v>19</v>
      </c>
      <c r="I119" s="188"/>
      <c r="J119" s="184"/>
      <c r="K119" s="184"/>
      <c r="L119" s="189"/>
      <c r="M119" s="190"/>
      <c r="N119" s="191"/>
      <c r="O119" s="191"/>
      <c r="P119" s="191"/>
      <c r="Q119" s="191"/>
      <c r="R119" s="191"/>
      <c r="S119" s="191"/>
      <c r="T119" s="192"/>
      <c r="AT119" s="193" t="s">
        <v>146</v>
      </c>
      <c r="AU119" s="193" t="s">
        <v>81</v>
      </c>
      <c r="AV119" s="11" t="s">
        <v>79</v>
      </c>
      <c r="AW119" s="11" t="s">
        <v>32</v>
      </c>
      <c r="AX119" s="11" t="s">
        <v>71</v>
      </c>
      <c r="AY119" s="193" t="s">
        <v>137</v>
      </c>
    </row>
    <row r="120" spans="2:65" s="12" customFormat="1" ht="11.25">
      <c r="B120" s="194"/>
      <c r="C120" s="195"/>
      <c r="D120" s="185" t="s">
        <v>146</v>
      </c>
      <c r="E120" s="196" t="s">
        <v>19</v>
      </c>
      <c r="F120" s="197" t="s">
        <v>148</v>
      </c>
      <c r="G120" s="195"/>
      <c r="H120" s="198">
        <v>2.8</v>
      </c>
      <c r="I120" s="199"/>
      <c r="J120" s="195"/>
      <c r="K120" s="195"/>
      <c r="L120" s="200"/>
      <c r="M120" s="201"/>
      <c r="N120" s="202"/>
      <c r="O120" s="202"/>
      <c r="P120" s="202"/>
      <c r="Q120" s="202"/>
      <c r="R120" s="202"/>
      <c r="S120" s="202"/>
      <c r="T120" s="203"/>
      <c r="AT120" s="204" t="s">
        <v>146</v>
      </c>
      <c r="AU120" s="204" t="s">
        <v>81</v>
      </c>
      <c r="AV120" s="12" t="s">
        <v>81</v>
      </c>
      <c r="AW120" s="12" t="s">
        <v>32</v>
      </c>
      <c r="AX120" s="12" t="s">
        <v>71</v>
      </c>
      <c r="AY120" s="204" t="s">
        <v>137</v>
      </c>
    </row>
    <row r="121" spans="2:65" s="12" customFormat="1" ht="11.25">
      <c r="B121" s="194"/>
      <c r="C121" s="195"/>
      <c r="D121" s="185" t="s">
        <v>146</v>
      </c>
      <c r="E121" s="196" t="s">
        <v>19</v>
      </c>
      <c r="F121" s="197" t="s">
        <v>166</v>
      </c>
      <c r="G121" s="195"/>
      <c r="H121" s="198">
        <v>-1.2250000000000001</v>
      </c>
      <c r="I121" s="199"/>
      <c r="J121" s="195"/>
      <c r="K121" s="195"/>
      <c r="L121" s="200"/>
      <c r="M121" s="201"/>
      <c r="N121" s="202"/>
      <c r="O121" s="202"/>
      <c r="P121" s="202"/>
      <c r="Q121" s="202"/>
      <c r="R121" s="202"/>
      <c r="S121" s="202"/>
      <c r="T121" s="203"/>
      <c r="AT121" s="204" t="s">
        <v>146</v>
      </c>
      <c r="AU121" s="204" t="s">
        <v>81</v>
      </c>
      <c r="AV121" s="12" t="s">
        <v>81</v>
      </c>
      <c r="AW121" s="12" t="s">
        <v>32</v>
      </c>
      <c r="AX121" s="12" t="s">
        <v>71</v>
      </c>
      <c r="AY121" s="204" t="s">
        <v>137</v>
      </c>
    </row>
    <row r="122" spans="2:65" s="14" customFormat="1" ht="11.25">
      <c r="B122" s="226"/>
      <c r="C122" s="227"/>
      <c r="D122" s="185" t="s">
        <v>146</v>
      </c>
      <c r="E122" s="228" t="s">
        <v>19</v>
      </c>
      <c r="F122" s="229" t="s">
        <v>167</v>
      </c>
      <c r="G122" s="227"/>
      <c r="H122" s="230">
        <v>1.575</v>
      </c>
      <c r="I122" s="231"/>
      <c r="J122" s="227"/>
      <c r="K122" s="227"/>
      <c r="L122" s="232"/>
      <c r="M122" s="233"/>
      <c r="N122" s="234"/>
      <c r="O122" s="234"/>
      <c r="P122" s="234"/>
      <c r="Q122" s="234"/>
      <c r="R122" s="234"/>
      <c r="S122" s="234"/>
      <c r="T122" s="235"/>
      <c r="AT122" s="236" t="s">
        <v>146</v>
      </c>
      <c r="AU122" s="236" t="s">
        <v>81</v>
      </c>
      <c r="AV122" s="14" t="s">
        <v>155</v>
      </c>
      <c r="AW122" s="14" t="s">
        <v>32</v>
      </c>
      <c r="AX122" s="14" t="s">
        <v>71</v>
      </c>
      <c r="AY122" s="236" t="s">
        <v>137</v>
      </c>
    </row>
    <row r="123" spans="2:65" s="13" customFormat="1" ht="11.25">
      <c r="B123" s="205"/>
      <c r="C123" s="206"/>
      <c r="D123" s="185" t="s">
        <v>146</v>
      </c>
      <c r="E123" s="207" t="s">
        <v>19</v>
      </c>
      <c r="F123" s="208" t="s">
        <v>149</v>
      </c>
      <c r="G123" s="206"/>
      <c r="H123" s="209">
        <v>1.575</v>
      </c>
      <c r="I123" s="210"/>
      <c r="J123" s="206"/>
      <c r="K123" s="206"/>
      <c r="L123" s="211"/>
      <c r="M123" s="212"/>
      <c r="N123" s="213"/>
      <c r="O123" s="213"/>
      <c r="P123" s="213"/>
      <c r="Q123" s="213"/>
      <c r="R123" s="213"/>
      <c r="S123" s="213"/>
      <c r="T123" s="214"/>
      <c r="AT123" s="215" t="s">
        <v>146</v>
      </c>
      <c r="AU123" s="215" t="s">
        <v>81</v>
      </c>
      <c r="AV123" s="13" t="s">
        <v>144</v>
      </c>
      <c r="AW123" s="13" t="s">
        <v>32</v>
      </c>
      <c r="AX123" s="13" t="s">
        <v>79</v>
      </c>
      <c r="AY123" s="215" t="s">
        <v>137</v>
      </c>
    </row>
    <row r="124" spans="2:65" s="1" customFormat="1" ht="22.5" customHeight="1">
      <c r="B124" s="34"/>
      <c r="C124" s="171" t="s">
        <v>168</v>
      </c>
      <c r="D124" s="171" t="s">
        <v>139</v>
      </c>
      <c r="E124" s="172" t="s">
        <v>169</v>
      </c>
      <c r="F124" s="173" t="s">
        <v>170</v>
      </c>
      <c r="G124" s="174" t="s">
        <v>142</v>
      </c>
      <c r="H124" s="175">
        <v>1.2250000000000001</v>
      </c>
      <c r="I124" s="176"/>
      <c r="J124" s="177">
        <f>ROUND(I124*H124,2)</f>
        <v>0</v>
      </c>
      <c r="K124" s="173" t="s">
        <v>143</v>
      </c>
      <c r="L124" s="38"/>
      <c r="M124" s="178" t="s">
        <v>19</v>
      </c>
      <c r="N124" s="179" t="s">
        <v>42</v>
      </c>
      <c r="O124" s="60"/>
      <c r="P124" s="180">
        <f>O124*H124</f>
        <v>0</v>
      </c>
      <c r="Q124" s="180">
        <v>0</v>
      </c>
      <c r="R124" s="180">
        <f>Q124*H124</f>
        <v>0</v>
      </c>
      <c r="S124" s="180">
        <v>0</v>
      </c>
      <c r="T124" s="181">
        <f>S124*H124</f>
        <v>0</v>
      </c>
      <c r="AR124" s="17" t="s">
        <v>144</v>
      </c>
      <c r="AT124" s="17" t="s">
        <v>139</v>
      </c>
      <c r="AU124" s="17" t="s">
        <v>81</v>
      </c>
      <c r="AY124" s="17" t="s">
        <v>137</v>
      </c>
      <c r="BE124" s="182">
        <f>IF(N124="základní",J124,0)</f>
        <v>0</v>
      </c>
      <c r="BF124" s="182">
        <f>IF(N124="snížená",J124,0)</f>
        <v>0</v>
      </c>
      <c r="BG124" s="182">
        <f>IF(N124="zákl. přenesená",J124,0)</f>
        <v>0</v>
      </c>
      <c r="BH124" s="182">
        <f>IF(N124="sníž. přenesená",J124,0)</f>
        <v>0</v>
      </c>
      <c r="BI124" s="182">
        <f>IF(N124="nulová",J124,0)</f>
        <v>0</v>
      </c>
      <c r="BJ124" s="17" t="s">
        <v>79</v>
      </c>
      <c r="BK124" s="182">
        <f>ROUND(I124*H124,2)</f>
        <v>0</v>
      </c>
      <c r="BL124" s="17" t="s">
        <v>144</v>
      </c>
      <c r="BM124" s="17" t="s">
        <v>171</v>
      </c>
    </row>
    <row r="125" spans="2:65" s="11" customFormat="1" ht="11.25">
      <c r="B125" s="183"/>
      <c r="C125" s="184"/>
      <c r="D125" s="185" t="s">
        <v>146</v>
      </c>
      <c r="E125" s="186" t="s">
        <v>19</v>
      </c>
      <c r="F125" s="187" t="s">
        <v>153</v>
      </c>
      <c r="G125" s="184"/>
      <c r="H125" s="186" t="s">
        <v>19</v>
      </c>
      <c r="I125" s="188"/>
      <c r="J125" s="184"/>
      <c r="K125" s="184"/>
      <c r="L125" s="189"/>
      <c r="M125" s="190"/>
      <c r="N125" s="191"/>
      <c r="O125" s="191"/>
      <c r="P125" s="191"/>
      <c r="Q125" s="191"/>
      <c r="R125" s="191"/>
      <c r="S125" s="191"/>
      <c r="T125" s="192"/>
      <c r="AT125" s="193" t="s">
        <v>146</v>
      </c>
      <c r="AU125" s="193" t="s">
        <v>81</v>
      </c>
      <c r="AV125" s="11" t="s">
        <v>79</v>
      </c>
      <c r="AW125" s="11" t="s">
        <v>32</v>
      </c>
      <c r="AX125" s="11" t="s">
        <v>71</v>
      </c>
      <c r="AY125" s="193" t="s">
        <v>137</v>
      </c>
    </row>
    <row r="126" spans="2:65" s="12" customFormat="1" ht="11.25">
      <c r="B126" s="194"/>
      <c r="C126" s="195"/>
      <c r="D126" s="185" t="s">
        <v>146</v>
      </c>
      <c r="E126" s="196" t="s">
        <v>19</v>
      </c>
      <c r="F126" s="197" t="s">
        <v>172</v>
      </c>
      <c r="G126" s="195"/>
      <c r="H126" s="198">
        <v>1.2250000000000001</v>
      </c>
      <c r="I126" s="199"/>
      <c r="J126" s="195"/>
      <c r="K126" s="195"/>
      <c r="L126" s="200"/>
      <c r="M126" s="201"/>
      <c r="N126" s="202"/>
      <c r="O126" s="202"/>
      <c r="P126" s="202"/>
      <c r="Q126" s="202"/>
      <c r="R126" s="202"/>
      <c r="S126" s="202"/>
      <c r="T126" s="203"/>
      <c r="AT126" s="204" t="s">
        <v>146</v>
      </c>
      <c r="AU126" s="204" t="s">
        <v>81</v>
      </c>
      <c r="AV126" s="12" t="s">
        <v>81</v>
      </c>
      <c r="AW126" s="12" t="s">
        <v>32</v>
      </c>
      <c r="AX126" s="12" t="s">
        <v>71</v>
      </c>
      <c r="AY126" s="204" t="s">
        <v>137</v>
      </c>
    </row>
    <row r="127" spans="2:65" s="13" customFormat="1" ht="11.25">
      <c r="B127" s="205"/>
      <c r="C127" s="206"/>
      <c r="D127" s="185" t="s">
        <v>146</v>
      </c>
      <c r="E127" s="207" t="s">
        <v>19</v>
      </c>
      <c r="F127" s="208" t="s">
        <v>149</v>
      </c>
      <c r="G127" s="206"/>
      <c r="H127" s="209">
        <v>1.2250000000000001</v>
      </c>
      <c r="I127" s="210"/>
      <c r="J127" s="206"/>
      <c r="K127" s="206"/>
      <c r="L127" s="211"/>
      <c r="M127" s="212"/>
      <c r="N127" s="213"/>
      <c r="O127" s="213"/>
      <c r="P127" s="213"/>
      <c r="Q127" s="213"/>
      <c r="R127" s="213"/>
      <c r="S127" s="213"/>
      <c r="T127" s="214"/>
      <c r="AT127" s="215" t="s">
        <v>146</v>
      </c>
      <c r="AU127" s="215" t="s">
        <v>81</v>
      </c>
      <c r="AV127" s="13" t="s">
        <v>144</v>
      </c>
      <c r="AW127" s="13" t="s">
        <v>32</v>
      </c>
      <c r="AX127" s="13" t="s">
        <v>79</v>
      </c>
      <c r="AY127" s="215" t="s">
        <v>137</v>
      </c>
    </row>
    <row r="128" spans="2:65" s="1" customFormat="1" ht="22.5" customHeight="1">
      <c r="B128" s="34"/>
      <c r="C128" s="171" t="s">
        <v>173</v>
      </c>
      <c r="D128" s="171" t="s">
        <v>139</v>
      </c>
      <c r="E128" s="172" t="s">
        <v>174</v>
      </c>
      <c r="F128" s="173" t="s">
        <v>175</v>
      </c>
      <c r="G128" s="174" t="s">
        <v>142</v>
      </c>
      <c r="H128" s="175">
        <v>4.9000000000000004</v>
      </c>
      <c r="I128" s="176"/>
      <c r="J128" s="177">
        <f>ROUND(I128*H128,2)</f>
        <v>0</v>
      </c>
      <c r="K128" s="173" t="s">
        <v>143</v>
      </c>
      <c r="L128" s="38"/>
      <c r="M128" s="178" t="s">
        <v>19</v>
      </c>
      <c r="N128" s="179" t="s">
        <v>42</v>
      </c>
      <c r="O128" s="60"/>
      <c r="P128" s="180">
        <f>O128*H128</f>
        <v>0</v>
      </c>
      <c r="Q128" s="180">
        <v>0</v>
      </c>
      <c r="R128" s="180">
        <f>Q128*H128</f>
        <v>0</v>
      </c>
      <c r="S128" s="180">
        <v>0</v>
      </c>
      <c r="T128" s="181">
        <f>S128*H128</f>
        <v>0</v>
      </c>
      <c r="AR128" s="17" t="s">
        <v>144</v>
      </c>
      <c r="AT128" s="17" t="s">
        <v>139</v>
      </c>
      <c r="AU128" s="17" t="s">
        <v>81</v>
      </c>
      <c r="AY128" s="17" t="s">
        <v>137</v>
      </c>
      <c r="BE128" s="182">
        <f>IF(N128="základní",J128,0)</f>
        <v>0</v>
      </c>
      <c r="BF128" s="182">
        <f>IF(N128="snížená",J128,0)</f>
        <v>0</v>
      </c>
      <c r="BG128" s="182">
        <f>IF(N128="zákl. přenesená",J128,0)</f>
        <v>0</v>
      </c>
      <c r="BH128" s="182">
        <f>IF(N128="sníž. přenesená",J128,0)</f>
        <v>0</v>
      </c>
      <c r="BI128" s="182">
        <f>IF(N128="nulová",J128,0)</f>
        <v>0</v>
      </c>
      <c r="BJ128" s="17" t="s">
        <v>79</v>
      </c>
      <c r="BK128" s="182">
        <f>ROUND(I128*H128,2)</f>
        <v>0</v>
      </c>
      <c r="BL128" s="17" t="s">
        <v>144</v>
      </c>
      <c r="BM128" s="17" t="s">
        <v>176</v>
      </c>
    </row>
    <row r="129" spans="2:65" s="12" customFormat="1" ht="11.25">
      <c r="B129" s="194"/>
      <c r="C129" s="195"/>
      <c r="D129" s="185" t="s">
        <v>146</v>
      </c>
      <c r="E129" s="195"/>
      <c r="F129" s="197" t="s">
        <v>177</v>
      </c>
      <c r="G129" s="195"/>
      <c r="H129" s="198">
        <v>4.9000000000000004</v>
      </c>
      <c r="I129" s="199"/>
      <c r="J129" s="195"/>
      <c r="K129" s="195"/>
      <c r="L129" s="200"/>
      <c r="M129" s="201"/>
      <c r="N129" s="202"/>
      <c r="O129" s="202"/>
      <c r="P129" s="202"/>
      <c r="Q129" s="202"/>
      <c r="R129" s="202"/>
      <c r="S129" s="202"/>
      <c r="T129" s="203"/>
      <c r="AT129" s="204" t="s">
        <v>146</v>
      </c>
      <c r="AU129" s="204" t="s">
        <v>81</v>
      </c>
      <c r="AV129" s="12" t="s">
        <v>81</v>
      </c>
      <c r="AW129" s="12" t="s">
        <v>4</v>
      </c>
      <c r="AX129" s="12" t="s">
        <v>79</v>
      </c>
      <c r="AY129" s="204" t="s">
        <v>137</v>
      </c>
    </row>
    <row r="130" spans="2:65" s="1" customFormat="1" ht="22.5" customHeight="1">
      <c r="B130" s="34"/>
      <c r="C130" s="171" t="s">
        <v>178</v>
      </c>
      <c r="D130" s="171" t="s">
        <v>139</v>
      </c>
      <c r="E130" s="172" t="s">
        <v>179</v>
      </c>
      <c r="F130" s="173" t="s">
        <v>180</v>
      </c>
      <c r="G130" s="174" t="s">
        <v>142</v>
      </c>
      <c r="H130" s="175">
        <v>1.2250000000000001</v>
      </c>
      <c r="I130" s="176"/>
      <c r="J130" s="177">
        <f>ROUND(I130*H130,2)</f>
        <v>0</v>
      </c>
      <c r="K130" s="173" t="s">
        <v>143</v>
      </c>
      <c r="L130" s="38"/>
      <c r="M130" s="178" t="s">
        <v>19</v>
      </c>
      <c r="N130" s="179" t="s">
        <v>42</v>
      </c>
      <c r="O130" s="60"/>
      <c r="P130" s="180">
        <f>O130*H130</f>
        <v>0</v>
      </c>
      <c r="Q130" s="180">
        <v>0</v>
      </c>
      <c r="R130" s="180">
        <f>Q130*H130</f>
        <v>0</v>
      </c>
      <c r="S130" s="180">
        <v>0</v>
      </c>
      <c r="T130" s="181">
        <f>S130*H130</f>
        <v>0</v>
      </c>
      <c r="AR130" s="17" t="s">
        <v>144</v>
      </c>
      <c r="AT130" s="17" t="s">
        <v>139</v>
      </c>
      <c r="AU130" s="17" t="s">
        <v>81</v>
      </c>
      <c r="AY130" s="17" t="s">
        <v>137</v>
      </c>
      <c r="BE130" s="182">
        <f>IF(N130="základní",J130,0)</f>
        <v>0</v>
      </c>
      <c r="BF130" s="182">
        <f>IF(N130="snížená",J130,0)</f>
        <v>0</v>
      </c>
      <c r="BG130" s="182">
        <f>IF(N130="zákl. přenesená",J130,0)</f>
        <v>0</v>
      </c>
      <c r="BH130" s="182">
        <f>IF(N130="sníž. přenesená",J130,0)</f>
        <v>0</v>
      </c>
      <c r="BI130" s="182">
        <f>IF(N130="nulová",J130,0)</f>
        <v>0</v>
      </c>
      <c r="BJ130" s="17" t="s">
        <v>79</v>
      </c>
      <c r="BK130" s="182">
        <f>ROUND(I130*H130,2)</f>
        <v>0</v>
      </c>
      <c r="BL130" s="17" t="s">
        <v>144</v>
      </c>
      <c r="BM130" s="17" t="s">
        <v>181</v>
      </c>
    </row>
    <row r="131" spans="2:65" s="1" customFormat="1" ht="29.25">
      <c r="B131" s="34"/>
      <c r="C131" s="35"/>
      <c r="D131" s="185" t="s">
        <v>182</v>
      </c>
      <c r="E131" s="35"/>
      <c r="F131" s="237" t="s">
        <v>183</v>
      </c>
      <c r="G131" s="35"/>
      <c r="H131" s="35"/>
      <c r="I131" s="100"/>
      <c r="J131" s="35"/>
      <c r="K131" s="35"/>
      <c r="L131" s="38"/>
      <c r="M131" s="238"/>
      <c r="N131" s="60"/>
      <c r="O131" s="60"/>
      <c r="P131" s="60"/>
      <c r="Q131" s="60"/>
      <c r="R131" s="60"/>
      <c r="S131" s="60"/>
      <c r="T131" s="61"/>
      <c r="AT131" s="17" t="s">
        <v>182</v>
      </c>
      <c r="AU131" s="17" t="s">
        <v>81</v>
      </c>
    </row>
    <row r="132" spans="2:65" s="11" customFormat="1" ht="11.25">
      <c r="B132" s="183"/>
      <c r="C132" s="184"/>
      <c r="D132" s="185" t="s">
        <v>146</v>
      </c>
      <c r="E132" s="186" t="s">
        <v>19</v>
      </c>
      <c r="F132" s="187" t="s">
        <v>153</v>
      </c>
      <c r="G132" s="184"/>
      <c r="H132" s="186" t="s">
        <v>19</v>
      </c>
      <c r="I132" s="188"/>
      <c r="J132" s="184"/>
      <c r="K132" s="184"/>
      <c r="L132" s="189"/>
      <c r="M132" s="190"/>
      <c r="N132" s="191"/>
      <c r="O132" s="191"/>
      <c r="P132" s="191"/>
      <c r="Q132" s="191"/>
      <c r="R132" s="191"/>
      <c r="S132" s="191"/>
      <c r="T132" s="192"/>
      <c r="AT132" s="193" t="s">
        <v>146</v>
      </c>
      <c r="AU132" s="193" t="s">
        <v>81</v>
      </c>
      <c r="AV132" s="11" t="s">
        <v>79</v>
      </c>
      <c r="AW132" s="11" t="s">
        <v>32</v>
      </c>
      <c r="AX132" s="11" t="s">
        <v>71</v>
      </c>
      <c r="AY132" s="193" t="s">
        <v>137</v>
      </c>
    </row>
    <row r="133" spans="2:65" s="12" customFormat="1" ht="11.25">
      <c r="B133" s="194"/>
      <c r="C133" s="195"/>
      <c r="D133" s="185" t="s">
        <v>146</v>
      </c>
      <c r="E133" s="196" t="s">
        <v>19</v>
      </c>
      <c r="F133" s="197" t="s">
        <v>172</v>
      </c>
      <c r="G133" s="195"/>
      <c r="H133" s="198">
        <v>1.2250000000000001</v>
      </c>
      <c r="I133" s="199"/>
      <c r="J133" s="195"/>
      <c r="K133" s="195"/>
      <c r="L133" s="200"/>
      <c r="M133" s="201"/>
      <c r="N133" s="202"/>
      <c r="O133" s="202"/>
      <c r="P133" s="202"/>
      <c r="Q133" s="202"/>
      <c r="R133" s="202"/>
      <c r="S133" s="202"/>
      <c r="T133" s="203"/>
      <c r="AT133" s="204" t="s">
        <v>146</v>
      </c>
      <c r="AU133" s="204" t="s">
        <v>81</v>
      </c>
      <c r="AV133" s="12" t="s">
        <v>81</v>
      </c>
      <c r="AW133" s="12" t="s">
        <v>32</v>
      </c>
      <c r="AX133" s="12" t="s">
        <v>71</v>
      </c>
      <c r="AY133" s="204" t="s">
        <v>137</v>
      </c>
    </row>
    <row r="134" spans="2:65" s="13" customFormat="1" ht="11.25">
      <c r="B134" s="205"/>
      <c r="C134" s="206"/>
      <c r="D134" s="185" t="s">
        <v>146</v>
      </c>
      <c r="E134" s="207" t="s">
        <v>19</v>
      </c>
      <c r="F134" s="208" t="s">
        <v>149</v>
      </c>
      <c r="G134" s="206"/>
      <c r="H134" s="209">
        <v>1.2250000000000001</v>
      </c>
      <c r="I134" s="210"/>
      <c r="J134" s="206"/>
      <c r="K134" s="206"/>
      <c r="L134" s="211"/>
      <c r="M134" s="212"/>
      <c r="N134" s="213"/>
      <c r="O134" s="213"/>
      <c r="P134" s="213"/>
      <c r="Q134" s="213"/>
      <c r="R134" s="213"/>
      <c r="S134" s="213"/>
      <c r="T134" s="214"/>
      <c r="AT134" s="215" t="s">
        <v>146</v>
      </c>
      <c r="AU134" s="215" t="s">
        <v>81</v>
      </c>
      <c r="AV134" s="13" t="s">
        <v>144</v>
      </c>
      <c r="AW134" s="13" t="s">
        <v>32</v>
      </c>
      <c r="AX134" s="13" t="s">
        <v>79</v>
      </c>
      <c r="AY134" s="215" t="s">
        <v>137</v>
      </c>
    </row>
    <row r="135" spans="2:65" s="1" customFormat="1" ht="22.5" customHeight="1">
      <c r="B135" s="34"/>
      <c r="C135" s="171" t="s">
        <v>160</v>
      </c>
      <c r="D135" s="171" t="s">
        <v>139</v>
      </c>
      <c r="E135" s="172" t="s">
        <v>184</v>
      </c>
      <c r="F135" s="173" t="s">
        <v>185</v>
      </c>
      <c r="G135" s="174" t="s">
        <v>142</v>
      </c>
      <c r="H135" s="175">
        <v>6.125</v>
      </c>
      <c r="I135" s="176"/>
      <c r="J135" s="177">
        <f>ROUND(I135*H135,2)</f>
        <v>0</v>
      </c>
      <c r="K135" s="173" t="s">
        <v>143</v>
      </c>
      <c r="L135" s="38"/>
      <c r="M135" s="178" t="s">
        <v>19</v>
      </c>
      <c r="N135" s="179" t="s">
        <v>42</v>
      </c>
      <c r="O135" s="60"/>
      <c r="P135" s="180">
        <f>O135*H135</f>
        <v>0</v>
      </c>
      <c r="Q135" s="180">
        <v>0</v>
      </c>
      <c r="R135" s="180">
        <f>Q135*H135</f>
        <v>0</v>
      </c>
      <c r="S135" s="180">
        <v>0</v>
      </c>
      <c r="T135" s="181">
        <f>S135*H135</f>
        <v>0</v>
      </c>
      <c r="AR135" s="17" t="s">
        <v>144</v>
      </c>
      <c r="AT135" s="17" t="s">
        <v>139</v>
      </c>
      <c r="AU135" s="17" t="s">
        <v>81</v>
      </c>
      <c r="AY135" s="17" t="s">
        <v>137</v>
      </c>
      <c r="BE135" s="182">
        <f>IF(N135="základní",J135,0)</f>
        <v>0</v>
      </c>
      <c r="BF135" s="182">
        <f>IF(N135="snížená",J135,0)</f>
        <v>0</v>
      </c>
      <c r="BG135" s="182">
        <f>IF(N135="zákl. přenesená",J135,0)</f>
        <v>0</v>
      </c>
      <c r="BH135" s="182">
        <f>IF(N135="sníž. přenesená",J135,0)</f>
        <v>0</v>
      </c>
      <c r="BI135" s="182">
        <f>IF(N135="nulová",J135,0)</f>
        <v>0</v>
      </c>
      <c r="BJ135" s="17" t="s">
        <v>79</v>
      </c>
      <c r="BK135" s="182">
        <f>ROUND(I135*H135,2)</f>
        <v>0</v>
      </c>
      <c r="BL135" s="17" t="s">
        <v>144</v>
      </c>
      <c r="BM135" s="17" t="s">
        <v>186</v>
      </c>
    </row>
    <row r="136" spans="2:65" s="1" customFormat="1" ht="29.25">
      <c r="B136" s="34"/>
      <c r="C136" s="35"/>
      <c r="D136" s="185" t="s">
        <v>182</v>
      </c>
      <c r="E136" s="35"/>
      <c r="F136" s="237" t="s">
        <v>183</v>
      </c>
      <c r="G136" s="35"/>
      <c r="H136" s="35"/>
      <c r="I136" s="100"/>
      <c r="J136" s="35"/>
      <c r="K136" s="35"/>
      <c r="L136" s="38"/>
      <c r="M136" s="238"/>
      <c r="N136" s="60"/>
      <c r="O136" s="60"/>
      <c r="P136" s="60"/>
      <c r="Q136" s="60"/>
      <c r="R136" s="60"/>
      <c r="S136" s="60"/>
      <c r="T136" s="61"/>
      <c r="AT136" s="17" t="s">
        <v>182</v>
      </c>
      <c r="AU136" s="17" t="s">
        <v>81</v>
      </c>
    </row>
    <row r="137" spans="2:65" s="12" customFormat="1" ht="11.25">
      <c r="B137" s="194"/>
      <c r="C137" s="195"/>
      <c r="D137" s="185" t="s">
        <v>146</v>
      </c>
      <c r="E137" s="195"/>
      <c r="F137" s="197" t="s">
        <v>187</v>
      </c>
      <c r="G137" s="195"/>
      <c r="H137" s="198">
        <v>6.125</v>
      </c>
      <c r="I137" s="199"/>
      <c r="J137" s="195"/>
      <c r="K137" s="195"/>
      <c r="L137" s="200"/>
      <c r="M137" s="201"/>
      <c r="N137" s="202"/>
      <c r="O137" s="202"/>
      <c r="P137" s="202"/>
      <c r="Q137" s="202"/>
      <c r="R137" s="202"/>
      <c r="S137" s="202"/>
      <c r="T137" s="203"/>
      <c r="AT137" s="204" t="s">
        <v>146</v>
      </c>
      <c r="AU137" s="204" t="s">
        <v>81</v>
      </c>
      <c r="AV137" s="12" t="s">
        <v>81</v>
      </c>
      <c r="AW137" s="12" t="s">
        <v>4</v>
      </c>
      <c r="AX137" s="12" t="s">
        <v>79</v>
      </c>
      <c r="AY137" s="204" t="s">
        <v>137</v>
      </c>
    </row>
    <row r="138" spans="2:65" s="1" customFormat="1" ht="16.5" customHeight="1">
      <c r="B138" s="34"/>
      <c r="C138" s="171" t="s">
        <v>188</v>
      </c>
      <c r="D138" s="171" t="s">
        <v>139</v>
      </c>
      <c r="E138" s="172" t="s">
        <v>189</v>
      </c>
      <c r="F138" s="173" t="s">
        <v>190</v>
      </c>
      <c r="G138" s="174" t="s">
        <v>142</v>
      </c>
      <c r="H138" s="175">
        <v>1.2250000000000001</v>
      </c>
      <c r="I138" s="176"/>
      <c r="J138" s="177">
        <f>ROUND(I138*H138,2)</f>
        <v>0</v>
      </c>
      <c r="K138" s="173" t="s">
        <v>143</v>
      </c>
      <c r="L138" s="38"/>
      <c r="M138" s="178" t="s">
        <v>19</v>
      </c>
      <c r="N138" s="179" t="s">
        <v>42</v>
      </c>
      <c r="O138" s="60"/>
      <c r="P138" s="180">
        <f>O138*H138</f>
        <v>0</v>
      </c>
      <c r="Q138" s="180">
        <v>0</v>
      </c>
      <c r="R138" s="180">
        <f>Q138*H138</f>
        <v>0</v>
      </c>
      <c r="S138" s="180">
        <v>0</v>
      </c>
      <c r="T138" s="181">
        <f>S138*H138</f>
        <v>0</v>
      </c>
      <c r="AR138" s="17" t="s">
        <v>144</v>
      </c>
      <c r="AT138" s="17" t="s">
        <v>139</v>
      </c>
      <c r="AU138" s="17" t="s">
        <v>81</v>
      </c>
      <c r="AY138" s="17" t="s">
        <v>137</v>
      </c>
      <c r="BE138" s="182">
        <f>IF(N138="základní",J138,0)</f>
        <v>0</v>
      </c>
      <c r="BF138" s="182">
        <f>IF(N138="snížená",J138,0)</f>
        <v>0</v>
      </c>
      <c r="BG138" s="182">
        <f>IF(N138="zákl. přenesená",J138,0)</f>
        <v>0</v>
      </c>
      <c r="BH138" s="182">
        <f>IF(N138="sníž. přenesená",J138,0)</f>
        <v>0</v>
      </c>
      <c r="BI138" s="182">
        <f>IF(N138="nulová",J138,0)</f>
        <v>0</v>
      </c>
      <c r="BJ138" s="17" t="s">
        <v>79</v>
      </c>
      <c r="BK138" s="182">
        <f>ROUND(I138*H138,2)</f>
        <v>0</v>
      </c>
      <c r="BL138" s="17" t="s">
        <v>144</v>
      </c>
      <c r="BM138" s="17" t="s">
        <v>191</v>
      </c>
    </row>
    <row r="139" spans="2:65" s="1" customFormat="1" ht="22.5" customHeight="1">
      <c r="B139" s="34"/>
      <c r="C139" s="171" t="s">
        <v>192</v>
      </c>
      <c r="D139" s="171" t="s">
        <v>139</v>
      </c>
      <c r="E139" s="172" t="s">
        <v>193</v>
      </c>
      <c r="F139" s="173" t="s">
        <v>194</v>
      </c>
      <c r="G139" s="174" t="s">
        <v>159</v>
      </c>
      <c r="H139" s="175">
        <v>2.2050000000000001</v>
      </c>
      <c r="I139" s="176"/>
      <c r="J139" s="177">
        <f>ROUND(I139*H139,2)</f>
        <v>0</v>
      </c>
      <c r="K139" s="173" t="s">
        <v>143</v>
      </c>
      <c r="L139" s="38"/>
      <c r="M139" s="178" t="s">
        <v>19</v>
      </c>
      <c r="N139" s="179" t="s">
        <v>42</v>
      </c>
      <c r="O139" s="60"/>
      <c r="P139" s="180">
        <f>O139*H139</f>
        <v>0</v>
      </c>
      <c r="Q139" s="180">
        <v>0</v>
      </c>
      <c r="R139" s="180">
        <f>Q139*H139</f>
        <v>0</v>
      </c>
      <c r="S139" s="180">
        <v>0</v>
      </c>
      <c r="T139" s="181">
        <f>S139*H139</f>
        <v>0</v>
      </c>
      <c r="AR139" s="17" t="s">
        <v>144</v>
      </c>
      <c r="AT139" s="17" t="s">
        <v>139</v>
      </c>
      <c r="AU139" s="17" t="s">
        <v>81</v>
      </c>
      <c r="AY139" s="17" t="s">
        <v>137</v>
      </c>
      <c r="BE139" s="182">
        <f>IF(N139="základní",J139,0)</f>
        <v>0</v>
      </c>
      <c r="BF139" s="182">
        <f>IF(N139="snížená",J139,0)</f>
        <v>0</v>
      </c>
      <c r="BG139" s="182">
        <f>IF(N139="zákl. přenesená",J139,0)</f>
        <v>0</v>
      </c>
      <c r="BH139" s="182">
        <f>IF(N139="sníž. přenesená",J139,0)</f>
        <v>0</v>
      </c>
      <c r="BI139" s="182">
        <f>IF(N139="nulová",J139,0)</f>
        <v>0</v>
      </c>
      <c r="BJ139" s="17" t="s">
        <v>79</v>
      </c>
      <c r="BK139" s="182">
        <f>ROUND(I139*H139,2)</f>
        <v>0</v>
      </c>
      <c r="BL139" s="17" t="s">
        <v>144</v>
      </c>
      <c r="BM139" s="17" t="s">
        <v>195</v>
      </c>
    </row>
    <row r="140" spans="2:65" s="12" customFormat="1" ht="11.25">
      <c r="B140" s="194"/>
      <c r="C140" s="195"/>
      <c r="D140" s="185" t="s">
        <v>146</v>
      </c>
      <c r="E140" s="195"/>
      <c r="F140" s="197" t="s">
        <v>196</v>
      </c>
      <c r="G140" s="195"/>
      <c r="H140" s="198">
        <v>2.2050000000000001</v>
      </c>
      <c r="I140" s="199"/>
      <c r="J140" s="195"/>
      <c r="K140" s="195"/>
      <c r="L140" s="200"/>
      <c r="M140" s="201"/>
      <c r="N140" s="202"/>
      <c r="O140" s="202"/>
      <c r="P140" s="202"/>
      <c r="Q140" s="202"/>
      <c r="R140" s="202"/>
      <c r="S140" s="202"/>
      <c r="T140" s="203"/>
      <c r="AT140" s="204" t="s">
        <v>146</v>
      </c>
      <c r="AU140" s="204" t="s">
        <v>81</v>
      </c>
      <c r="AV140" s="12" t="s">
        <v>81</v>
      </c>
      <c r="AW140" s="12" t="s">
        <v>4</v>
      </c>
      <c r="AX140" s="12" t="s">
        <v>79</v>
      </c>
      <c r="AY140" s="204" t="s">
        <v>137</v>
      </c>
    </row>
    <row r="141" spans="2:65" s="10" customFormat="1" ht="22.9" customHeight="1">
      <c r="B141" s="155"/>
      <c r="C141" s="156"/>
      <c r="D141" s="157" t="s">
        <v>70</v>
      </c>
      <c r="E141" s="169" t="s">
        <v>155</v>
      </c>
      <c r="F141" s="169" t="s">
        <v>197</v>
      </c>
      <c r="G141" s="156"/>
      <c r="H141" s="156"/>
      <c r="I141" s="159"/>
      <c r="J141" s="170">
        <f>BK141</f>
        <v>0</v>
      </c>
      <c r="K141" s="156"/>
      <c r="L141" s="161"/>
      <c r="M141" s="162"/>
      <c r="N141" s="163"/>
      <c r="O141" s="163"/>
      <c r="P141" s="164">
        <f>SUM(P142:P157)</f>
        <v>0</v>
      </c>
      <c r="Q141" s="163"/>
      <c r="R141" s="164">
        <f>SUM(R142:R157)</f>
        <v>2.2323562300000006</v>
      </c>
      <c r="S141" s="163"/>
      <c r="T141" s="165">
        <f>SUM(T142:T157)</f>
        <v>0</v>
      </c>
      <c r="AR141" s="166" t="s">
        <v>79</v>
      </c>
      <c r="AT141" s="167" t="s">
        <v>70</v>
      </c>
      <c r="AU141" s="167" t="s">
        <v>79</v>
      </c>
      <c r="AY141" s="166" t="s">
        <v>137</v>
      </c>
      <c r="BK141" s="168">
        <f>SUM(BK142:BK157)</f>
        <v>0</v>
      </c>
    </row>
    <row r="142" spans="2:65" s="1" customFormat="1" ht="16.5" customHeight="1">
      <c r="B142" s="34"/>
      <c r="C142" s="171" t="s">
        <v>198</v>
      </c>
      <c r="D142" s="171" t="s">
        <v>139</v>
      </c>
      <c r="E142" s="172" t="s">
        <v>199</v>
      </c>
      <c r="F142" s="173" t="s">
        <v>200</v>
      </c>
      <c r="G142" s="174" t="s">
        <v>84</v>
      </c>
      <c r="H142" s="175">
        <v>3.64</v>
      </c>
      <c r="I142" s="176"/>
      <c r="J142" s="177">
        <f>ROUND(I142*H142,2)</f>
        <v>0</v>
      </c>
      <c r="K142" s="173" t="s">
        <v>143</v>
      </c>
      <c r="L142" s="38"/>
      <c r="M142" s="178" t="s">
        <v>19</v>
      </c>
      <c r="N142" s="179" t="s">
        <v>42</v>
      </c>
      <c r="O142" s="60"/>
      <c r="P142" s="180">
        <f>O142*H142</f>
        <v>0</v>
      </c>
      <c r="Q142" s="180">
        <v>4.9630000000000001E-2</v>
      </c>
      <c r="R142" s="180">
        <f>Q142*H142</f>
        <v>0.18065320000000001</v>
      </c>
      <c r="S142" s="180">
        <v>0</v>
      </c>
      <c r="T142" s="181">
        <f>S142*H142</f>
        <v>0</v>
      </c>
      <c r="AR142" s="17" t="s">
        <v>144</v>
      </c>
      <c r="AT142" s="17" t="s">
        <v>139</v>
      </c>
      <c r="AU142" s="17" t="s">
        <v>81</v>
      </c>
      <c r="AY142" s="17" t="s">
        <v>137</v>
      </c>
      <c r="BE142" s="182">
        <f>IF(N142="základní",J142,0)</f>
        <v>0</v>
      </c>
      <c r="BF142" s="182">
        <f>IF(N142="snížená",J142,0)</f>
        <v>0</v>
      </c>
      <c r="BG142" s="182">
        <f>IF(N142="zákl. přenesená",J142,0)</f>
        <v>0</v>
      </c>
      <c r="BH142" s="182">
        <f>IF(N142="sníž. přenesená",J142,0)</f>
        <v>0</v>
      </c>
      <c r="BI142" s="182">
        <f>IF(N142="nulová",J142,0)</f>
        <v>0</v>
      </c>
      <c r="BJ142" s="17" t="s">
        <v>79</v>
      </c>
      <c r="BK142" s="182">
        <f>ROUND(I142*H142,2)</f>
        <v>0</v>
      </c>
      <c r="BL142" s="17" t="s">
        <v>144</v>
      </c>
      <c r="BM142" s="17" t="s">
        <v>201</v>
      </c>
    </row>
    <row r="143" spans="2:65" s="11" customFormat="1" ht="11.25">
      <c r="B143" s="183"/>
      <c r="C143" s="184"/>
      <c r="D143" s="185" t="s">
        <v>146</v>
      </c>
      <c r="E143" s="186" t="s">
        <v>19</v>
      </c>
      <c r="F143" s="187" t="s">
        <v>202</v>
      </c>
      <c r="G143" s="184"/>
      <c r="H143" s="186" t="s">
        <v>19</v>
      </c>
      <c r="I143" s="188"/>
      <c r="J143" s="184"/>
      <c r="K143" s="184"/>
      <c r="L143" s="189"/>
      <c r="M143" s="190"/>
      <c r="N143" s="191"/>
      <c r="O143" s="191"/>
      <c r="P143" s="191"/>
      <c r="Q143" s="191"/>
      <c r="R143" s="191"/>
      <c r="S143" s="191"/>
      <c r="T143" s="192"/>
      <c r="AT143" s="193" t="s">
        <v>146</v>
      </c>
      <c r="AU143" s="193" t="s">
        <v>81</v>
      </c>
      <c r="AV143" s="11" t="s">
        <v>79</v>
      </c>
      <c r="AW143" s="11" t="s">
        <v>32</v>
      </c>
      <c r="AX143" s="11" t="s">
        <v>71</v>
      </c>
      <c r="AY143" s="193" t="s">
        <v>137</v>
      </c>
    </row>
    <row r="144" spans="2:65" s="12" customFormat="1" ht="11.25">
      <c r="B144" s="194"/>
      <c r="C144" s="195"/>
      <c r="D144" s="185" t="s">
        <v>146</v>
      </c>
      <c r="E144" s="196" t="s">
        <v>19</v>
      </c>
      <c r="F144" s="197" t="s">
        <v>203</v>
      </c>
      <c r="G144" s="195"/>
      <c r="H144" s="198">
        <v>3.64</v>
      </c>
      <c r="I144" s="199"/>
      <c r="J144" s="195"/>
      <c r="K144" s="195"/>
      <c r="L144" s="200"/>
      <c r="M144" s="201"/>
      <c r="N144" s="202"/>
      <c r="O144" s="202"/>
      <c r="P144" s="202"/>
      <c r="Q144" s="202"/>
      <c r="R144" s="202"/>
      <c r="S144" s="202"/>
      <c r="T144" s="203"/>
      <c r="AT144" s="204" t="s">
        <v>146</v>
      </c>
      <c r="AU144" s="204" t="s">
        <v>81</v>
      </c>
      <c r="AV144" s="12" t="s">
        <v>81</v>
      </c>
      <c r="AW144" s="12" t="s">
        <v>32</v>
      </c>
      <c r="AX144" s="12" t="s">
        <v>71</v>
      </c>
      <c r="AY144" s="204" t="s">
        <v>137</v>
      </c>
    </row>
    <row r="145" spans="2:65" s="13" customFormat="1" ht="11.25">
      <c r="B145" s="205"/>
      <c r="C145" s="206"/>
      <c r="D145" s="185" t="s">
        <v>146</v>
      </c>
      <c r="E145" s="207" t="s">
        <v>19</v>
      </c>
      <c r="F145" s="208" t="s">
        <v>149</v>
      </c>
      <c r="G145" s="206"/>
      <c r="H145" s="209">
        <v>3.64</v>
      </c>
      <c r="I145" s="210"/>
      <c r="J145" s="206"/>
      <c r="K145" s="206"/>
      <c r="L145" s="211"/>
      <c r="M145" s="212"/>
      <c r="N145" s="213"/>
      <c r="O145" s="213"/>
      <c r="P145" s="213"/>
      <c r="Q145" s="213"/>
      <c r="R145" s="213"/>
      <c r="S145" s="213"/>
      <c r="T145" s="214"/>
      <c r="AT145" s="215" t="s">
        <v>146</v>
      </c>
      <c r="AU145" s="215" t="s">
        <v>81</v>
      </c>
      <c r="AV145" s="13" t="s">
        <v>144</v>
      </c>
      <c r="AW145" s="13" t="s">
        <v>32</v>
      </c>
      <c r="AX145" s="13" t="s">
        <v>79</v>
      </c>
      <c r="AY145" s="215" t="s">
        <v>137</v>
      </c>
    </row>
    <row r="146" spans="2:65" s="1" customFormat="1" ht="16.5" customHeight="1">
      <c r="B146" s="34"/>
      <c r="C146" s="171" t="s">
        <v>204</v>
      </c>
      <c r="D146" s="171" t="s">
        <v>139</v>
      </c>
      <c r="E146" s="172" t="s">
        <v>205</v>
      </c>
      <c r="F146" s="173" t="s">
        <v>206</v>
      </c>
      <c r="G146" s="174" t="s">
        <v>84</v>
      </c>
      <c r="H146" s="175">
        <v>19.187000000000001</v>
      </c>
      <c r="I146" s="176"/>
      <c r="J146" s="177">
        <f>ROUND(I146*H146,2)</f>
        <v>0</v>
      </c>
      <c r="K146" s="173" t="s">
        <v>143</v>
      </c>
      <c r="L146" s="38"/>
      <c r="M146" s="178" t="s">
        <v>19</v>
      </c>
      <c r="N146" s="179" t="s">
        <v>42</v>
      </c>
      <c r="O146" s="60"/>
      <c r="P146" s="180">
        <f>O146*H146</f>
        <v>0</v>
      </c>
      <c r="Q146" s="180">
        <v>0.10445</v>
      </c>
      <c r="R146" s="180">
        <f>Q146*H146</f>
        <v>2.0040821500000003</v>
      </c>
      <c r="S146" s="180">
        <v>0</v>
      </c>
      <c r="T146" s="181">
        <f>S146*H146</f>
        <v>0</v>
      </c>
      <c r="AR146" s="17" t="s">
        <v>144</v>
      </c>
      <c r="AT146" s="17" t="s">
        <v>139</v>
      </c>
      <c r="AU146" s="17" t="s">
        <v>81</v>
      </c>
      <c r="AY146" s="17" t="s">
        <v>137</v>
      </c>
      <c r="BE146" s="182">
        <f>IF(N146="základní",J146,0)</f>
        <v>0</v>
      </c>
      <c r="BF146" s="182">
        <f>IF(N146="snížená",J146,0)</f>
        <v>0</v>
      </c>
      <c r="BG146" s="182">
        <f>IF(N146="zákl. přenesená",J146,0)</f>
        <v>0</v>
      </c>
      <c r="BH146" s="182">
        <f>IF(N146="sníž. přenesená",J146,0)</f>
        <v>0</v>
      </c>
      <c r="BI146" s="182">
        <f>IF(N146="nulová",J146,0)</f>
        <v>0</v>
      </c>
      <c r="BJ146" s="17" t="s">
        <v>79</v>
      </c>
      <c r="BK146" s="182">
        <f>ROUND(I146*H146,2)</f>
        <v>0</v>
      </c>
      <c r="BL146" s="17" t="s">
        <v>144</v>
      </c>
      <c r="BM146" s="17" t="s">
        <v>207</v>
      </c>
    </row>
    <row r="147" spans="2:65" s="11" customFormat="1" ht="11.25">
      <c r="B147" s="183"/>
      <c r="C147" s="184"/>
      <c r="D147" s="185" t="s">
        <v>146</v>
      </c>
      <c r="E147" s="186" t="s">
        <v>19</v>
      </c>
      <c r="F147" s="187" t="s">
        <v>208</v>
      </c>
      <c r="G147" s="184"/>
      <c r="H147" s="186" t="s">
        <v>19</v>
      </c>
      <c r="I147" s="188"/>
      <c r="J147" s="184"/>
      <c r="K147" s="184"/>
      <c r="L147" s="189"/>
      <c r="M147" s="190"/>
      <c r="N147" s="191"/>
      <c r="O147" s="191"/>
      <c r="P147" s="191"/>
      <c r="Q147" s="191"/>
      <c r="R147" s="191"/>
      <c r="S147" s="191"/>
      <c r="T147" s="192"/>
      <c r="AT147" s="193" t="s">
        <v>146</v>
      </c>
      <c r="AU147" s="193" t="s">
        <v>81</v>
      </c>
      <c r="AV147" s="11" t="s">
        <v>79</v>
      </c>
      <c r="AW147" s="11" t="s">
        <v>32</v>
      </c>
      <c r="AX147" s="11" t="s">
        <v>71</v>
      </c>
      <c r="AY147" s="193" t="s">
        <v>137</v>
      </c>
    </row>
    <row r="148" spans="2:65" s="12" customFormat="1" ht="11.25">
      <c r="B148" s="194"/>
      <c r="C148" s="195"/>
      <c r="D148" s="185" t="s">
        <v>146</v>
      </c>
      <c r="E148" s="196" t="s">
        <v>19</v>
      </c>
      <c r="F148" s="197" t="s">
        <v>209</v>
      </c>
      <c r="G148" s="195"/>
      <c r="H148" s="198">
        <v>19.187000000000001</v>
      </c>
      <c r="I148" s="199"/>
      <c r="J148" s="195"/>
      <c r="K148" s="195"/>
      <c r="L148" s="200"/>
      <c r="M148" s="201"/>
      <c r="N148" s="202"/>
      <c r="O148" s="202"/>
      <c r="P148" s="202"/>
      <c r="Q148" s="202"/>
      <c r="R148" s="202"/>
      <c r="S148" s="202"/>
      <c r="T148" s="203"/>
      <c r="AT148" s="204" t="s">
        <v>146</v>
      </c>
      <c r="AU148" s="204" t="s">
        <v>81</v>
      </c>
      <c r="AV148" s="12" t="s">
        <v>81</v>
      </c>
      <c r="AW148" s="12" t="s">
        <v>32</v>
      </c>
      <c r="AX148" s="12" t="s">
        <v>79</v>
      </c>
      <c r="AY148" s="204" t="s">
        <v>137</v>
      </c>
    </row>
    <row r="149" spans="2:65" s="1" customFormat="1" ht="16.5" customHeight="1">
      <c r="B149" s="34"/>
      <c r="C149" s="171" t="s">
        <v>210</v>
      </c>
      <c r="D149" s="171" t="s">
        <v>139</v>
      </c>
      <c r="E149" s="172" t="s">
        <v>211</v>
      </c>
      <c r="F149" s="173" t="s">
        <v>212</v>
      </c>
      <c r="G149" s="174" t="s">
        <v>213</v>
      </c>
      <c r="H149" s="175">
        <v>6.524</v>
      </c>
      <c r="I149" s="176"/>
      <c r="J149" s="177">
        <f>ROUND(I149*H149,2)</f>
        <v>0</v>
      </c>
      <c r="K149" s="173" t="s">
        <v>143</v>
      </c>
      <c r="L149" s="38"/>
      <c r="M149" s="178" t="s">
        <v>19</v>
      </c>
      <c r="N149" s="179" t="s">
        <v>42</v>
      </c>
      <c r="O149" s="60"/>
      <c r="P149" s="180">
        <f>O149*H149</f>
        <v>0</v>
      </c>
      <c r="Q149" s="180">
        <v>1.2E-4</v>
      </c>
      <c r="R149" s="180">
        <f>Q149*H149</f>
        <v>7.8288000000000001E-4</v>
      </c>
      <c r="S149" s="180">
        <v>0</v>
      </c>
      <c r="T149" s="181">
        <f>S149*H149</f>
        <v>0</v>
      </c>
      <c r="AR149" s="17" t="s">
        <v>144</v>
      </c>
      <c r="AT149" s="17" t="s">
        <v>139</v>
      </c>
      <c r="AU149" s="17" t="s">
        <v>81</v>
      </c>
      <c r="AY149" s="17" t="s">
        <v>137</v>
      </c>
      <c r="BE149" s="182">
        <f>IF(N149="základní",J149,0)</f>
        <v>0</v>
      </c>
      <c r="BF149" s="182">
        <f>IF(N149="snížená",J149,0)</f>
        <v>0</v>
      </c>
      <c r="BG149" s="182">
        <f>IF(N149="zákl. přenesená",J149,0)</f>
        <v>0</v>
      </c>
      <c r="BH149" s="182">
        <f>IF(N149="sníž. přenesená",J149,0)</f>
        <v>0</v>
      </c>
      <c r="BI149" s="182">
        <f>IF(N149="nulová",J149,0)</f>
        <v>0</v>
      </c>
      <c r="BJ149" s="17" t="s">
        <v>79</v>
      </c>
      <c r="BK149" s="182">
        <f>ROUND(I149*H149,2)</f>
        <v>0</v>
      </c>
      <c r="BL149" s="17" t="s">
        <v>144</v>
      </c>
      <c r="BM149" s="17" t="s">
        <v>214</v>
      </c>
    </row>
    <row r="150" spans="2:65" s="11" customFormat="1" ht="11.25">
      <c r="B150" s="183"/>
      <c r="C150" s="184"/>
      <c r="D150" s="185" t="s">
        <v>146</v>
      </c>
      <c r="E150" s="186" t="s">
        <v>19</v>
      </c>
      <c r="F150" s="187" t="s">
        <v>208</v>
      </c>
      <c r="G150" s="184"/>
      <c r="H150" s="186" t="s">
        <v>19</v>
      </c>
      <c r="I150" s="188"/>
      <c r="J150" s="184"/>
      <c r="K150" s="184"/>
      <c r="L150" s="189"/>
      <c r="M150" s="190"/>
      <c r="N150" s="191"/>
      <c r="O150" s="191"/>
      <c r="P150" s="191"/>
      <c r="Q150" s="191"/>
      <c r="R150" s="191"/>
      <c r="S150" s="191"/>
      <c r="T150" s="192"/>
      <c r="AT150" s="193" t="s">
        <v>146</v>
      </c>
      <c r="AU150" s="193" t="s">
        <v>81</v>
      </c>
      <c r="AV150" s="11" t="s">
        <v>79</v>
      </c>
      <c r="AW150" s="11" t="s">
        <v>32</v>
      </c>
      <c r="AX150" s="11" t="s">
        <v>71</v>
      </c>
      <c r="AY150" s="193" t="s">
        <v>137</v>
      </c>
    </row>
    <row r="151" spans="2:65" s="12" customFormat="1" ht="11.25">
      <c r="B151" s="194"/>
      <c r="C151" s="195"/>
      <c r="D151" s="185" t="s">
        <v>146</v>
      </c>
      <c r="E151" s="196" t="s">
        <v>19</v>
      </c>
      <c r="F151" s="197" t="s">
        <v>215</v>
      </c>
      <c r="G151" s="195"/>
      <c r="H151" s="198">
        <v>6.524</v>
      </c>
      <c r="I151" s="199"/>
      <c r="J151" s="195"/>
      <c r="K151" s="195"/>
      <c r="L151" s="200"/>
      <c r="M151" s="201"/>
      <c r="N151" s="202"/>
      <c r="O151" s="202"/>
      <c r="P151" s="202"/>
      <c r="Q151" s="202"/>
      <c r="R151" s="202"/>
      <c r="S151" s="202"/>
      <c r="T151" s="203"/>
      <c r="AT151" s="204" t="s">
        <v>146</v>
      </c>
      <c r="AU151" s="204" t="s">
        <v>81</v>
      </c>
      <c r="AV151" s="12" t="s">
        <v>81</v>
      </c>
      <c r="AW151" s="12" t="s">
        <v>32</v>
      </c>
      <c r="AX151" s="12" t="s">
        <v>79</v>
      </c>
      <c r="AY151" s="204" t="s">
        <v>137</v>
      </c>
    </row>
    <row r="152" spans="2:65" s="1" customFormat="1" ht="16.5" customHeight="1">
      <c r="B152" s="34"/>
      <c r="C152" s="171" t="s">
        <v>216</v>
      </c>
      <c r="D152" s="171" t="s">
        <v>139</v>
      </c>
      <c r="E152" s="172" t="s">
        <v>217</v>
      </c>
      <c r="F152" s="173" t="s">
        <v>218</v>
      </c>
      <c r="G152" s="174" t="s">
        <v>213</v>
      </c>
      <c r="H152" s="175">
        <v>10.65</v>
      </c>
      <c r="I152" s="176"/>
      <c r="J152" s="177">
        <f>ROUND(I152*H152,2)</f>
        <v>0</v>
      </c>
      <c r="K152" s="173" t="s">
        <v>143</v>
      </c>
      <c r="L152" s="38"/>
      <c r="M152" s="178" t="s">
        <v>19</v>
      </c>
      <c r="N152" s="179" t="s">
        <v>42</v>
      </c>
      <c r="O152" s="60"/>
      <c r="P152" s="180">
        <f>O152*H152</f>
        <v>0</v>
      </c>
      <c r="Q152" s="180">
        <v>1.2E-4</v>
      </c>
      <c r="R152" s="180">
        <f>Q152*H152</f>
        <v>1.2780000000000001E-3</v>
      </c>
      <c r="S152" s="180">
        <v>0</v>
      </c>
      <c r="T152" s="181">
        <f>S152*H152</f>
        <v>0</v>
      </c>
      <c r="AR152" s="17" t="s">
        <v>144</v>
      </c>
      <c r="AT152" s="17" t="s">
        <v>139</v>
      </c>
      <c r="AU152" s="17" t="s">
        <v>81</v>
      </c>
      <c r="AY152" s="17" t="s">
        <v>137</v>
      </c>
      <c r="BE152" s="182">
        <f>IF(N152="základní",J152,0)</f>
        <v>0</v>
      </c>
      <c r="BF152" s="182">
        <f>IF(N152="snížená",J152,0)</f>
        <v>0</v>
      </c>
      <c r="BG152" s="182">
        <f>IF(N152="zákl. přenesená",J152,0)</f>
        <v>0</v>
      </c>
      <c r="BH152" s="182">
        <f>IF(N152="sníž. přenesená",J152,0)</f>
        <v>0</v>
      </c>
      <c r="BI152" s="182">
        <f>IF(N152="nulová",J152,0)</f>
        <v>0</v>
      </c>
      <c r="BJ152" s="17" t="s">
        <v>79</v>
      </c>
      <c r="BK152" s="182">
        <f>ROUND(I152*H152,2)</f>
        <v>0</v>
      </c>
      <c r="BL152" s="17" t="s">
        <v>144</v>
      </c>
      <c r="BM152" s="17" t="s">
        <v>219</v>
      </c>
    </row>
    <row r="153" spans="2:65" s="11" customFormat="1" ht="11.25">
      <c r="B153" s="183"/>
      <c r="C153" s="184"/>
      <c r="D153" s="185" t="s">
        <v>146</v>
      </c>
      <c r="E153" s="186" t="s">
        <v>19</v>
      </c>
      <c r="F153" s="187" t="s">
        <v>208</v>
      </c>
      <c r="G153" s="184"/>
      <c r="H153" s="186" t="s">
        <v>19</v>
      </c>
      <c r="I153" s="188"/>
      <c r="J153" s="184"/>
      <c r="K153" s="184"/>
      <c r="L153" s="189"/>
      <c r="M153" s="190"/>
      <c r="N153" s="191"/>
      <c r="O153" s="191"/>
      <c r="P153" s="191"/>
      <c r="Q153" s="191"/>
      <c r="R153" s="191"/>
      <c r="S153" s="191"/>
      <c r="T153" s="192"/>
      <c r="AT153" s="193" t="s">
        <v>146</v>
      </c>
      <c r="AU153" s="193" t="s">
        <v>81</v>
      </c>
      <c r="AV153" s="11" t="s">
        <v>79</v>
      </c>
      <c r="AW153" s="11" t="s">
        <v>32</v>
      </c>
      <c r="AX153" s="11" t="s">
        <v>71</v>
      </c>
      <c r="AY153" s="193" t="s">
        <v>137</v>
      </c>
    </row>
    <row r="154" spans="2:65" s="12" customFormat="1" ht="11.25">
      <c r="B154" s="194"/>
      <c r="C154" s="195"/>
      <c r="D154" s="185" t="s">
        <v>146</v>
      </c>
      <c r="E154" s="196" t="s">
        <v>19</v>
      </c>
      <c r="F154" s="197" t="s">
        <v>220</v>
      </c>
      <c r="G154" s="195"/>
      <c r="H154" s="198">
        <v>10.65</v>
      </c>
      <c r="I154" s="199"/>
      <c r="J154" s="195"/>
      <c r="K154" s="195"/>
      <c r="L154" s="200"/>
      <c r="M154" s="201"/>
      <c r="N154" s="202"/>
      <c r="O154" s="202"/>
      <c r="P154" s="202"/>
      <c r="Q154" s="202"/>
      <c r="R154" s="202"/>
      <c r="S154" s="202"/>
      <c r="T154" s="203"/>
      <c r="AT154" s="204" t="s">
        <v>146</v>
      </c>
      <c r="AU154" s="204" t="s">
        <v>81</v>
      </c>
      <c r="AV154" s="12" t="s">
        <v>81</v>
      </c>
      <c r="AW154" s="12" t="s">
        <v>32</v>
      </c>
      <c r="AX154" s="12" t="s">
        <v>79</v>
      </c>
      <c r="AY154" s="204" t="s">
        <v>137</v>
      </c>
    </row>
    <row r="155" spans="2:65" s="1" customFormat="1" ht="16.5" customHeight="1">
      <c r="B155" s="34"/>
      <c r="C155" s="171" t="s">
        <v>8</v>
      </c>
      <c r="D155" s="171" t="s">
        <v>139</v>
      </c>
      <c r="E155" s="172" t="s">
        <v>221</v>
      </c>
      <c r="F155" s="173" t="s">
        <v>222</v>
      </c>
      <c r="G155" s="174" t="s">
        <v>223</v>
      </c>
      <c r="H155" s="175">
        <v>2</v>
      </c>
      <c r="I155" s="176"/>
      <c r="J155" s="177">
        <f>ROUND(I155*H155,2)</f>
        <v>0</v>
      </c>
      <c r="K155" s="173" t="s">
        <v>143</v>
      </c>
      <c r="L155" s="38"/>
      <c r="M155" s="178" t="s">
        <v>19</v>
      </c>
      <c r="N155" s="179" t="s">
        <v>42</v>
      </c>
      <c r="O155" s="60"/>
      <c r="P155" s="180">
        <f>O155*H155</f>
        <v>0</v>
      </c>
      <c r="Q155" s="180">
        <v>2.2780000000000002E-2</v>
      </c>
      <c r="R155" s="180">
        <f>Q155*H155</f>
        <v>4.5560000000000003E-2</v>
      </c>
      <c r="S155" s="180">
        <v>0</v>
      </c>
      <c r="T155" s="181">
        <f>S155*H155</f>
        <v>0</v>
      </c>
      <c r="AR155" s="17" t="s">
        <v>144</v>
      </c>
      <c r="AT155" s="17" t="s">
        <v>139</v>
      </c>
      <c r="AU155" s="17" t="s">
        <v>81</v>
      </c>
      <c r="AY155" s="17" t="s">
        <v>137</v>
      </c>
      <c r="BE155" s="182">
        <f>IF(N155="základní",J155,0)</f>
        <v>0</v>
      </c>
      <c r="BF155" s="182">
        <f>IF(N155="snížená",J155,0)</f>
        <v>0</v>
      </c>
      <c r="BG155" s="182">
        <f>IF(N155="zákl. přenesená",J155,0)</f>
        <v>0</v>
      </c>
      <c r="BH155" s="182">
        <f>IF(N155="sníž. přenesená",J155,0)</f>
        <v>0</v>
      </c>
      <c r="BI155" s="182">
        <f>IF(N155="nulová",J155,0)</f>
        <v>0</v>
      </c>
      <c r="BJ155" s="17" t="s">
        <v>79</v>
      </c>
      <c r="BK155" s="182">
        <f>ROUND(I155*H155,2)</f>
        <v>0</v>
      </c>
      <c r="BL155" s="17" t="s">
        <v>144</v>
      </c>
      <c r="BM155" s="17" t="s">
        <v>224</v>
      </c>
    </row>
    <row r="156" spans="2:65" s="11" customFormat="1" ht="11.25">
      <c r="B156" s="183"/>
      <c r="C156" s="184"/>
      <c r="D156" s="185" t="s">
        <v>146</v>
      </c>
      <c r="E156" s="186" t="s">
        <v>19</v>
      </c>
      <c r="F156" s="187" t="s">
        <v>208</v>
      </c>
      <c r="G156" s="184"/>
      <c r="H156" s="186" t="s">
        <v>19</v>
      </c>
      <c r="I156" s="188"/>
      <c r="J156" s="184"/>
      <c r="K156" s="184"/>
      <c r="L156" s="189"/>
      <c r="M156" s="190"/>
      <c r="N156" s="191"/>
      <c r="O156" s="191"/>
      <c r="P156" s="191"/>
      <c r="Q156" s="191"/>
      <c r="R156" s="191"/>
      <c r="S156" s="191"/>
      <c r="T156" s="192"/>
      <c r="AT156" s="193" t="s">
        <v>146</v>
      </c>
      <c r="AU156" s="193" t="s">
        <v>81</v>
      </c>
      <c r="AV156" s="11" t="s">
        <v>79</v>
      </c>
      <c r="AW156" s="11" t="s">
        <v>32</v>
      </c>
      <c r="AX156" s="11" t="s">
        <v>71</v>
      </c>
      <c r="AY156" s="193" t="s">
        <v>137</v>
      </c>
    </row>
    <row r="157" spans="2:65" s="12" customFormat="1" ht="11.25">
      <c r="B157" s="194"/>
      <c r="C157" s="195"/>
      <c r="D157" s="185" t="s">
        <v>146</v>
      </c>
      <c r="E157" s="196" t="s">
        <v>19</v>
      </c>
      <c r="F157" s="197" t="s">
        <v>225</v>
      </c>
      <c r="G157" s="195"/>
      <c r="H157" s="198">
        <v>2</v>
      </c>
      <c r="I157" s="199"/>
      <c r="J157" s="195"/>
      <c r="K157" s="195"/>
      <c r="L157" s="200"/>
      <c r="M157" s="201"/>
      <c r="N157" s="202"/>
      <c r="O157" s="202"/>
      <c r="P157" s="202"/>
      <c r="Q157" s="202"/>
      <c r="R157" s="202"/>
      <c r="S157" s="202"/>
      <c r="T157" s="203"/>
      <c r="AT157" s="204" t="s">
        <v>146</v>
      </c>
      <c r="AU157" s="204" t="s">
        <v>81</v>
      </c>
      <c r="AV157" s="12" t="s">
        <v>81</v>
      </c>
      <c r="AW157" s="12" t="s">
        <v>32</v>
      </c>
      <c r="AX157" s="12" t="s">
        <v>79</v>
      </c>
      <c r="AY157" s="204" t="s">
        <v>137</v>
      </c>
    </row>
    <row r="158" spans="2:65" s="10" customFormat="1" ht="22.9" customHeight="1">
      <c r="B158" s="155"/>
      <c r="C158" s="156"/>
      <c r="D158" s="157" t="s">
        <v>70</v>
      </c>
      <c r="E158" s="169" t="s">
        <v>226</v>
      </c>
      <c r="F158" s="169" t="s">
        <v>227</v>
      </c>
      <c r="G158" s="156"/>
      <c r="H158" s="156"/>
      <c r="I158" s="159"/>
      <c r="J158" s="170">
        <f>BK158</f>
        <v>0</v>
      </c>
      <c r="K158" s="156"/>
      <c r="L158" s="161"/>
      <c r="M158" s="162"/>
      <c r="N158" s="163"/>
      <c r="O158" s="163"/>
      <c r="P158" s="164">
        <f>SUM(P159:P195)</f>
        <v>0</v>
      </c>
      <c r="Q158" s="163"/>
      <c r="R158" s="164">
        <f>SUM(R159:R195)</f>
        <v>1.9119983</v>
      </c>
      <c r="S158" s="163"/>
      <c r="T158" s="165">
        <f>SUM(T159:T195)</f>
        <v>0</v>
      </c>
      <c r="AR158" s="166" t="s">
        <v>79</v>
      </c>
      <c r="AT158" s="167" t="s">
        <v>70</v>
      </c>
      <c r="AU158" s="167" t="s">
        <v>79</v>
      </c>
      <c r="AY158" s="166" t="s">
        <v>137</v>
      </c>
      <c r="BK158" s="168">
        <f>SUM(BK159:BK195)</f>
        <v>0</v>
      </c>
    </row>
    <row r="159" spans="2:65" s="1" customFormat="1" ht="16.5" customHeight="1">
      <c r="B159" s="34"/>
      <c r="C159" s="171" t="s">
        <v>228</v>
      </c>
      <c r="D159" s="171" t="s">
        <v>139</v>
      </c>
      <c r="E159" s="172" t="s">
        <v>229</v>
      </c>
      <c r="F159" s="173" t="s">
        <v>230</v>
      </c>
      <c r="G159" s="174" t="s">
        <v>84</v>
      </c>
      <c r="H159" s="175">
        <v>11.68</v>
      </c>
      <c r="I159" s="176"/>
      <c r="J159" s="177">
        <f>ROUND(I159*H159,2)</f>
        <v>0</v>
      </c>
      <c r="K159" s="173" t="s">
        <v>143</v>
      </c>
      <c r="L159" s="38"/>
      <c r="M159" s="178" t="s">
        <v>19</v>
      </c>
      <c r="N159" s="179" t="s">
        <v>42</v>
      </c>
      <c r="O159" s="60"/>
      <c r="P159" s="180">
        <f>O159*H159</f>
        <v>0</v>
      </c>
      <c r="Q159" s="180">
        <v>0</v>
      </c>
      <c r="R159" s="180">
        <f>Q159*H159</f>
        <v>0</v>
      </c>
      <c r="S159" s="180">
        <v>0</v>
      </c>
      <c r="T159" s="181">
        <f>S159*H159</f>
        <v>0</v>
      </c>
      <c r="AR159" s="17" t="s">
        <v>144</v>
      </c>
      <c r="AT159" s="17" t="s">
        <v>139</v>
      </c>
      <c r="AU159" s="17" t="s">
        <v>81</v>
      </c>
      <c r="AY159" s="17" t="s">
        <v>137</v>
      </c>
      <c r="BE159" s="182">
        <f>IF(N159="základní",J159,0)</f>
        <v>0</v>
      </c>
      <c r="BF159" s="182">
        <f>IF(N159="snížená",J159,0)</f>
        <v>0</v>
      </c>
      <c r="BG159" s="182">
        <f>IF(N159="zákl. přenesená",J159,0)</f>
        <v>0</v>
      </c>
      <c r="BH159" s="182">
        <f>IF(N159="sníž. přenesená",J159,0)</f>
        <v>0</v>
      </c>
      <c r="BI159" s="182">
        <f>IF(N159="nulová",J159,0)</f>
        <v>0</v>
      </c>
      <c r="BJ159" s="17" t="s">
        <v>79</v>
      </c>
      <c r="BK159" s="182">
        <f>ROUND(I159*H159,2)</f>
        <v>0</v>
      </c>
      <c r="BL159" s="17" t="s">
        <v>144</v>
      </c>
      <c r="BM159" s="17" t="s">
        <v>231</v>
      </c>
    </row>
    <row r="160" spans="2:65" s="12" customFormat="1" ht="11.25">
      <c r="B160" s="194"/>
      <c r="C160" s="195"/>
      <c r="D160" s="185" t="s">
        <v>146</v>
      </c>
      <c r="E160" s="196" t="s">
        <v>19</v>
      </c>
      <c r="F160" s="197" t="s">
        <v>232</v>
      </c>
      <c r="G160" s="195"/>
      <c r="H160" s="198">
        <v>1.68</v>
      </c>
      <c r="I160" s="199"/>
      <c r="J160" s="195"/>
      <c r="K160" s="195"/>
      <c r="L160" s="200"/>
      <c r="M160" s="201"/>
      <c r="N160" s="202"/>
      <c r="O160" s="202"/>
      <c r="P160" s="202"/>
      <c r="Q160" s="202"/>
      <c r="R160" s="202"/>
      <c r="S160" s="202"/>
      <c r="T160" s="203"/>
      <c r="AT160" s="204" t="s">
        <v>146</v>
      </c>
      <c r="AU160" s="204" t="s">
        <v>81</v>
      </c>
      <c r="AV160" s="12" t="s">
        <v>81</v>
      </c>
      <c r="AW160" s="12" t="s">
        <v>32</v>
      </c>
      <c r="AX160" s="12" t="s">
        <v>71</v>
      </c>
      <c r="AY160" s="204" t="s">
        <v>137</v>
      </c>
    </row>
    <row r="161" spans="2:65" s="12" customFormat="1" ht="11.25">
      <c r="B161" s="194"/>
      <c r="C161" s="195"/>
      <c r="D161" s="185" t="s">
        <v>146</v>
      </c>
      <c r="E161" s="196" t="s">
        <v>19</v>
      </c>
      <c r="F161" s="197" t="s">
        <v>233</v>
      </c>
      <c r="G161" s="195"/>
      <c r="H161" s="198">
        <v>10</v>
      </c>
      <c r="I161" s="199"/>
      <c r="J161" s="195"/>
      <c r="K161" s="195"/>
      <c r="L161" s="200"/>
      <c r="M161" s="201"/>
      <c r="N161" s="202"/>
      <c r="O161" s="202"/>
      <c r="P161" s="202"/>
      <c r="Q161" s="202"/>
      <c r="R161" s="202"/>
      <c r="S161" s="202"/>
      <c r="T161" s="203"/>
      <c r="AT161" s="204" t="s">
        <v>146</v>
      </c>
      <c r="AU161" s="204" t="s">
        <v>81</v>
      </c>
      <c r="AV161" s="12" t="s">
        <v>81</v>
      </c>
      <c r="AW161" s="12" t="s">
        <v>32</v>
      </c>
      <c r="AX161" s="12" t="s">
        <v>71</v>
      </c>
      <c r="AY161" s="204" t="s">
        <v>137</v>
      </c>
    </row>
    <row r="162" spans="2:65" s="13" customFormat="1" ht="11.25">
      <c r="B162" s="205"/>
      <c r="C162" s="206"/>
      <c r="D162" s="185" t="s">
        <v>146</v>
      </c>
      <c r="E162" s="207" t="s">
        <v>19</v>
      </c>
      <c r="F162" s="208" t="s">
        <v>149</v>
      </c>
      <c r="G162" s="206"/>
      <c r="H162" s="209">
        <v>11.68</v>
      </c>
      <c r="I162" s="210"/>
      <c r="J162" s="206"/>
      <c r="K162" s="206"/>
      <c r="L162" s="211"/>
      <c r="M162" s="212"/>
      <c r="N162" s="213"/>
      <c r="O162" s="213"/>
      <c r="P162" s="213"/>
      <c r="Q162" s="213"/>
      <c r="R162" s="213"/>
      <c r="S162" s="213"/>
      <c r="T162" s="214"/>
      <c r="AT162" s="215" t="s">
        <v>146</v>
      </c>
      <c r="AU162" s="215" t="s">
        <v>81</v>
      </c>
      <c r="AV162" s="13" t="s">
        <v>144</v>
      </c>
      <c r="AW162" s="13" t="s">
        <v>32</v>
      </c>
      <c r="AX162" s="13" t="s">
        <v>79</v>
      </c>
      <c r="AY162" s="215" t="s">
        <v>137</v>
      </c>
    </row>
    <row r="163" spans="2:65" s="1" customFormat="1" ht="16.5" customHeight="1">
      <c r="B163" s="34"/>
      <c r="C163" s="171" t="s">
        <v>234</v>
      </c>
      <c r="D163" s="171" t="s">
        <v>139</v>
      </c>
      <c r="E163" s="172" t="s">
        <v>235</v>
      </c>
      <c r="F163" s="173" t="s">
        <v>236</v>
      </c>
      <c r="G163" s="174" t="s">
        <v>223</v>
      </c>
      <c r="H163" s="175">
        <v>1</v>
      </c>
      <c r="I163" s="176"/>
      <c r="J163" s="177">
        <f>ROUND(I163*H163,2)</f>
        <v>0</v>
      </c>
      <c r="K163" s="173" t="s">
        <v>143</v>
      </c>
      <c r="L163" s="38"/>
      <c r="M163" s="178" t="s">
        <v>19</v>
      </c>
      <c r="N163" s="179" t="s">
        <v>42</v>
      </c>
      <c r="O163" s="60"/>
      <c r="P163" s="180">
        <f>O163*H163</f>
        <v>0</v>
      </c>
      <c r="Q163" s="180">
        <v>4.1500000000000002E-2</v>
      </c>
      <c r="R163" s="180">
        <f>Q163*H163</f>
        <v>4.1500000000000002E-2</v>
      </c>
      <c r="S163" s="180">
        <v>0</v>
      </c>
      <c r="T163" s="181">
        <f>S163*H163</f>
        <v>0</v>
      </c>
      <c r="AR163" s="17" t="s">
        <v>144</v>
      </c>
      <c r="AT163" s="17" t="s">
        <v>139</v>
      </c>
      <c r="AU163" s="17" t="s">
        <v>81</v>
      </c>
      <c r="AY163" s="17" t="s">
        <v>137</v>
      </c>
      <c r="BE163" s="182">
        <f>IF(N163="základní",J163,0)</f>
        <v>0</v>
      </c>
      <c r="BF163" s="182">
        <f>IF(N163="snížená",J163,0)</f>
        <v>0</v>
      </c>
      <c r="BG163" s="182">
        <f>IF(N163="zákl. přenesená",J163,0)</f>
        <v>0</v>
      </c>
      <c r="BH163" s="182">
        <f>IF(N163="sníž. přenesená",J163,0)</f>
        <v>0</v>
      </c>
      <c r="BI163" s="182">
        <f>IF(N163="nulová",J163,0)</f>
        <v>0</v>
      </c>
      <c r="BJ163" s="17" t="s">
        <v>79</v>
      </c>
      <c r="BK163" s="182">
        <f>ROUND(I163*H163,2)</f>
        <v>0</v>
      </c>
      <c r="BL163" s="17" t="s">
        <v>144</v>
      </c>
      <c r="BM163" s="17" t="s">
        <v>237</v>
      </c>
    </row>
    <row r="164" spans="2:65" s="11" customFormat="1" ht="11.25">
      <c r="B164" s="183"/>
      <c r="C164" s="184"/>
      <c r="D164" s="185" t="s">
        <v>146</v>
      </c>
      <c r="E164" s="186" t="s">
        <v>19</v>
      </c>
      <c r="F164" s="187" t="s">
        <v>238</v>
      </c>
      <c r="G164" s="184"/>
      <c r="H164" s="186" t="s">
        <v>19</v>
      </c>
      <c r="I164" s="188"/>
      <c r="J164" s="184"/>
      <c r="K164" s="184"/>
      <c r="L164" s="189"/>
      <c r="M164" s="190"/>
      <c r="N164" s="191"/>
      <c r="O164" s="191"/>
      <c r="P164" s="191"/>
      <c r="Q164" s="191"/>
      <c r="R164" s="191"/>
      <c r="S164" s="191"/>
      <c r="T164" s="192"/>
      <c r="AT164" s="193" t="s">
        <v>146</v>
      </c>
      <c r="AU164" s="193" t="s">
        <v>81</v>
      </c>
      <c r="AV164" s="11" t="s">
        <v>79</v>
      </c>
      <c r="AW164" s="11" t="s">
        <v>32</v>
      </c>
      <c r="AX164" s="11" t="s">
        <v>71</v>
      </c>
      <c r="AY164" s="193" t="s">
        <v>137</v>
      </c>
    </row>
    <row r="165" spans="2:65" s="12" customFormat="1" ht="11.25">
      <c r="B165" s="194"/>
      <c r="C165" s="195"/>
      <c r="D165" s="185" t="s">
        <v>146</v>
      </c>
      <c r="E165" s="196" t="s">
        <v>19</v>
      </c>
      <c r="F165" s="197" t="s">
        <v>239</v>
      </c>
      <c r="G165" s="195"/>
      <c r="H165" s="198">
        <v>1</v>
      </c>
      <c r="I165" s="199"/>
      <c r="J165" s="195"/>
      <c r="K165" s="195"/>
      <c r="L165" s="200"/>
      <c r="M165" s="201"/>
      <c r="N165" s="202"/>
      <c r="O165" s="202"/>
      <c r="P165" s="202"/>
      <c r="Q165" s="202"/>
      <c r="R165" s="202"/>
      <c r="S165" s="202"/>
      <c r="T165" s="203"/>
      <c r="AT165" s="204" t="s">
        <v>146</v>
      </c>
      <c r="AU165" s="204" t="s">
        <v>81</v>
      </c>
      <c r="AV165" s="12" t="s">
        <v>81</v>
      </c>
      <c r="AW165" s="12" t="s">
        <v>32</v>
      </c>
      <c r="AX165" s="12" t="s">
        <v>79</v>
      </c>
      <c r="AY165" s="204" t="s">
        <v>137</v>
      </c>
    </row>
    <row r="166" spans="2:65" s="1" customFormat="1" ht="16.5" customHeight="1">
      <c r="B166" s="34"/>
      <c r="C166" s="171" t="s">
        <v>240</v>
      </c>
      <c r="D166" s="171" t="s">
        <v>139</v>
      </c>
      <c r="E166" s="172" t="s">
        <v>241</v>
      </c>
      <c r="F166" s="173" t="s">
        <v>242</v>
      </c>
      <c r="G166" s="174" t="s">
        <v>84</v>
      </c>
      <c r="H166" s="175">
        <v>0.98099999999999998</v>
      </c>
      <c r="I166" s="176"/>
      <c r="J166" s="177">
        <f>ROUND(I166*H166,2)</f>
        <v>0</v>
      </c>
      <c r="K166" s="173" t="s">
        <v>143</v>
      </c>
      <c r="L166" s="38"/>
      <c r="M166" s="178" t="s">
        <v>19</v>
      </c>
      <c r="N166" s="179" t="s">
        <v>42</v>
      </c>
      <c r="O166" s="60"/>
      <c r="P166" s="180">
        <f>O166*H166</f>
        <v>0</v>
      </c>
      <c r="Q166" s="180">
        <v>3.8899999999999997E-2</v>
      </c>
      <c r="R166" s="180">
        <f>Q166*H166</f>
        <v>3.8160899999999998E-2</v>
      </c>
      <c r="S166" s="180">
        <v>0</v>
      </c>
      <c r="T166" s="181">
        <f>S166*H166</f>
        <v>0</v>
      </c>
      <c r="AR166" s="17" t="s">
        <v>144</v>
      </c>
      <c r="AT166" s="17" t="s">
        <v>139</v>
      </c>
      <c r="AU166" s="17" t="s">
        <v>81</v>
      </c>
      <c r="AY166" s="17" t="s">
        <v>137</v>
      </c>
      <c r="BE166" s="182">
        <f>IF(N166="základní",J166,0)</f>
        <v>0</v>
      </c>
      <c r="BF166" s="182">
        <f>IF(N166="snížená",J166,0)</f>
        <v>0</v>
      </c>
      <c r="BG166" s="182">
        <f>IF(N166="zákl. přenesená",J166,0)</f>
        <v>0</v>
      </c>
      <c r="BH166" s="182">
        <f>IF(N166="sníž. přenesená",J166,0)</f>
        <v>0</v>
      </c>
      <c r="BI166" s="182">
        <f>IF(N166="nulová",J166,0)</f>
        <v>0</v>
      </c>
      <c r="BJ166" s="17" t="s">
        <v>79</v>
      </c>
      <c r="BK166" s="182">
        <f>ROUND(I166*H166,2)</f>
        <v>0</v>
      </c>
      <c r="BL166" s="17" t="s">
        <v>144</v>
      </c>
      <c r="BM166" s="17" t="s">
        <v>243</v>
      </c>
    </row>
    <row r="167" spans="2:65" s="11" customFormat="1" ht="11.25">
      <c r="B167" s="183"/>
      <c r="C167" s="184"/>
      <c r="D167" s="185" t="s">
        <v>146</v>
      </c>
      <c r="E167" s="186" t="s">
        <v>19</v>
      </c>
      <c r="F167" s="187" t="s">
        <v>244</v>
      </c>
      <c r="G167" s="184"/>
      <c r="H167" s="186" t="s">
        <v>19</v>
      </c>
      <c r="I167" s="188"/>
      <c r="J167" s="184"/>
      <c r="K167" s="184"/>
      <c r="L167" s="189"/>
      <c r="M167" s="190"/>
      <c r="N167" s="191"/>
      <c r="O167" s="191"/>
      <c r="P167" s="191"/>
      <c r="Q167" s="191"/>
      <c r="R167" s="191"/>
      <c r="S167" s="191"/>
      <c r="T167" s="192"/>
      <c r="AT167" s="193" t="s">
        <v>146</v>
      </c>
      <c r="AU167" s="193" t="s">
        <v>81</v>
      </c>
      <c r="AV167" s="11" t="s">
        <v>79</v>
      </c>
      <c r="AW167" s="11" t="s">
        <v>32</v>
      </c>
      <c r="AX167" s="11" t="s">
        <v>71</v>
      </c>
      <c r="AY167" s="193" t="s">
        <v>137</v>
      </c>
    </row>
    <row r="168" spans="2:65" s="12" customFormat="1" ht="11.25">
      <c r="B168" s="194"/>
      <c r="C168" s="195"/>
      <c r="D168" s="185" t="s">
        <v>146</v>
      </c>
      <c r="E168" s="196" t="s">
        <v>19</v>
      </c>
      <c r="F168" s="197" t="s">
        <v>245</v>
      </c>
      <c r="G168" s="195"/>
      <c r="H168" s="198">
        <v>0.98099999999999998</v>
      </c>
      <c r="I168" s="199"/>
      <c r="J168" s="195"/>
      <c r="K168" s="195"/>
      <c r="L168" s="200"/>
      <c r="M168" s="201"/>
      <c r="N168" s="202"/>
      <c r="O168" s="202"/>
      <c r="P168" s="202"/>
      <c r="Q168" s="202"/>
      <c r="R168" s="202"/>
      <c r="S168" s="202"/>
      <c r="T168" s="203"/>
      <c r="AT168" s="204" t="s">
        <v>146</v>
      </c>
      <c r="AU168" s="204" t="s">
        <v>81</v>
      </c>
      <c r="AV168" s="12" t="s">
        <v>81</v>
      </c>
      <c r="AW168" s="12" t="s">
        <v>32</v>
      </c>
      <c r="AX168" s="12" t="s">
        <v>79</v>
      </c>
      <c r="AY168" s="204" t="s">
        <v>137</v>
      </c>
    </row>
    <row r="169" spans="2:65" s="1" customFormat="1" ht="16.5" customHeight="1">
      <c r="B169" s="34"/>
      <c r="C169" s="171" t="s">
        <v>246</v>
      </c>
      <c r="D169" s="171" t="s">
        <v>139</v>
      </c>
      <c r="E169" s="172" t="s">
        <v>247</v>
      </c>
      <c r="F169" s="173" t="s">
        <v>248</v>
      </c>
      <c r="G169" s="174" t="s">
        <v>84</v>
      </c>
      <c r="H169" s="175">
        <v>1.6</v>
      </c>
      <c r="I169" s="176"/>
      <c r="J169" s="177">
        <f>ROUND(I169*H169,2)</f>
        <v>0</v>
      </c>
      <c r="K169" s="173" t="s">
        <v>143</v>
      </c>
      <c r="L169" s="38"/>
      <c r="M169" s="178" t="s">
        <v>19</v>
      </c>
      <c r="N169" s="179" t="s">
        <v>42</v>
      </c>
      <c r="O169" s="60"/>
      <c r="P169" s="180">
        <f>O169*H169</f>
        <v>0</v>
      </c>
      <c r="Q169" s="180">
        <v>3.8899999999999997E-2</v>
      </c>
      <c r="R169" s="180">
        <f>Q169*H169</f>
        <v>6.2239999999999997E-2</v>
      </c>
      <c r="S169" s="180">
        <v>0</v>
      </c>
      <c r="T169" s="181">
        <f>S169*H169</f>
        <v>0</v>
      </c>
      <c r="AR169" s="17" t="s">
        <v>144</v>
      </c>
      <c r="AT169" s="17" t="s">
        <v>139</v>
      </c>
      <c r="AU169" s="17" t="s">
        <v>81</v>
      </c>
      <c r="AY169" s="17" t="s">
        <v>137</v>
      </c>
      <c r="BE169" s="182">
        <f>IF(N169="základní",J169,0)</f>
        <v>0</v>
      </c>
      <c r="BF169" s="182">
        <f>IF(N169="snížená",J169,0)</f>
        <v>0</v>
      </c>
      <c r="BG169" s="182">
        <f>IF(N169="zákl. přenesená",J169,0)</f>
        <v>0</v>
      </c>
      <c r="BH169" s="182">
        <f>IF(N169="sníž. přenesená",J169,0)</f>
        <v>0</v>
      </c>
      <c r="BI169" s="182">
        <f>IF(N169="nulová",J169,0)</f>
        <v>0</v>
      </c>
      <c r="BJ169" s="17" t="s">
        <v>79</v>
      </c>
      <c r="BK169" s="182">
        <f>ROUND(I169*H169,2)</f>
        <v>0</v>
      </c>
      <c r="BL169" s="17" t="s">
        <v>144</v>
      </c>
      <c r="BM169" s="17" t="s">
        <v>249</v>
      </c>
    </row>
    <row r="170" spans="2:65" s="11" customFormat="1" ht="11.25">
      <c r="B170" s="183"/>
      <c r="C170" s="184"/>
      <c r="D170" s="185" t="s">
        <v>146</v>
      </c>
      <c r="E170" s="186" t="s">
        <v>19</v>
      </c>
      <c r="F170" s="187" t="s">
        <v>244</v>
      </c>
      <c r="G170" s="184"/>
      <c r="H170" s="186" t="s">
        <v>19</v>
      </c>
      <c r="I170" s="188"/>
      <c r="J170" s="184"/>
      <c r="K170" s="184"/>
      <c r="L170" s="189"/>
      <c r="M170" s="190"/>
      <c r="N170" s="191"/>
      <c r="O170" s="191"/>
      <c r="P170" s="191"/>
      <c r="Q170" s="191"/>
      <c r="R170" s="191"/>
      <c r="S170" s="191"/>
      <c r="T170" s="192"/>
      <c r="AT170" s="193" t="s">
        <v>146</v>
      </c>
      <c r="AU170" s="193" t="s">
        <v>81</v>
      </c>
      <c r="AV170" s="11" t="s">
        <v>79</v>
      </c>
      <c r="AW170" s="11" t="s">
        <v>32</v>
      </c>
      <c r="AX170" s="11" t="s">
        <v>71</v>
      </c>
      <c r="AY170" s="193" t="s">
        <v>137</v>
      </c>
    </row>
    <row r="171" spans="2:65" s="12" customFormat="1" ht="11.25">
      <c r="B171" s="194"/>
      <c r="C171" s="195"/>
      <c r="D171" s="185" t="s">
        <v>146</v>
      </c>
      <c r="E171" s="196" t="s">
        <v>19</v>
      </c>
      <c r="F171" s="197" t="s">
        <v>250</v>
      </c>
      <c r="G171" s="195"/>
      <c r="H171" s="198">
        <v>1.6</v>
      </c>
      <c r="I171" s="199"/>
      <c r="J171" s="195"/>
      <c r="K171" s="195"/>
      <c r="L171" s="200"/>
      <c r="M171" s="201"/>
      <c r="N171" s="202"/>
      <c r="O171" s="202"/>
      <c r="P171" s="202"/>
      <c r="Q171" s="202"/>
      <c r="R171" s="202"/>
      <c r="S171" s="202"/>
      <c r="T171" s="203"/>
      <c r="AT171" s="204" t="s">
        <v>146</v>
      </c>
      <c r="AU171" s="204" t="s">
        <v>81</v>
      </c>
      <c r="AV171" s="12" t="s">
        <v>81</v>
      </c>
      <c r="AW171" s="12" t="s">
        <v>32</v>
      </c>
      <c r="AX171" s="12" t="s">
        <v>79</v>
      </c>
      <c r="AY171" s="204" t="s">
        <v>137</v>
      </c>
    </row>
    <row r="172" spans="2:65" s="1" customFormat="1" ht="16.5" customHeight="1">
      <c r="B172" s="34"/>
      <c r="C172" s="171" t="s">
        <v>251</v>
      </c>
      <c r="D172" s="171" t="s">
        <v>139</v>
      </c>
      <c r="E172" s="172" t="s">
        <v>252</v>
      </c>
      <c r="F172" s="173" t="s">
        <v>253</v>
      </c>
      <c r="G172" s="174" t="s">
        <v>213</v>
      </c>
      <c r="H172" s="175">
        <v>24.2</v>
      </c>
      <c r="I172" s="176"/>
      <c r="J172" s="177">
        <f>ROUND(I172*H172,2)</f>
        <v>0</v>
      </c>
      <c r="K172" s="173" t="s">
        <v>143</v>
      </c>
      <c r="L172" s="38"/>
      <c r="M172" s="178" t="s">
        <v>19</v>
      </c>
      <c r="N172" s="179" t="s">
        <v>42</v>
      </c>
      <c r="O172" s="60"/>
      <c r="P172" s="180">
        <f>O172*H172</f>
        <v>0</v>
      </c>
      <c r="Q172" s="180">
        <v>6.7999999999999996E-3</v>
      </c>
      <c r="R172" s="180">
        <f>Q172*H172</f>
        <v>0.16455999999999998</v>
      </c>
      <c r="S172" s="180">
        <v>0</v>
      </c>
      <c r="T172" s="181">
        <f>S172*H172</f>
        <v>0</v>
      </c>
      <c r="AR172" s="17" t="s">
        <v>144</v>
      </c>
      <c r="AT172" s="17" t="s">
        <v>139</v>
      </c>
      <c r="AU172" s="17" t="s">
        <v>81</v>
      </c>
      <c r="AY172" s="17" t="s">
        <v>137</v>
      </c>
      <c r="BE172" s="182">
        <f>IF(N172="základní",J172,0)</f>
        <v>0</v>
      </c>
      <c r="BF172" s="182">
        <f>IF(N172="snížená",J172,0)</f>
        <v>0</v>
      </c>
      <c r="BG172" s="182">
        <f>IF(N172="zákl. přenesená",J172,0)</f>
        <v>0</v>
      </c>
      <c r="BH172" s="182">
        <f>IF(N172="sníž. přenesená",J172,0)</f>
        <v>0</v>
      </c>
      <c r="BI172" s="182">
        <f>IF(N172="nulová",J172,0)</f>
        <v>0</v>
      </c>
      <c r="BJ172" s="17" t="s">
        <v>79</v>
      </c>
      <c r="BK172" s="182">
        <f>ROUND(I172*H172,2)</f>
        <v>0</v>
      </c>
      <c r="BL172" s="17" t="s">
        <v>144</v>
      </c>
      <c r="BM172" s="17" t="s">
        <v>254</v>
      </c>
    </row>
    <row r="173" spans="2:65" s="11" customFormat="1" ht="11.25">
      <c r="B173" s="183"/>
      <c r="C173" s="184"/>
      <c r="D173" s="185" t="s">
        <v>146</v>
      </c>
      <c r="E173" s="186" t="s">
        <v>19</v>
      </c>
      <c r="F173" s="187" t="s">
        <v>255</v>
      </c>
      <c r="G173" s="184"/>
      <c r="H173" s="186" t="s">
        <v>19</v>
      </c>
      <c r="I173" s="188"/>
      <c r="J173" s="184"/>
      <c r="K173" s="184"/>
      <c r="L173" s="189"/>
      <c r="M173" s="190"/>
      <c r="N173" s="191"/>
      <c r="O173" s="191"/>
      <c r="P173" s="191"/>
      <c r="Q173" s="191"/>
      <c r="R173" s="191"/>
      <c r="S173" s="191"/>
      <c r="T173" s="192"/>
      <c r="AT173" s="193" t="s">
        <v>146</v>
      </c>
      <c r="AU173" s="193" t="s">
        <v>81</v>
      </c>
      <c r="AV173" s="11" t="s">
        <v>79</v>
      </c>
      <c r="AW173" s="11" t="s">
        <v>32</v>
      </c>
      <c r="AX173" s="11" t="s">
        <v>71</v>
      </c>
      <c r="AY173" s="193" t="s">
        <v>137</v>
      </c>
    </row>
    <row r="174" spans="2:65" s="12" customFormat="1" ht="11.25">
      <c r="B174" s="194"/>
      <c r="C174" s="195"/>
      <c r="D174" s="185" t="s">
        <v>146</v>
      </c>
      <c r="E174" s="196" t="s">
        <v>19</v>
      </c>
      <c r="F174" s="197" t="s">
        <v>256</v>
      </c>
      <c r="G174" s="195"/>
      <c r="H174" s="198">
        <v>7.88</v>
      </c>
      <c r="I174" s="199"/>
      <c r="J174" s="195"/>
      <c r="K174" s="195"/>
      <c r="L174" s="200"/>
      <c r="M174" s="201"/>
      <c r="N174" s="202"/>
      <c r="O174" s="202"/>
      <c r="P174" s="202"/>
      <c r="Q174" s="202"/>
      <c r="R174" s="202"/>
      <c r="S174" s="202"/>
      <c r="T174" s="203"/>
      <c r="AT174" s="204" t="s">
        <v>146</v>
      </c>
      <c r="AU174" s="204" t="s">
        <v>81</v>
      </c>
      <c r="AV174" s="12" t="s">
        <v>81</v>
      </c>
      <c r="AW174" s="12" t="s">
        <v>32</v>
      </c>
      <c r="AX174" s="12" t="s">
        <v>71</v>
      </c>
      <c r="AY174" s="204" t="s">
        <v>137</v>
      </c>
    </row>
    <row r="175" spans="2:65" s="11" customFormat="1" ht="11.25">
      <c r="B175" s="183"/>
      <c r="C175" s="184"/>
      <c r="D175" s="185" t="s">
        <v>146</v>
      </c>
      <c r="E175" s="186" t="s">
        <v>19</v>
      </c>
      <c r="F175" s="187" t="s">
        <v>257</v>
      </c>
      <c r="G175" s="184"/>
      <c r="H175" s="186" t="s">
        <v>19</v>
      </c>
      <c r="I175" s="188"/>
      <c r="J175" s="184"/>
      <c r="K175" s="184"/>
      <c r="L175" s="189"/>
      <c r="M175" s="190"/>
      <c r="N175" s="191"/>
      <c r="O175" s="191"/>
      <c r="P175" s="191"/>
      <c r="Q175" s="191"/>
      <c r="R175" s="191"/>
      <c r="S175" s="191"/>
      <c r="T175" s="192"/>
      <c r="AT175" s="193" t="s">
        <v>146</v>
      </c>
      <c r="AU175" s="193" t="s">
        <v>81</v>
      </c>
      <c r="AV175" s="11" t="s">
        <v>79</v>
      </c>
      <c r="AW175" s="11" t="s">
        <v>32</v>
      </c>
      <c r="AX175" s="11" t="s">
        <v>71</v>
      </c>
      <c r="AY175" s="193" t="s">
        <v>137</v>
      </c>
    </row>
    <row r="176" spans="2:65" s="12" customFormat="1" ht="11.25">
      <c r="B176" s="194"/>
      <c r="C176" s="195"/>
      <c r="D176" s="185" t="s">
        <v>146</v>
      </c>
      <c r="E176" s="196" t="s">
        <v>19</v>
      </c>
      <c r="F176" s="197" t="s">
        <v>258</v>
      </c>
      <c r="G176" s="195"/>
      <c r="H176" s="198">
        <v>8.1</v>
      </c>
      <c r="I176" s="199"/>
      <c r="J176" s="195"/>
      <c r="K176" s="195"/>
      <c r="L176" s="200"/>
      <c r="M176" s="201"/>
      <c r="N176" s="202"/>
      <c r="O176" s="202"/>
      <c r="P176" s="202"/>
      <c r="Q176" s="202"/>
      <c r="R176" s="202"/>
      <c r="S176" s="202"/>
      <c r="T176" s="203"/>
      <c r="AT176" s="204" t="s">
        <v>146</v>
      </c>
      <c r="AU176" s="204" t="s">
        <v>81</v>
      </c>
      <c r="AV176" s="12" t="s">
        <v>81</v>
      </c>
      <c r="AW176" s="12" t="s">
        <v>32</v>
      </c>
      <c r="AX176" s="12" t="s">
        <v>71</v>
      </c>
      <c r="AY176" s="204" t="s">
        <v>137</v>
      </c>
    </row>
    <row r="177" spans="2:65" s="12" customFormat="1" ht="11.25">
      <c r="B177" s="194"/>
      <c r="C177" s="195"/>
      <c r="D177" s="185" t="s">
        <v>146</v>
      </c>
      <c r="E177" s="196" t="s">
        <v>19</v>
      </c>
      <c r="F177" s="197" t="s">
        <v>259</v>
      </c>
      <c r="G177" s="195"/>
      <c r="H177" s="198">
        <v>8.2200000000000006</v>
      </c>
      <c r="I177" s="199"/>
      <c r="J177" s="195"/>
      <c r="K177" s="195"/>
      <c r="L177" s="200"/>
      <c r="M177" s="201"/>
      <c r="N177" s="202"/>
      <c r="O177" s="202"/>
      <c r="P177" s="202"/>
      <c r="Q177" s="202"/>
      <c r="R177" s="202"/>
      <c r="S177" s="202"/>
      <c r="T177" s="203"/>
      <c r="AT177" s="204" t="s">
        <v>146</v>
      </c>
      <c r="AU177" s="204" t="s">
        <v>81</v>
      </c>
      <c r="AV177" s="12" t="s">
        <v>81</v>
      </c>
      <c r="AW177" s="12" t="s">
        <v>32</v>
      </c>
      <c r="AX177" s="12" t="s">
        <v>71</v>
      </c>
      <c r="AY177" s="204" t="s">
        <v>137</v>
      </c>
    </row>
    <row r="178" spans="2:65" s="13" customFormat="1" ht="11.25">
      <c r="B178" s="205"/>
      <c r="C178" s="206"/>
      <c r="D178" s="185" t="s">
        <v>146</v>
      </c>
      <c r="E178" s="207" t="s">
        <v>19</v>
      </c>
      <c r="F178" s="208" t="s">
        <v>149</v>
      </c>
      <c r="G178" s="206"/>
      <c r="H178" s="209">
        <v>24.2</v>
      </c>
      <c r="I178" s="210"/>
      <c r="J178" s="206"/>
      <c r="K178" s="206"/>
      <c r="L178" s="211"/>
      <c r="M178" s="212"/>
      <c r="N178" s="213"/>
      <c r="O178" s="213"/>
      <c r="P178" s="213"/>
      <c r="Q178" s="213"/>
      <c r="R178" s="213"/>
      <c r="S178" s="213"/>
      <c r="T178" s="214"/>
      <c r="AT178" s="215" t="s">
        <v>146</v>
      </c>
      <c r="AU178" s="215" t="s">
        <v>81</v>
      </c>
      <c r="AV178" s="13" t="s">
        <v>144</v>
      </c>
      <c r="AW178" s="13" t="s">
        <v>32</v>
      </c>
      <c r="AX178" s="13" t="s">
        <v>79</v>
      </c>
      <c r="AY178" s="215" t="s">
        <v>137</v>
      </c>
    </row>
    <row r="179" spans="2:65" s="1" customFormat="1" ht="16.5" customHeight="1">
      <c r="B179" s="34"/>
      <c r="C179" s="171" t="s">
        <v>7</v>
      </c>
      <c r="D179" s="171" t="s">
        <v>139</v>
      </c>
      <c r="E179" s="172" t="s">
        <v>260</v>
      </c>
      <c r="F179" s="173" t="s">
        <v>261</v>
      </c>
      <c r="G179" s="174" t="s">
        <v>84</v>
      </c>
      <c r="H179" s="175">
        <v>18.015999999999998</v>
      </c>
      <c r="I179" s="176"/>
      <c r="J179" s="177">
        <f>ROUND(I179*H179,2)</f>
        <v>0</v>
      </c>
      <c r="K179" s="173" t="s">
        <v>143</v>
      </c>
      <c r="L179" s="38"/>
      <c r="M179" s="178" t="s">
        <v>19</v>
      </c>
      <c r="N179" s="179" t="s">
        <v>42</v>
      </c>
      <c r="O179" s="60"/>
      <c r="P179" s="180">
        <f>O179*H179</f>
        <v>0</v>
      </c>
      <c r="Q179" s="180">
        <v>2.5999999999999998E-4</v>
      </c>
      <c r="R179" s="180">
        <f>Q179*H179</f>
        <v>4.6841599999999988E-3</v>
      </c>
      <c r="S179" s="180">
        <v>0</v>
      </c>
      <c r="T179" s="181">
        <f>S179*H179</f>
        <v>0</v>
      </c>
      <c r="AR179" s="17" t="s">
        <v>144</v>
      </c>
      <c r="AT179" s="17" t="s">
        <v>139</v>
      </c>
      <c r="AU179" s="17" t="s">
        <v>81</v>
      </c>
      <c r="AY179" s="17" t="s">
        <v>137</v>
      </c>
      <c r="BE179" s="182">
        <f>IF(N179="základní",J179,0)</f>
        <v>0</v>
      </c>
      <c r="BF179" s="182">
        <f>IF(N179="snížená",J179,0)</f>
        <v>0</v>
      </c>
      <c r="BG179" s="182">
        <f>IF(N179="zákl. přenesená",J179,0)</f>
        <v>0</v>
      </c>
      <c r="BH179" s="182">
        <f>IF(N179="sníž. přenesená",J179,0)</f>
        <v>0</v>
      </c>
      <c r="BI179" s="182">
        <f>IF(N179="nulová",J179,0)</f>
        <v>0</v>
      </c>
      <c r="BJ179" s="17" t="s">
        <v>79</v>
      </c>
      <c r="BK179" s="182">
        <f>ROUND(I179*H179,2)</f>
        <v>0</v>
      </c>
      <c r="BL179" s="17" t="s">
        <v>144</v>
      </c>
      <c r="BM179" s="17" t="s">
        <v>262</v>
      </c>
    </row>
    <row r="180" spans="2:65" s="1" customFormat="1" ht="16.5" customHeight="1">
      <c r="B180" s="34"/>
      <c r="C180" s="171" t="s">
        <v>263</v>
      </c>
      <c r="D180" s="171" t="s">
        <v>139</v>
      </c>
      <c r="E180" s="172" t="s">
        <v>264</v>
      </c>
      <c r="F180" s="173" t="s">
        <v>265</v>
      </c>
      <c r="G180" s="174" t="s">
        <v>84</v>
      </c>
      <c r="H180" s="175">
        <v>18.015999999999998</v>
      </c>
      <c r="I180" s="176"/>
      <c r="J180" s="177">
        <f>ROUND(I180*H180,2)</f>
        <v>0</v>
      </c>
      <c r="K180" s="173" t="s">
        <v>143</v>
      </c>
      <c r="L180" s="38"/>
      <c r="M180" s="178" t="s">
        <v>19</v>
      </c>
      <c r="N180" s="179" t="s">
        <v>42</v>
      </c>
      <c r="O180" s="60"/>
      <c r="P180" s="180">
        <f>O180*H180</f>
        <v>0</v>
      </c>
      <c r="Q180" s="180">
        <v>3.0000000000000001E-3</v>
      </c>
      <c r="R180" s="180">
        <f>Q180*H180</f>
        <v>5.4047999999999999E-2</v>
      </c>
      <c r="S180" s="180">
        <v>0</v>
      </c>
      <c r="T180" s="181">
        <f>S180*H180</f>
        <v>0</v>
      </c>
      <c r="AR180" s="17" t="s">
        <v>144</v>
      </c>
      <c r="AT180" s="17" t="s">
        <v>139</v>
      </c>
      <c r="AU180" s="17" t="s">
        <v>81</v>
      </c>
      <c r="AY180" s="17" t="s">
        <v>137</v>
      </c>
      <c r="BE180" s="182">
        <f>IF(N180="základní",J180,0)</f>
        <v>0</v>
      </c>
      <c r="BF180" s="182">
        <f>IF(N180="snížená",J180,0)</f>
        <v>0</v>
      </c>
      <c r="BG180" s="182">
        <f>IF(N180="zákl. přenesená",J180,0)</f>
        <v>0</v>
      </c>
      <c r="BH180" s="182">
        <f>IF(N180="sníž. přenesená",J180,0)</f>
        <v>0</v>
      </c>
      <c r="BI180" s="182">
        <f>IF(N180="nulová",J180,0)</f>
        <v>0</v>
      </c>
      <c r="BJ180" s="17" t="s">
        <v>79</v>
      </c>
      <c r="BK180" s="182">
        <f>ROUND(I180*H180,2)</f>
        <v>0</v>
      </c>
      <c r="BL180" s="17" t="s">
        <v>144</v>
      </c>
      <c r="BM180" s="17" t="s">
        <v>266</v>
      </c>
    </row>
    <row r="181" spans="2:65" s="11" customFormat="1" ht="11.25">
      <c r="B181" s="183"/>
      <c r="C181" s="184"/>
      <c r="D181" s="185" t="s">
        <v>146</v>
      </c>
      <c r="E181" s="186" t="s">
        <v>19</v>
      </c>
      <c r="F181" s="187" t="s">
        <v>208</v>
      </c>
      <c r="G181" s="184"/>
      <c r="H181" s="186" t="s">
        <v>19</v>
      </c>
      <c r="I181" s="188"/>
      <c r="J181" s="184"/>
      <c r="K181" s="184"/>
      <c r="L181" s="189"/>
      <c r="M181" s="190"/>
      <c r="N181" s="191"/>
      <c r="O181" s="191"/>
      <c r="P181" s="191"/>
      <c r="Q181" s="191"/>
      <c r="R181" s="191"/>
      <c r="S181" s="191"/>
      <c r="T181" s="192"/>
      <c r="AT181" s="193" t="s">
        <v>146</v>
      </c>
      <c r="AU181" s="193" t="s">
        <v>81</v>
      </c>
      <c r="AV181" s="11" t="s">
        <v>79</v>
      </c>
      <c r="AW181" s="11" t="s">
        <v>32</v>
      </c>
      <c r="AX181" s="11" t="s">
        <v>71</v>
      </c>
      <c r="AY181" s="193" t="s">
        <v>137</v>
      </c>
    </row>
    <row r="182" spans="2:65" s="12" customFormat="1" ht="11.25">
      <c r="B182" s="194"/>
      <c r="C182" s="195"/>
      <c r="D182" s="185" t="s">
        <v>146</v>
      </c>
      <c r="E182" s="196" t="s">
        <v>19</v>
      </c>
      <c r="F182" s="197" t="s">
        <v>267</v>
      </c>
      <c r="G182" s="195"/>
      <c r="H182" s="198">
        <v>18.015999999999998</v>
      </c>
      <c r="I182" s="199"/>
      <c r="J182" s="195"/>
      <c r="K182" s="195"/>
      <c r="L182" s="200"/>
      <c r="M182" s="201"/>
      <c r="N182" s="202"/>
      <c r="O182" s="202"/>
      <c r="P182" s="202"/>
      <c r="Q182" s="202"/>
      <c r="R182" s="202"/>
      <c r="S182" s="202"/>
      <c r="T182" s="203"/>
      <c r="AT182" s="204" t="s">
        <v>146</v>
      </c>
      <c r="AU182" s="204" t="s">
        <v>81</v>
      </c>
      <c r="AV182" s="12" t="s">
        <v>81</v>
      </c>
      <c r="AW182" s="12" t="s">
        <v>32</v>
      </c>
      <c r="AX182" s="12" t="s">
        <v>79</v>
      </c>
      <c r="AY182" s="204" t="s">
        <v>137</v>
      </c>
    </row>
    <row r="183" spans="2:65" s="1" customFormat="1" ht="16.5" customHeight="1">
      <c r="B183" s="34"/>
      <c r="C183" s="171" t="s">
        <v>268</v>
      </c>
      <c r="D183" s="171" t="s">
        <v>139</v>
      </c>
      <c r="E183" s="172" t="s">
        <v>269</v>
      </c>
      <c r="F183" s="173" t="s">
        <v>270</v>
      </c>
      <c r="G183" s="174" t="s">
        <v>84</v>
      </c>
      <c r="H183" s="175">
        <v>109.574</v>
      </c>
      <c r="I183" s="176"/>
      <c r="J183" s="177">
        <f>ROUND(I183*H183,2)</f>
        <v>0</v>
      </c>
      <c r="K183" s="173" t="s">
        <v>143</v>
      </c>
      <c r="L183" s="38"/>
      <c r="M183" s="178" t="s">
        <v>19</v>
      </c>
      <c r="N183" s="179" t="s">
        <v>42</v>
      </c>
      <c r="O183" s="60"/>
      <c r="P183" s="180">
        <f>O183*H183</f>
        <v>0</v>
      </c>
      <c r="Q183" s="180">
        <v>2.5999999999999998E-4</v>
      </c>
      <c r="R183" s="180">
        <f>Q183*H183</f>
        <v>2.8489239999999996E-2</v>
      </c>
      <c r="S183" s="180">
        <v>0</v>
      </c>
      <c r="T183" s="181">
        <f>S183*H183</f>
        <v>0</v>
      </c>
      <c r="AR183" s="17" t="s">
        <v>144</v>
      </c>
      <c r="AT183" s="17" t="s">
        <v>139</v>
      </c>
      <c r="AU183" s="17" t="s">
        <v>81</v>
      </c>
      <c r="AY183" s="17" t="s">
        <v>137</v>
      </c>
      <c r="BE183" s="182">
        <f>IF(N183="základní",J183,0)</f>
        <v>0</v>
      </c>
      <c r="BF183" s="182">
        <f>IF(N183="snížená",J183,0)</f>
        <v>0</v>
      </c>
      <c r="BG183" s="182">
        <f>IF(N183="zákl. přenesená",J183,0)</f>
        <v>0</v>
      </c>
      <c r="BH183" s="182">
        <f>IF(N183="sníž. přenesená",J183,0)</f>
        <v>0</v>
      </c>
      <c r="BI183" s="182">
        <f>IF(N183="nulová",J183,0)</f>
        <v>0</v>
      </c>
      <c r="BJ183" s="17" t="s">
        <v>79</v>
      </c>
      <c r="BK183" s="182">
        <f>ROUND(I183*H183,2)</f>
        <v>0</v>
      </c>
      <c r="BL183" s="17" t="s">
        <v>144</v>
      </c>
      <c r="BM183" s="17" t="s">
        <v>271</v>
      </c>
    </row>
    <row r="184" spans="2:65" s="1" customFormat="1" ht="16.5" customHeight="1">
      <c r="B184" s="34"/>
      <c r="C184" s="171" t="s">
        <v>272</v>
      </c>
      <c r="D184" s="171" t="s">
        <v>139</v>
      </c>
      <c r="E184" s="172" t="s">
        <v>273</v>
      </c>
      <c r="F184" s="173" t="s">
        <v>274</v>
      </c>
      <c r="G184" s="174" t="s">
        <v>84</v>
      </c>
      <c r="H184" s="175">
        <v>109.574</v>
      </c>
      <c r="I184" s="176"/>
      <c r="J184" s="177">
        <f>ROUND(I184*H184,2)</f>
        <v>0</v>
      </c>
      <c r="K184" s="173" t="s">
        <v>143</v>
      </c>
      <c r="L184" s="38"/>
      <c r="M184" s="178" t="s">
        <v>19</v>
      </c>
      <c r="N184" s="179" t="s">
        <v>42</v>
      </c>
      <c r="O184" s="60"/>
      <c r="P184" s="180">
        <f>O184*H184</f>
        <v>0</v>
      </c>
      <c r="Q184" s="180">
        <v>3.0000000000000001E-3</v>
      </c>
      <c r="R184" s="180">
        <f>Q184*H184</f>
        <v>0.32872200000000001</v>
      </c>
      <c r="S184" s="180">
        <v>0</v>
      </c>
      <c r="T184" s="181">
        <f>S184*H184</f>
        <v>0</v>
      </c>
      <c r="AR184" s="17" t="s">
        <v>144</v>
      </c>
      <c r="AT184" s="17" t="s">
        <v>139</v>
      </c>
      <c r="AU184" s="17" t="s">
        <v>81</v>
      </c>
      <c r="AY184" s="17" t="s">
        <v>137</v>
      </c>
      <c r="BE184" s="182">
        <f>IF(N184="základní",J184,0)</f>
        <v>0</v>
      </c>
      <c r="BF184" s="182">
        <f>IF(N184="snížená",J184,0)</f>
        <v>0</v>
      </c>
      <c r="BG184" s="182">
        <f>IF(N184="zákl. přenesená",J184,0)</f>
        <v>0</v>
      </c>
      <c r="BH184" s="182">
        <f>IF(N184="sníž. přenesená",J184,0)</f>
        <v>0</v>
      </c>
      <c r="BI184" s="182">
        <f>IF(N184="nulová",J184,0)</f>
        <v>0</v>
      </c>
      <c r="BJ184" s="17" t="s">
        <v>79</v>
      </c>
      <c r="BK184" s="182">
        <f>ROUND(I184*H184,2)</f>
        <v>0</v>
      </c>
      <c r="BL184" s="17" t="s">
        <v>144</v>
      </c>
      <c r="BM184" s="17" t="s">
        <v>275</v>
      </c>
    </row>
    <row r="185" spans="2:65" s="11" customFormat="1" ht="11.25">
      <c r="B185" s="183"/>
      <c r="C185" s="184"/>
      <c r="D185" s="185" t="s">
        <v>146</v>
      </c>
      <c r="E185" s="186" t="s">
        <v>19</v>
      </c>
      <c r="F185" s="187" t="s">
        <v>208</v>
      </c>
      <c r="G185" s="184"/>
      <c r="H185" s="186" t="s">
        <v>19</v>
      </c>
      <c r="I185" s="188"/>
      <c r="J185" s="184"/>
      <c r="K185" s="184"/>
      <c r="L185" s="189"/>
      <c r="M185" s="190"/>
      <c r="N185" s="191"/>
      <c r="O185" s="191"/>
      <c r="P185" s="191"/>
      <c r="Q185" s="191"/>
      <c r="R185" s="191"/>
      <c r="S185" s="191"/>
      <c r="T185" s="192"/>
      <c r="AT185" s="193" t="s">
        <v>146</v>
      </c>
      <c r="AU185" s="193" t="s">
        <v>81</v>
      </c>
      <c r="AV185" s="11" t="s">
        <v>79</v>
      </c>
      <c r="AW185" s="11" t="s">
        <v>32</v>
      </c>
      <c r="AX185" s="11" t="s">
        <v>71</v>
      </c>
      <c r="AY185" s="193" t="s">
        <v>137</v>
      </c>
    </row>
    <row r="186" spans="2:65" s="12" customFormat="1" ht="11.25">
      <c r="B186" s="194"/>
      <c r="C186" s="195"/>
      <c r="D186" s="185" t="s">
        <v>146</v>
      </c>
      <c r="E186" s="196" t="s">
        <v>19</v>
      </c>
      <c r="F186" s="197" t="s">
        <v>276</v>
      </c>
      <c r="G186" s="195"/>
      <c r="H186" s="198">
        <v>37.799999999999997</v>
      </c>
      <c r="I186" s="199"/>
      <c r="J186" s="195"/>
      <c r="K186" s="195"/>
      <c r="L186" s="200"/>
      <c r="M186" s="201"/>
      <c r="N186" s="202"/>
      <c r="O186" s="202"/>
      <c r="P186" s="202"/>
      <c r="Q186" s="202"/>
      <c r="R186" s="202"/>
      <c r="S186" s="202"/>
      <c r="T186" s="203"/>
      <c r="AT186" s="204" t="s">
        <v>146</v>
      </c>
      <c r="AU186" s="204" t="s">
        <v>81</v>
      </c>
      <c r="AV186" s="12" t="s">
        <v>81</v>
      </c>
      <c r="AW186" s="12" t="s">
        <v>32</v>
      </c>
      <c r="AX186" s="12" t="s">
        <v>71</v>
      </c>
      <c r="AY186" s="204" t="s">
        <v>137</v>
      </c>
    </row>
    <row r="187" spans="2:65" s="12" customFormat="1" ht="11.25">
      <c r="B187" s="194"/>
      <c r="C187" s="195"/>
      <c r="D187" s="185" t="s">
        <v>146</v>
      </c>
      <c r="E187" s="196" t="s">
        <v>19</v>
      </c>
      <c r="F187" s="197" t="s">
        <v>277</v>
      </c>
      <c r="G187" s="195"/>
      <c r="H187" s="198">
        <v>31.228999999999999</v>
      </c>
      <c r="I187" s="199"/>
      <c r="J187" s="195"/>
      <c r="K187" s="195"/>
      <c r="L187" s="200"/>
      <c r="M187" s="201"/>
      <c r="N187" s="202"/>
      <c r="O187" s="202"/>
      <c r="P187" s="202"/>
      <c r="Q187" s="202"/>
      <c r="R187" s="202"/>
      <c r="S187" s="202"/>
      <c r="T187" s="203"/>
      <c r="AT187" s="204" t="s">
        <v>146</v>
      </c>
      <c r="AU187" s="204" t="s">
        <v>81</v>
      </c>
      <c r="AV187" s="12" t="s">
        <v>81</v>
      </c>
      <c r="AW187" s="12" t="s">
        <v>32</v>
      </c>
      <c r="AX187" s="12" t="s">
        <v>71</v>
      </c>
      <c r="AY187" s="204" t="s">
        <v>137</v>
      </c>
    </row>
    <row r="188" spans="2:65" s="12" customFormat="1" ht="11.25">
      <c r="B188" s="194"/>
      <c r="C188" s="195"/>
      <c r="D188" s="185" t="s">
        <v>146</v>
      </c>
      <c r="E188" s="196" t="s">
        <v>19</v>
      </c>
      <c r="F188" s="197" t="s">
        <v>278</v>
      </c>
      <c r="G188" s="195"/>
      <c r="H188" s="198">
        <v>20.25</v>
      </c>
      <c r="I188" s="199"/>
      <c r="J188" s="195"/>
      <c r="K188" s="195"/>
      <c r="L188" s="200"/>
      <c r="M188" s="201"/>
      <c r="N188" s="202"/>
      <c r="O188" s="202"/>
      <c r="P188" s="202"/>
      <c r="Q188" s="202"/>
      <c r="R188" s="202"/>
      <c r="S188" s="202"/>
      <c r="T188" s="203"/>
      <c r="AT188" s="204" t="s">
        <v>146</v>
      </c>
      <c r="AU188" s="204" t="s">
        <v>81</v>
      </c>
      <c r="AV188" s="12" t="s">
        <v>81</v>
      </c>
      <c r="AW188" s="12" t="s">
        <v>32</v>
      </c>
      <c r="AX188" s="12" t="s">
        <v>71</v>
      </c>
      <c r="AY188" s="204" t="s">
        <v>137</v>
      </c>
    </row>
    <row r="189" spans="2:65" s="12" customFormat="1" ht="11.25">
      <c r="B189" s="194"/>
      <c r="C189" s="195"/>
      <c r="D189" s="185" t="s">
        <v>146</v>
      </c>
      <c r="E189" s="196" t="s">
        <v>19</v>
      </c>
      <c r="F189" s="197" t="s">
        <v>279</v>
      </c>
      <c r="G189" s="195"/>
      <c r="H189" s="198">
        <v>20.295000000000002</v>
      </c>
      <c r="I189" s="199"/>
      <c r="J189" s="195"/>
      <c r="K189" s="195"/>
      <c r="L189" s="200"/>
      <c r="M189" s="201"/>
      <c r="N189" s="202"/>
      <c r="O189" s="202"/>
      <c r="P189" s="202"/>
      <c r="Q189" s="202"/>
      <c r="R189" s="202"/>
      <c r="S189" s="202"/>
      <c r="T189" s="203"/>
      <c r="AT189" s="204" t="s">
        <v>146</v>
      </c>
      <c r="AU189" s="204" t="s">
        <v>81</v>
      </c>
      <c r="AV189" s="12" t="s">
        <v>81</v>
      </c>
      <c r="AW189" s="12" t="s">
        <v>32</v>
      </c>
      <c r="AX189" s="12" t="s">
        <v>71</v>
      </c>
      <c r="AY189" s="204" t="s">
        <v>137</v>
      </c>
    </row>
    <row r="190" spans="2:65" s="13" customFormat="1" ht="11.25">
      <c r="B190" s="205"/>
      <c r="C190" s="206"/>
      <c r="D190" s="185" t="s">
        <v>146</v>
      </c>
      <c r="E190" s="207" t="s">
        <v>19</v>
      </c>
      <c r="F190" s="208" t="s">
        <v>149</v>
      </c>
      <c r="G190" s="206"/>
      <c r="H190" s="209">
        <v>109.574</v>
      </c>
      <c r="I190" s="210"/>
      <c r="J190" s="206"/>
      <c r="K190" s="206"/>
      <c r="L190" s="211"/>
      <c r="M190" s="212"/>
      <c r="N190" s="213"/>
      <c r="O190" s="213"/>
      <c r="P190" s="213"/>
      <c r="Q190" s="213"/>
      <c r="R190" s="213"/>
      <c r="S190" s="213"/>
      <c r="T190" s="214"/>
      <c r="AT190" s="215" t="s">
        <v>146</v>
      </c>
      <c r="AU190" s="215" t="s">
        <v>81</v>
      </c>
      <c r="AV190" s="13" t="s">
        <v>144</v>
      </c>
      <c r="AW190" s="13" t="s">
        <v>32</v>
      </c>
      <c r="AX190" s="13" t="s">
        <v>79</v>
      </c>
      <c r="AY190" s="215" t="s">
        <v>137</v>
      </c>
    </row>
    <row r="191" spans="2:65" s="1" customFormat="1" ht="16.5" customHeight="1">
      <c r="B191" s="34"/>
      <c r="C191" s="171" t="s">
        <v>280</v>
      </c>
      <c r="D191" s="171" t="s">
        <v>139</v>
      </c>
      <c r="E191" s="172" t="s">
        <v>281</v>
      </c>
      <c r="F191" s="173" t="s">
        <v>282</v>
      </c>
      <c r="G191" s="174" t="s">
        <v>84</v>
      </c>
      <c r="H191" s="175">
        <v>38.374000000000002</v>
      </c>
      <c r="I191" s="176"/>
      <c r="J191" s="177">
        <f>ROUND(I191*H191,2)</f>
        <v>0</v>
      </c>
      <c r="K191" s="173" t="s">
        <v>143</v>
      </c>
      <c r="L191" s="38"/>
      <c r="M191" s="178" t="s">
        <v>19</v>
      </c>
      <c r="N191" s="179" t="s">
        <v>42</v>
      </c>
      <c r="O191" s="60"/>
      <c r="P191" s="180">
        <f>O191*H191</f>
        <v>0</v>
      </c>
      <c r="Q191" s="180">
        <v>7.3499999999999998E-3</v>
      </c>
      <c r="R191" s="180">
        <f>Q191*H191</f>
        <v>0.28204889999999999</v>
      </c>
      <c r="S191" s="180">
        <v>0</v>
      </c>
      <c r="T191" s="181">
        <f>S191*H191</f>
        <v>0</v>
      </c>
      <c r="AR191" s="17" t="s">
        <v>144</v>
      </c>
      <c r="AT191" s="17" t="s">
        <v>139</v>
      </c>
      <c r="AU191" s="17" t="s">
        <v>81</v>
      </c>
      <c r="AY191" s="17" t="s">
        <v>137</v>
      </c>
      <c r="BE191" s="182">
        <f>IF(N191="základní",J191,0)</f>
        <v>0</v>
      </c>
      <c r="BF191" s="182">
        <f>IF(N191="snížená",J191,0)</f>
        <v>0</v>
      </c>
      <c r="BG191" s="182">
        <f>IF(N191="zákl. přenesená",J191,0)</f>
        <v>0</v>
      </c>
      <c r="BH191" s="182">
        <f>IF(N191="sníž. přenesená",J191,0)</f>
        <v>0</v>
      </c>
      <c r="BI191" s="182">
        <f>IF(N191="nulová",J191,0)</f>
        <v>0</v>
      </c>
      <c r="BJ191" s="17" t="s">
        <v>79</v>
      </c>
      <c r="BK191" s="182">
        <f>ROUND(I191*H191,2)</f>
        <v>0</v>
      </c>
      <c r="BL191" s="17" t="s">
        <v>144</v>
      </c>
      <c r="BM191" s="17" t="s">
        <v>283</v>
      </c>
    </row>
    <row r="192" spans="2:65" s="1" customFormat="1" ht="22.5" customHeight="1">
      <c r="B192" s="34"/>
      <c r="C192" s="171" t="s">
        <v>284</v>
      </c>
      <c r="D192" s="171" t="s">
        <v>139</v>
      </c>
      <c r="E192" s="172" t="s">
        <v>285</v>
      </c>
      <c r="F192" s="173" t="s">
        <v>286</v>
      </c>
      <c r="G192" s="174" t="s">
        <v>84</v>
      </c>
      <c r="H192" s="175">
        <v>38.374000000000002</v>
      </c>
      <c r="I192" s="176"/>
      <c r="J192" s="177">
        <f>ROUND(I192*H192,2)</f>
        <v>0</v>
      </c>
      <c r="K192" s="173" t="s">
        <v>143</v>
      </c>
      <c r="L192" s="38"/>
      <c r="M192" s="178" t="s">
        <v>19</v>
      </c>
      <c r="N192" s="179" t="s">
        <v>42</v>
      </c>
      <c r="O192" s="60"/>
      <c r="P192" s="180">
        <f>O192*H192</f>
        <v>0</v>
      </c>
      <c r="Q192" s="180">
        <v>1.575E-2</v>
      </c>
      <c r="R192" s="180">
        <f>Q192*H192</f>
        <v>0.60439050000000005</v>
      </c>
      <c r="S192" s="180">
        <v>0</v>
      </c>
      <c r="T192" s="181">
        <f>S192*H192</f>
        <v>0</v>
      </c>
      <c r="AR192" s="17" t="s">
        <v>144</v>
      </c>
      <c r="AT192" s="17" t="s">
        <v>139</v>
      </c>
      <c r="AU192" s="17" t="s">
        <v>81</v>
      </c>
      <c r="AY192" s="17" t="s">
        <v>137</v>
      </c>
      <c r="BE192" s="182">
        <f>IF(N192="základní",J192,0)</f>
        <v>0</v>
      </c>
      <c r="BF192" s="182">
        <f>IF(N192="snížená",J192,0)</f>
        <v>0</v>
      </c>
      <c r="BG192" s="182">
        <f>IF(N192="zákl. přenesená",J192,0)</f>
        <v>0</v>
      </c>
      <c r="BH192" s="182">
        <f>IF(N192="sníž. přenesená",J192,0)</f>
        <v>0</v>
      </c>
      <c r="BI192" s="182">
        <f>IF(N192="nulová",J192,0)</f>
        <v>0</v>
      </c>
      <c r="BJ192" s="17" t="s">
        <v>79</v>
      </c>
      <c r="BK192" s="182">
        <f>ROUND(I192*H192,2)</f>
        <v>0</v>
      </c>
      <c r="BL192" s="17" t="s">
        <v>144</v>
      </c>
      <c r="BM192" s="17" t="s">
        <v>287</v>
      </c>
    </row>
    <row r="193" spans="2:65" s="11" customFormat="1" ht="11.25">
      <c r="B193" s="183"/>
      <c r="C193" s="184"/>
      <c r="D193" s="185" t="s">
        <v>146</v>
      </c>
      <c r="E193" s="186" t="s">
        <v>19</v>
      </c>
      <c r="F193" s="187" t="s">
        <v>208</v>
      </c>
      <c r="G193" s="184"/>
      <c r="H193" s="186" t="s">
        <v>19</v>
      </c>
      <c r="I193" s="188"/>
      <c r="J193" s="184"/>
      <c r="K193" s="184"/>
      <c r="L193" s="189"/>
      <c r="M193" s="190"/>
      <c r="N193" s="191"/>
      <c r="O193" s="191"/>
      <c r="P193" s="191"/>
      <c r="Q193" s="191"/>
      <c r="R193" s="191"/>
      <c r="S193" s="191"/>
      <c r="T193" s="192"/>
      <c r="AT193" s="193" t="s">
        <v>146</v>
      </c>
      <c r="AU193" s="193" t="s">
        <v>81</v>
      </c>
      <c r="AV193" s="11" t="s">
        <v>79</v>
      </c>
      <c r="AW193" s="11" t="s">
        <v>32</v>
      </c>
      <c r="AX193" s="11" t="s">
        <v>71</v>
      </c>
      <c r="AY193" s="193" t="s">
        <v>137</v>
      </c>
    </row>
    <row r="194" spans="2:65" s="12" customFormat="1" ht="11.25">
      <c r="B194" s="194"/>
      <c r="C194" s="195"/>
      <c r="D194" s="185" t="s">
        <v>146</v>
      </c>
      <c r="E194" s="196" t="s">
        <v>19</v>
      </c>
      <c r="F194" s="197" t="s">
        <v>288</v>
      </c>
      <c r="G194" s="195"/>
      <c r="H194" s="198">
        <v>38.374000000000002</v>
      </c>
      <c r="I194" s="199"/>
      <c r="J194" s="195"/>
      <c r="K194" s="195"/>
      <c r="L194" s="200"/>
      <c r="M194" s="201"/>
      <c r="N194" s="202"/>
      <c r="O194" s="202"/>
      <c r="P194" s="202"/>
      <c r="Q194" s="202"/>
      <c r="R194" s="202"/>
      <c r="S194" s="202"/>
      <c r="T194" s="203"/>
      <c r="AT194" s="204" t="s">
        <v>146</v>
      </c>
      <c r="AU194" s="204" t="s">
        <v>81</v>
      </c>
      <c r="AV194" s="12" t="s">
        <v>81</v>
      </c>
      <c r="AW194" s="12" t="s">
        <v>32</v>
      </c>
      <c r="AX194" s="12" t="s">
        <v>79</v>
      </c>
      <c r="AY194" s="204" t="s">
        <v>137</v>
      </c>
    </row>
    <row r="195" spans="2:65" s="1" customFormat="1" ht="22.5" customHeight="1">
      <c r="B195" s="34"/>
      <c r="C195" s="171" t="s">
        <v>289</v>
      </c>
      <c r="D195" s="171" t="s">
        <v>139</v>
      </c>
      <c r="E195" s="172" t="s">
        <v>290</v>
      </c>
      <c r="F195" s="173" t="s">
        <v>291</v>
      </c>
      <c r="G195" s="174" t="s">
        <v>84</v>
      </c>
      <c r="H195" s="175">
        <v>38.374000000000002</v>
      </c>
      <c r="I195" s="176"/>
      <c r="J195" s="177">
        <f>ROUND(I195*H195,2)</f>
        <v>0</v>
      </c>
      <c r="K195" s="173" t="s">
        <v>143</v>
      </c>
      <c r="L195" s="38"/>
      <c r="M195" s="178" t="s">
        <v>19</v>
      </c>
      <c r="N195" s="179" t="s">
        <v>42</v>
      </c>
      <c r="O195" s="60"/>
      <c r="P195" s="180">
        <f>O195*H195</f>
        <v>0</v>
      </c>
      <c r="Q195" s="180">
        <v>7.9000000000000008E-3</v>
      </c>
      <c r="R195" s="180">
        <f>Q195*H195</f>
        <v>0.30315460000000005</v>
      </c>
      <c r="S195" s="180">
        <v>0</v>
      </c>
      <c r="T195" s="181">
        <f>S195*H195</f>
        <v>0</v>
      </c>
      <c r="AR195" s="17" t="s">
        <v>144</v>
      </c>
      <c r="AT195" s="17" t="s">
        <v>139</v>
      </c>
      <c r="AU195" s="17" t="s">
        <v>81</v>
      </c>
      <c r="AY195" s="17" t="s">
        <v>137</v>
      </c>
      <c r="BE195" s="182">
        <f>IF(N195="základní",J195,0)</f>
        <v>0</v>
      </c>
      <c r="BF195" s="182">
        <f>IF(N195="snížená",J195,0)</f>
        <v>0</v>
      </c>
      <c r="BG195" s="182">
        <f>IF(N195="zákl. přenesená",J195,0)</f>
        <v>0</v>
      </c>
      <c r="BH195" s="182">
        <f>IF(N195="sníž. přenesená",J195,0)</f>
        <v>0</v>
      </c>
      <c r="BI195" s="182">
        <f>IF(N195="nulová",J195,0)</f>
        <v>0</v>
      </c>
      <c r="BJ195" s="17" t="s">
        <v>79</v>
      </c>
      <c r="BK195" s="182">
        <f>ROUND(I195*H195,2)</f>
        <v>0</v>
      </c>
      <c r="BL195" s="17" t="s">
        <v>144</v>
      </c>
      <c r="BM195" s="17" t="s">
        <v>292</v>
      </c>
    </row>
    <row r="196" spans="2:65" s="10" customFormat="1" ht="22.9" customHeight="1">
      <c r="B196" s="155"/>
      <c r="C196" s="156"/>
      <c r="D196" s="157" t="s">
        <v>70</v>
      </c>
      <c r="E196" s="169" t="s">
        <v>293</v>
      </c>
      <c r="F196" s="169" t="s">
        <v>294</v>
      </c>
      <c r="G196" s="156"/>
      <c r="H196" s="156"/>
      <c r="I196" s="159"/>
      <c r="J196" s="170">
        <f>BK196</f>
        <v>0</v>
      </c>
      <c r="K196" s="156"/>
      <c r="L196" s="161"/>
      <c r="M196" s="162"/>
      <c r="N196" s="163"/>
      <c r="O196" s="163"/>
      <c r="P196" s="164">
        <f>SUM(P197:P208)</f>
        <v>0</v>
      </c>
      <c r="Q196" s="163"/>
      <c r="R196" s="164">
        <f>SUM(R197:R208)</f>
        <v>2.4233091600000001</v>
      </c>
      <c r="S196" s="163"/>
      <c r="T196" s="165">
        <f>SUM(T197:T208)</f>
        <v>0</v>
      </c>
      <c r="AR196" s="166" t="s">
        <v>79</v>
      </c>
      <c r="AT196" s="167" t="s">
        <v>70</v>
      </c>
      <c r="AU196" s="167" t="s">
        <v>79</v>
      </c>
      <c r="AY196" s="166" t="s">
        <v>137</v>
      </c>
      <c r="BK196" s="168">
        <f>SUM(BK197:BK208)</f>
        <v>0</v>
      </c>
    </row>
    <row r="197" spans="2:65" s="1" customFormat="1" ht="22.5" customHeight="1">
      <c r="B197" s="34"/>
      <c r="C197" s="171" t="s">
        <v>295</v>
      </c>
      <c r="D197" s="171" t="s">
        <v>139</v>
      </c>
      <c r="E197" s="172" t="s">
        <v>296</v>
      </c>
      <c r="F197" s="173" t="s">
        <v>297</v>
      </c>
      <c r="G197" s="174" t="s">
        <v>142</v>
      </c>
      <c r="H197" s="175">
        <v>1.0740000000000001</v>
      </c>
      <c r="I197" s="176"/>
      <c r="J197" s="177">
        <f>ROUND(I197*H197,2)</f>
        <v>0</v>
      </c>
      <c r="K197" s="173" t="s">
        <v>143</v>
      </c>
      <c r="L197" s="38"/>
      <c r="M197" s="178" t="s">
        <v>19</v>
      </c>
      <c r="N197" s="179" t="s">
        <v>42</v>
      </c>
      <c r="O197" s="60"/>
      <c r="P197" s="180">
        <f>O197*H197</f>
        <v>0</v>
      </c>
      <c r="Q197" s="180">
        <v>2.2563399999999998</v>
      </c>
      <c r="R197" s="180">
        <f>Q197*H197</f>
        <v>2.4233091600000001</v>
      </c>
      <c r="S197" s="180">
        <v>0</v>
      </c>
      <c r="T197" s="181">
        <f>S197*H197</f>
        <v>0</v>
      </c>
      <c r="AR197" s="17" t="s">
        <v>144</v>
      </c>
      <c r="AT197" s="17" t="s">
        <v>139</v>
      </c>
      <c r="AU197" s="17" t="s">
        <v>81</v>
      </c>
      <c r="AY197" s="17" t="s">
        <v>137</v>
      </c>
      <c r="BE197" s="182">
        <f>IF(N197="základní",J197,0)</f>
        <v>0</v>
      </c>
      <c r="BF197" s="182">
        <f>IF(N197="snížená",J197,0)</f>
        <v>0</v>
      </c>
      <c r="BG197" s="182">
        <f>IF(N197="zákl. přenesená",J197,0)</f>
        <v>0</v>
      </c>
      <c r="BH197" s="182">
        <f>IF(N197="sníž. přenesená",J197,0)</f>
        <v>0</v>
      </c>
      <c r="BI197" s="182">
        <f>IF(N197="nulová",J197,0)</f>
        <v>0</v>
      </c>
      <c r="BJ197" s="17" t="s">
        <v>79</v>
      </c>
      <c r="BK197" s="182">
        <f>ROUND(I197*H197,2)</f>
        <v>0</v>
      </c>
      <c r="BL197" s="17" t="s">
        <v>144</v>
      </c>
      <c r="BM197" s="17" t="s">
        <v>298</v>
      </c>
    </row>
    <row r="198" spans="2:65" s="11" customFormat="1" ht="11.25">
      <c r="B198" s="183"/>
      <c r="C198" s="184"/>
      <c r="D198" s="185" t="s">
        <v>146</v>
      </c>
      <c r="E198" s="186" t="s">
        <v>19</v>
      </c>
      <c r="F198" s="187" t="s">
        <v>299</v>
      </c>
      <c r="G198" s="184"/>
      <c r="H198" s="186" t="s">
        <v>19</v>
      </c>
      <c r="I198" s="188"/>
      <c r="J198" s="184"/>
      <c r="K198" s="184"/>
      <c r="L198" s="189"/>
      <c r="M198" s="190"/>
      <c r="N198" s="191"/>
      <c r="O198" s="191"/>
      <c r="P198" s="191"/>
      <c r="Q198" s="191"/>
      <c r="R198" s="191"/>
      <c r="S198" s="191"/>
      <c r="T198" s="192"/>
      <c r="AT198" s="193" t="s">
        <v>146</v>
      </c>
      <c r="AU198" s="193" t="s">
        <v>81</v>
      </c>
      <c r="AV198" s="11" t="s">
        <v>79</v>
      </c>
      <c r="AW198" s="11" t="s">
        <v>32</v>
      </c>
      <c r="AX198" s="11" t="s">
        <v>71</v>
      </c>
      <c r="AY198" s="193" t="s">
        <v>137</v>
      </c>
    </row>
    <row r="199" spans="2:65" s="12" customFormat="1" ht="11.25">
      <c r="B199" s="194"/>
      <c r="C199" s="195"/>
      <c r="D199" s="185" t="s">
        <v>146</v>
      </c>
      <c r="E199" s="196" t="s">
        <v>19</v>
      </c>
      <c r="F199" s="197" t="s">
        <v>300</v>
      </c>
      <c r="G199" s="195"/>
      <c r="H199" s="198">
        <v>0.52500000000000002</v>
      </c>
      <c r="I199" s="199"/>
      <c r="J199" s="195"/>
      <c r="K199" s="195"/>
      <c r="L199" s="200"/>
      <c r="M199" s="201"/>
      <c r="N199" s="202"/>
      <c r="O199" s="202"/>
      <c r="P199" s="202"/>
      <c r="Q199" s="202"/>
      <c r="R199" s="202"/>
      <c r="S199" s="202"/>
      <c r="T199" s="203"/>
      <c r="AT199" s="204" t="s">
        <v>146</v>
      </c>
      <c r="AU199" s="204" t="s">
        <v>81</v>
      </c>
      <c r="AV199" s="12" t="s">
        <v>81</v>
      </c>
      <c r="AW199" s="12" t="s">
        <v>32</v>
      </c>
      <c r="AX199" s="12" t="s">
        <v>71</v>
      </c>
      <c r="AY199" s="204" t="s">
        <v>137</v>
      </c>
    </row>
    <row r="200" spans="2:65" s="12" customFormat="1" ht="11.25">
      <c r="B200" s="194"/>
      <c r="C200" s="195"/>
      <c r="D200" s="185" t="s">
        <v>146</v>
      </c>
      <c r="E200" s="196" t="s">
        <v>19</v>
      </c>
      <c r="F200" s="197" t="s">
        <v>301</v>
      </c>
      <c r="G200" s="195"/>
      <c r="H200" s="198">
        <v>0.49</v>
      </c>
      <c r="I200" s="199"/>
      <c r="J200" s="195"/>
      <c r="K200" s="195"/>
      <c r="L200" s="200"/>
      <c r="M200" s="201"/>
      <c r="N200" s="202"/>
      <c r="O200" s="202"/>
      <c r="P200" s="202"/>
      <c r="Q200" s="202"/>
      <c r="R200" s="202"/>
      <c r="S200" s="202"/>
      <c r="T200" s="203"/>
      <c r="AT200" s="204" t="s">
        <v>146</v>
      </c>
      <c r="AU200" s="204" t="s">
        <v>81</v>
      </c>
      <c r="AV200" s="12" t="s">
        <v>81</v>
      </c>
      <c r="AW200" s="12" t="s">
        <v>32</v>
      </c>
      <c r="AX200" s="12" t="s">
        <v>71</v>
      </c>
      <c r="AY200" s="204" t="s">
        <v>137</v>
      </c>
    </row>
    <row r="201" spans="2:65" s="11" customFormat="1" ht="11.25">
      <c r="B201" s="183"/>
      <c r="C201" s="184"/>
      <c r="D201" s="185" t="s">
        <v>146</v>
      </c>
      <c r="E201" s="186" t="s">
        <v>19</v>
      </c>
      <c r="F201" s="187" t="s">
        <v>244</v>
      </c>
      <c r="G201" s="184"/>
      <c r="H201" s="186" t="s">
        <v>19</v>
      </c>
      <c r="I201" s="188"/>
      <c r="J201" s="184"/>
      <c r="K201" s="184"/>
      <c r="L201" s="189"/>
      <c r="M201" s="190"/>
      <c r="N201" s="191"/>
      <c r="O201" s="191"/>
      <c r="P201" s="191"/>
      <c r="Q201" s="191"/>
      <c r="R201" s="191"/>
      <c r="S201" s="191"/>
      <c r="T201" s="192"/>
      <c r="AT201" s="193" t="s">
        <v>146</v>
      </c>
      <c r="AU201" s="193" t="s">
        <v>81</v>
      </c>
      <c r="AV201" s="11" t="s">
        <v>79</v>
      </c>
      <c r="AW201" s="11" t="s">
        <v>32</v>
      </c>
      <c r="AX201" s="11" t="s">
        <v>71</v>
      </c>
      <c r="AY201" s="193" t="s">
        <v>137</v>
      </c>
    </row>
    <row r="202" spans="2:65" s="12" customFormat="1" ht="11.25">
      <c r="B202" s="194"/>
      <c r="C202" s="195"/>
      <c r="D202" s="185" t="s">
        <v>146</v>
      </c>
      <c r="E202" s="196" t="s">
        <v>19</v>
      </c>
      <c r="F202" s="197" t="s">
        <v>302</v>
      </c>
      <c r="G202" s="195"/>
      <c r="H202" s="198">
        <v>5.8999999999999997E-2</v>
      </c>
      <c r="I202" s="199"/>
      <c r="J202" s="195"/>
      <c r="K202" s="195"/>
      <c r="L202" s="200"/>
      <c r="M202" s="201"/>
      <c r="N202" s="202"/>
      <c r="O202" s="202"/>
      <c r="P202" s="202"/>
      <c r="Q202" s="202"/>
      <c r="R202" s="202"/>
      <c r="S202" s="202"/>
      <c r="T202" s="203"/>
      <c r="AT202" s="204" t="s">
        <v>146</v>
      </c>
      <c r="AU202" s="204" t="s">
        <v>81</v>
      </c>
      <c r="AV202" s="12" t="s">
        <v>81</v>
      </c>
      <c r="AW202" s="12" t="s">
        <v>32</v>
      </c>
      <c r="AX202" s="12" t="s">
        <v>71</v>
      </c>
      <c r="AY202" s="204" t="s">
        <v>137</v>
      </c>
    </row>
    <row r="203" spans="2:65" s="13" customFormat="1" ht="11.25">
      <c r="B203" s="205"/>
      <c r="C203" s="206"/>
      <c r="D203" s="185" t="s">
        <v>146</v>
      </c>
      <c r="E203" s="207" t="s">
        <v>19</v>
      </c>
      <c r="F203" s="208" t="s">
        <v>149</v>
      </c>
      <c r="G203" s="206"/>
      <c r="H203" s="209">
        <v>1.0740000000000001</v>
      </c>
      <c r="I203" s="210"/>
      <c r="J203" s="206"/>
      <c r="K203" s="206"/>
      <c r="L203" s="211"/>
      <c r="M203" s="212"/>
      <c r="N203" s="213"/>
      <c r="O203" s="213"/>
      <c r="P203" s="213"/>
      <c r="Q203" s="213"/>
      <c r="R203" s="213"/>
      <c r="S203" s="213"/>
      <c r="T203" s="214"/>
      <c r="AT203" s="215" t="s">
        <v>146</v>
      </c>
      <c r="AU203" s="215" t="s">
        <v>81</v>
      </c>
      <c r="AV203" s="13" t="s">
        <v>144</v>
      </c>
      <c r="AW203" s="13" t="s">
        <v>32</v>
      </c>
      <c r="AX203" s="13" t="s">
        <v>79</v>
      </c>
      <c r="AY203" s="215" t="s">
        <v>137</v>
      </c>
    </row>
    <row r="204" spans="2:65" s="1" customFormat="1" ht="16.5" customHeight="1">
      <c r="B204" s="34"/>
      <c r="C204" s="171" t="s">
        <v>303</v>
      </c>
      <c r="D204" s="171" t="s">
        <v>139</v>
      </c>
      <c r="E204" s="172" t="s">
        <v>304</v>
      </c>
      <c r="F204" s="173" t="s">
        <v>305</v>
      </c>
      <c r="G204" s="174" t="s">
        <v>84</v>
      </c>
      <c r="H204" s="175">
        <v>2</v>
      </c>
      <c r="I204" s="176"/>
      <c r="J204" s="177">
        <f>ROUND(I204*H204,2)</f>
        <v>0</v>
      </c>
      <c r="K204" s="173" t="s">
        <v>143</v>
      </c>
      <c r="L204" s="38"/>
      <c r="M204" s="178" t="s">
        <v>19</v>
      </c>
      <c r="N204" s="179" t="s">
        <v>42</v>
      </c>
      <c r="O204" s="60"/>
      <c r="P204" s="180">
        <f>O204*H204</f>
        <v>0</v>
      </c>
      <c r="Q204" s="180">
        <v>0</v>
      </c>
      <c r="R204" s="180">
        <f>Q204*H204</f>
        <v>0</v>
      </c>
      <c r="S204" s="180">
        <v>0</v>
      </c>
      <c r="T204" s="181">
        <f>S204*H204</f>
        <v>0</v>
      </c>
      <c r="AR204" s="17" t="s">
        <v>144</v>
      </c>
      <c r="AT204" s="17" t="s">
        <v>139</v>
      </c>
      <c r="AU204" s="17" t="s">
        <v>81</v>
      </c>
      <c r="AY204" s="17" t="s">
        <v>137</v>
      </c>
      <c r="BE204" s="182">
        <f>IF(N204="základní",J204,0)</f>
        <v>0</v>
      </c>
      <c r="BF204" s="182">
        <f>IF(N204="snížená",J204,0)</f>
        <v>0</v>
      </c>
      <c r="BG204" s="182">
        <f>IF(N204="zákl. přenesená",J204,0)</f>
        <v>0</v>
      </c>
      <c r="BH204" s="182">
        <f>IF(N204="sníž. přenesená",J204,0)</f>
        <v>0</v>
      </c>
      <c r="BI204" s="182">
        <f>IF(N204="nulová",J204,0)</f>
        <v>0</v>
      </c>
      <c r="BJ204" s="17" t="s">
        <v>79</v>
      </c>
      <c r="BK204" s="182">
        <f>ROUND(I204*H204,2)</f>
        <v>0</v>
      </c>
      <c r="BL204" s="17" t="s">
        <v>144</v>
      </c>
      <c r="BM204" s="17" t="s">
        <v>306</v>
      </c>
    </row>
    <row r="205" spans="2:65" s="11" customFormat="1" ht="11.25">
      <c r="B205" s="183"/>
      <c r="C205" s="184"/>
      <c r="D205" s="185" t="s">
        <v>146</v>
      </c>
      <c r="E205" s="186" t="s">
        <v>19</v>
      </c>
      <c r="F205" s="187" t="s">
        <v>299</v>
      </c>
      <c r="G205" s="184"/>
      <c r="H205" s="186" t="s">
        <v>19</v>
      </c>
      <c r="I205" s="188"/>
      <c r="J205" s="184"/>
      <c r="K205" s="184"/>
      <c r="L205" s="189"/>
      <c r="M205" s="190"/>
      <c r="N205" s="191"/>
      <c r="O205" s="191"/>
      <c r="P205" s="191"/>
      <c r="Q205" s="191"/>
      <c r="R205" s="191"/>
      <c r="S205" s="191"/>
      <c r="T205" s="192"/>
      <c r="AT205" s="193" t="s">
        <v>146</v>
      </c>
      <c r="AU205" s="193" t="s">
        <v>81</v>
      </c>
      <c r="AV205" s="11" t="s">
        <v>79</v>
      </c>
      <c r="AW205" s="11" t="s">
        <v>32</v>
      </c>
      <c r="AX205" s="11" t="s">
        <v>71</v>
      </c>
      <c r="AY205" s="193" t="s">
        <v>137</v>
      </c>
    </row>
    <row r="206" spans="2:65" s="12" customFormat="1" ht="11.25">
      <c r="B206" s="194"/>
      <c r="C206" s="195"/>
      <c r="D206" s="185" t="s">
        <v>146</v>
      </c>
      <c r="E206" s="196" t="s">
        <v>19</v>
      </c>
      <c r="F206" s="197" t="s">
        <v>307</v>
      </c>
      <c r="G206" s="195"/>
      <c r="H206" s="198">
        <v>2</v>
      </c>
      <c r="I206" s="199"/>
      <c r="J206" s="195"/>
      <c r="K206" s="195"/>
      <c r="L206" s="200"/>
      <c r="M206" s="201"/>
      <c r="N206" s="202"/>
      <c r="O206" s="202"/>
      <c r="P206" s="202"/>
      <c r="Q206" s="202"/>
      <c r="R206" s="202"/>
      <c r="S206" s="202"/>
      <c r="T206" s="203"/>
      <c r="AT206" s="204" t="s">
        <v>146</v>
      </c>
      <c r="AU206" s="204" t="s">
        <v>81</v>
      </c>
      <c r="AV206" s="12" t="s">
        <v>81</v>
      </c>
      <c r="AW206" s="12" t="s">
        <v>32</v>
      </c>
      <c r="AX206" s="12" t="s">
        <v>71</v>
      </c>
      <c r="AY206" s="204" t="s">
        <v>137</v>
      </c>
    </row>
    <row r="207" spans="2:65" s="13" customFormat="1" ht="11.25">
      <c r="B207" s="205"/>
      <c r="C207" s="206"/>
      <c r="D207" s="185" t="s">
        <v>146</v>
      </c>
      <c r="E207" s="207" t="s">
        <v>19</v>
      </c>
      <c r="F207" s="208" t="s">
        <v>149</v>
      </c>
      <c r="G207" s="206"/>
      <c r="H207" s="209">
        <v>2</v>
      </c>
      <c r="I207" s="210"/>
      <c r="J207" s="206"/>
      <c r="K207" s="206"/>
      <c r="L207" s="211"/>
      <c r="M207" s="212"/>
      <c r="N207" s="213"/>
      <c r="O207" s="213"/>
      <c r="P207" s="213"/>
      <c r="Q207" s="213"/>
      <c r="R207" s="213"/>
      <c r="S207" s="213"/>
      <c r="T207" s="214"/>
      <c r="AT207" s="215" t="s">
        <v>146</v>
      </c>
      <c r="AU207" s="215" t="s">
        <v>81</v>
      </c>
      <c r="AV207" s="13" t="s">
        <v>144</v>
      </c>
      <c r="AW207" s="13" t="s">
        <v>32</v>
      </c>
      <c r="AX207" s="13" t="s">
        <v>79</v>
      </c>
      <c r="AY207" s="215" t="s">
        <v>137</v>
      </c>
    </row>
    <row r="208" spans="2:65" s="1" customFormat="1" ht="16.5" customHeight="1">
      <c r="B208" s="34"/>
      <c r="C208" s="171" t="s">
        <v>308</v>
      </c>
      <c r="D208" s="171" t="s">
        <v>139</v>
      </c>
      <c r="E208" s="172" t="s">
        <v>309</v>
      </c>
      <c r="F208" s="173" t="s">
        <v>310</v>
      </c>
      <c r="G208" s="174" t="s">
        <v>84</v>
      </c>
      <c r="H208" s="175">
        <v>2</v>
      </c>
      <c r="I208" s="176"/>
      <c r="J208" s="177">
        <f>ROUND(I208*H208,2)</f>
        <v>0</v>
      </c>
      <c r="K208" s="173" t="s">
        <v>143</v>
      </c>
      <c r="L208" s="38"/>
      <c r="M208" s="178" t="s">
        <v>19</v>
      </c>
      <c r="N208" s="179" t="s">
        <v>42</v>
      </c>
      <c r="O208" s="60"/>
      <c r="P208" s="180">
        <f>O208*H208</f>
        <v>0</v>
      </c>
      <c r="Q208" s="180">
        <v>0</v>
      </c>
      <c r="R208" s="180">
        <f>Q208*H208</f>
        <v>0</v>
      </c>
      <c r="S208" s="180">
        <v>0</v>
      </c>
      <c r="T208" s="181">
        <f>S208*H208</f>
        <v>0</v>
      </c>
      <c r="AR208" s="17" t="s">
        <v>228</v>
      </c>
      <c r="AT208" s="17" t="s">
        <v>139</v>
      </c>
      <c r="AU208" s="17" t="s">
        <v>81</v>
      </c>
      <c r="AY208" s="17" t="s">
        <v>137</v>
      </c>
      <c r="BE208" s="182">
        <f>IF(N208="základní",J208,0)</f>
        <v>0</v>
      </c>
      <c r="BF208" s="182">
        <f>IF(N208="snížená",J208,0)</f>
        <v>0</v>
      </c>
      <c r="BG208" s="182">
        <f>IF(N208="zákl. přenesená",J208,0)</f>
        <v>0</v>
      </c>
      <c r="BH208" s="182">
        <f>IF(N208="sníž. přenesená",J208,0)</f>
        <v>0</v>
      </c>
      <c r="BI208" s="182">
        <f>IF(N208="nulová",J208,0)</f>
        <v>0</v>
      </c>
      <c r="BJ208" s="17" t="s">
        <v>79</v>
      </c>
      <c r="BK208" s="182">
        <f>ROUND(I208*H208,2)</f>
        <v>0</v>
      </c>
      <c r="BL208" s="17" t="s">
        <v>228</v>
      </c>
      <c r="BM208" s="17" t="s">
        <v>311</v>
      </c>
    </row>
    <row r="209" spans="2:65" s="10" customFormat="1" ht="22.9" customHeight="1">
      <c r="B209" s="155"/>
      <c r="C209" s="156"/>
      <c r="D209" s="157" t="s">
        <v>70</v>
      </c>
      <c r="E209" s="169" t="s">
        <v>312</v>
      </c>
      <c r="F209" s="169" t="s">
        <v>313</v>
      </c>
      <c r="G209" s="156"/>
      <c r="H209" s="156"/>
      <c r="I209" s="159"/>
      <c r="J209" s="170">
        <f>BK209</f>
        <v>0</v>
      </c>
      <c r="K209" s="156"/>
      <c r="L209" s="161"/>
      <c r="M209" s="162"/>
      <c r="N209" s="163"/>
      <c r="O209" s="163"/>
      <c r="P209" s="164">
        <f>SUM(P210:P214)</f>
        <v>0</v>
      </c>
      <c r="Q209" s="163"/>
      <c r="R209" s="164">
        <f>SUM(R210:R214)</f>
        <v>9.3679999999999999E-2</v>
      </c>
      <c r="S209" s="163"/>
      <c r="T209" s="165">
        <f>SUM(T210:T214)</f>
        <v>0</v>
      </c>
      <c r="AR209" s="166" t="s">
        <v>79</v>
      </c>
      <c r="AT209" s="167" t="s">
        <v>70</v>
      </c>
      <c r="AU209" s="167" t="s">
        <v>79</v>
      </c>
      <c r="AY209" s="166" t="s">
        <v>137</v>
      </c>
      <c r="BK209" s="168">
        <f>SUM(BK210:BK214)</f>
        <v>0</v>
      </c>
    </row>
    <row r="210" spans="2:65" s="1" customFormat="1" ht="16.5" customHeight="1">
      <c r="B210" s="34"/>
      <c r="C210" s="171" t="s">
        <v>314</v>
      </c>
      <c r="D210" s="171" t="s">
        <v>139</v>
      </c>
      <c r="E210" s="172" t="s">
        <v>315</v>
      </c>
      <c r="F210" s="173" t="s">
        <v>316</v>
      </c>
      <c r="G210" s="174" t="s">
        <v>223</v>
      </c>
      <c r="H210" s="175">
        <v>2</v>
      </c>
      <c r="I210" s="176"/>
      <c r="J210" s="177">
        <f>ROUND(I210*H210,2)</f>
        <v>0</v>
      </c>
      <c r="K210" s="173" t="s">
        <v>143</v>
      </c>
      <c r="L210" s="38"/>
      <c r="M210" s="178" t="s">
        <v>19</v>
      </c>
      <c r="N210" s="179" t="s">
        <v>42</v>
      </c>
      <c r="O210" s="60"/>
      <c r="P210" s="180">
        <f>O210*H210</f>
        <v>0</v>
      </c>
      <c r="Q210" s="180">
        <v>4.684E-2</v>
      </c>
      <c r="R210" s="180">
        <f>Q210*H210</f>
        <v>9.3679999999999999E-2</v>
      </c>
      <c r="S210" s="180">
        <v>0</v>
      </c>
      <c r="T210" s="181">
        <f>S210*H210</f>
        <v>0</v>
      </c>
      <c r="AR210" s="17" t="s">
        <v>144</v>
      </c>
      <c r="AT210" s="17" t="s">
        <v>139</v>
      </c>
      <c r="AU210" s="17" t="s">
        <v>81</v>
      </c>
      <c r="AY210" s="17" t="s">
        <v>137</v>
      </c>
      <c r="BE210" s="182">
        <f>IF(N210="základní",J210,0)</f>
        <v>0</v>
      </c>
      <c r="BF210" s="182">
        <f>IF(N210="snížená",J210,0)</f>
        <v>0</v>
      </c>
      <c r="BG210" s="182">
        <f>IF(N210="zákl. přenesená",J210,0)</f>
        <v>0</v>
      </c>
      <c r="BH210" s="182">
        <f>IF(N210="sníž. přenesená",J210,0)</f>
        <v>0</v>
      </c>
      <c r="BI210" s="182">
        <f>IF(N210="nulová",J210,0)</f>
        <v>0</v>
      </c>
      <c r="BJ210" s="17" t="s">
        <v>79</v>
      </c>
      <c r="BK210" s="182">
        <f>ROUND(I210*H210,2)</f>
        <v>0</v>
      </c>
      <c r="BL210" s="17" t="s">
        <v>144</v>
      </c>
      <c r="BM210" s="17" t="s">
        <v>317</v>
      </c>
    </row>
    <row r="211" spans="2:65" s="11" customFormat="1" ht="11.25">
      <c r="B211" s="183"/>
      <c r="C211" s="184"/>
      <c r="D211" s="185" t="s">
        <v>146</v>
      </c>
      <c r="E211" s="186" t="s">
        <v>19</v>
      </c>
      <c r="F211" s="187" t="s">
        <v>208</v>
      </c>
      <c r="G211" s="184"/>
      <c r="H211" s="186" t="s">
        <v>19</v>
      </c>
      <c r="I211" s="188"/>
      <c r="J211" s="184"/>
      <c r="K211" s="184"/>
      <c r="L211" s="189"/>
      <c r="M211" s="190"/>
      <c r="N211" s="191"/>
      <c r="O211" s="191"/>
      <c r="P211" s="191"/>
      <c r="Q211" s="191"/>
      <c r="R211" s="191"/>
      <c r="S211" s="191"/>
      <c r="T211" s="192"/>
      <c r="AT211" s="193" t="s">
        <v>146</v>
      </c>
      <c r="AU211" s="193" t="s">
        <v>81</v>
      </c>
      <c r="AV211" s="11" t="s">
        <v>79</v>
      </c>
      <c r="AW211" s="11" t="s">
        <v>32</v>
      </c>
      <c r="AX211" s="11" t="s">
        <v>71</v>
      </c>
      <c r="AY211" s="193" t="s">
        <v>137</v>
      </c>
    </row>
    <row r="212" spans="2:65" s="12" customFormat="1" ht="11.25">
      <c r="B212" s="194"/>
      <c r="C212" s="195"/>
      <c r="D212" s="185" t="s">
        <v>146</v>
      </c>
      <c r="E212" s="196" t="s">
        <v>19</v>
      </c>
      <c r="F212" s="197" t="s">
        <v>318</v>
      </c>
      <c r="G212" s="195"/>
      <c r="H212" s="198">
        <v>2</v>
      </c>
      <c r="I212" s="199"/>
      <c r="J212" s="195"/>
      <c r="K212" s="195"/>
      <c r="L212" s="200"/>
      <c r="M212" s="201"/>
      <c r="N212" s="202"/>
      <c r="O212" s="202"/>
      <c r="P212" s="202"/>
      <c r="Q212" s="202"/>
      <c r="R212" s="202"/>
      <c r="S212" s="202"/>
      <c r="T212" s="203"/>
      <c r="AT212" s="204" t="s">
        <v>146</v>
      </c>
      <c r="AU212" s="204" t="s">
        <v>81</v>
      </c>
      <c r="AV212" s="12" t="s">
        <v>81</v>
      </c>
      <c r="AW212" s="12" t="s">
        <v>32</v>
      </c>
      <c r="AX212" s="12" t="s">
        <v>79</v>
      </c>
      <c r="AY212" s="204" t="s">
        <v>137</v>
      </c>
    </row>
    <row r="213" spans="2:65" s="1" customFormat="1" ht="22.5" customHeight="1">
      <c r="B213" s="34"/>
      <c r="C213" s="216" t="s">
        <v>319</v>
      </c>
      <c r="D213" s="216" t="s">
        <v>156</v>
      </c>
      <c r="E213" s="217" t="s">
        <v>320</v>
      </c>
      <c r="F213" s="218" t="s">
        <v>321</v>
      </c>
      <c r="G213" s="219" t="s">
        <v>223</v>
      </c>
      <c r="H213" s="220">
        <v>1</v>
      </c>
      <c r="I213" s="221"/>
      <c r="J213" s="222">
        <f>ROUND(I213*H213,2)</f>
        <v>0</v>
      </c>
      <c r="K213" s="218" t="s">
        <v>19</v>
      </c>
      <c r="L213" s="223"/>
      <c r="M213" s="224" t="s">
        <v>19</v>
      </c>
      <c r="N213" s="225" t="s">
        <v>42</v>
      </c>
      <c r="O213" s="60"/>
      <c r="P213" s="180">
        <f>O213*H213</f>
        <v>0</v>
      </c>
      <c r="Q213" s="180">
        <v>0</v>
      </c>
      <c r="R213" s="180">
        <f>Q213*H213</f>
        <v>0</v>
      </c>
      <c r="S213" s="180">
        <v>0</v>
      </c>
      <c r="T213" s="181">
        <f>S213*H213</f>
        <v>0</v>
      </c>
      <c r="AR213" s="17" t="s">
        <v>160</v>
      </c>
      <c r="AT213" s="17" t="s">
        <v>156</v>
      </c>
      <c r="AU213" s="17" t="s">
        <v>81</v>
      </c>
      <c r="AY213" s="17" t="s">
        <v>137</v>
      </c>
      <c r="BE213" s="182">
        <f>IF(N213="základní",J213,0)</f>
        <v>0</v>
      </c>
      <c r="BF213" s="182">
        <f>IF(N213="snížená",J213,0)</f>
        <v>0</v>
      </c>
      <c r="BG213" s="182">
        <f>IF(N213="zákl. přenesená",J213,0)</f>
        <v>0</v>
      </c>
      <c r="BH213" s="182">
        <f>IF(N213="sníž. přenesená",J213,0)</f>
        <v>0</v>
      </c>
      <c r="BI213" s="182">
        <f>IF(N213="nulová",J213,0)</f>
        <v>0</v>
      </c>
      <c r="BJ213" s="17" t="s">
        <v>79</v>
      </c>
      <c r="BK213" s="182">
        <f>ROUND(I213*H213,2)</f>
        <v>0</v>
      </c>
      <c r="BL213" s="17" t="s">
        <v>144</v>
      </c>
      <c r="BM213" s="17" t="s">
        <v>322</v>
      </c>
    </row>
    <row r="214" spans="2:65" s="1" customFormat="1" ht="22.5" customHeight="1">
      <c r="B214" s="34"/>
      <c r="C214" s="216" t="s">
        <v>323</v>
      </c>
      <c r="D214" s="216" t="s">
        <v>156</v>
      </c>
      <c r="E214" s="217" t="s">
        <v>324</v>
      </c>
      <c r="F214" s="218" t="s">
        <v>325</v>
      </c>
      <c r="G214" s="219" t="s">
        <v>223</v>
      </c>
      <c r="H214" s="220">
        <v>1</v>
      </c>
      <c r="I214" s="221"/>
      <c r="J214" s="222">
        <f>ROUND(I214*H214,2)</f>
        <v>0</v>
      </c>
      <c r="K214" s="218" t="s">
        <v>19</v>
      </c>
      <c r="L214" s="223"/>
      <c r="M214" s="224" t="s">
        <v>19</v>
      </c>
      <c r="N214" s="225" t="s">
        <v>42</v>
      </c>
      <c r="O214" s="60"/>
      <c r="P214" s="180">
        <f>O214*H214</f>
        <v>0</v>
      </c>
      <c r="Q214" s="180">
        <v>0</v>
      </c>
      <c r="R214" s="180">
        <f>Q214*H214</f>
        <v>0</v>
      </c>
      <c r="S214" s="180">
        <v>0</v>
      </c>
      <c r="T214" s="181">
        <f>S214*H214</f>
        <v>0</v>
      </c>
      <c r="AR214" s="17" t="s">
        <v>160</v>
      </c>
      <c r="AT214" s="17" t="s">
        <v>156</v>
      </c>
      <c r="AU214" s="17" t="s">
        <v>81</v>
      </c>
      <c r="AY214" s="17" t="s">
        <v>137</v>
      </c>
      <c r="BE214" s="182">
        <f>IF(N214="základní",J214,0)</f>
        <v>0</v>
      </c>
      <c r="BF214" s="182">
        <f>IF(N214="snížená",J214,0)</f>
        <v>0</v>
      </c>
      <c r="BG214" s="182">
        <f>IF(N214="zákl. přenesená",J214,0)</f>
        <v>0</v>
      </c>
      <c r="BH214" s="182">
        <f>IF(N214="sníž. přenesená",J214,0)</f>
        <v>0</v>
      </c>
      <c r="BI214" s="182">
        <f>IF(N214="nulová",J214,0)</f>
        <v>0</v>
      </c>
      <c r="BJ214" s="17" t="s">
        <v>79</v>
      </c>
      <c r="BK214" s="182">
        <f>ROUND(I214*H214,2)</f>
        <v>0</v>
      </c>
      <c r="BL214" s="17" t="s">
        <v>144</v>
      </c>
      <c r="BM214" s="17" t="s">
        <v>326</v>
      </c>
    </row>
    <row r="215" spans="2:65" s="10" customFormat="1" ht="22.9" customHeight="1">
      <c r="B215" s="155"/>
      <c r="C215" s="156"/>
      <c r="D215" s="157" t="s">
        <v>70</v>
      </c>
      <c r="E215" s="169" t="s">
        <v>327</v>
      </c>
      <c r="F215" s="169" t="s">
        <v>328</v>
      </c>
      <c r="G215" s="156"/>
      <c r="H215" s="156"/>
      <c r="I215" s="159"/>
      <c r="J215" s="170">
        <f>BK215</f>
        <v>0</v>
      </c>
      <c r="K215" s="156"/>
      <c r="L215" s="161"/>
      <c r="M215" s="162"/>
      <c r="N215" s="163"/>
      <c r="O215" s="163"/>
      <c r="P215" s="164">
        <f>SUM(P216:P218)</f>
        <v>0</v>
      </c>
      <c r="Q215" s="163"/>
      <c r="R215" s="164">
        <f>SUM(R216:R218)</f>
        <v>3.8639999999999998E-3</v>
      </c>
      <c r="S215" s="163"/>
      <c r="T215" s="165">
        <f>SUM(T216:T218)</f>
        <v>0</v>
      </c>
      <c r="AR215" s="166" t="s">
        <v>79</v>
      </c>
      <c r="AT215" s="167" t="s">
        <v>70</v>
      </c>
      <c r="AU215" s="167" t="s">
        <v>79</v>
      </c>
      <c r="AY215" s="166" t="s">
        <v>137</v>
      </c>
      <c r="BK215" s="168">
        <f>SUM(BK216:BK218)</f>
        <v>0</v>
      </c>
    </row>
    <row r="216" spans="2:65" s="1" customFormat="1" ht="22.5" customHeight="1">
      <c r="B216" s="34"/>
      <c r="C216" s="171" t="s">
        <v>329</v>
      </c>
      <c r="D216" s="171" t="s">
        <v>139</v>
      </c>
      <c r="E216" s="172" t="s">
        <v>330</v>
      </c>
      <c r="F216" s="173" t="s">
        <v>331</v>
      </c>
      <c r="G216" s="174" t="s">
        <v>84</v>
      </c>
      <c r="H216" s="175">
        <v>18.399999999999999</v>
      </c>
      <c r="I216" s="176"/>
      <c r="J216" s="177">
        <f>ROUND(I216*H216,2)</f>
        <v>0</v>
      </c>
      <c r="K216" s="173" t="s">
        <v>143</v>
      </c>
      <c r="L216" s="38"/>
      <c r="M216" s="178" t="s">
        <v>19</v>
      </c>
      <c r="N216" s="179" t="s">
        <v>42</v>
      </c>
      <c r="O216" s="60"/>
      <c r="P216" s="180">
        <f>O216*H216</f>
        <v>0</v>
      </c>
      <c r="Q216" s="180">
        <v>2.1000000000000001E-4</v>
      </c>
      <c r="R216" s="180">
        <f>Q216*H216</f>
        <v>3.8639999999999998E-3</v>
      </c>
      <c r="S216" s="180">
        <v>0</v>
      </c>
      <c r="T216" s="181">
        <f>S216*H216</f>
        <v>0</v>
      </c>
      <c r="AR216" s="17" t="s">
        <v>144</v>
      </c>
      <c r="AT216" s="17" t="s">
        <v>139</v>
      </c>
      <c r="AU216" s="17" t="s">
        <v>81</v>
      </c>
      <c r="AY216" s="17" t="s">
        <v>137</v>
      </c>
      <c r="BE216" s="182">
        <f>IF(N216="základní",J216,0)</f>
        <v>0</v>
      </c>
      <c r="BF216" s="182">
        <f>IF(N216="snížená",J216,0)</f>
        <v>0</v>
      </c>
      <c r="BG216" s="182">
        <f>IF(N216="zákl. přenesená",J216,0)</f>
        <v>0</v>
      </c>
      <c r="BH216" s="182">
        <f>IF(N216="sníž. přenesená",J216,0)</f>
        <v>0</v>
      </c>
      <c r="BI216" s="182">
        <f>IF(N216="nulová",J216,0)</f>
        <v>0</v>
      </c>
      <c r="BJ216" s="17" t="s">
        <v>79</v>
      </c>
      <c r="BK216" s="182">
        <f>ROUND(I216*H216,2)</f>
        <v>0</v>
      </c>
      <c r="BL216" s="17" t="s">
        <v>144</v>
      </c>
      <c r="BM216" s="17" t="s">
        <v>332</v>
      </c>
    </row>
    <row r="217" spans="2:65" s="12" customFormat="1" ht="11.25">
      <c r="B217" s="194"/>
      <c r="C217" s="195"/>
      <c r="D217" s="185" t="s">
        <v>146</v>
      </c>
      <c r="E217" s="196" t="s">
        <v>19</v>
      </c>
      <c r="F217" s="197" t="s">
        <v>333</v>
      </c>
      <c r="G217" s="195"/>
      <c r="H217" s="198">
        <v>18.399999999999999</v>
      </c>
      <c r="I217" s="199"/>
      <c r="J217" s="195"/>
      <c r="K217" s="195"/>
      <c r="L217" s="200"/>
      <c r="M217" s="201"/>
      <c r="N217" s="202"/>
      <c r="O217" s="202"/>
      <c r="P217" s="202"/>
      <c r="Q217" s="202"/>
      <c r="R217" s="202"/>
      <c r="S217" s="202"/>
      <c r="T217" s="203"/>
      <c r="AT217" s="204" t="s">
        <v>146</v>
      </c>
      <c r="AU217" s="204" t="s">
        <v>81</v>
      </c>
      <c r="AV217" s="12" t="s">
        <v>81</v>
      </c>
      <c r="AW217" s="12" t="s">
        <v>32</v>
      </c>
      <c r="AX217" s="12" t="s">
        <v>71</v>
      </c>
      <c r="AY217" s="204" t="s">
        <v>137</v>
      </c>
    </row>
    <row r="218" spans="2:65" s="13" customFormat="1" ht="11.25">
      <c r="B218" s="205"/>
      <c r="C218" s="206"/>
      <c r="D218" s="185" t="s">
        <v>146</v>
      </c>
      <c r="E218" s="207" t="s">
        <v>19</v>
      </c>
      <c r="F218" s="208" t="s">
        <v>149</v>
      </c>
      <c r="G218" s="206"/>
      <c r="H218" s="209">
        <v>18.399999999999999</v>
      </c>
      <c r="I218" s="210"/>
      <c r="J218" s="206"/>
      <c r="K218" s="206"/>
      <c r="L218" s="211"/>
      <c r="M218" s="212"/>
      <c r="N218" s="213"/>
      <c r="O218" s="213"/>
      <c r="P218" s="213"/>
      <c r="Q218" s="213"/>
      <c r="R218" s="213"/>
      <c r="S218" s="213"/>
      <c r="T218" s="214"/>
      <c r="AT218" s="215" t="s">
        <v>146</v>
      </c>
      <c r="AU218" s="215" t="s">
        <v>81</v>
      </c>
      <c r="AV218" s="13" t="s">
        <v>144</v>
      </c>
      <c r="AW218" s="13" t="s">
        <v>32</v>
      </c>
      <c r="AX218" s="13" t="s">
        <v>79</v>
      </c>
      <c r="AY218" s="215" t="s">
        <v>137</v>
      </c>
    </row>
    <row r="219" spans="2:65" s="10" customFormat="1" ht="22.9" customHeight="1">
      <c r="B219" s="155"/>
      <c r="C219" s="156"/>
      <c r="D219" s="157" t="s">
        <v>70</v>
      </c>
      <c r="E219" s="169" t="s">
        <v>334</v>
      </c>
      <c r="F219" s="169" t="s">
        <v>335</v>
      </c>
      <c r="G219" s="156"/>
      <c r="H219" s="156"/>
      <c r="I219" s="159"/>
      <c r="J219" s="170">
        <f>BK219</f>
        <v>0</v>
      </c>
      <c r="K219" s="156"/>
      <c r="L219" s="161"/>
      <c r="M219" s="162"/>
      <c r="N219" s="163"/>
      <c r="O219" s="163"/>
      <c r="P219" s="164">
        <f>SUM(P220:P229)</f>
        <v>0</v>
      </c>
      <c r="Q219" s="163"/>
      <c r="R219" s="164">
        <f>SUM(R220:R229)</f>
        <v>1.0096E-3</v>
      </c>
      <c r="S219" s="163"/>
      <c r="T219" s="165">
        <f>SUM(T220:T229)</f>
        <v>0</v>
      </c>
      <c r="AR219" s="166" t="s">
        <v>79</v>
      </c>
      <c r="AT219" s="167" t="s">
        <v>70</v>
      </c>
      <c r="AU219" s="167" t="s">
        <v>79</v>
      </c>
      <c r="AY219" s="166" t="s">
        <v>137</v>
      </c>
      <c r="BK219" s="168">
        <f>SUM(BK220:BK229)</f>
        <v>0</v>
      </c>
    </row>
    <row r="220" spans="2:65" s="1" customFormat="1" ht="16.5" customHeight="1">
      <c r="B220" s="34"/>
      <c r="C220" s="171" t="s">
        <v>336</v>
      </c>
      <c r="D220" s="171" t="s">
        <v>139</v>
      </c>
      <c r="E220" s="172" t="s">
        <v>337</v>
      </c>
      <c r="F220" s="173" t="s">
        <v>338</v>
      </c>
      <c r="G220" s="174" t="s">
        <v>223</v>
      </c>
      <c r="H220" s="175">
        <v>1</v>
      </c>
      <c r="I220" s="176"/>
      <c r="J220" s="177">
        <f t="shared" ref="J220:J226" si="0">ROUND(I220*H220,2)</f>
        <v>0</v>
      </c>
      <c r="K220" s="173" t="s">
        <v>19</v>
      </c>
      <c r="L220" s="38"/>
      <c r="M220" s="178" t="s">
        <v>19</v>
      </c>
      <c r="N220" s="179" t="s">
        <v>42</v>
      </c>
      <c r="O220" s="60"/>
      <c r="P220" s="180">
        <f t="shared" ref="P220:P226" si="1">O220*H220</f>
        <v>0</v>
      </c>
      <c r="Q220" s="180">
        <v>0</v>
      </c>
      <c r="R220" s="180">
        <f t="shared" ref="R220:R226" si="2">Q220*H220</f>
        <v>0</v>
      </c>
      <c r="S220" s="180">
        <v>0</v>
      </c>
      <c r="T220" s="181">
        <f t="shared" ref="T220:T226" si="3">S220*H220</f>
        <v>0</v>
      </c>
      <c r="AR220" s="17" t="s">
        <v>144</v>
      </c>
      <c r="AT220" s="17" t="s">
        <v>139</v>
      </c>
      <c r="AU220" s="17" t="s">
        <v>81</v>
      </c>
      <c r="AY220" s="17" t="s">
        <v>137</v>
      </c>
      <c r="BE220" s="182">
        <f t="shared" ref="BE220:BE226" si="4">IF(N220="základní",J220,0)</f>
        <v>0</v>
      </c>
      <c r="BF220" s="182">
        <f t="shared" ref="BF220:BF226" si="5">IF(N220="snížená",J220,0)</f>
        <v>0</v>
      </c>
      <c r="BG220" s="182">
        <f t="shared" ref="BG220:BG226" si="6">IF(N220="zákl. přenesená",J220,0)</f>
        <v>0</v>
      </c>
      <c r="BH220" s="182">
        <f t="shared" ref="BH220:BH226" si="7">IF(N220="sníž. přenesená",J220,0)</f>
        <v>0</v>
      </c>
      <c r="BI220" s="182">
        <f t="shared" ref="BI220:BI226" si="8">IF(N220="nulová",J220,0)</f>
        <v>0</v>
      </c>
      <c r="BJ220" s="17" t="s">
        <v>79</v>
      </c>
      <c r="BK220" s="182">
        <f t="shared" ref="BK220:BK226" si="9">ROUND(I220*H220,2)</f>
        <v>0</v>
      </c>
      <c r="BL220" s="17" t="s">
        <v>144</v>
      </c>
      <c r="BM220" s="17" t="s">
        <v>339</v>
      </c>
    </row>
    <row r="221" spans="2:65" s="1" customFormat="1" ht="16.5" customHeight="1">
      <c r="B221" s="34"/>
      <c r="C221" s="171" t="s">
        <v>340</v>
      </c>
      <c r="D221" s="171" t="s">
        <v>139</v>
      </c>
      <c r="E221" s="172" t="s">
        <v>341</v>
      </c>
      <c r="F221" s="173" t="s">
        <v>342</v>
      </c>
      <c r="G221" s="174" t="s">
        <v>223</v>
      </c>
      <c r="H221" s="175">
        <v>1</v>
      </c>
      <c r="I221" s="176"/>
      <c r="J221" s="177">
        <f t="shared" si="0"/>
        <v>0</v>
      </c>
      <c r="K221" s="173" t="s">
        <v>19</v>
      </c>
      <c r="L221" s="38"/>
      <c r="M221" s="178" t="s">
        <v>19</v>
      </c>
      <c r="N221" s="179" t="s">
        <v>42</v>
      </c>
      <c r="O221" s="60"/>
      <c r="P221" s="180">
        <f t="shared" si="1"/>
        <v>0</v>
      </c>
      <c r="Q221" s="180">
        <v>0</v>
      </c>
      <c r="R221" s="180">
        <f t="shared" si="2"/>
        <v>0</v>
      </c>
      <c r="S221" s="180">
        <v>0</v>
      </c>
      <c r="T221" s="181">
        <f t="shared" si="3"/>
        <v>0</v>
      </c>
      <c r="AR221" s="17" t="s">
        <v>144</v>
      </c>
      <c r="AT221" s="17" t="s">
        <v>139</v>
      </c>
      <c r="AU221" s="17" t="s">
        <v>81</v>
      </c>
      <c r="AY221" s="17" t="s">
        <v>137</v>
      </c>
      <c r="BE221" s="182">
        <f t="shared" si="4"/>
        <v>0</v>
      </c>
      <c r="BF221" s="182">
        <f t="shared" si="5"/>
        <v>0</v>
      </c>
      <c r="BG221" s="182">
        <f t="shared" si="6"/>
        <v>0</v>
      </c>
      <c r="BH221" s="182">
        <f t="shared" si="7"/>
        <v>0</v>
      </c>
      <c r="BI221" s="182">
        <f t="shared" si="8"/>
        <v>0</v>
      </c>
      <c r="BJ221" s="17" t="s">
        <v>79</v>
      </c>
      <c r="BK221" s="182">
        <f t="shared" si="9"/>
        <v>0</v>
      </c>
      <c r="BL221" s="17" t="s">
        <v>144</v>
      </c>
      <c r="BM221" s="17" t="s">
        <v>343</v>
      </c>
    </row>
    <row r="222" spans="2:65" s="1" customFormat="1" ht="16.5" customHeight="1">
      <c r="B222" s="34"/>
      <c r="C222" s="171" t="s">
        <v>344</v>
      </c>
      <c r="D222" s="171" t="s">
        <v>139</v>
      </c>
      <c r="E222" s="172" t="s">
        <v>345</v>
      </c>
      <c r="F222" s="173" t="s">
        <v>346</v>
      </c>
      <c r="G222" s="174" t="s">
        <v>223</v>
      </c>
      <c r="H222" s="175">
        <v>1</v>
      </c>
      <c r="I222" s="176"/>
      <c r="J222" s="177">
        <f t="shared" si="0"/>
        <v>0</v>
      </c>
      <c r="K222" s="173" t="s">
        <v>19</v>
      </c>
      <c r="L222" s="38"/>
      <c r="M222" s="178" t="s">
        <v>19</v>
      </c>
      <c r="N222" s="179" t="s">
        <v>42</v>
      </c>
      <c r="O222" s="60"/>
      <c r="P222" s="180">
        <f t="shared" si="1"/>
        <v>0</v>
      </c>
      <c r="Q222" s="180">
        <v>0</v>
      </c>
      <c r="R222" s="180">
        <f t="shared" si="2"/>
        <v>0</v>
      </c>
      <c r="S222" s="180">
        <v>0</v>
      </c>
      <c r="T222" s="181">
        <f t="shared" si="3"/>
        <v>0</v>
      </c>
      <c r="AR222" s="17" t="s">
        <v>144</v>
      </c>
      <c r="AT222" s="17" t="s">
        <v>139</v>
      </c>
      <c r="AU222" s="17" t="s">
        <v>81</v>
      </c>
      <c r="AY222" s="17" t="s">
        <v>137</v>
      </c>
      <c r="BE222" s="182">
        <f t="shared" si="4"/>
        <v>0</v>
      </c>
      <c r="BF222" s="182">
        <f t="shared" si="5"/>
        <v>0</v>
      </c>
      <c r="BG222" s="182">
        <f t="shared" si="6"/>
        <v>0</v>
      </c>
      <c r="BH222" s="182">
        <f t="shared" si="7"/>
        <v>0</v>
      </c>
      <c r="BI222" s="182">
        <f t="shared" si="8"/>
        <v>0</v>
      </c>
      <c r="BJ222" s="17" t="s">
        <v>79</v>
      </c>
      <c r="BK222" s="182">
        <f t="shared" si="9"/>
        <v>0</v>
      </c>
      <c r="BL222" s="17" t="s">
        <v>144</v>
      </c>
      <c r="BM222" s="17" t="s">
        <v>347</v>
      </c>
    </row>
    <row r="223" spans="2:65" s="1" customFormat="1" ht="16.5" customHeight="1">
      <c r="B223" s="34"/>
      <c r="C223" s="171" t="s">
        <v>348</v>
      </c>
      <c r="D223" s="171" t="s">
        <v>139</v>
      </c>
      <c r="E223" s="172" t="s">
        <v>349</v>
      </c>
      <c r="F223" s="173" t="s">
        <v>350</v>
      </c>
      <c r="G223" s="174" t="s">
        <v>223</v>
      </c>
      <c r="H223" s="175">
        <v>2</v>
      </c>
      <c r="I223" s="176"/>
      <c r="J223" s="177">
        <f t="shared" si="0"/>
        <v>0</v>
      </c>
      <c r="K223" s="173" t="s">
        <v>19</v>
      </c>
      <c r="L223" s="38"/>
      <c r="M223" s="178" t="s">
        <v>19</v>
      </c>
      <c r="N223" s="179" t="s">
        <v>42</v>
      </c>
      <c r="O223" s="60"/>
      <c r="P223" s="180">
        <f t="shared" si="1"/>
        <v>0</v>
      </c>
      <c r="Q223" s="180">
        <v>0</v>
      </c>
      <c r="R223" s="180">
        <f t="shared" si="2"/>
        <v>0</v>
      </c>
      <c r="S223" s="180">
        <v>0</v>
      </c>
      <c r="T223" s="181">
        <f t="shared" si="3"/>
        <v>0</v>
      </c>
      <c r="AR223" s="17" t="s">
        <v>144</v>
      </c>
      <c r="AT223" s="17" t="s">
        <v>139</v>
      </c>
      <c r="AU223" s="17" t="s">
        <v>81</v>
      </c>
      <c r="AY223" s="17" t="s">
        <v>137</v>
      </c>
      <c r="BE223" s="182">
        <f t="shared" si="4"/>
        <v>0</v>
      </c>
      <c r="BF223" s="182">
        <f t="shared" si="5"/>
        <v>0</v>
      </c>
      <c r="BG223" s="182">
        <f t="shared" si="6"/>
        <v>0</v>
      </c>
      <c r="BH223" s="182">
        <f t="shared" si="7"/>
        <v>0</v>
      </c>
      <c r="BI223" s="182">
        <f t="shared" si="8"/>
        <v>0</v>
      </c>
      <c r="BJ223" s="17" t="s">
        <v>79</v>
      </c>
      <c r="BK223" s="182">
        <f t="shared" si="9"/>
        <v>0</v>
      </c>
      <c r="BL223" s="17" t="s">
        <v>144</v>
      </c>
      <c r="BM223" s="17" t="s">
        <v>351</v>
      </c>
    </row>
    <row r="224" spans="2:65" s="1" customFormat="1" ht="16.5" customHeight="1">
      <c r="B224" s="34"/>
      <c r="C224" s="171" t="s">
        <v>352</v>
      </c>
      <c r="D224" s="171" t="s">
        <v>139</v>
      </c>
      <c r="E224" s="172" t="s">
        <v>353</v>
      </c>
      <c r="F224" s="173" t="s">
        <v>354</v>
      </c>
      <c r="G224" s="174" t="s">
        <v>223</v>
      </c>
      <c r="H224" s="175">
        <v>1</v>
      </c>
      <c r="I224" s="176"/>
      <c r="J224" s="177">
        <f t="shared" si="0"/>
        <v>0</v>
      </c>
      <c r="K224" s="173" t="s">
        <v>19</v>
      </c>
      <c r="L224" s="38"/>
      <c r="M224" s="178" t="s">
        <v>19</v>
      </c>
      <c r="N224" s="179" t="s">
        <v>42</v>
      </c>
      <c r="O224" s="60"/>
      <c r="P224" s="180">
        <f t="shared" si="1"/>
        <v>0</v>
      </c>
      <c r="Q224" s="180">
        <v>0</v>
      </c>
      <c r="R224" s="180">
        <f t="shared" si="2"/>
        <v>0</v>
      </c>
      <c r="S224" s="180">
        <v>0</v>
      </c>
      <c r="T224" s="181">
        <f t="shared" si="3"/>
        <v>0</v>
      </c>
      <c r="AR224" s="17" t="s">
        <v>144</v>
      </c>
      <c r="AT224" s="17" t="s">
        <v>139</v>
      </c>
      <c r="AU224" s="17" t="s">
        <v>81</v>
      </c>
      <c r="AY224" s="17" t="s">
        <v>137</v>
      </c>
      <c r="BE224" s="182">
        <f t="shared" si="4"/>
        <v>0</v>
      </c>
      <c r="BF224" s="182">
        <f t="shared" si="5"/>
        <v>0</v>
      </c>
      <c r="BG224" s="182">
        <f t="shared" si="6"/>
        <v>0</v>
      </c>
      <c r="BH224" s="182">
        <f t="shared" si="7"/>
        <v>0</v>
      </c>
      <c r="BI224" s="182">
        <f t="shared" si="8"/>
        <v>0</v>
      </c>
      <c r="BJ224" s="17" t="s">
        <v>79</v>
      </c>
      <c r="BK224" s="182">
        <f t="shared" si="9"/>
        <v>0</v>
      </c>
      <c r="BL224" s="17" t="s">
        <v>144</v>
      </c>
      <c r="BM224" s="17" t="s">
        <v>355</v>
      </c>
    </row>
    <row r="225" spans="2:65" s="1" customFormat="1" ht="16.5" customHeight="1">
      <c r="B225" s="34"/>
      <c r="C225" s="171" t="s">
        <v>356</v>
      </c>
      <c r="D225" s="171" t="s">
        <v>139</v>
      </c>
      <c r="E225" s="172" t="s">
        <v>357</v>
      </c>
      <c r="F225" s="173" t="s">
        <v>358</v>
      </c>
      <c r="G225" s="174" t="s">
        <v>223</v>
      </c>
      <c r="H225" s="175">
        <v>1</v>
      </c>
      <c r="I225" s="176"/>
      <c r="J225" s="177">
        <f t="shared" si="0"/>
        <v>0</v>
      </c>
      <c r="K225" s="173" t="s">
        <v>19</v>
      </c>
      <c r="L225" s="38"/>
      <c r="M225" s="178" t="s">
        <v>19</v>
      </c>
      <c r="N225" s="179" t="s">
        <v>42</v>
      </c>
      <c r="O225" s="60"/>
      <c r="P225" s="180">
        <f t="shared" si="1"/>
        <v>0</v>
      </c>
      <c r="Q225" s="180">
        <v>0</v>
      </c>
      <c r="R225" s="180">
        <f t="shared" si="2"/>
        <v>0</v>
      </c>
      <c r="S225" s="180">
        <v>0</v>
      </c>
      <c r="T225" s="181">
        <f t="shared" si="3"/>
        <v>0</v>
      </c>
      <c r="AR225" s="17" t="s">
        <v>144</v>
      </c>
      <c r="AT225" s="17" t="s">
        <v>139</v>
      </c>
      <c r="AU225" s="17" t="s">
        <v>81</v>
      </c>
      <c r="AY225" s="17" t="s">
        <v>137</v>
      </c>
      <c r="BE225" s="182">
        <f t="shared" si="4"/>
        <v>0</v>
      </c>
      <c r="BF225" s="182">
        <f t="shared" si="5"/>
        <v>0</v>
      </c>
      <c r="BG225" s="182">
        <f t="shared" si="6"/>
        <v>0</v>
      </c>
      <c r="BH225" s="182">
        <f t="shared" si="7"/>
        <v>0</v>
      </c>
      <c r="BI225" s="182">
        <f t="shared" si="8"/>
        <v>0</v>
      </c>
      <c r="BJ225" s="17" t="s">
        <v>79</v>
      </c>
      <c r="BK225" s="182">
        <f t="shared" si="9"/>
        <v>0</v>
      </c>
      <c r="BL225" s="17" t="s">
        <v>144</v>
      </c>
      <c r="BM225" s="17" t="s">
        <v>359</v>
      </c>
    </row>
    <row r="226" spans="2:65" s="1" customFormat="1" ht="16.5" customHeight="1">
      <c r="B226" s="34"/>
      <c r="C226" s="171" t="s">
        <v>360</v>
      </c>
      <c r="D226" s="171" t="s">
        <v>139</v>
      </c>
      <c r="E226" s="172" t="s">
        <v>361</v>
      </c>
      <c r="F226" s="173" t="s">
        <v>362</v>
      </c>
      <c r="G226" s="174" t="s">
        <v>84</v>
      </c>
      <c r="H226" s="175">
        <v>25.24</v>
      </c>
      <c r="I226" s="176"/>
      <c r="J226" s="177">
        <f t="shared" si="0"/>
        <v>0</v>
      </c>
      <c r="K226" s="173" t="s">
        <v>143</v>
      </c>
      <c r="L226" s="38"/>
      <c r="M226" s="178" t="s">
        <v>19</v>
      </c>
      <c r="N226" s="179" t="s">
        <v>42</v>
      </c>
      <c r="O226" s="60"/>
      <c r="P226" s="180">
        <f t="shared" si="1"/>
        <v>0</v>
      </c>
      <c r="Q226" s="180">
        <v>4.0000000000000003E-5</v>
      </c>
      <c r="R226" s="180">
        <f t="shared" si="2"/>
        <v>1.0096E-3</v>
      </c>
      <c r="S226" s="180">
        <v>0</v>
      </c>
      <c r="T226" s="181">
        <f t="shared" si="3"/>
        <v>0</v>
      </c>
      <c r="AR226" s="17" t="s">
        <v>144</v>
      </c>
      <c r="AT226" s="17" t="s">
        <v>139</v>
      </c>
      <c r="AU226" s="17" t="s">
        <v>81</v>
      </c>
      <c r="AY226" s="17" t="s">
        <v>137</v>
      </c>
      <c r="BE226" s="182">
        <f t="shared" si="4"/>
        <v>0</v>
      </c>
      <c r="BF226" s="182">
        <f t="shared" si="5"/>
        <v>0</v>
      </c>
      <c r="BG226" s="182">
        <f t="shared" si="6"/>
        <v>0</v>
      </c>
      <c r="BH226" s="182">
        <f t="shared" si="7"/>
        <v>0</v>
      </c>
      <c r="BI226" s="182">
        <f t="shared" si="8"/>
        <v>0</v>
      </c>
      <c r="BJ226" s="17" t="s">
        <v>79</v>
      </c>
      <c r="BK226" s="182">
        <f t="shared" si="9"/>
        <v>0</v>
      </c>
      <c r="BL226" s="17" t="s">
        <v>144</v>
      </c>
      <c r="BM226" s="17" t="s">
        <v>363</v>
      </c>
    </row>
    <row r="227" spans="2:65" s="1" customFormat="1" ht="19.5">
      <c r="B227" s="34"/>
      <c r="C227" s="35"/>
      <c r="D227" s="185" t="s">
        <v>182</v>
      </c>
      <c r="E227" s="35"/>
      <c r="F227" s="237" t="s">
        <v>364</v>
      </c>
      <c r="G227" s="35"/>
      <c r="H227" s="35"/>
      <c r="I227" s="100"/>
      <c r="J227" s="35"/>
      <c r="K227" s="35"/>
      <c r="L227" s="38"/>
      <c r="M227" s="238"/>
      <c r="N227" s="60"/>
      <c r="O227" s="60"/>
      <c r="P227" s="60"/>
      <c r="Q227" s="60"/>
      <c r="R227" s="60"/>
      <c r="S227" s="60"/>
      <c r="T227" s="61"/>
      <c r="AT227" s="17" t="s">
        <v>182</v>
      </c>
      <c r="AU227" s="17" t="s">
        <v>81</v>
      </c>
    </row>
    <row r="228" spans="2:65" s="12" customFormat="1" ht="11.25">
      <c r="B228" s="194"/>
      <c r="C228" s="195"/>
      <c r="D228" s="185" t="s">
        <v>146</v>
      </c>
      <c r="E228" s="196" t="s">
        <v>19</v>
      </c>
      <c r="F228" s="197" t="s">
        <v>365</v>
      </c>
      <c r="G228" s="195"/>
      <c r="H228" s="198">
        <v>25.24</v>
      </c>
      <c r="I228" s="199"/>
      <c r="J228" s="195"/>
      <c r="K228" s="195"/>
      <c r="L228" s="200"/>
      <c r="M228" s="201"/>
      <c r="N228" s="202"/>
      <c r="O228" s="202"/>
      <c r="P228" s="202"/>
      <c r="Q228" s="202"/>
      <c r="R228" s="202"/>
      <c r="S228" s="202"/>
      <c r="T228" s="203"/>
      <c r="AT228" s="204" t="s">
        <v>146</v>
      </c>
      <c r="AU228" s="204" t="s">
        <v>81</v>
      </c>
      <c r="AV228" s="12" t="s">
        <v>81</v>
      </c>
      <c r="AW228" s="12" t="s">
        <v>32</v>
      </c>
      <c r="AX228" s="12" t="s">
        <v>71</v>
      </c>
      <c r="AY228" s="204" t="s">
        <v>137</v>
      </c>
    </row>
    <row r="229" spans="2:65" s="13" customFormat="1" ht="11.25">
      <c r="B229" s="205"/>
      <c r="C229" s="206"/>
      <c r="D229" s="185" t="s">
        <v>146</v>
      </c>
      <c r="E229" s="207" t="s">
        <v>19</v>
      </c>
      <c r="F229" s="208" t="s">
        <v>149</v>
      </c>
      <c r="G229" s="206"/>
      <c r="H229" s="209">
        <v>25.24</v>
      </c>
      <c r="I229" s="210"/>
      <c r="J229" s="206"/>
      <c r="K229" s="206"/>
      <c r="L229" s="211"/>
      <c r="M229" s="212"/>
      <c r="N229" s="213"/>
      <c r="O229" s="213"/>
      <c r="P229" s="213"/>
      <c r="Q229" s="213"/>
      <c r="R229" s="213"/>
      <c r="S229" s="213"/>
      <c r="T229" s="214"/>
      <c r="AT229" s="215" t="s">
        <v>146</v>
      </c>
      <c r="AU229" s="215" t="s">
        <v>81</v>
      </c>
      <c r="AV229" s="13" t="s">
        <v>144</v>
      </c>
      <c r="AW229" s="13" t="s">
        <v>32</v>
      </c>
      <c r="AX229" s="13" t="s">
        <v>79</v>
      </c>
      <c r="AY229" s="215" t="s">
        <v>137</v>
      </c>
    </row>
    <row r="230" spans="2:65" s="10" customFormat="1" ht="22.9" customHeight="1">
      <c r="B230" s="155"/>
      <c r="C230" s="156"/>
      <c r="D230" s="157" t="s">
        <v>70</v>
      </c>
      <c r="E230" s="169" t="s">
        <v>366</v>
      </c>
      <c r="F230" s="169" t="s">
        <v>367</v>
      </c>
      <c r="G230" s="156"/>
      <c r="H230" s="156"/>
      <c r="I230" s="159"/>
      <c r="J230" s="170">
        <f>BK230</f>
        <v>0</v>
      </c>
      <c r="K230" s="156"/>
      <c r="L230" s="161"/>
      <c r="M230" s="162"/>
      <c r="N230" s="163"/>
      <c r="O230" s="163"/>
      <c r="P230" s="164">
        <f>SUM(P231:P266)</f>
        <v>0</v>
      </c>
      <c r="Q230" s="163"/>
      <c r="R230" s="164">
        <f>SUM(R231:R266)</f>
        <v>0</v>
      </c>
      <c r="S230" s="163"/>
      <c r="T230" s="165">
        <f>SUM(T231:T266)</f>
        <v>5.0076940000000016</v>
      </c>
      <c r="AR230" s="166" t="s">
        <v>79</v>
      </c>
      <c r="AT230" s="167" t="s">
        <v>70</v>
      </c>
      <c r="AU230" s="167" t="s">
        <v>79</v>
      </c>
      <c r="AY230" s="166" t="s">
        <v>137</v>
      </c>
      <c r="BK230" s="168">
        <f>SUM(BK231:BK266)</f>
        <v>0</v>
      </c>
    </row>
    <row r="231" spans="2:65" s="1" customFormat="1" ht="16.5" customHeight="1">
      <c r="B231" s="34"/>
      <c r="C231" s="171" t="s">
        <v>368</v>
      </c>
      <c r="D231" s="171" t="s">
        <v>139</v>
      </c>
      <c r="E231" s="172" t="s">
        <v>369</v>
      </c>
      <c r="F231" s="173" t="s">
        <v>370</v>
      </c>
      <c r="G231" s="174" t="s">
        <v>213</v>
      </c>
      <c r="H231" s="175">
        <v>14.7</v>
      </c>
      <c r="I231" s="176"/>
      <c r="J231" s="177">
        <f>ROUND(I231*H231,2)</f>
        <v>0</v>
      </c>
      <c r="K231" s="173" t="s">
        <v>143</v>
      </c>
      <c r="L231" s="38"/>
      <c r="M231" s="178" t="s">
        <v>19</v>
      </c>
      <c r="N231" s="179" t="s">
        <v>42</v>
      </c>
      <c r="O231" s="60"/>
      <c r="P231" s="180">
        <f>O231*H231</f>
        <v>0</v>
      </c>
      <c r="Q231" s="180">
        <v>0</v>
      </c>
      <c r="R231" s="180">
        <f>Q231*H231</f>
        <v>0</v>
      </c>
      <c r="S231" s="180">
        <v>0</v>
      </c>
      <c r="T231" s="181">
        <f>S231*H231</f>
        <v>0</v>
      </c>
      <c r="AR231" s="17" t="s">
        <v>144</v>
      </c>
      <c r="AT231" s="17" t="s">
        <v>139</v>
      </c>
      <c r="AU231" s="17" t="s">
        <v>81</v>
      </c>
      <c r="AY231" s="17" t="s">
        <v>137</v>
      </c>
      <c r="BE231" s="182">
        <f>IF(N231="základní",J231,0)</f>
        <v>0</v>
      </c>
      <c r="BF231" s="182">
        <f>IF(N231="snížená",J231,0)</f>
        <v>0</v>
      </c>
      <c r="BG231" s="182">
        <f>IF(N231="zákl. přenesená",J231,0)</f>
        <v>0</v>
      </c>
      <c r="BH231" s="182">
        <f>IF(N231="sníž. přenesená",J231,0)</f>
        <v>0</v>
      </c>
      <c r="BI231" s="182">
        <f>IF(N231="nulová",J231,0)</f>
        <v>0</v>
      </c>
      <c r="BJ231" s="17" t="s">
        <v>79</v>
      </c>
      <c r="BK231" s="182">
        <f>ROUND(I231*H231,2)</f>
        <v>0</v>
      </c>
      <c r="BL231" s="17" t="s">
        <v>144</v>
      </c>
      <c r="BM231" s="17" t="s">
        <v>371</v>
      </c>
    </row>
    <row r="232" spans="2:65" s="11" customFormat="1" ht="11.25">
      <c r="B232" s="183"/>
      <c r="C232" s="184"/>
      <c r="D232" s="185" t="s">
        <v>146</v>
      </c>
      <c r="E232" s="186" t="s">
        <v>19</v>
      </c>
      <c r="F232" s="187" t="s">
        <v>147</v>
      </c>
      <c r="G232" s="184"/>
      <c r="H232" s="186" t="s">
        <v>19</v>
      </c>
      <c r="I232" s="188"/>
      <c r="J232" s="184"/>
      <c r="K232" s="184"/>
      <c r="L232" s="189"/>
      <c r="M232" s="190"/>
      <c r="N232" s="191"/>
      <c r="O232" s="191"/>
      <c r="P232" s="191"/>
      <c r="Q232" s="191"/>
      <c r="R232" s="191"/>
      <c r="S232" s="191"/>
      <c r="T232" s="192"/>
      <c r="AT232" s="193" t="s">
        <v>146</v>
      </c>
      <c r="AU232" s="193" t="s">
        <v>81</v>
      </c>
      <c r="AV232" s="11" t="s">
        <v>79</v>
      </c>
      <c r="AW232" s="11" t="s">
        <v>32</v>
      </c>
      <c r="AX232" s="11" t="s">
        <v>71</v>
      </c>
      <c r="AY232" s="193" t="s">
        <v>137</v>
      </c>
    </row>
    <row r="233" spans="2:65" s="12" customFormat="1" ht="11.25">
      <c r="B233" s="194"/>
      <c r="C233" s="195"/>
      <c r="D233" s="185" t="s">
        <v>146</v>
      </c>
      <c r="E233" s="196" t="s">
        <v>19</v>
      </c>
      <c r="F233" s="197" t="s">
        <v>372</v>
      </c>
      <c r="G233" s="195"/>
      <c r="H233" s="198">
        <v>14.7</v>
      </c>
      <c r="I233" s="199"/>
      <c r="J233" s="195"/>
      <c r="K233" s="195"/>
      <c r="L233" s="200"/>
      <c r="M233" s="201"/>
      <c r="N233" s="202"/>
      <c r="O233" s="202"/>
      <c r="P233" s="202"/>
      <c r="Q233" s="202"/>
      <c r="R233" s="202"/>
      <c r="S233" s="202"/>
      <c r="T233" s="203"/>
      <c r="AT233" s="204" t="s">
        <v>146</v>
      </c>
      <c r="AU233" s="204" t="s">
        <v>81</v>
      </c>
      <c r="AV233" s="12" t="s">
        <v>81</v>
      </c>
      <c r="AW233" s="12" t="s">
        <v>32</v>
      </c>
      <c r="AX233" s="12" t="s">
        <v>71</v>
      </c>
      <c r="AY233" s="204" t="s">
        <v>137</v>
      </c>
    </row>
    <row r="234" spans="2:65" s="13" customFormat="1" ht="11.25">
      <c r="B234" s="205"/>
      <c r="C234" s="206"/>
      <c r="D234" s="185" t="s">
        <v>146</v>
      </c>
      <c r="E234" s="207" t="s">
        <v>19</v>
      </c>
      <c r="F234" s="208" t="s">
        <v>149</v>
      </c>
      <c r="G234" s="206"/>
      <c r="H234" s="209">
        <v>14.7</v>
      </c>
      <c r="I234" s="210"/>
      <c r="J234" s="206"/>
      <c r="K234" s="206"/>
      <c r="L234" s="211"/>
      <c r="M234" s="212"/>
      <c r="N234" s="213"/>
      <c r="O234" s="213"/>
      <c r="P234" s="213"/>
      <c r="Q234" s="213"/>
      <c r="R234" s="213"/>
      <c r="S234" s="213"/>
      <c r="T234" s="214"/>
      <c r="AT234" s="215" t="s">
        <v>146</v>
      </c>
      <c r="AU234" s="215" t="s">
        <v>81</v>
      </c>
      <c r="AV234" s="13" t="s">
        <v>144</v>
      </c>
      <c r="AW234" s="13" t="s">
        <v>32</v>
      </c>
      <c r="AX234" s="13" t="s">
        <v>79</v>
      </c>
      <c r="AY234" s="215" t="s">
        <v>137</v>
      </c>
    </row>
    <row r="235" spans="2:65" s="1" customFormat="1" ht="16.5" customHeight="1">
      <c r="B235" s="34"/>
      <c r="C235" s="171" t="s">
        <v>373</v>
      </c>
      <c r="D235" s="171" t="s">
        <v>139</v>
      </c>
      <c r="E235" s="172" t="s">
        <v>374</v>
      </c>
      <c r="F235" s="173" t="s">
        <v>375</v>
      </c>
      <c r="G235" s="174" t="s">
        <v>142</v>
      </c>
      <c r="H235" s="175">
        <v>0.49</v>
      </c>
      <c r="I235" s="176"/>
      <c r="J235" s="177">
        <f>ROUND(I235*H235,2)</f>
        <v>0</v>
      </c>
      <c r="K235" s="173" t="s">
        <v>143</v>
      </c>
      <c r="L235" s="38"/>
      <c r="M235" s="178" t="s">
        <v>19</v>
      </c>
      <c r="N235" s="179" t="s">
        <v>42</v>
      </c>
      <c r="O235" s="60"/>
      <c r="P235" s="180">
        <f>O235*H235</f>
        <v>0</v>
      </c>
      <c r="Q235" s="180">
        <v>0</v>
      </c>
      <c r="R235" s="180">
        <f>Q235*H235</f>
        <v>0</v>
      </c>
      <c r="S235" s="180">
        <v>2.2000000000000002</v>
      </c>
      <c r="T235" s="181">
        <f>S235*H235</f>
        <v>1.0780000000000001</v>
      </c>
      <c r="AR235" s="17" t="s">
        <v>144</v>
      </c>
      <c r="AT235" s="17" t="s">
        <v>139</v>
      </c>
      <c r="AU235" s="17" t="s">
        <v>81</v>
      </c>
      <c r="AY235" s="17" t="s">
        <v>137</v>
      </c>
      <c r="BE235" s="182">
        <f>IF(N235="základní",J235,0)</f>
        <v>0</v>
      </c>
      <c r="BF235" s="182">
        <f>IF(N235="snížená",J235,0)</f>
        <v>0</v>
      </c>
      <c r="BG235" s="182">
        <f>IF(N235="zákl. přenesená",J235,0)</f>
        <v>0</v>
      </c>
      <c r="BH235" s="182">
        <f>IF(N235="sníž. přenesená",J235,0)</f>
        <v>0</v>
      </c>
      <c r="BI235" s="182">
        <f>IF(N235="nulová",J235,0)</f>
        <v>0</v>
      </c>
      <c r="BJ235" s="17" t="s">
        <v>79</v>
      </c>
      <c r="BK235" s="182">
        <f>ROUND(I235*H235,2)</f>
        <v>0</v>
      </c>
      <c r="BL235" s="17" t="s">
        <v>144</v>
      </c>
      <c r="BM235" s="17" t="s">
        <v>376</v>
      </c>
    </row>
    <row r="236" spans="2:65" s="11" customFormat="1" ht="11.25">
      <c r="B236" s="183"/>
      <c r="C236" s="184"/>
      <c r="D236" s="185" t="s">
        <v>146</v>
      </c>
      <c r="E236" s="186" t="s">
        <v>19</v>
      </c>
      <c r="F236" s="187" t="s">
        <v>147</v>
      </c>
      <c r="G236" s="184"/>
      <c r="H236" s="186" t="s">
        <v>19</v>
      </c>
      <c r="I236" s="188"/>
      <c r="J236" s="184"/>
      <c r="K236" s="184"/>
      <c r="L236" s="189"/>
      <c r="M236" s="190"/>
      <c r="N236" s="191"/>
      <c r="O236" s="191"/>
      <c r="P236" s="191"/>
      <c r="Q236" s="191"/>
      <c r="R236" s="191"/>
      <c r="S236" s="191"/>
      <c r="T236" s="192"/>
      <c r="AT236" s="193" t="s">
        <v>146</v>
      </c>
      <c r="AU236" s="193" t="s">
        <v>81</v>
      </c>
      <c r="AV236" s="11" t="s">
        <v>79</v>
      </c>
      <c r="AW236" s="11" t="s">
        <v>32</v>
      </c>
      <c r="AX236" s="11" t="s">
        <v>71</v>
      </c>
      <c r="AY236" s="193" t="s">
        <v>137</v>
      </c>
    </row>
    <row r="237" spans="2:65" s="12" customFormat="1" ht="11.25">
      <c r="B237" s="194"/>
      <c r="C237" s="195"/>
      <c r="D237" s="185" t="s">
        <v>146</v>
      </c>
      <c r="E237" s="196" t="s">
        <v>19</v>
      </c>
      <c r="F237" s="197" t="s">
        <v>377</v>
      </c>
      <c r="G237" s="195"/>
      <c r="H237" s="198">
        <v>0.49</v>
      </c>
      <c r="I237" s="199"/>
      <c r="J237" s="195"/>
      <c r="K237" s="195"/>
      <c r="L237" s="200"/>
      <c r="M237" s="201"/>
      <c r="N237" s="202"/>
      <c r="O237" s="202"/>
      <c r="P237" s="202"/>
      <c r="Q237" s="202"/>
      <c r="R237" s="202"/>
      <c r="S237" s="202"/>
      <c r="T237" s="203"/>
      <c r="AT237" s="204" t="s">
        <v>146</v>
      </c>
      <c r="AU237" s="204" t="s">
        <v>81</v>
      </c>
      <c r="AV237" s="12" t="s">
        <v>81</v>
      </c>
      <c r="AW237" s="12" t="s">
        <v>32</v>
      </c>
      <c r="AX237" s="12" t="s">
        <v>71</v>
      </c>
      <c r="AY237" s="204" t="s">
        <v>137</v>
      </c>
    </row>
    <row r="238" spans="2:65" s="13" customFormat="1" ht="11.25">
      <c r="B238" s="205"/>
      <c r="C238" s="206"/>
      <c r="D238" s="185" t="s">
        <v>146</v>
      </c>
      <c r="E238" s="207" t="s">
        <v>19</v>
      </c>
      <c r="F238" s="208" t="s">
        <v>149</v>
      </c>
      <c r="G238" s="206"/>
      <c r="H238" s="209">
        <v>0.49</v>
      </c>
      <c r="I238" s="210"/>
      <c r="J238" s="206"/>
      <c r="K238" s="206"/>
      <c r="L238" s="211"/>
      <c r="M238" s="212"/>
      <c r="N238" s="213"/>
      <c r="O238" s="213"/>
      <c r="P238" s="213"/>
      <c r="Q238" s="213"/>
      <c r="R238" s="213"/>
      <c r="S238" s="213"/>
      <c r="T238" s="214"/>
      <c r="AT238" s="215" t="s">
        <v>146</v>
      </c>
      <c r="AU238" s="215" t="s">
        <v>81</v>
      </c>
      <c r="AV238" s="13" t="s">
        <v>144</v>
      </c>
      <c r="AW238" s="13" t="s">
        <v>32</v>
      </c>
      <c r="AX238" s="13" t="s">
        <v>79</v>
      </c>
      <c r="AY238" s="215" t="s">
        <v>137</v>
      </c>
    </row>
    <row r="239" spans="2:65" s="1" customFormat="1" ht="16.5" customHeight="1">
      <c r="B239" s="34"/>
      <c r="C239" s="171" t="s">
        <v>378</v>
      </c>
      <c r="D239" s="171" t="s">
        <v>139</v>
      </c>
      <c r="E239" s="172" t="s">
        <v>379</v>
      </c>
      <c r="F239" s="173" t="s">
        <v>380</v>
      </c>
      <c r="G239" s="174" t="s">
        <v>213</v>
      </c>
      <c r="H239" s="175">
        <v>14.5</v>
      </c>
      <c r="I239" s="176"/>
      <c r="J239" s="177">
        <f>ROUND(I239*H239,2)</f>
        <v>0</v>
      </c>
      <c r="K239" s="173" t="s">
        <v>143</v>
      </c>
      <c r="L239" s="38"/>
      <c r="M239" s="178" t="s">
        <v>19</v>
      </c>
      <c r="N239" s="179" t="s">
        <v>42</v>
      </c>
      <c r="O239" s="60"/>
      <c r="P239" s="180">
        <f>O239*H239</f>
        <v>0</v>
      </c>
      <c r="Q239" s="180">
        <v>0</v>
      </c>
      <c r="R239" s="180">
        <f>Q239*H239</f>
        <v>0</v>
      </c>
      <c r="S239" s="180">
        <v>0</v>
      </c>
      <c r="T239" s="181">
        <f>S239*H239</f>
        <v>0</v>
      </c>
      <c r="AR239" s="17" t="s">
        <v>144</v>
      </c>
      <c r="AT239" s="17" t="s">
        <v>139</v>
      </c>
      <c r="AU239" s="17" t="s">
        <v>81</v>
      </c>
      <c r="AY239" s="17" t="s">
        <v>137</v>
      </c>
      <c r="BE239" s="182">
        <f>IF(N239="základní",J239,0)</f>
        <v>0</v>
      </c>
      <c r="BF239" s="182">
        <f>IF(N239="snížená",J239,0)</f>
        <v>0</v>
      </c>
      <c r="BG239" s="182">
        <f>IF(N239="zákl. přenesená",J239,0)</f>
        <v>0</v>
      </c>
      <c r="BH239" s="182">
        <f>IF(N239="sníž. přenesená",J239,0)</f>
        <v>0</v>
      </c>
      <c r="BI239" s="182">
        <f>IF(N239="nulová",J239,0)</f>
        <v>0</v>
      </c>
      <c r="BJ239" s="17" t="s">
        <v>79</v>
      </c>
      <c r="BK239" s="182">
        <f>ROUND(I239*H239,2)</f>
        <v>0</v>
      </c>
      <c r="BL239" s="17" t="s">
        <v>144</v>
      </c>
      <c r="BM239" s="17" t="s">
        <v>381</v>
      </c>
    </row>
    <row r="240" spans="2:65" s="11" customFormat="1" ht="11.25">
      <c r="B240" s="183"/>
      <c r="C240" s="184"/>
      <c r="D240" s="185" t="s">
        <v>146</v>
      </c>
      <c r="E240" s="186" t="s">
        <v>19</v>
      </c>
      <c r="F240" s="187" t="s">
        <v>147</v>
      </c>
      <c r="G240" s="184"/>
      <c r="H240" s="186" t="s">
        <v>19</v>
      </c>
      <c r="I240" s="188"/>
      <c r="J240" s="184"/>
      <c r="K240" s="184"/>
      <c r="L240" s="189"/>
      <c r="M240" s="190"/>
      <c r="N240" s="191"/>
      <c r="O240" s="191"/>
      <c r="P240" s="191"/>
      <c r="Q240" s="191"/>
      <c r="R240" s="191"/>
      <c r="S240" s="191"/>
      <c r="T240" s="192"/>
      <c r="AT240" s="193" t="s">
        <v>146</v>
      </c>
      <c r="AU240" s="193" t="s">
        <v>81</v>
      </c>
      <c r="AV240" s="11" t="s">
        <v>79</v>
      </c>
      <c r="AW240" s="11" t="s">
        <v>32</v>
      </c>
      <c r="AX240" s="11" t="s">
        <v>71</v>
      </c>
      <c r="AY240" s="193" t="s">
        <v>137</v>
      </c>
    </row>
    <row r="241" spans="2:65" s="12" customFormat="1" ht="11.25">
      <c r="B241" s="194"/>
      <c r="C241" s="195"/>
      <c r="D241" s="185" t="s">
        <v>146</v>
      </c>
      <c r="E241" s="196" t="s">
        <v>19</v>
      </c>
      <c r="F241" s="197" t="s">
        <v>382</v>
      </c>
      <c r="G241" s="195"/>
      <c r="H241" s="198">
        <v>14.5</v>
      </c>
      <c r="I241" s="199"/>
      <c r="J241" s="195"/>
      <c r="K241" s="195"/>
      <c r="L241" s="200"/>
      <c r="M241" s="201"/>
      <c r="N241" s="202"/>
      <c r="O241" s="202"/>
      <c r="P241" s="202"/>
      <c r="Q241" s="202"/>
      <c r="R241" s="202"/>
      <c r="S241" s="202"/>
      <c r="T241" s="203"/>
      <c r="AT241" s="204" t="s">
        <v>146</v>
      </c>
      <c r="AU241" s="204" t="s">
        <v>81</v>
      </c>
      <c r="AV241" s="12" t="s">
        <v>81</v>
      </c>
      <c r="AW241" s="12" t="s">
        <v>32</v>
      </c>
      <c r="AX241" s="12" t="s">
        <v>71</v>
      </c>
      <c r="AY241" s="204" t="s">
        <v>137</v>
      </c>
    </row>
    <row r="242" spans="2:65" s="13" customFormat="1" ht="11.25">
      <c r="B242" s="205"/>
      <c r="C242" s="206"/>
      <c r="D242" s="185" t="s">
        <v>146</v>
      </c>
      <c r="E242" s="207" t="s">
        <v>19</v>
      </c>
      <c r="F242" s="208" t="s">
        <v>149</v>
      </c>
      <c r="G242" s="206"/>
      <c r="H242" s="209">
        <v>14.5</v>
      </c>
      <c r="I242" s="210"/>
      <c r="J242" s="206"/>
      <c r="K242" s="206"/>
      <c r="L242" s="211"/>
      <c r="M242" s="212"/>
      <c r="N242" s="213"/>
      <c r="O242" s="213"/>
      <c r="P242" s="213"/>
      <c r="Q242" s="213"/>
      <c r="R242" s="213"/>
      <c r="S242" s="213"/>
      <c r="T242" s="214"/>
      <c r="AT242" s="215" t="s">
        <v>146</v>
      </c>
      <c r="AU242" s="215" t="s">
        <v>81</v>
      </c>
      <c r="AV242" s="13" t="s">
        <v>144</v>
      </c>
      <c r="AW242" s="13" t="s">
        <v>32</v>
      </c>
      <c r="AX242" s="13" t="s">
        <v>79</v>
      </c>
      <c r="AY242" s="215" t="s">
        <v>137</v>
      </c>
    </row>
    <row r="243" spans="2:65" s="1" customFormat="1" ht="16.5" customHeight="1">
      <c r="B243" s="34"/>
      <c r="C243" s="171" t="s">
        <v>383</v>
      </c>
      <c r="D243" s="171" t="s">
        <v>139</v>
      </c>
      <c r="E243" s="172" t="s">
        <v>384</v>
      </c>
      <c r="F243" s="173" t="s">
        <v>385</v>
      </c>
      <c r="G243" s="174" t="s">
        <v>142</v>
      </c>
      <c r="H243" s="175">
        <v>0.52500000000000002</v>
      </c>
      <c r="I243" s="176"/>
      <c r="J243" s="177">
        <f>ROUND(I243*H243,2)</f>
        <v>0</v>
      </c>
      <c r="K243" s="173" t="s">
        <v>143</v>
      </c>
      <c r="L243" s="38"/>
      <c r="M243" s="178" t="s">
        <v>19</v>
      </c>
      <c r="N243" s="179" t="s">
        <v>42</v>
      </c>
      <c r="O243" s="60"/>
      <c r="P243" s="180">
        <f>O243*H243</f>
        <v>0</v>
      </c>
      <c r="Q243" s="180">
        <v>0</v>
      </c>
      <c r="R243" s="180">
        <f>Q243*H243</f>
        <v>0</v>
      </c>
      <c r="S243" s="180">
        <v>2.2000000000000002</v>
      </c>
      <c r="T243" s="181">
        <f>S243*H243</f>
        <v>1.1550000000000002</v>
      </c>
      <c r="AR243" s="17" t="s">
        <v>144</v>
      </c>
      <c r="AT243" s="17" t="s">
        <v>139</v>
      </c>
      <c r="AU243" s="17" t="s">
        <v>81</v>
      </c>
      <c r="AY243" s="17" t="s">
        <v>137</v>
      </c>
      <c r="BE243" s="182">
        <f>IF(N243="základní",J243,0)</f>
        <v>0</v>
      </c>
      <c r="BF243" s="182">
        <f>IF(N243="snížená",J243,0)</f>
        <v>0</v>
      </c>
      <c r="BG243" s="182">
        <f>IF(N243="zákl. přenesená",J243,0)</f>
        <v>0</v>
      </c>
      <c r="BH243" s="182">
        <f>IF(N243="sníž. přenesená",J243,0)</f>
        <v>0</v>
      </c>
      <c r="BI243" s="182">
        <f>IF(N243="nulová",J243,0)</f>
        <v>0</v>
      </c>
      <c r="BJ243" s="17" t="s">
        <v>79</v>
      </c>
      <c r="BK243" s="182">
        <f>ROUND(I243*H243,2)</f>
        <v>0</v>
      </c>
      <c r="BL243" s="17" t="s">
        <v>144</v>
      </c>
      <c r="BM243" s="17" t="s">
        <v>386</v>
      </c>
    </row>
    <row r="244" spans="2:65" s="11" customFormat="1" ht="11.25">
      <c r="B244" s="183"/>
      <c r="C244" s="184"/>
      <c r="D244" s="185" t="s">
        <v>146</v>
      </c>
      <c r="E244" s="186" t="s">
        <v>19</v>
      </c>
      <c r="F244" s="187" t="s">
        <v>147</v>
      </c>
      <c r="G244" s="184"/>
      <c r="H244" s="186" t="s">
        <v>19</v>
      </c>
      <c r="I244" s="188"/>
      <c r="J244" s="184"/>
      <c r="K244" s="184"/>
      <c r="L244" s="189"/>
      <c r="M244" s="190"/>
      <c r="N244" s="191"/>
      <c r="O244" s="191"/>
      <c r="P244" s="191"/>
      <c r="Q244" s="191"/>
      <c r="R244" s="191"/>
      <c r="S244" s="191"/>
      <c r="T244" s="192"/>
      <c r="AT244" s="193" t="s">
        <v>146</v>
      </c>
      <c r="AU244" s="193" t="s">
        <v>81</v>
      </c>
      <c r="AV244" s="11" t="s">
        <v>79</v>
      </c>
      <c r="AW244" s="11" t="s">
        <v>32</v>
      </c>
      <c r="AX244" s="11" t="s">
        <v>71</v>
      </c>
      <c r="AY244" s="193" t="s">
        <v>137</v>
      </c>
    </row>
    <row r="245" spans="2:65" s="12" customFormat="1" ht="11.25">
      <c r="B245" s="194"/>
      <c r="C245" s="195"/>
      <c r="D245" s="185" t="s">
        <v>146</v>
      </c>
      <c r="E245" s="196" t="s">
        <v>19</v>
      </c>
      <c r="F245" s="197" t="s">
        <v>387</v>
      </c>
      <c r="G245" s="195"/>
      <c r="H245" s="198">
        <v>0.52500000000000002</v>
      </c>
      <c r="I245" s="199"/>
      <c r="J245" s="195"/>
      <c r="K245" s="195"/>
      <c r="L245" s="200"/>
      <c r="M245" s="201"/>
      <c r="N245" s="202"/>
      <c r="O245" s="202"/>
      <c r="P245" s="202"/>
      <c r="Q245" s="202"/>
      <c r="R245" s="202"/>
      <c r="S245" s="202"/>
      <c r="T245" s="203"/>
      <c r="AT245" s="204" t="s">
        <v>146</v>
      </c>
      <c r="AU245" s="204" t="s">
        <v>81</v>
      </c>
      <c r="AV245" s="12" t="s">
        <v>81</v>
      </c>
      <c r="AW245" s="12" t="s">
        <v>32</v>
      </c>
      <c r="AX245" s="12" t="s">
        <v>71</v>
      </c>
      <c r="AY245" s="204" t="s">
        <v>137</v>
      </c>
    </row>
    <row r="246" spans="2:65" s="13" customFormat="1" ht="11.25">
      <c r="B246" s="205"/>
      <c r="C246" s="206"/>
      <c r="D246" s="185" t="s">
        <v>146</v>
      </c>
      <c r="E246" s="207" t="s">
        <v>19</v>
      </c>
      <c r="F246" s="208" t="s">
        <v>149</v>
      </c>
      <c r="G246" s="206"/>
      <c r="H246" s="209">
        <v>0.52500000000000002</v>
      </c>
      <c r="I246" s="210"/>
      <c r="J246" s="206"/>
      <c r="K246" s="206"/>
      <c r="L246" s="211"/>
      <c r="M246" s="212"/>
      <c r="N246" s="213"/>
      <c r="O246" s="213"/>
      <c r="P246" s="213"/>
      <c r="Q246" s="213"/>
      <c r="R246" s="213"/>
      <c r="S246" s="213"/>
      <c r="T246" s="214"/>
      <c r="AT246" s="215" t="s">
        <v>146</v>
      </c>
      <c r="AU246" s="215" t="s">
        <v>81</v>
      </c>
      <c r="AV246" s="13" t="s">
        <v>144</v>
      </c>
      <c r="AW246" s="13" t="s">
        <v>32</v>
      </c>
      <c r="AX246" s="13" t="s">
        <v>79</v>
      </c>
      <c r="AY246" s="215" t="s">
        <v>137</v>
      </c>
    </row>
    <row r="247" spans="2:65" s="1" customFormat="1" ht="16.5" customHeight="1">
      <c r="B247" s="34"/>
      <c r="C247" s="171" t="s">
        <v>388</v>
      </c>
      <c r="D247" s="171" t="s">
        <v>139</v>
      </c>
      <c r="E247" s="172" t="s">
        <v>389</v>
      </c>
      <c r="F247" s="173" t="s">
        <v>390</v>
      </c>
      <c r="G247" s="174" t="s">
        <v>142</v>
      </c>
      <c r="H247" s="175">
        <v>0.52500000000000002</v>
      </c>
      <c r="I247" s="176"/>
      <c r="J247" s="177">
        <f>ROUND(I247*H247,2)</f>
        <v>0</v>
      </c>
      <c r="K247" s="173" t="s">
        <v>143</v>
      </c>
      <c r="L247" s="38"/>
      <c r="M247" s="178" t="s">
        <v>19</v>
      </c>
      <c r="N247" s="179" t="s">
        <v>42</v>
      </c>
      <c r="O247" s="60"/>
      <c r="P247" s="180">
        <f>O247*H247</f>
        <v>0</v>
      </c>
      <c r="Q247" s="180">
        <v>0</v>
      </c>
      <c r="R247" s="180">
        <f>Q247*H247</f>
        <v>0</v>
      </c>
      <c r="S247" s="180">
        <v>2.9000000000000001E-2</v>
      </c>
      <c r="T247" s="181">
        <f>S247*H247</f>
        <v>1.5225000000000001E-2</v>
      </c>
      <c r="AR247" s="17" t="s">
        <v>144</v>
      </c>
      <c r="AT247" s="17" t="s">
        <v>139</v>
      </c>
      <c r="AU247" s="17" t="s">
        <v>81</v>
      </c>
      <c r="AY247" s="17" t="s">
        <v>137</v>
      </c>
      <c r="BE247" s="182">
        <f>IF(N247="základní",J247,0)</f>
        <v>0</v>
      </c>
      <c r="BF247" s="182">
        <f>IF(N247="snížená",J247,0)</f>
        <v>0</v>
      </c>
      <c r="BG247" s="182">
        <f>IF(N247="zákl. přenesená",J247,0)</f>
        <v>0</v>
      </c>
      <c r="BH247" s="182">
        <f>IF(N247="sníž. přenesená",J247,0)</f>
        <v>0</v>
      </c>
      <c r="BI247" s="182">
        <f>IF(N247="nulová",J247,0)</f>
        <v>0</v>
      </c>
      <c r="BJ247" s="17" t="s">
        <v>79</v>
      </c>
      <c r="BK247" s="182">
        <f>ROUND(I247*H247,2)</f>
        <v>0</v>
      </c>
      <c r="BL247" s="17" t="s">
        <v>144</v>
      </c>
      <c r="BM247" s="17" t="s">
        <v>391</v>
      </c>
    </row>
    <row r="248" spans="2:65" s="1" customFormat="1" ht="16.5" customHeight="1">
      <c r="B248" s="34"/>
      <c r="C248" s="171" t="s">
        <v>392</v>
      </c>
      <c r="D248" s="171" t="s">
        <v>139</v>
      </c>
      <c r="E248" s="172" t="s">
        <v>393</v>
      </c>
      <c r="F248" s="173" t="s">
        <v>394</v>
      </c>
      <c r="G248" s="174" t="s">
        <v>84</v>
      </c>
      <c r="H248" s="175">
        <v>2.052</v>
      </c>
      <c r="I248" s="176"/>
      <c r="J248" s="177">
        <f>ROUND(I248*H248,2)</f>
        <v>0</v>
      </c>
      <c r="K248" s="173" t="s">
        <v>143</v>
      </c>
      <c r="L248" s="38"/>
      <c r="M248" s="178" t="s">
        <v>19</v>
      </c>
      <c r="N248" s="179" t="s">
        <v>42</v>
      </c>
      <c r="O248" s="60"/>
      <c r="P248" s="180">
        <f>O248*H248</f>
        <v>0</v>
      </c>
      <c r="Q248" s="180">
        <v>0</v>
      </c>
      <c r="R248" s="180">
        <f>Q248*H248</f>
        <v>0</v>
      </c>
      <c r="S248" s="180">
        <v>8.2000000000000003E-2</v>
      </c>
      <c r="T248" s="181">
        <f>S248*H248</f>
        <v>0.16826400000000002</v>
      </c>
      <c r="AR248" s="17" t="s">
        <v>144</v>
      </c>
      <c r="AT248" s="17" t="s">
        <v>139</v>
      </c>
      <c r="AU248" s="17" t="s">
        <v>81</v>
      </c>
      <c r="AY248" s="17" t="s">
        <v>137</v>
      </c>
      <c r="BE248" s="182">
        <f>IF(N248="základní",J248,0)</f>
        <v>0</v>
      </c>
      <c r="BF248" s="182">
        <f>IF(N248="snížená",J248,0)</f>
        <v>0</v>
      </c>
      <c r="BG248" s="182">
        <f>IF(N248="zákl. přenesená",J248,0)</f>
        <v>0</v>
      </c>
      <c r="BH248" s="182">
        <f>IF(N248="sníž. přenesená",J248,0)</f>
        <v>0</v>
      </c>
      <c r="BI248" s="182">
        <f>IF(N248="nulová",J248,0)</f>
        <v>0</v>
      </c>
      <c r="BJ248" s="17" t="s">
        <v>79</v>
      </c>
      <c r="BK248" s="182">
        <f>ROUND(I248*H248,2)</f>
        <v>0</v>
      </c>
      <c r="BL248" s="17" t="s">
        <v>144</v>
      </c>
      <c r="BM248" s="17" t="s">
        <v>395</v>
      </c>
    </row>
    <row r="249" spans="2:65" s="11" customFormat="1" ht="11.25">
      <c r="B249" s="183"/>
      <c r="C249" s="184"/>
      <c r="D249" s="185" t="s">
        <v>146</v>
      </c>
      <c r="E249" s="186" t="s">
        <v>19</v>
      </c>
      <c r="F249" s="187" t="s">
        <v>396</v>
      </c>
      <c r="G249" s="184"/>
      <c r="H249" s="186" t="s">
        <v>19</v>
      </c>
      <c r="I249" s="188"/>
      <c r="J249" s="184"/>
      <c r="K249" s="184"/>
      <c r="L249" s="189"/>
      <c r="M249" s="190"/>
      <c r="N249" s="191"/>
      <c r="O249" s="191"/>
      <c r="P249" s="191"/>
      <c r="Q249" s="191"/>
      <c r="R249" s="191"/>
      <c r="S249" s="191"/>
      <c r="T249" s="192"/>
      <c r="AT249" s="193" t="s">
        <v>146</v>
      </c>
      <c r="AU249" s="193" t="s">
        <v>81</v>
      </c>
      <c r="AV249" s="11" t="s">
        <v>79</v>
      </c>
      <c r="AW249" s="11" t="s">
        <v>32</v>
      </c>
      <c r="AX249" s="11" t="s">
        <v>71</v>
      </c>
      <c r="AY249" s="193" t="s">
        <v>137</v>
      </c>
    </row>
    <row r="250" spans="2:65" s="12" customFormat="1" ht="11.25">
      <c r="B250" s="194"/>
      <c r="C250" s="195"/>
      <c r="D250" s="185" t="s">
        <v>146</v>
      </c>
      <c r="E250" s="196" t="s">
        <v>19</v>
      </c>
      <c r="F250" s="197" t="s">
        <v>397</v>
      </c>
      <c r="G250" s="195"/>
      <c r="H250" s="198">
        <v>2.052</v>
      </c>
      <c r="I250" s="199"/>
      <c r="J250" s="195"/>
      <c r="K250" s="195"/>
      <c r="L250" s="200"/>
      <c r="M250" s="201"/>
      <c r="N250" s="202"/>
      <c r="O250" s="202"/>
      <c r="P250" s="202"/>
      <c r="Q250" s="202"/>
      <c r="R250" s="202"/>
      <c r="S250" s="202"/>
      <c r="T250" s="203"/>
      <c r="AT250" s="204" t="s">
        <v>146</v>
      </c>
      <c r="AU250" s="204" t="s">
        <v>81</v>
      </c>
      <c r="AV250" s="12" t="s">
        <v>81</v>
      </c>
      <c r="AW250" s="12" t="s">
        <v>32</v>
      </c>
      <c r="AX250" s="12" t="s">
        <v>79</v>
      </c>
      <c r="AY250" s="204" t="s">
        <v>137</v>
      </c>
    </row>
    <row r="251" spans="2:65" s="1" customFormat="1" ht="22.5" customHeight="1">
      <c r="B251" s="34"/>
      <c r="C251" s="171" t="s">
        <v>398</v>
      </c>
      <c r="D251" s="171" t="s">
        <v>139</v>
      </c>
      <c r="E251" s="172" t="s">
        <v>399</v>
      </c>
      <c r="F251" s="173" t="s">
        <v>400</v>
      </c>
      <c r="G251" s="174" t="s">
        <v>84</v>
      </c>
      <c r="H251" s="175">
        <v>8.9049999999999994</v>
      </c>
      <c r="I251" s="176"/>
      <c r="J251" s="177">
        <f>ROUND(I251*H251,2)</f>
        <v>0</v>
      </c>
      <c r="K251" s="173" t="s">
        <v>143</v>
      </c>
      <c r="L251" s="38"/>
      <c r="M251" s="178" t="s">
        <v>19</v>
      </c>
      <c r="N251" s="179" t="s">
        <v>42</v>
      </c>
      <c r="O251" s="60"/>
      <c r="P251" s="180">
        <f>O251*H251</f>
        <v>0</v>
      </c>
      <c r="Q251" s="180">
        <v>0</v>
      </c>
      <c r="R251" s="180">
        <f>Q251*H251</f>
        <v>0</v>
      </c>
      <c r="S251" s="180">
        <v>0.26100000000000001</v>
      </c>
      <c r="T251" s="181">
        <f>S251*H251</f>
        <v>2.3242050000000001</v>
      </c>
      <c r="AR251" s="17" t="s">
        <v>144</v>
      </c>
      <c r="AT251" s="17" t="s">
        <v>139</v>
      </c>
      <c r="AU251" s="17" t="s">
        <v>81</v>
      </c>
      <c r="AY251" s="17" t="s">
        <v>137</v>
      </c>
      <c r="BE251" s="182">
        <f>IF(N251="základní",J251,0)</f>
        <v>0</v>
      </c>
      <c r="BF251" s="182">
        <f>IF(N251="snížená",J251,0)</f>
        <v>0</v>
      </c>
      <c r="BG251" s="182">
        <f>IF(N251="zákl. přenesená",J251,0)</f>
        <v>0</v>
      </c>
      <c r="BH251" s="182">
        <f>IF(N251="sníž. přenesená",J251,0)</f>
        <v>0</v>
      </c>
      <c r="BI251" s="182">
        <f>IF(N251="nulová",J251,0)</f>
        <v>0</v>
      </c>
      <c r="BJ251" s="17" t="s">
        <v>79</v>
      </c>
      <c r="BK251" s="182">
        <f>ROUND(I251*H251,2)</f>
        <v>0</v>
      </c>
      <c r="BL251" s="17" t="s">
        <v>144</v>
      </c>
      <c r="BM251" s="17" t="s">
        <v>401</v>
      </c>
    </row>
    <row r="252" spans="2:65" s="11" customFormat="1" ht="11.25">
      <c r="B252" s="183"/>
      <c r="C252" s="184"/>
      <c r="D252" s="185" t="s">
        <v>146</v>
      </c>
      <c r="E252" s="186" t="s">
        <v>19</v>
      </c>
      <c r="F252" s="187" t="s">
        <v>396</v>
      </c>
      <c r="G252" s="184"/>
      <c r="H252" s="186" t="s">
        <v>19</v>
      </c>
      <c r="I252" s="188"/>
      <c r="J252" s="184"/>
      <c r="K252" s="184"/>
      <c r="L252" s="189"/>
      <c r="M252" s="190"/>
      <c r="N252" s="191"/>
      <c r="O252" s="191"/>
      <c r="P252" s="191"/>
      <c r="Q252" s="191"/>
      <c r="R252" s="191"/>
      <c r="S252" s="191"/>
      <c r="T252" s="192"/>
      <c r="AT252" s="193" t="s">
        <v>146</v>
      </c>
      <c r="AU252" s="193" t="s">
        <v>81</v>
      </c>
      <c r="AV252" s="11" t="s">
        <v>79</v>
      </c>
      <c r="AW252" s="11" t="s">
        <v>32</v>
      </c>
      <c r="AX252" s="11" t="s">
        <v>71</v>
      </c>
      <c r="AY252" s="193" t="s">
        <v>137</v>
      </c>
    </row>
    <row r="253" spans="2:65" s="12" customFormat="1" ht="11.25">
      <c r="B253" s="194"/>
      <c r="C253" s="195"/>
      <c r="D253" s="185" t="s">
        <v>146</v>
      </c>
      <c r="E253" s="196" t="s">
        <v>19</v>
      </c>
      <c r="F253" s="197" t="s">
        <v>402</v>
      </c>
      <c r="G253" s="195"/>
      <c r="H253" s="198">
        <v>8.9049999999999994</v>
      </c>
      <c r="I253" s="199"/>
      <c r="J253" s="195"/>
      <c r="K253" s="195"/>
      <c r="L253" s="200"/>
      <c r="M253" s="201"/>
      <c r="N253" s="202"/>
      <c r="O253" s="202"/>
      <c r="P253" s="202"/>
      <c r="Q253" s="202"/>
      <c r="R253" s="202"/>
      <c r="S253" s="202"/>
      <c r="T253" s="203"/>
      <c r="AT253" s="204" t="s">
        <v>146</v>
      </c>
      <c r="AU253" s="204" t="s">
        <v>81</v>
      </c>
      <c r="AV253" s="12" t="s">
        <v>81</v>
      </c>
      <c r="AW253" s="12" t="s">
        <v>32</v>
      </c>
      <c r="AX253" s="12" t="s">
        <v>71</v>
      </c>
      <c r="AY253" s="204" t="s">
        <v>137</v>
      </c>
    </row>
    <row r="254" spans="2:65" s="13" customFormat="1" ht="11.25">
      <c r="B254" s="205"/>
      <c r="C254" s="206"/>
      <c r="D254" s="185" t="s">
        <v>146</v>
      </c>
      <c r="E254" s="207" t="s">
        <v>19</v>
      </c>
      <c r="F254" s="208" t="s">
        <v>149</v>
      </c>
      <c r="G254" s="206"/>
      <c r="H254" s="209">
        <v>8.9049999999999994</v>
      </c>
      <c r="I254" s="210"/>
      <c r="J254" s="206"/>
      <c r="K254" s="206"/>
      <c r="L254" s="211"/>
      <c r="M254" s="212"/>
      <c r="N254" s="213"/>
      <c r="O254" s="213"/>
      <c r="P254" s="213"/>
      <c r="Q254" s="213"/>
      <c r="R254" s="213"/>
      <c r="S254" s="213"/>
      <c r="T254" s="214"/>
      <c r="AT254" s="215" t="s">
        <v>146</v>
      </c>
      <c r="AU254" s="215" t="s">
        <v>81</v>
      </c>
      <c r="AV254" s="13" t="s">
        <v>144</v>
      </c>
      <c r="AW254" s="13" t="s">
        <v>32</v>
      </c>
      <c r="AX254" s="13" t="s">
        <v>79</v>
      </c>
      <c r="AY254" s="215" t="s">
        <v>137</v>
      </c>
    </row>
    <row r="255" spans="2:65" s="1" customFormat="1" ht="22.5" customHeight="1">
      <c r="B255" s="34"/>
      <c r="C255" s="171" t="s">
        <v>403</v>
      </c>
      <c r="D255" s="171" t="s">
        <v>139</v>
      </c>
      <c r="E255" s="172" t="s">
        <v>404</v>
      </c>
      <c r="F255" s="173" t="s">
        <v>405</v>
      </c>
      <c r="G255" s="174" t="s">
        <v>84</v>
      </c>
      <c r="H255" s="175">
        <v>1.5</v>
      </c>
      <c r="I255" s="176"/>
      <c r="J255" s="177">
        <f>ROUND(I255*H255,2)</f>
        <v>0</v>
      </c>
      <c r="K255" s="173" t="s">
        <v>143</v>
      </c>
      <c r="L255" s="38"/>
      <c r="M255" s="178" t="s">
        <v>19</v>
      </c>
      <c r="N255" s="179" t="s">
        <v>42</v>
      </c>
      <c r="O255" s="60"/>
      <c r="P255" s="180">
        <f>O255*H255</f>
        <v>0</v>
      </c>
      <c r="Q255" s="180">
        <v>0</v>
      </c>
      <c r="R255" s="180">
        <f>Q255*H255</f>
        <v>0</v>
      </c>
      <c r="S255" s="180">
        <v>6.8000000000000005E-2</v>
      </c>
      <c r="T255" s="181">
        <f>S255*H255</f>
        <v>0.10200000000000001</v>
      </c>
      <c r="AR255" s="17" t="s">
        <v>144</v>
      </c>
      <c r="AT255" s="17" t="s">
        <v>139</v>
      </c>
      <c r="AU255" s="17" t="s">
        <v>81</v>
      </c>
      <c r="AY255" s="17" t="s">
        <v>137</v>
      </c>
      <c r="BE255" s="182">
        <f>IF(N255="základní",J255,0)</f>
        <v>0</v>
      </c>
      <c r="BF255" s="182">
        <f>IF(N255="snížená",J255,0)</f>
        <v>0</v>
      </c>
      <c r="BG255" s="182">
        <f>IF(N255="zákl. přenesená",J255,0)</f>
        <v>0</v>
      </c>
      <c r="BH255" s="182">
        <f>IF(N255="sníž. přenesená",J255,0)</f>
        <v>0</v>
      </c>
      <c r="BI255" s="182">
        <f>IF(N255="nulová",J255,0)</f>
        <v>0</v>
      </c>
      <c r="BJ255" s="17" t="s">
        <v>79</v>
      </c>
      <c r="BK255" s="182">
        <f>ROUND(I255*H255,2)</f>
        <v>0</v>
      </c>
      <c r="BL255" s="17" t="s">
        <v>144</v>
      </c>
      <c r="BM255" s="17" t="s">
        <v>406</v>
      </c>
    </row>
    <row r="256" spans="2:65" s="11" customFormat="1" ht="11.25">
      <c r="B256" s="183"/>
      <c r="C256" s="184"/>
      <c r="D256" s="185" t="s">
        <v>146</v>
      </c>
      <c r="E256" s="186" t="s">
        <v>19</v>
      </c>
      <c r="F256" s="187" t="s">
        <v>407</v>
      </c>
      <c r="G256" s="184"/>
      <c r="H256" s="186" t="s">
        <v>19</v>
      </c>
      <c r="I256" s="188"/>
      <c r="J256" s="184"/>
      <c r="K256" s="184"/>
      <c r="L256" s="189"/>
      <c r="M256" s="190"/>
      <c r="N256" s="191"/>
      <c r="O256" s="191"/>
      <c r="P256" s="191"/>
      <c r="Q256" s="191"/>
      <c r="R256" s="191"/>
      <c r="S256" s="191"/>
      <c r="T256" s="192"/>
      <c r="AT256" s="193" t="s">
        <v>146</v>
      </c>
      <c r="AU256" s="193" t="s">
        <v>81</v>
      </c>
      <c r="AV256" s="11" t="s">
        <v>79</v>
      </c>
      <c r="AW256" s="11" t="s">
        <v>32</v>
      </c>
      <c r="AX256" s="11" t="s">
        <v>71</v>
      </c>
      <c r="AY256" s="193" t="s">
        <v>137</v>
      </c>
    </row>
    <row r="257" spans="2:65" s="12" customFormat="1" ht="11.25">
      <c r="B257" s="194"/>
      <c r="C257" s="195"/>
      <c r="D257" s="185" t="s">
        <v>146</v>
      </c>
      <c r="E257" s="196" t="s">
        <v>19</v>
      </c>
      <c r="F257" s="197" t="s">
        <v>408</v>
      </c>
      <c r="G257" s="195"/>
      <c r="H257" s="198">
        <v>1.5</v>
      </c>
      <c r="I257" s="199"/>
      <c r="J257" s="195"/>
      <c r="K257" s="195"/>
      <c r="L257" s="200"/>
      <c r="M257" s="201"/>
      <c r="N257" s="202"/>
      <c r="O257" s="202"/>
      <c r="P257" s="202"/>
      <c r="Q257" s="202"/>
      <c r="R257" s="202"/>
      <c r="S257" s="202"/>
      <c r="T257" s="203"/>
      <c r="AT257" s="204" t="s">
        <v>146</v>
      </c>
      <c r="AU257" s="204" t="s">
        <v>81</v>
      </c>
      <c r="AV257" s="12" t="s">
        <v>81</v>
      </c>
      <c r="AW257" s="12" t="s">
        <v>32</v>
      </c>
      <c r="AX257" s="12" t="s">
        <v>79</v>
      </c>
      <c r="AY257" s="204" t="s">
        <v>137</v>
      </c>
    </row>
    <row r="258" spans="2:65" s="1" customFormat="1" ht="16.5" customHeight="1">
      <c r="B258" s="34"/>
      <c r="C258" s="171" t="s">
        <v>409</v>
      </c>
      <c r="D258" s="171" t="s">
        <v>139</v>
      </c>
      <c r="E258" s="172" t="s">
        <v>410</v>
      </c>
      <c r="F258" s="173" t="s">
        <v>411</v>
      </c>
      <c r="G258" s="174" t="s">
        <v>84</v>
      </c>
      <c r="H258" s="175">
        <v>5.5839999999999996</v>
      </c>
      <c r="I258" s="176"/>
      <c r="J258" s="177">
        <f>ROUND(I258*H258,2)</f>
        <v>0</v>
      </c>
      <c r="K258" s="173" t="s">
        <v>143</v>
      </c>
      <c r="L258" s="38"/>
      <c r="M258" s="178" t="s">
        <v>19</v>
      </c>
      <c r="N258" s="179" t="s">
        <v>42</v>
      </c>
      <c r="O258" s="60"/>
      <c r="P258" s="180">
        <f>O258*H258</f>
        <v>0</v>
      </c>
      <c r="Q258" s="180">
        <v>0</v>
      </c>
      <c r="R258" s="180">
        <f>Q258*H258</f>
        <v>0</v>
      </c>
      <c r="S258" s="180">
        <v>0</v>
      </c>
      <c r="T258" s="181">
        <f>S258*H258</f>
        <v>0</v>
      </c>
      <c r="AR258" s="17" t="s">
        <v>144</v>
      </c>
      <c r="AT258" s="17" t="s">
        <v>139</v>
      </c>
      <c r="AU258" s="17" t="s">
        <v>81</v>
      </c>
      <c r="AY258" s="17" t="s">
        <v>137</v>
      </c>
      <c r="BE258" s="182">
        <f>IF(N258="základní",J258,0)</f>
        <v>0</v>
      </c>
      <c r="BF258" s="182">
        <f>IF(N258="snížená",J258,0)</f>
        <v>0</v>
      </c>
      <c r="BG258" s="182">
        <f>IF(N258="zákl. přenesená",J258,0)</f>
        <v>0</v>
      </c>
      <c r="BH258" s="182">
        <f>IF(N258="sníž. přenesená",J258,0)</f>
        <v>0</v>
      </c>
      <c r="BI258" s="182">
        <f>IF(N258="nulová",J258,0)</f>
        <v>0</v>
      </c>
      <c r="BJ258" s="17" t="s">
        <v>79</v>
      </c>
      <c r="BK258" s="182">
        <f>ROUND(I258*H258,2)</f>
        <v>0</v>
      </c>
      <c r="BL258" s="17" t="s">
        <v>144</v>
      </c>
      <c r="BM258" s="17" t="s">
        <v>412</v>
      </c>
    </row>
    <row r="259" spans="2:65" s="11" customFormat="1" ht="11.25">
      <c r="B259" s="183"/>
      <c r="C259" s="184"/>
      <c r="D259" s="185" t="s">
        <v>146</v>
      </c>
      <c r="E259" s="186" t="s">
        <v>19</v>
      </c>
      <c r="F259" s="187" t="s">
        <v>413</v>
      </c>
      <c r="G259" s="184"/>
      <c r="H259" s="186" t="s">
        <v>19</v>
      </c>
      <c r="I259" s="188"/>
      <c r="J259" s="184"/>
      <c r="K259" s="184"/>
      <c r="L259" s="189"/>
      <c r="M259" s="190"/>
      <c r="N259" s="191"/>
      <c r="O259" s="191"/>
      <c r="P259" s="191"/>
      <c r="Q259" s="191"/>
      <c r="R259" s="191"/>
      <c r="S259" s="191"/>
      <c r="T259" s="192"/>
      <c r="AT259" s="193" t="s">
        <v>146</v>
      </c>
      <c r="AU259" s="193" t="s">
        <v>81</v>
      </c>
      <c r="AV259" s="11" t="s">
        <v>79</v>
      </c>
      <c r="AW259" s="11" t="s">
        <v>32</v>
      </c>
      <c r="AX259" s="11" t="s">
        <v>71</v>
      </c>
      <c r="AY259" s="193" t="s">
        <v>137</v>
      </c>
    </row>
    <row r="260" spans="2:65" s="12" customFormat="1" ht="11.25">
      <c r="B260" s="194"/>
      <c r="C260" s="195"/>
      <c r="D260" s="185" t="s">
        <v>146</v>
      </c>
      <c r="E260" s="196" t="s">
        <v>19</v>
      </c>
      <c r="F260" s="197" t="s">
        <v>414</v>
      </c>
      <c r="G260" s="195"/>
      <c r="H260" s="198">
        <v>5.5839999999999996</v>
      </c>
      <c r="I260" s="199"/>
      <c r="J260" s="195"/>
      <c r="K260" s="195"/>
      <c r="L260" s="200"/>
      <c r="M260" s="201"/>
      <c r="N260" s="202"/>
      <c r="O260" s="202"/>
      <c r="P260" s="202"/>
      <c r="Q260" s="202"/>
      <c r="R260" s="202"/>
      <c r="S260" s="202"/>
      <c r="T260" s="203"/>
      <c r="AT260" s="204" t="s">
        <v>146</v>
      </c>
      <c r="AU260" s="204" t="s">
        <v>81</v>
      </c>
      <c r="AV260" s="12" t="s">
        <v>81</v>
      </c>
      <c r="AW260" s="12" t="s">
        <v>32</v>
      </c>
      <c r="AX260" s="12" t="s">
        <v>79</v>
      </c>
      <c r="AY260" s="204" t="s">
        <v>137</v>
      </c>
    </row>
    <row r="261" spans="2:65" s="1" customFormat="1" ht="16.5" customHeight="1">
      <c r="B261" s="34"/>
      <c r="C261" s="171" t="s">
        <v>415</v>
      </c>
      <c r="D261" s="171" t="s">
        <v>139</v>
      </c>
      <c r="E261" s="172" t="s">
        <v>416</v>
      </c>
      <c r="F261" s="173" t="s">
        <v>417</v>
      </c>
      <c r="G261" s="174" t="s">
        <v>223</v>
      </c>
      <c r="H261" s="175">
        <v>1</v>
      </c>
      <c r="I261" s="176"/>
      <c r="J261" s="177">
        <f>ROUND(I261*H261,2)</f>
        <v>0</v>
      </c>
      <c r="K261" s="173" t="s">
        <v>19</v>
      </c>
      <c r="L261" s="38"/>
      <c r="M261" s="178" t="s">
        <v>19</v>
      </c>
      <c r="N261" s="179" t="s">
        <v>42</v>
      </c>
      <c r="O261" s="60"/>
      <c r="P261" s="180">
        <f>O261*H261</f>
        <v>0</v>
      </c>
      <c r="Q261" s="180">
        <v>0</v>
      </c>
      <c r="R261" s="180">
        <f>Q261*H261</f>
        <v>0</v>
      </c>
      <c r="S261" s="180">
        <v>0.11899999999999999</v>
      </c>
      <c r="T261" s="181">
        <f>S261*H261</f>
        <v>0.11899999999999999</v>
      </c>
      <c r="AR261" s="17" t="s">
        <v>144</v>
      </c>
      <c r="AT261" s="17" t="s">
        <v>139</v>
      </c>
      <c r="AU261" s="17" t="s">
        <v>81</v>
      </c>
      <c r="AY261" s="17" t="s">
        <v>137</v>
      </c>
      <c r="BE261" s="182">
        <f>IF(N261="základní",J261,0)</f>
        <v>0</v>
      </c>
      <c r="BF261" s="182">
        <f>IF(N261="snížená",J261,0)</f>
        <v>0</v>
      </c>
      <c r="BG261" s="182">
        <f>IF(N261="zákl. přenesená",J261,0)</f>
        <v>0</v>
      </c>
      <c r="BH261" s="182">
        <f>IF(N261="sníž. přenesená",J261,0)</f>
        <v>0</v>
      </c>
      <c r="BI261" s="182">
        <f>IF(N261="nulová",J261,0)</f>
        <v>0</v>
      </c>
      <c r="BJ261" s="17" t="s">
        <v>79</v>
      </c>
      <c r="BK261" s="182">
        <f>ROUND(I261*H261,2)</f>
        <v>0</v>
      </c>
      <c r="BL261" s="17" t="s">
        <v>144</v>
      </c>
      <c r="BM261" s="17" t="s">
        <v>418</v>
      </c>
    </row>
    <row r="262" spans="2:65" s="11" customFormat="1" ht="11.25">
      <c r="B262" s="183"/>
      <c r="C262" s="184"/>
      <c r="D262" s="185" t="s">
        <v>146</v>
      </c>
      <c r="E262" s="186" t="s">
        <v>19</v>
      </c>
      <c r="F262" s="187" t="s">
        <v>419</v>
      </c>
      <c r="G262" s="184"/>
      <c r="H262" s="186" t="s">
        <v>19</v>
      </c>
      <c r="I262" s="188"/>
      <c r="J262" s="184"/>
      <c r="K262" s="184"/>
      <c r="L262" s="189"/>
      <c r="M262" s="190"/>
      <c r="N262" s="191"/>
      <c r="O262" s="191"/>
      <c r="P262" s="191"/>
      <c r="Q262" s="191"/>
      <c r="R262" s="191"/>
      <c r="S262" s="191"/>
      <c r="T262" s="192"/>
      <c r="AT262" s="193" t="s">
        <v>146</v>
      </c>
      <c r="AU262" s="193" t="s">
        <v>81</v>
      </c>
      <c r="AV262" s="11" t="s">
        <v>79</v>
      </c>
      <c r="AW262" s="11" t="s">
        <v>32</v>
      </c>
      <c r="AX262" s="11" t="s">
        <v>71</v>
      </c>
      <c r="AY262" s="193" t="s">
        <v>137</v>
      </c>
    </row>
    <row r="263" spans="2:65" s="12" customFormat="1" ht="11.25">
      <c r="B263" s="194"/>
      <c r="C263" s="195"/>
      <c r="D263" s="185" t="s">
        <v>146</v>
      </c>
      <c r="E263" s="196" t="s">
        <v>19</v>
      </c>
      <c r="F263" s="197" t="s">
        <v>79</v>
      </c>
      <c r="G263" s="195"/>
      <c r="H263" s="198">
        <v>1</v>
      </c>
      <c r="I263" s="199"/>
      <c r="J263" s="195"/>
      <c r="K263" s="195"/>
      <c r="L263" s="200"/>
      <c r="M263" s="201"/>
      <c r="N263" s="202"/>
      <c r="O263" s="202"/>
      <c r="P263" s="202"/>
      <c r="Q263" s="202"/>
      <c r="R263" s="202"/>
      <c r="S263" s="202"/>
      <c r="T263" s="203"/>
      <c r="AT263" s="204" t="s">
        <v>146</v>
      </c>
      <c r="AU263" s="204" t="s">
        <v>81</v>
      </c>
      <c r="AV263" s="12" t="s">
        <v>81</v>
      </c>
      <c r="AW263" s="12" t="s">
        <v>32</v>
      </c>
      <c r="AX263" s="12" t="s">
        <v>79</v>
      </c>
      <c r="AY263" s="204" t="s">
        <v>137</v>
      </c>
    </row>
    <row r="264" spans="2:65" s="1" customFormat="1" ht="22.5" customHeight="1">
      <c r="B264" s="34"/>
      <c r="C264" s="171" t="s">
        <v>420</v>
      </c>
      <c r="D264" s="171" t="s">
        <v>139</v>
      </c>
      <c r="E264" s="172" t="s">
        <v>421</v>
      </c>
      <c r="F264" s="173" t="s">
        <v>422</v>
      </c>
      <c r="G264" s="174" t="s">
        <v>84</v>
      </c>
      <c r="H264" s="175">
        <v>1</v>
      </c>
      <c r="I264" s="176"/>
      <c r="J264" s="177">
        <f>ROUND(I264*H264,2)</f>
        <v>0</v>
      </c>
      <c r="K264" s="173" t="s">
        <v>143</v>
      </c>
      <c r="L264" s="38"/>
      <c r="M264" s="178" t="s">
        <v>19</v>
      </c>
      <c r="N264" s="179" t="s">
        <v>42</v>
      </c>
      <c r="O264" s="60"/>
      <c r="P264" s="180">
        <f>O264*H264</f>
        <v>0</v>
      </c>
      <c r="Q264" s="180">
        <v>0</v>
      </c>
      <c r="R264" s="180">
        <f>Q264*H264</f>
        <v>0</v>
      </c>
      <c r="S264" s="180">
        <v>4.5999999999999999E-2</v>
      </c>
      <c r="T264" s="181">
        <f>S264*H264</f>
        <v>4.5999999999999999E-2</v>
      </c>
      <c r="AR264" s="17" t="s">
        <v>144</v>
      </c>
      <c r="AT264" s="17" t="s">
        <v>139</v>
      </c>
      <c r="AU264" s="17" t="s">
        <v>81</v>
      </c>
      <c r="AY264" s="17" t="s">
        <v>137</v>
      </c>
      <c r="BE264" s="182">
        <f>IF(N264="základní",J264,0)</f>
        <v>0</v>
      </c>
      <c r="BF264" s="182">
        <f>IF(N264="snížená",J264,0)</f>
        <v>0</v>
      </c>
      <c r="BG264" s="182">
        <f>IF(N264="zákl. přenesená",J264,0)</f>
        <v>0</v>
      </c>
      <c r="BH264" s="182">
        <f>IF(N264="sníž. přenesená",J264,0)</f>
        <v>0</v>
      </c>
      <c r="BI264" s="182">
        <f>IF(N264="nulová",J264,0)</f>
        <v>0</v>
      </c>
      <c r="BJ264" s="17" t="s">
        <v>79</v>
      </c>
      <c r="BK264" s="182">
        <f>ROUND(I264*H264,2)</f>
        <v>0</v>
      </c>
      <c r="BL264" s="17" t="s">
        <v>144</v>
      </c>
      <c r="BM264" s="17" t="s">
        <v>423</v>
      </c>
    </row>
    <row r="265" spans="2:65" s="12" customFormat="1" ht="11.25">
      <c r="B265" s="194"/>
      <c r="C265" s="195"/>
      <c r="D265" s="185" t="s">
        <v>146</v>
      </c>
      <c r="E265" s="196" t="s">
        <v>19</v>
      </c>
      <c r="F265" s="197" t="s">
        <v>424</v>
      </c>
      <c r="G265" s="195"/>
      <c r="H265" s="198">
        <v>1</v>
      </c>
      <c r="I265" s="199"/>
      <c r="J265" s="195"/>
      <c r="K265" s="195"/>
      <c r="L265" s="200"/>
      <c r="M265" s="201"/>
      <c r="N265" s="202"/>
      <c r="O265" s="202"/>
      <c r="P265" s="202"/>
      <c r="Q265" s="202"/>
      <c r="R265" s="202"/>
      <c r="S265" s="202"/>
      <c r="T265" s="203"/>
      <c r="AT265" s="204" t="s">
        <v>146</v>
      </c>
      <c r="AU265" s="204" t="s">
        <v>81</v>
      </c>
      <c r="AV265" s="12" t="s">
        <v>81</v>
      </c>
      <c r="AW265" s="12" t="s">
        <v>32</v>
      </c>
      <c r="AX265" s="12" t="s">
        <v>71</v>
      </c>
      <c r="AY265" s="204" t="s">
        <v>137</v>
      </c>
    </row>
    <row r="266" spans="2:65" s="13" customFormat="1" ht="11.25">
      <c r="B266" s="205"/>
      <c r="C266" s="206"/>
      <c r="D266" s="185" t="s">
        <v>146</v>
      </c>
      <c r="E266" s="207" t="s">
        <v>19</v>
      </c>
      <c r="F266" s="208" t="s">
        <v>149</v>
      </c>
      <c r="G266" s="206"/>
      <c r="H266" s="209">
        <v>1</v>
      </c>
      <c r="I266" s="210"/>
      <c r="J266" s="206"/>
      <c r="K266" s="206"/>
      <c r="L266" s="211"/>
      <c r="M266" s="212"/>
      <c r="N266" s="213"/>
      <c r="O266" s="213"/>
      <c r="P266" s="213"/>
      <c r="Q266" s="213"/>
      <c r="R266" s="213"/>
      <c r="S266" s="213"/>
      <c r="T266" s="214"/>
      <c r="AT266" s="215" t="s">
        <v>146</v>
      </c>
      <c r="AU266" s="215" t="s">
        <v>81</v>
      </c>
      <c r="AV266" s="13" t="s">
        <v>144</v>
      </c>
      <c r="AW266" s="13" t="s">
        <v>32</v>
      </c>
      <c r="AX266" s="13" t="s">
        <v>79</v>
      </c>
      <c r="AY266" s="215" t="s">
        <v>137</v>
      </c>
    </row>
    <row r="267" spans="2:65" s="10" customFormat="1" ht="22.9" customHeight="1">
      <c r="B267" s="155"/>
      <c r="C267" s="156"/>
      <c r="D267" s="157" t="s">
        <v>70</v>
      </c>
      <c r="E267" s="169" t="s">
        <v>425</v>
      </c>
      <c r="F267" s="169" t="s">
        <v>426</v>
      </c>
      <c r="G267" s="156"/>
      <c r="H267" s="156"/>
      <c r="I267" s="159"/>
      <c r="J267" s="170">
        <f>BK267</f>
        <v>0</v>
      </c>
      <c r="K267" s="156"/>
      <c r="L267" s="161"/>
      <c r="M267" s="162"/>
      <c r="N267" s="163"/>
      <c r="O267" s="163"/>
      <c r="P267" s="164">
        <f>SUM(P268:P274)</f>
        <v>0</v>
      </c>
      <c r="Q267" s="163"/>
      <c r="R267" s="164">
        <f>SUM(R268:R274)</f>
        <v>0</v>
      </c>
      <c r="S267" s="163"/>
      <c r="T267" s="165">
        <f>SUM(T268:T274)</f>
        <v>0</v>
      </c>
      <c r="AR267" s="166" t="s">
        <v>79</v>
      </c>
      <c r="AT267" s="167" t="s">
        <v>70</v>
      </c>
      <c r="AU267" s="167" t="s">
        <v>79</v>
      </c>
      <c r="AY267" s="166" t="s">
        <v>137</v>
      </c>
      <c r="BK267" s="168">
        <f>SUM(BK268:BK274)</f>
        <v>0</v>
      </c>
    </row>
    <row r="268" spans="2:65" s="1" customFormat="1" ht="22.5" customHeight="1">
      <c r="B268" s="34"/>
      <c r="C268" s="171" t="s">
        <v>427</v>
      </c>
      <c r="D268" s="171" t="s">
        <v>139</v>
      </c>
      <c r="E268" s="172" t="s">
        <v>428</v>
      </c>
      <c r="F268" s="173" t="s">
        <v>429</v>
      </c>
      <c r="G268" s="174" t="s">
        <v>159</v>
      </c>
      <c r="H268" s="175">
        <v>5.3810000000000002</v>
      </c>
      <c r="I268" s="176"/>
      <c r="J268" s="177">
        <f>ROUND(I268*H268,2)</f>
        <v>0</v>
      </c>
      <c r="K268" s="173" t="s">
        <v>143</v>
      </c>
      <c r="L268" s="38"/>
      <c r="M268" s="178" t="s">
        <v>19</v>
      </c>
      <c r="N268" s="179" t="s">
        <v>42</v>
      </c>
      <c r="O268" s="60"/>
      <c r="P268" s="180">
        <f>O268*H268</f>
        <v>0</v>
      </c>
      <c r="Q268" s="180">
        <v>0</v>
      </c>
      <c r="R268" s="180">
        <f>Q268*H268</f>
        <v>0</v>
      </c>
      <c r="S268" s="180">
        <v>0</v>
      </c>
      <c r="T268" s="181">
        <f>S268*H268</f>
        <v>0</v>
      </c>
      <c r="AR268" s="17" t="s">
        <v>144</v>
      </c>
      <c r="AT268" s="17" t="s">
        <v>139</v>
      </c>
      <c r="AU268" s="17" t="s">
        <v>81</v>
      </c>
      <c r="AY268" s="17" t="s">
        <v>137</v>
      </c>
      <c r="BE268" s="182">
        <f>IF(N268="základní",J268,0)</f>
        <v>0</v>
      </c>
      <c r="BF268" s="182">
        <f>IF(N268="snížená",J268,0)</f>
        <v>0</v>
      </c>
      <c r="BG268" s="182">
        <f>IF(N268="zákl. přenesená",J268,0)</f>
        <v>0</v>
      </c>
      <c r="BH268" s="182">
        <f>IF(N268="sníž. přenesená",J268,0)</f>
        <v>0</v>
      </c>
      <c r="BI268" s="182">
        <f>IF(N268="nulová",J268,0)</f>
        <v>0</v>
      </c>
      <c r="BJ268" s="17" t="s">
        <v>79</v>
      </c>
      <c r="BK268" s="182">
        <f>ROUND(I268*H268,2)</f>
        <v>0</v>
      </c>
      <c r="BL268" s="17" t="s">
        <v>144</v>
      </c>
      <c r="BM268" s="17" t="s">
        <v>430</v>
      </c>
    </row>
    <row r="269" spans="2:65" s="1" customFormat="1" ht="16.5" customHeight="1">
      <c r="B269" s="34"/>
      <c r="C269" s="171" t="s">
        <v>431</v>
      </c>
      <c r="D269" s="171" t="s">
        <v>139</v>
      </c>
      <c r="E269" s="172" t="s">
        <v>432</v>
      </c>
      <c r="F269" s="173" t="s">
        <v>433</v>
      </c>
      <c r="G269" s="174" t="s">
        <v>159</v>
      </c>
      <c r="H269" s="175">
        <v>5.3810000000000002</v>
      </c>
      <c r="I269" s="176"/>
      <c r="J269" s="177">
        <f>ROUND(I269*H269,2)</f>
        <v>0</v>
      </c>
      <c r="K269" s="173" t="s">
        <v>143</v>
      </c>
      <c r="L269" s="38"/>
      <c r="M269" s="178" t="s">
        <v>19</v>
      </c>
      <c r="N269" s="179" t="s">
        <v>42</v>
      </c>
      <c r="O269" s="60"/>
      <c r="P269" s="180">
        <f>O269*H269</f>
        <v>0</v>
      </c>
      <c r="Q269" s="180">
        <v>0</v>
      </c>
      <c r="R269" s="180">
        <f>Q269*H269</f>
        <v>0</v>
      </c>
      <c r="S269" s="180">
        <v>0</v>
      </c>
      <c r="T269" s="181">
        <f>S269*H269</f>
        <v>0</v>
      </c>
      <c r="AR269" s="17" t="s">
        <v>144</v>
      </c>
      <c r="AT269" s="17" t="s">
        <v>139</v>
      </c>
      <c r="AU269" s="17" t="s">
        <v>81</v>
      </c>
      <c r="AY269" s="17" t="s">
        <v>137</v>
      </c>
      <c r="BE269" s="182">
        <f>IF(N269="základní",J269,0)</f>
        <v>0</v>
      </c>
      <c r="BF269" s="182">
        <f>IF(N269="snížená",J269,0)</f>
        <v>0</v>
      </c>
      <c r="BG269" s="182">
        <f>IF(N269="zákl. přenesená",J269,0)</f>
        <v>0</v>
      </c>
      <c r="BH269" s="182">
        <f>IF(N269="sníž. přenesená",J269,0)</f>
        <v>0</v>
      </c>
      <c r="BI269" s="182">
        <f>IF(N269="nulová",J269,0)</f>
        <v>0</v>
      </c>
      <c r="BJ269" s="17" t="s">
        <v>79</v>
      </c>
      <c r="BK269" s="182">
        <f>ROUND(I269*H269,2)</f>
        <v>0</v>
      </c>
      <c r="BL269" s="17" t="s">
        <v>144</v>
      </c>
      <c r="BM269" s="17" t="s">
        <v>434</v>
      </c>
    </row>
    <row r="270" spans="2:65" s="1" customFormat="1" ht="22.5" customHeight="1">
      <c r="B270" s="34"/>
      <c r="C270" s="171" t="s">
        <v>435</v>
      </c>
      <c r="D270" s="171" t="s">
        <v>139</v>
      </c>
      <c r="E270" s="172" t="s">
        <v>436</v>
      </c>
      <c r="F270" s="173" t="s">
        <v>437</v>
      </c>
      <c r="G270" s="174" t="s">
        <v>159</v>
      </c>
      <c r="H270" s="175">
        <v>75.334000000000003</v>
      </c>
      <c r="I270" s="176"/>
      <c r="J270" s="177">
        <f>ROUND(I270*H270,2)</f>
        <v>0</v>
      </c>
      <c r="K270" s="173" t="s">
        <v>143</v>
      </c>
      <c r="L270" s="38"/>
      <c r="M270" s="178" t="s">
        <v>19</v>
      </c>
      <c r="N270" s="179" t="s">
        <v>42</v>
      </c>
      <c r="O270" s="60"/>
      <c r="P270" s="180">
        <f>O270*H270</f>
        <v>0</v>
      </c>
      <c r="Q270" s="180">
        <v>0</v>
      </c>
      <c r="R270" s="180">
        <f>Q270*H270</f>
        <v>0</v>
      </c>
      <c r="S270" s="180">
        <v>0</v>
      </c>
      <c r="T270" s="181">
        <f>S270*H270</f>
        <v>0</v>
      </c>
      <c r="AR270" s="17" t="s">
        <v>144</v>
      </c>
      <c r="AT270" s="17" t="s">
        <v>139</v>
      </c>
      <c r="AU270" s="17" t="s">
        <v>81</v>
      </c>
      <c r="AY270" s="17" t="s">
        <v>137</v>
      </c>
      <c r="BE270" s="182">
        <f>IF(N270="základní",J270,0)</f>
        <v>0</v>
      </c>
      <c r="BF270" s="182">
        <f>IF(N270="snížená",J270,0)</f>
        <v>0</v>
      </c>
      <c r="BG270" s="182">
        <f>IF(N270="zákl. přenesená",J270,0)</f>
        <v>0</v>
      </c>
      <c r="BH270" s="182">
        <f>IF(N270="sníž. přenesená",J270,0)</f>
        <v>0</v>
      </c>
      <c r="BI270" s="182">
        <f>IF(N270="nulová",J270,0)</f>
        <v>0</v>
      </c>
      <c r="BJ270" s="17" t="s">
        <v>79</v>
      </c>
      <c r="BK270" s="182">
        <f>ROUND(I270*H270,2)</f>
        <v>0</v>
      </c>
      <c r="BL270" s="17" t="s">
        <v>144</v>
      </c>
      <c r="BM270" s="17" t="s">
        <v>438</v>
      </c>
    </row>
    <row r="271" spans="2:65" s="1" customFormat="1" ht="29.25">
      <c r="B271" s="34"/>
      <c r="C271" s="35"/>
      <c r="D271" s="185" t="s">
        <v>182</v>
      </c>
      <c r="E271" s="35"/>
      <c r="F271" s="237" t="s">
        <v>183</v>
      </c>
      <c r="G271" s="35"/>
      <c r="H271" s="35"/>
      <c r="I271" s="100"/>
      <c r="J271" s="35"/>
      <c r="K271" s="35"/>
      <c r="L271" s="38"/>
      <c r="M271" s="238"/>
      <c r="N271" s="60"/>
      <c r="O271" s="60"/>
      <c r="P271" s="60"/>
      <c r="Q271" s="60"/>
      <c r="R271" s="60"/>
      <c r="S271" s="60"/>
      <c r="T271" s="61"/>
      <c r="AT271" s="17" t="s">
        <v>182</v>
      </c>
      <c r="AU271" s="17" t="s">
        <v>81</v>
      </c>
    </row>
    <row r="272" spans="2:65" s="12" customFormat="1" ht="11.25">
      <c r="B272" s="194"/>
      <c r="C272" s="195"/>
      <c r="D272" s="185" t="s">
        <v>146</v>
      </c>
      <c r="E272" s="195"/>
      <c r="F272" s="197" t="s">
        <v>439</v>
      </c>
      <c r="G272" s="195"/>
      <c r="H272" s="198">
        <v>75.334000000000003</v>
      </c>
      <c r="I272" s="199"/>
      <c r="J272" s="195"/>
      <c r="K272" s="195"/>
      <c r="L272" s="200"/>
      <c r="M272" s="201"/>
      <c r="N272" s="202"/>
      <c r="O272" s="202"/>
      <c r="P272" s="202"/>
      <c r="Q272" s="202"/>
      <c r="R272" s="202"/>
      <c r="S272" s="202"/>
      <c r="T272" s="203"/>
      <c r="AT272" s="204" t="s">
        <v>146</v>
      </c>
      <c r="AU272" s="204" t="s">
        <v>81</v>
      </c>
      <c r="AV272" s="12" t="s">
        <v>81</v>
      </c>
      <c r="AW272" s="12" t="s">
        <v>4</v>
      </c>
      <c r="AX272" s="12" t="s">
        <v>79</v>
      </c>
      <c r="AY272" s="204" t="s">
        <v>137</v>
      </c>
    </row>
    <row r="273" spans="2:65" s="1" customFormat="1" ht="16.5" customHeight="1">
      <c r="B273" s="34"/>
      <c r="C273" s="171" t="s">
        <v>440</v>
      </c>
      <c r="D273" s="171" t="s">
        <v>139</v>
      </c>
      <c r="E273" s="172" t="s">
        <v>441</v>
      </c>
      <c r="F273" s="173" t="s">
        <v>442</v>
      </c>
      <c r="G273" s="174" t="s">
        <v>159</v>
      </c>
      <c r="H273" s="175">
        <v>5.3810000000000002</v>
      </c>
      <c r="I273" s="176"/>
      <c r="J273" s="177">
        <f>ROUND(I273*H273,2)</f>
        <v>0</v>
      </c>
      <c r="K273" s="173" t="s">
        <v>19</v>
      </c>
      <c r="L273" s="38"/>
      <c r="M273" s="178" t="s">
        <v>19</v>
      </c>
      <c r="N273" s="179" t="s">
        <v>42</v>
      </c>
      <c r="O273" s="60"/>
      <c r="P273" s="180">
        <f>O273*H273</f>
        <v>0</v>
      </c>
      <c r="Q273" s="180">
        <v>0</v>
      </c>
      <c r="R273" s="180">
        <f>Q273*H273</f>
        <v>0</v>
      </c>
      <c r="S273" s="180">
        <v>0</v>
      </c>
      <c r="T273" s="181">
        <f>S273*H273</f>
        <v>0</v>
      </c>
      <c r="AR273" s="17" t="s">
        <v>144</v>
      </c>
      <c r="AT273" s="17" t="s">
        <v>139</v>
      </c>
      <c r="AU273" s="17" t="s">
        <v>81</v>
      </c>
      <c r="AY273" s="17" t="s">
        <v>137</v>
      </c>
      <c r="BE273" s="182">
        <f>IF(N273="základní",J273,0)</f>
        <v>0</v>
      </c>
      <c r="BF273" s="182">
        <f>IF(N273="snížená",J273,0)</f>
        <v>0</v>
      </c>
      <c r="BG273" s="182">
        <f>IF(N273="zákl. přenesená",J273,0)</f>
        <v>0</v>
      </c>
      <c r="BH273" s="182">
        <f>IF(N273="sníž. přenesená",J273,0)</f>
        <v>0</v>
      </c>
      <c r="BI273" s="182">
        <f>IF(N273="nulová",J273,0)</f>
        <v>0</v>
      </c>
      <c r="BJ273" s="17" t="s">
        <v>79</v>
      </c>
      <c r="BK273" s="182">
        <f>ROUND(I273*H273,2)</f>
        <v>0</v>
      </c>
      <c r="BL273" s="17" t="s">
        <v>144</v>
      </c>
      <c r="BM273" s="17" t="s">
        <v>443</v>
      </c>
    </row>
    <row r="274" spans="2:65" s="1" customFormat="1" ht="19.5">
      <c r="B274" s="34"/>
      <c r="C274" s="35"/>
      <c r="D274" s="185" t="s">
        <v>182</v>
      </c>
      <c r="E274" s="35"/>
      <c r="F274" s="237" t="s">
        <v>444</v>
      </c>
      <c r="G274" s="35"/>
      <c r="H274" s="35"/>
      <c r="I274" s="100"/>
      <c r="J274" s="35"/>
      <c r="K274" s="35"/>
      <c r="L274" s="38"/>
      <c r="M274" s="238"/>
      <c r="N274" s="60"/>
      <c r="O274" s="60"/>
      <c r="P274" s="60"/>
      <c r="Q274" s="60"/>
      <c r="R274" s="60"/>
      <c r="S274" s="60"/>
      <c r="T274" s="61"/>
      <c r="AT274" s="17" t="s">
        <v>182</v>
      </c>
      <c r="AU274" s="17" t="s">
        <v>81</v>
      </c>
    </row>
    <row r="275" spans="2:65" s="10" customFormat="1" ht="22.9" customHeight="1">
      <c r="B275" s="155"/>
      <c r="C275" s="156"/>
      <c r="D275" s="157" t="s">
        <v>70</v>
      </c>
      <c r="E275" s="169" t="s">
        <v>445</v>
      </c>
      <c r="F275" s="169" t="s">
        <v>446</v>
      </c>
      <c r="G275" s="156"/>
      <c r="H275" s="156"/>
      <c r="I275" s="159"/>
      <c r="J275" s="170">
        <f>BK275</f>
        <v>0</v>
      </c>
      <c r="K275" s="156"/>
      <c r="L275" s="161"/>
      <c r="M275" s="162"/>
      <c r="N275" s="163"/>
      <c r="O275" s="163"/>
      <c r="P275" s="164">
        <f>P276</f>
        <v>0</v>
      </c>
      <c r="Q275" s="163"/>
      <c r="R275" s="164">
        <f>R276</f>
        <v>0</v>
      </c>
      <c r="S275" s="163"/>
      <c r="T275" s="165">
        <f>T276</f>
        <v>0</v>
      </c>
      <c r="AR275" s="166" t="s">
        <v>79</v>
      </c>
      <c r="AT275" s="167" t="s">
        <v>70</v>
      </c>
      <c r="AU275" s="167" t="s">
        <v>79</v>
      </c>
      <c r="AY275" s="166" t="s">
        <v>137</v>
      </c>
      <c r="BK275" s="168">
        <f>BK276</f>
        <v>0</v>
      </c>
    </row>
    <row r="276" spans="2:65" s="1" customFormat="1" ht="22.5" customHeight="1">
      <c r="B276" s="34"/>
      <c r="C276" s="171" t="s">
        <v>447</v>
      </c>
      <c r="D276" s="171" t="s">
        <v>139</v>
      </c>
      <c r="E276" s="172" t="s">
        <v>448</v>
      </c>
      <c r="F276" s="173" t="s">
        <v>449</v>
      </c>
      <c r="G276" s="174" t="s">
        <v>159</v>
      </c>
      <c r="H276" s="175">
        <v>9.1159999999999997</v>
      </c>
      <c r="I276" s="176"/>
      <c r="J276" s="177">
        <f>ROUND(I276*H276,2)</f>
        <v>0</v>
      </c>
      <c r="K276" s="173" t="s">
        <v>143</v>
      </c>
      <c r="L276" s="38"/>
      <c r="M276" s="178" t="s">
        <v>19</v>
      </c>
      <c r="N276" s="179" t="s">
        <v>42</v>
      </c>
      <c r="O276" s="60"/>
      <c r="P276" s="180">
        <f>O276*H276</f>
        <v>0</v>
      </c>
      <c r="Q276" s="180">
        <v>0</v>
      </c>
      <c r="R276" s="180">
        <f>Q276*H276</f>
        <v>0</v>
      </c>
      <c r="S276" s="180">
        <v>0</v>
      </c>
      <c r="T276" s="181">
        <f>S276*H276</f>
        <v>0</v>
      </c>
      <c r="AR276" s="17" t="s">
        <v>144</v>
      </c>
      <c r="AT276" s="17" t="s">
        <v>139</v>
      </c>
      <c r="AU276" s="17" t="s">
        <v>81</v>
      </c>
      <c r="AY276" s="17" t="s">
        <v>137</v>
      </c>
      <c r="BE276" s="182">
        <f>IF(N276="základní",J276,0)</f>
        <v>0</v>
      </c>
      <c r="BF276" s="182">
        <f>IF(N276="snížená",J276,0)</f>
        <v>0</v>
      </c>
      <c r="BG276" s="182">
        <f>IF(N276="zákl. přenesená",J276,0)</f>
        <v>0</v>
      </c>
      <c r="BH276" s="182">
        <f>IF(N276="sníž. přenesená",J276,0)</f>
        <v>0</v>
      </c>
      <c r="BI276" s="182">
        <f>IF(N276="nulová",J276,0)</f>
        <v>0</v>
      </c>
      <c r="BJ276" s="17" t="s">
        <v>79</v>
      </c>
      <c r="BK276" s="182">
        <f>ROUND(I276*H276,2)</f>
        <v>0</v>
      </c>
      <c r="BL276" s="17" t="s">
        <v>144</v>
      </c>
      <c r="BM276" s="17" t="s">
        <v>450</v>
      </c>
    </row>
    <row r="277" spans="2:65" s="10" customFormat="1" ht="25.9" customHeight="1">
      <c r="B277" s="155"/>
      <c r="C277" s="156"/>
      <c r="D277" s="157" t="s">
        <v>70</v>
      </c>
      <c r="E277" s="158" t="s">
        <v>451</v>
      </c>
      <c r="F277" s="158" t="s">
        <v>452</v>
      </c>
      <c r="G277" s="156"/>
      <c r="H277" s="156"/>
      <c r="I277" s="159"/>
      <c r="J277" s="160">
        <f>BK277</f>
        <v>0</v>
      </c>
      <c r="K277" s="156"/>
      <c r="L277" s="161"/>
      <c r="M277" s="162"/>
      <c r="N277" s="163"/>
      <c r="O277" s="163"/>
      <c r="P277" s="164">
        <f>P278+P309+P311+P313+P315+P318+P381+P386+P408</f>
        <v>0</v>
      </c>
      <c r="Q277" s="163"/>
      <c r="R277" s="164">
        <f>R278+R309+R311+R313+R315+R318+R381+R386+R408</f>
        <v>1.4498630899999998</v>
      </c>
      <c r="S277" s="163"/>
      <c r="T277" s="165">
        <f>T278+T309+T311+T313+T315+T318+T381+T386+T408</f>
        <v>0.37371468999999996</v>
      </c>
      <c r="AR277" s="166" t="s">
        <v>81</v>
      </c>
      <c r="AT277" s="167" t="s">
        <v>70</v>
      </c>
      <c r="AU277" s="167" t="s">
        <v>71</v>
      </c>
      <c r="AY277" s="166" t="s">
        <v>137</v>
      </c>
      <c r="BK277" s="168">
        <f>BK278+BK309+BK311+BK313+BK315+BK318+BK381+BK386+BK408</f>
        <v>0</v>
      </c>
    </row>
    <row r="278" spans="2:65" s="10" customFormat="1" ht="22.9" customHeight="1">
      <c r="B278" s="155"/>
      <c r="C278" s="156"/>
      <c r="D278" s="157" t="s">
        <v>70</v>
      </c>
      <c r="E278" s="169" t="s">
        <v>453</v>
      </c>
      <c r="F278" s="169" t="s">
        <v>454</v>
      </c>
      <c r="G278" s="156"/>
      <c r="H278" s="156"/>
      <c r="I278" s="159"/>
      <c r="J278" s="170">
        <f>BK278</f>
        <v>0</v>
      </c>
      <c r="K278" s="156"/>
      <c r="L278" s="161"/>
      <c r="M278" s="162"/>
      <c r="N278" s="163"/>
      <c r="O278" s="163"/>
      <c r="P278" s="164">
        <f>SUM(P279:P308)</f>
        <v>0</v>
      </c>
      <c r="Q278" s="163"/>
      <c r="R278" s="164">
        <f>SUM(R279:R308)</f>
        <v>8.5950000000000002E-3</v>
      </c>
      <c r="S278" s="163"/>
      <c r="T278" s="165">
        <f>SUM(T279:T308)</f>
        <v>1.4E-2</v>
      </c>
      <c r="AR278" s="166" t="s">
        <v>81</v>
      </c>
      <c r="AT278" s="167" t="s">
        <v>70</v>
      </c>
      <c r="AU278" s="167" t="s">
        <v>79</v>
      </c>
      <c r="AY278" s="166" t="s">
        <v>137</v>
      </c>
      <c r="BK278" s="168">
        <f>SUM(BK279:BK308)</f>
        <v>0</v>
      </c>
    </row>
    <row r="279" spans="2:65" s="1" customFormat="1" ht="16.5" customHeight="1">
      <c r="B279" s="34"/>
      <c r="C279" s="171" t="s">
        <v>455</v>
      </c>
      <c r="D279" s="171" t="s">
        <v>139</v>
      </c>
      <c r="E279" s="172" t="s">
        <v>456</v>
      </c>
      <c r="F279" s="173" t="s">
        <v>457</v>
      </c>
      <c r="G279" s="174" t="s">
        <v>213</v>
      </c>
      <c r="H279" s="175">
        <v>14.5</v>
      </c>
      <c r="I279" s="176"/>
      <c r="J279" s="177">
        <f>ROUND(I279*H279,2)</f>
        <v>0</v>
      </c>
      <c r="K279" s="173" t="s">
        <v>19</v>
      </c>
      <c r="L279" s="38"/>
      <c r="M279" s="178" t="s">
        <v>19</v>
      </c>
      <c r="N279" s="179" t="s">
        <v>42</v>
      </c>
      <c r="O279" s="60"/>
      <c r="P279" s="180">
        <f>O279*H279</f>
        <v>0</v>
      </c>
      <c r="Q279" s="180">
        <v>0</v>
      </c>
      <c r="R279" s="180">
        <f>Q279*H279</f>
        <v>0</v>
      </c>
      <c r="S279" s="180">
        <v>0</v>
      </c>
      <c r="T279" s="181">
        <f>S279*H279</f>
        <v>0</v>
      </c>
      <c r="AR279" s="17" t="s">
        <v>228</v>
      </c>
      <c r="AT279" s="17" t="s">
        <v>139</v>
      </c>
      <c r="AU279" s="17" t="s">
        <v>81</v>
      </c>
      <c r="AY279" s="17" t="s">
        <v>137</v>
      </c>
      <c r="BE279" s="182">
        <f>IF(N279="základní",J279,0)</f>
        <v>0</v>
      </c>
      <c r="BF279" s="182">
        <f>IF(N279="snížená",J279,0)</f>
        <v>0</v>
      </c>
      <c r="BG279" s="182">
        <f>IF(N279="zákl. přenesená",J279,0)</f>
        <v>0</v>
      </c>
      <c r="BH279" s="182">
        <f>IF(N279="sníž. přenesená",J279,0)</f>
        <v>0</v>
      </c>
      <c r="BI279" s="182">
        <f>IF(N279="nulová",J279,0)</f>
        <v>0</v>
      </c>
      <c r="BJ279" s="17" t="s">
        <v>79</v>
      </c>
      <c r="BK279" s="182">
        <f>ROUND(I279*H279,2)</f>
        <v>0</v>
      </c>
      <c r="BL279" s="17" t="s">
        <v>228</v>
      </c>
      <c r="BM279" s="17" t="s">
        <v>458</v>
      </c>
    </row>
    <row r="280" spans="2:65" s="11" customFormat="1" ht="11.25">
      <c r="B280" s="183"/>
      <c r="C280" s="184"/>
      <c r="D280" s="185" t="s">
        <v>146</v>
      </c>
      <c r="E280" s="186" t="s">
        <v>19</v>
      </c>
      <c r="F280" s="187" t="s">
        <v>147</v>
      </c>
      <c r="G280" s="184"/>
      <c r="H280" s="186" t="s">
        <v>19</v>
      </c>
      <c r="I280" s="188"/>
      <c r="J280" s="184"/>
      <c r="K280" s="184"/>
      <c r="L280" s="189"/>
      <c r="M280" s="190"/>
      <c r="N280" s="191"/>
      <c r="O280" s="191"/>
      <c r="P280" s="191"/>
      <c r="Q280" s="191"/>
      <c r="R280" s="191"/>
      <c r="S280" s="191"/>
      <c r="T280" s="192"/>
      <c r="AT280" s="193" t="s">
        <v>146</v>
      </c>
      <c r="AU280" s="193" t="s">
        <v>81</v>
      </c>
      <c r="AV280" s="11" t="s">
        <v>79</v>
      </c>
      <c r="AW280" s="11" t="s">
        <v>32</v>
      </c>
      <c r="AX280" s="11" t="s">
        <v>71</v>
      </c>
      <c r="AY280" s="193" t="s">
        <v>137</v>
      </c>
    </row>
    <row r="281" spans="2:65" s="12" customFormat="1" ht="11.25">
      <c r="B281" s="194"/>
      <c r="C281" s="195"/>
      <c r="D281" s="185" t="s">
        <v>146</v>
      </c>
      <c r="E281" s="196" t="s">
        <v>19</v>
      </c>
      <c r="F281" s="197" t="s">
        <v>459</v>
      </c>
      <c r="G281" s="195"/>
      <c r="H281" s="198">
        <v>14.5</v>
      </c>
      <c r="I281" s="199"/>
      <c r="J281" s="195"/>
      <c r="K281" s="195"/>
      <c r="L281" s="200"/>
      <c r="M281" s="201"/>
      <c r="N281" s="202"/>
      <c r="O281" s="202"/>
      <c r="P281" s="202"/>
      <c r="Q281" s="202"/>
      <c r="R281" s="202"/>
      <c r="S281" s="202"/>
      <c r="T281" s="203"/>
      <c r="AT281" s="204" t="s">
        <v>146</v>
      </c>
      <c r="AU281" s="204" t="s">
        <v>81</v>
      </c>
      <c r="AV281" s="12" t="s">
        <v>81</v>
      </c>
      <c r="AW281" s="12" t="s">
        <v>32</v>
      </c>
      <c r="AX281" s="12" t="s">
        <v>71</v>
      </c>
      <c r="AY281" s="204" t="s">
        <v>137</v>
      </c>
    </row>
    <row r="282" spans="2:65" s="13" customFormat="1" ht="11.25">
      <c r="B282" s="205"/>
      <c r="C282" s="206"/>
      <c r="D282" s="185" t="s">
        <v>146</v>
      </c>
      <c r="E282" s="207" t="s">
        <v>19</v>
      </c>
      <c r="F282" s="208" t="s">
        <v>149</v>
      </c>
      <c r="G282" s="206"/>
      <c r="H282" s="209">
        <v>14.5</v>
      </c>
      <c r="I282" s="210"/>
      <c r="J282" s="206"/>
      <c r="K282" s="206"/>
      <c r="L282" s="211"/>
      <c r="M282" s="212"/>
      <c r="N282" s="213"/>
      <c r="O282" s="213"/>
      <c r="P282" s="213"/>
      <c r="Q282" s="213"/>
      <c r="R282" s="213"/>
      <c r="S282" s="213"/>
      <c r="T282" s="214"/>
      <c r="AT282" s="215" t="s">
        <v>146</v>
      </c>
      <c r="AU282" s="215" t="s">
        <v>81</v>
      </c>
      <c r="AV282" s="13" t="s">
        <v>144</v>
      </c>
      <c r="AW282" s="13" t="s">
        <v>32</v>
      </c>
      <c r="AX282" s="13" t="s">
        <v>79</v>
      </c>
      <c r="AY282" s="215" t="s">
        <v>137</v>
      </c>
    </row>
    <row r="283" spans="2:65" s="1" customFormat="1" ht="16.5" customHeight="1">
      <c r="B283" s="34"/>
      <c r="C283" s="171" t="s">
        <v>460</v>
      </c>
      <c r="D283" s="171" t="s">
        <v>139</v>
      </c>
      <c r="E283" s="172" t="s">
        <v>461</v>
      </c>
      <c r="F283" s="173" t="s">
        <v>462</v>
      </c>
      <c r="G283" s="174" t="s">
        <v>84</v>
      </c>
      <c r="H283" s="175">
        <v>3.5</v>
      </c>
      <c r="I283" s="176"/>
      <c r="J283" s="177">
        <f>ROUND(I283*H283,2)</f>
        <v>0</v>
      </c>
      <c r="K283" s="173" t="s">
        <v>143</v>
      </c>
      <c r="L283" s="38"/>
      <c r="M283" s="178" t="s">
        <v>19</v>
      </c>
      <c r="N283" s="179" t="s">
        <v>42</v>
      </c>
      <c r="O283" s="60"/>
      <c r="P283" s="180">
        <f>O283*H283</f>
        <v>0</v>
      </c>
      <c r="Q283" s="180">
        <v>0</v>
      </c>
      <c r="R283" s="180">
        <f>Q283*H283</f>
        <v>0</v>
      </c>
      <c r="S283" s="180">
        <v>4.0000000000000001E-3</v>
      </c>
      <c r="T283" s="181">
        <f>S283*H283</f>
        <v>1.4E-2</v>
      </c>
      <c r="AR283" s="17" t="s">
        <v>228</v>
      </c>
      <c r="AT283" s="17" t="s">
        <v>139</v>
      </c>
      <c r="AU283" s="17" t="s">
        <v>81</v>
      </c>
      <c r="AY283" s="17" t="s">
        <v>137</v>
      </c>
      <c r="BE283" s="182">
        <f>IF(N283="základní",J283,0)</f>
        <v>0</v>
      </c>
      <c r="BF283" s="182">
        <f>IF(N283="snížená",J283,0)</f>
        <v>0</v>
      </c>
      <c r="BG283" s="182">
        <f>IF(N283="zákl. přenesená",J283,0)</f>
        <v>0</v>
      </c>
      <c r="BH283" s="182">
        <f>IF(N283="sníž. přenesená",J283,0)</f>
        <v>0</v>
      </c>
      <c r="BI283" s="182">
        <f>IF(N283="nulová",J283,0)</f>
        <v>0</v>
      </c>
      <c r="BJ283" s="17" t="s">
        <v>79</v>
      </c>
      <c r="BK283" s="182">
        <f>ROUND(I283*H283,2)</f>
        <v>0</v>
      </c>
      <c r="BL283" s="17" t="s">
        <v>228</v>
      </c>
      <c r="BM283" s="17" t="s">
        <v>463</v>
      </c>
    </row>
    <row r="284" spans="2:65" s="11" customFormat="1" ht="11.25">
      <c r="B284" s="183"/>
      <c r="C284" s="184"/>
      <c r="D284" s="185" t="s">
        <v>146</v>
      </c>
      <c r="E284" s="186" t="s">
        <v>19</v>
      </c>
      <c r="F284" s="187" t="s">
        <v>147</v>
      </c>
      <c r="G284" s="184"/>
      <c r="H284" s="186" t="s">
        <v>19</v>
      </c>
      <c r="I284" s="188"/>
      <c r="J284" s="184"/>
      <c r="K284" s="184"/>
      <c r="L284" s="189"/>
      <c r="M284" s="190"/>
      <c r="N284" s="191"/>
      <c r="O284" s="191"/>
      <c r="P284" s="191"/>
      <c r="Q284" s="191"/>
      <c r="R284" s="191"/>
      <c r="S284" s="191"/>
      <c r="T284" s="192"/>
      <c r="AT284" s="193" t="s">
        <v>146</v>
      </c>
      <c r="AU284" s="193" t="s">
        <v>81</v>
      </c>
      <c r="AV284" s="11" t="s">
        <v>79</v>
      </c>
      <c r="AW284" s="11" t="s">
        <v>32</v>
      </c>
      <c r="AX284" s="11" t="s">
        <v>71</v>
      </c>
      <c r="AY284" s="193" t="s">
        <v>137</v>
      </c>
    </row>
    <row r="285" spans="2:65" s="12" customFormat="1" ht="11.25">
      <c r="B285" s="194"/>
      <c r="C285" s="195"/>
      <c r="D285" s="185" t="s">
        <v>146</v>
      </c>
      <c r="E285" s="196" t="s">
        <v>19</v>
      </c>
      <c r="F285" s="197" t="s">
        <v>464</v>
      </c>
      <c r="G285" s="195"/>
      <c r="H285" s="198">
        <v>3.5</v>
      </c>
      <c r="I285" s="199"/>
      <c r="J285" s="195"/>
      <c r="K285" s="195"/>
      <c r="L285" s="200"/>
      <c r="M285" s="201"/>
      <c r="N285" s="202"/>
      <c r="O285" s="202"/>
      <c r="P285" s="202"/>
      <c r="Q285" s="202"/>
      <c r="R285" s="202"/>
      <c r="S285" s="202"/>
      <c r="T285" s="203"/>
      <c r="AT285" s="204" t="s">
        <v>146</v>
      </c>
      <c r="AU285" s="204" t="s">
        <v>81</v>
      </c>
      <c r="AV285" s="12" t="s">
        <v>81</v>
      </c>
      <c r="AW285" s="12" t="s">
        <v>32</v>
      </c>
      <c r="AX285" s="12" t="s">
        <v>71</v>
      </c>
      <c r="AY285" s="204" t="s">
        <v>137</v>
      </c>
    </row>
    <row r="286" spans="2:65" s="13" customFormat="1" ht="11.25">
      <c r="B286" s="205"/>
      <c r="C286" s="206"/>
      <c r="D286" s="185" t="s">
        <v>146</v>
      </c>
      <c r="E286" s="207" t="s">
        <v>19</v>
      </c>
      <c r="F286" s="208" t="s">
        <v>149</v>
      </c>
      <c r="G286" s="206"/>
      <c r="H286" s="209">
        <v>3.5</v>
      </c>
      <c r="I286" s="210"/>
      <c r="J286" s="206"/>
      <c r="K286" s="206"/>
      <c r="L286" s="211"/>
      <c r="M286" s="212"/>
      <c r="N286" s="213"/>
      <c r="O286" s="213"/>
      <c r="P286" s="213"/>
      <c r="Q286" s="213"/>
      <c r="R286" s="213"/>
      <c r="S286" s="213"/>
      <c r="T286" s="214"/>
      <c r="AT286" s="215" t="s">
        <v>146</v>
      </c>
      <c r="AU286" s="215" t="s">
        <v>81</v>
      </c>
      <c r="AV286" s="13" t="s">
        <v>144</v>
      </c>
      <c r="AW286" s="13" t="s">
        <v>32</v>
      </c>
      <c r="AX286" s="13" t="s">
        <v>79</v>
      </c>
      <c r="AY286" s="215" t="s">
        <v>137</v>
      </c>
    </row>
    <row r="287" spans="2:65" s="1" customFormat="1" ht="16.5" customHeight="1">
      <c r="B287" s="34"/>
      <c r="C287" s="171" t="s">
        <v>465</v>
      </c>
      <c r="D287" s="171" t="s">
        <v>139</v>
      </c>
      <c r="E287" s="172" t="s">
        <v>466</v>
      </c>
      <c r="F287" s="173" t="s">
        <v>467</v>
      </c>
      <c r="G287" s="174" t="s">
        <v>84</v>
      </c>
      <c r="H287" s="175">
        <v>4.9000000000000004</v>
      </c>
      <c r="I287" s="176"/>
      <c r="J287" s="177">
        <f>ROUND(I287*H287,2)</f>
        <v>0</v>
      </c>
      <c r="K287" s="173" t="s">
        <v>143</v>
      </c>
      <c r="L287" s="38"/>
      <c r="M287" s="178" t="s">
        <v>19</v>
      </c>
      <c r="N287" s="179" t="s">
        <v>42</v>
      </c>
      <c r="O287" s="60"/>
      <c r="P287" s="180">
        <f>O287*H287</f>
        <v>0</v>
      </c>
      <c r="Q287" s="180">
        <v>0</v>
      </c>
      <c r="R287" s="180">
        <f>Q287*H287</f>
        <v>0</v>
      </c>
      <c r="S287" s="180">
        <v>0</v>
      </c>
      <c r="T287" s="181">
        <f>S287*H287</f>
        <v>0</v>
      </c>
      <c r="AR287" s="17" t="s">
        <v>228</v>
      </c>
      <c r="AT287" s="17" t="s">
        <v>139</v>
      </c>
      <c r="AU287" s="17" t="s">
        <v>81</v>
      </c>
      <c r="AY287" s="17" t="s">
        <v>137</v>
      </c>
      <c r="BE287" s="182">
        <f>IF(N287="základní",J287,0)</f>
        <v>0</v>
      </c>
      <c r="BF287" s="182">
        <f>IF(N287="snížená",J287,0)</f>
        <v>0</v>
      </c>
      <c r="BG287" s="182">
        <f>IF(N287="zákl. přenesená",J287,0)</f>
        <v>0</v>
      </c>
      <c r="BH287" s="182">
        <f>IF(N287="sníž. přenesená",J287,0)</f>
        <v>0</v>
      </c>
      <c r="BI287" s="182">
        <f>IF(N287="nulová",J287,0)</f>
        <v>0</v>
      </c>
      <c r="BJ287" s="17" t="s">
        <v>79</v>
      </c>
      <c r="BK287" s="182">
        <f>ROUND(I287*H287,2)</f>
        <v>0</v>
      </c>
      <c r="BL287" s="17" t="s">
        <v>228</v>
      </c>
      <c r="BM287" s="17" t="s">
        <v>468</v>
      </c>
    </row>
    <row r="288" spans="2:65" s="11" customFormat="1" ht="11.25">
      <c r="B288" s="183"/>
      <c r="C288" s="184"/>
      <c r="D288" s="185" t="s">
        <v>146</v>
      </c>
      <c r="E288" s="186" t="s">
        <v>19</v>
      </c>
      <c r="F288" s="187" t="s">
        <v>299</v>
      </c>
      <c r="G288" s="184"/>
      <c r="H288" s="186" t="s">
        <v>19</v>
      </c>
      <c r="I288" s="188"/>
      <c r="J288" s="184"/>
      <c r="K288" s="184"/>
      <c r="L288" s="189"/>
      <c r="M288" s="190"/>
      <c r="N288" s="191"/>
      <c r="O288" s="191"/>
      <c r="P288" s="191"/>
      <c r="Q288" s="191"/>
      <c r="R288" s="191"/>
      <c r="S288" s="191"/>
      <c r="T288" s="192"/>
      <c r="AT288" s="193" t="s">
        <v>146</v>
      </c>
      <c r="AU288" s="193" t="s">
        <v>81</v>
      </c>
      <c r="AV288" s="11" t="s">
        <v>79</v>
      </c>
      <c r="AW288" s="11" t="s">
        <v>32</v>
      </c>
      <c r="AX288" s="11" t="s">
        <v>71</v>
      </c>
      <c r="AY288" s="193" t="s">
        <v>137</v>
      </c>
    </row>
    <row r="289" spans="2:65" s="12" customFormat="1" ht="11.25">
      <c r="B289" s="194"/>
      <c r="C289" s="195"/>
      <c r="D289" s="185" t="s">
        <v>146</v>
      </c>
      <c r="E289" s="196" t="s">
        <v>19</v>
      </c>
      <c r="F289" s="197" t="s">
        <v>469</v>
      </c>
      <c r="G289" s="195"/>
      <c r="H289" s="198">
        <v>4.9000000000000004</v>
      </c>
      <c r="I289" s="199"/>
      <c r="J289" s="195"/>
      <c r="K289" s="195"/>
      <c r="L289" s="200"/>
      <c r="M289" s="201"/>
      <c r="N289" s="202"/>
      <c r="O289" s="202"/>
      <c r="P289" s="202"/>
      <c r="Q289" s="202"/>
      <c r="R289" s="202"/>
      <c r="S289" s="202"/>
      <c r="T289" s="203"/>
      <c r="AT289" s="204" t="s">
        <v>146</v>
      </c>
      <c r="AU289" s="204" t="s">
        <v>81</v>
      </c>
      <c r="AV289" s="12" t="s">
        <v>81</v>
      </c>
      <c r="AW289" s="12" t="s">
        <v>32</v>
      </c>
      <c r="AX289" s="12" t="s">
        <v>71</v>
      </c>
      <c r="AY289" s="204" t="s">
        <v>137</v>
      </c>
    </row>
    <row r="290" spans="2:65" s="13" customFormat="1" ht="11.25">
      <c r="B290" s="205"/>
      <c r="C290" s="206"/>
      <c r="D290" s="185" t="s">
        <v>146</v>
      </c>
      <c r="E290" s="207" t="s">
        <v>19</v>
      </c>
      <c r="F290" s="208" t="s">
        <v>149</v>
      </c>
      <c r="G290" s="206"/>
      <c r="H290" s="209">
        <v>4.9000000000000004</v>
      </c>
      <c r="I290" s="210"/>
      <c r="J290" s="206"/>
      <c r="K290" s="206"/>
      <c r="L290" s="211"/>
      <c r="M290" s="212"/>
      <c r="N290" s="213"/>
      <c r="O290" s="213"/>
      <c r="P290" s="213"/>
      <c r="Q290" s="213"/>
      <c r="R290" s="213"/>
      <c r="S290" s="213"/>
      <c r="T290" s="214"/>
      <c r="AT290" s="215" t="s">
        <v>146</v>
      </c>
      <c r="AU290" s="215" t="s">
        <v>81</v>
      </c>
      <c r="AV290" s="13" t="s">
        <v>144</v>
      </c>
      <c r="AW290" s="13" t="s">
        <v>32</v>
      </c>
      <c r="AX290" s="13" t="s">
        <v>79</v>
      </c>
      <c r="AY290" s="215" t="s">
        <v>137</v>
      </c>
    </row>
    <row r="291" spans="2:65" s="1" customFormat="1" ht="16.5" customHeight="1">
      <c r="B291" s="34"/>
      <c r="C291" s="216" t="s">
        <v>226</v>
      </c>
      <c r="D291" s="216" t="s">
        <v>156</v>
      </c>
      <c r="E291" s="217" t="s">
        <v>470</v>
      </c>
      <c r="F291" s="218" t="s">
        <v>471</v>
      </c>
      <c r="G291" s="219" t="s">
        <v>159</v>
      </c>
      <c r="H291" s="220">
        <v>1E-3</v>
      </c>
      <c r="I291" s="221"/>
      <c r="J291" s="222">
        <f>ROUND(I291*H291,2)</f>
        <v>0</v>
      </c>
      <c r="K291" s="218" t="s">
        <v>143</v>
      </c>
      <c r="L291" s="223"/>
      <c r="M291" s="224" t="s">
        <v>19</v>
      </c>
      <c r="N291" s="225" t="s">
        <v>42</v>
      </c>
      <c r="O291" s="60"/>
      <c r="P291" s="180">
        <f>O291*H291</f>
        <v>0</v>
      </c>
      <c r="Q291" s="180">
        <v>1</v>
      </c>
      <c r="R291" s="180">
        <f>Q291*H291</f>
        <v>1E-3</v>
      </c>
      <c r="S291" s="180">
        <v>0</v>
      </c>
      <c r="T291" s="181">
        <f>S291*H291</f>
        <v>0</v>
      </c>
      <c r="AR291" s="17" t="s">
        <v>319</v>
      </c>
      <c r="AT291" s="17" t="s">
        <v>156</v>
      </c>
      <c r="AU291" s="17" t="s">
        <v>81</v>
      </c>
      <c r="AY291" s="17" t="s">
        <v>137</v>
      </c>
      <c r="BE291" s="182">
        <f>IF(N291="základní",J291,0)</f>
        <v>0</v>
      </c>
      <c r="BF291" s="182">
        <f>IF(N291="snížená",J291,0)</f>
        <v>0</v>
      </c>
      <c r="BG291" s="182">
        <f>IF(N291="zákl. přenesená",J291,0)</f>
        <v>0</v>
      </c>
      <c r="BH291" s="182">
        <f>IF(N291="sníž. přenesená",J291,0)</f>
        <v>0</v>
      </c>
      <c r="BI291" s="182">
        <f>IF(N291="nulová",J291,0)</f>
        <v>0</v>
      </c>
      <c r="BJ291" s="17" t="s">
        <v>79</v>
      </c>
      <c r="BK291" s="182">
        <f>ROUND(I291*H291,2)</f>
        <v>0</v>
      </c>
      <c r="BL291" s="17" t="s">
        <v>228</v>
      </c>
      <c r="BM291" s="17" t="s">
        <v>472</v>
      </c>
    </row>
    <row r="292" spans="2:65" s="12" customFormat="1" ht="11.25">
      <c r="B292" s="194"/>
      <c r="C292" s="195"/>
      <c r="D292" s="185" t="s">
        <v>146</v>
      </c>
      <c r="E292" s="195"/>
      <c r="F292" s="197" t="s">
        <v>473</v>
      </c>
      <c r="G292" s="195"/>
      <c r="H292" s="198">
        <v>1E-3</v>
      </c>
      <c r="I292" s="199"/>
      <c r="J292" s="195"/>
      <c r="K292" s="195"/>
      <c r="L292" s="200"/>
      <c r="M292" s="201"/>
      <c r="N292" s="202"/>
      <c r="O292" s="202"/>
      <c r="P292" s="202"/>
      <c r="Q292" s="202"/>
      <c r="R292" s="202"/>
      <c r="S292" s="202"/>
      <c r="T292" s="203"/>
      <c r="AT292" s="204" t="s">
        <v>146</v>
      </c>
      <c r="AU292" s="204" t="s">
        <v>81</v>
      </c>
      <c r="AV292" s="12" t="s">
        <v>81</v>
      </c>
      <c r="AW292" s="12" t="s">
        <v>4</v>
      </c>
      <c r="AX292" s="12" t="s">
        <v>79</v>
      </c>
      <c r="AY292" s="204" t="s">
        <v>137</v>
      </c>
    </row>
    <row r="293" spans="2:65" s="1" customFormat="1" ht="16.5" customHeight="1">
      <c r="B293" s="34"/>
      <c r="C293" s="171" t="s">
        <v>474</v>
      </c>
      <c r="D293" s="171" t="s">
        <v>139</v>
      </c>
      <c r="E293" s="172" t="s">
        <v>475</v>
      </c>
      <c r="F293" s="173" t="s">
        <v>476</v>
      </c>
      <c r="G293" s="174" t="s">
        <v>84</v>
      </c>
      <c r="H293" s="175">
        <v>4.9000000000000004</v>
      </c>
      <c r="I293" s="176"/>
      <c r="J293" s="177">
        <f>ROUND(I293*H293,2)</f>
        <v>0</v>
      </c>
      <c r="K293" s="173" t="s">
        <v>143</v>
      </c>
      <c r="L293" s="38"/>
      <c r="M293" s="178" t="s">
        <v>19</v>
      </c>
      <c r="N293" s="179" t="s">
        <v>42</v>
      </c>
      <c r="O293" s="60"/>
      <c r="P293" s="180">
        <f>O293*H293</f>
        <v>0</v>
      </c>
      <c r="Q293" s="180">
        <v>4.0000000000000002E-4</v>
      </c>
      <c r="R293" s="180">
        <f>Q293*H293</f>
        <v>1.9600000000000004E-3</v>
      </c>
      <c r="S293" s="180">
        <v>0</v>
      </c>
      <c r="T293" s="181">
        <f>S293*H293</f>
        <v>0</v>
      </c>
      <c r="AR293" s="17" t="s">
        <v>228</v>
      </c>
      <c r="AT293" s="17" t="s">
        <v>139</v>
      </c>
      <c r="AU293" s="17" t="s">
        <v>81</v>
      </c>
      <c r="AY293" s="17" t="s">
        <v>137</v>
      </c>
      <c r="BE293" s="182">
        <f>IF(N293="základní",J293,0)</f>
        <v>0</v>
      </c>
      <c r="BF293" s="182">
        <f>IF(N293="snížená",J293,0)</f>
        <v>0</v>
      </c>
      <c r="BG293" s="182">
        <f>IF(N293="zákl. přenesená",J293,0)</f>
        <v>0</v>
      </c>
      <c r="BH293" s="182">
        <f>IF(N293="sníž. přenesená",J293,0)</f>
        <v>0</v>
      </c>
      <c r="BI293" s="182">
        <f>IF(N293="nulová",J293,0)</f>
        <v>0</v>
      </c>
      <c r="BJ293" s="17" t="s">
        <v>79</v>
      </c>
      <c r="BK293" s="182">
        <f>ROUND(I293*H293,2)</f>
        <v>0</v>
      </c>
      <c r="BL293" s="17" t="s">
        <v>228</v>
      </c>
      <c r="BM293" s="17" t="s">
        <v>477</v>
      </c>
    </row>
    <row r="294" spans="2:65" s="11" customFormat="1" ht="11.25">
      <c r="B294" s="183"/>
      <c r="C294" s="184"/>
      <c r="D294" s="185" t="s">
        <v>146</v>
      </c>
      <c r="E294" s="186" t="s">
        <v>19</v>
      </c>
      <c r="F294" s="187" t="s">
        <v>299</v>
      </c>
      <c r="G294" s="184"/>
      <c r="H294" s="186" t="s">
        <v>19</v>
      </c>
      <c r="I294" s="188"/>
      <c r="J294" s="184"/>
      <c r="K294" s="184"/>
      <c r="L294" s="189"/>
      <c r="M294" s="190"/>
      <c r="N294" s="191"/>
      <c r="O294" s="191"/>
      <c r="P294" s="191"/>
      <c r="Q294" s="191"/>
      <c r="R294" s="191"/>
      <c r="S294" s="191"/>
      <c r="T294" s="192"/>
      <c r="AT294" s="193" t="s">
        <v>146</v>
      </c>
      <c r="AU294" s="193" t="s">
        <v>81</v>
      </c>
      <c r="AV294" s="11" t="s">
        <v>79</v>
      </c>
      <c r="AW294" s="11" t="s">
        <v>32</v>
      </c>
      <c r="AX294" s="11" t="s">
        <v>71</v>
      </c>
      <c r="AY294" s="193" t="s">
        <v>137</v>
      </c>
    </row>
    <row r="295" spans="2:65" s="12" customFormat="1" ht="11.25">
      <c r="B295" s="194"/>
      <c r="C295" s="195"/>
      <c r="D295" s="185" t="s">
        <v>146</v>
      </c>
      <c r="E295" s="196" t="s">
        <v>19</v>
      </c>
      <c r="F295" s="197" t="s">
        <v>469</v>
      </c>
      <c r="G295" s="195"/>
      <c r="H295" s="198">
        <v>4.9000000000000004</v>
      </c>
      <c r="I295" s="199"/>
      <c r="J295" s="195"/>
      <c r="K295" s="195"/>
      <c r="L295" s="200"/>
      <c r="M295" s="201"/>
      <c r="N295" s="202"/>
      <c r="O295" s="202"/>
      <c r="P295" s="202"/>
      <c r="Q295" s="202"/>
      <c r="R295" s="202"/>
      <c r="S295" s="202"/>
      <c r="T295" s="203"/>
      <c r="AT295" s="204" t="s">
        <v>146</v>
      </c>
      <c r="AU295" s="204" t="s">
        <v>81</v>
      </c>
      <c r="AV295" s="12" t="s">
        <v>81</v>
      </c>
      <c r="AW295" s="12" t="s">
        <v>32</v>
      </c>
      <c r="AX295" s="12" t="s">
        <v>71</v>
      </c>
      <c r="AY295" s="204" t="s">
        <v>137</v>
      </c>
    </row>
    <row r="296" spans="2:65" s="13" customFormat="1" ht="11.25">
      <c r="B296" s="205"/>
      <c r="C296" s="206"/>
      <c r="D296" s="185" t="s">
        <v>146</v>
      </c>
      <c r="E296" s="207" t="s">
        <v>19</v>
      </c>
      <c r="F296" s="208" t="s">
        <v>149</v>
      </c>
      <c r="G296" s="206"/>
      <c r="H296" s="209">
        <v>4.9000000000000004</v>
      </c>
      <c r="I296" s="210"/>
      <c r="J296" s="206"/>
      <c r="K296" s="206"/>
      <c r="L296" s="211"/>
      <c r="M296" s="212"/>
      <c r="N296" s="213"/>
      <c r="O296" s="213"/>
      <c r="P296" s="213"/>
      <c r="Q296" s="213"/>
      <c r="R296" s="213"/>
      <c r="S296" s="213"/>
      <c r="T296" s="214"/>
      <c r="AT296" s="215" t="s">
        <v>146</v>
      </c>
      <c r="AU296" s="215" t="s">
        <v>81</v>
      </c>
      <c r="AV296" s="13" t="s">
        <v>144</v>
      </c>
      <c r="AW296" s="13" t="s">
        <v>32</v>
      </c>
      <c r="AX296" s="13" t="s">
        <v>79</v>
      </c>
      <c r="AY296" s="215" t="s">
        <v>137</v>
      </c>
    </row>
    <row r="297" spans="2:65" s="1" customFormat="1" ht="22.5" customHeight="1">
      <c r="B297" s="34"/>
      <c r="C297" s="216" t="s">
        <v>293</v>
      </c>
      <c r="D297" s="216" t="s">
        <v>156</v>
      </c>
      <c r="E297" s="217" t="s">
        <v>478</v>
      </c>
      <c r="F297" s="218" t="s">
        <v>479</v>
      </c>
      <c r="G297" s="219" t="s">
        <v>84</v>
      </c>
      <c r="H297" s="220">
        <v>5.6349999999999998</v>
      </c>
      <c r="I297" s="221"/>
      <c r="J297" s="222">
        <f>ROUND(I297*H297,2)</f>
        <v>0</v>
      </c>
      <c r="K297" s="218" t="s">
        <v>143</v>
      </c>
      <c r="L297" s="223"/>
      <c r="M297" s="224" t="s">
        <v>19</v>
      </c>
      <c r="N297" s="225" t="s">
        <v>42</v>
      </c>
      <c r="O297" s="60"/>
      <c r="P297" s="180">
        <f>O297*H297</f>
        <v>0</v>
      </c>
      <c r="Q297" s="180">
        <v>1E-3</v>
      </c>
      <c r="R297" s="180">
        <f>Q297*H297</f>
        <v>5.6350000000000003E-3</v>
      </c>
      <c r="S297" s="180">
        <v>0</v>
      </c>
      <c r="T297" s="181">
        <f>S297*H297</f>
        <v>0</v>
      </c>
      <c r="AR297" s="17" t="s">
        <v>319</v>
      </c>
      <c r="AT297" s="17" t="s">
        <v>156</v>
      </c>
      <c r="AU297" s="17" t="s">
        <v>81</v>
      </c>
      <c r="AY297" s="17" t="s">
        <v>137</v>
      </c>
      <c r="BE297" s="182">
        <f>IF(N297="základní",J297,0)</f>
        <v>0</v>
      </c>
      <c r="BF297" s="182">
        <f>IF(N297="snížená",J297,0)</f>
        <v>0</v>
      </c>
      <c r="BG297" s="182">
        <f>IF(N297="zákl. přenesená",J297,0)</f>
        <v>0</v>
      </c>
      <c r="BH297" s="182">
        <f>IF(N297="sníž. přenesená",J297,0)</f>
        <v>0</v>
      </c>
      <c r="BI297" s="182">
        <f>IF(N297="nulová",J297,0)</f>
        <v>0</v>
      </c>
      <c r="BJ297" s="17" t="s">
        <v>79</v>
      </c>
      <c r="BK297" s="182">
        <f>ROUND(I297*H297,2)</f>
        <v>0</v>
      </c>
      <c r="BL297" s="17" t="s">
        <v>228</v>
      </c>
      <c r="BM297" s="17" t="s">
        <v>480</v>
      </c>
    </row>
    <row r="298" spans="2:65" s="12" customFormat="1" ht="11.25">
      <c r="B298" s="194"/>
      <c r="C298" s="195"/>
      <c r="D298" s="185" t="s">
        <v>146</v>
      </c>
      <c r="E298" s="195"/>
      <c r="F298" s="197" t="s">
        <v>481</v>
      </c>
      <c r="G298" s="195"/>
      <c r="H298" s="198">
        <v>5.6349999999999998</v>
      </c>
      <c r="I298" s="199"/>
      <c r="J298" s="195"/>
      <c r="K298" s="195"/>
      <c r="L298" s="200"/>
      <c r="M298" s="201"/>
      <c r="N298" s="202"/>
      <c r="O298" s="202"/>
      <c r="P298" s="202"/>
      <c r="Q298" s="202"/>
      <c r="R298" s="202"/>
      <c r="S298" s="202"/>
      <c r="T298" s="203"/>
      <c r="AT298" s="204" t="s">
        <v>146</v>
      </c>
      <c r="AU298" s="204" t="s">
        <v>81</v>
      </c>
      <c r="AV298" s="12" t="s">
        <v>81</v>
      </c>
      <c r="AW298" s="12" t="s">
        <v>4</v>
      </c>
      <c r="AX298" s="12" t="s">
        <v>79</v>
      </c>
      <c r="AY298" s="204" t="s">
        <v>137</v>
      </c>
    </row>
    <row r="299" spans="2:65" s="1" customFormat="1" ht="16.5" customHeight="1">
      <c r="B299" s="34"/>
      <c r="C299" s="171" t="s">
        <v>312</v>
      </c>
      <c r="D299" s="171" t="s">
        <v>139</v>
      </c>
      <c r="E299" s="172" t="s">
        <v>482</v>
      </c>
      <c r="F299" s="173" t="s">
        <v>483</v>
      </c>
      <c r="G299" s="174" t="s">
        <v>84</v>
      </c>
      <c r="H299" s="175">
        <v>4.9000000000000004</v>
      </c>
      <c r="I299" s="176"/>
      <c r="J299" s="177">
        <f>ROUND(I299*H299,2)</f>
        <v>0</v>
      </c>
      <c r="K299" s="173" t="s">
        <v>143</v>
      </c>
      <c r="L299" s="38"/>
      <c r="M299" s="178" t="s">
        <v>19</v>
      </c>
      <c r="N299" s="179" t="s">
        <v>42</v>
      </c>
      <c r="O299" s="60"/>
      <c r="P299" s="180">
        <f>O299*H299</f>
        <v>0</v>
      </c>
      <c r="Q299" s="180">
        <v>0</v>
      </c>
      <c r="R299" s="180">
        <f>Q299*H299</f>
        <v>0</v>
      </c>
      <c r="S299" s="180">
        <v>0</v>
      </c>
      <c r="T299" s="181">
        <f>S299*H299</f>
        <v>0</v>
      </c>
      <c r="AR299" s="17" t="s">
        <v>228</v>
      </c>
      <c r="AT299" s="17" t="s">
        <v>139</v>
      </c>
      <c r="AU299" s="17" t="s">
        <v>81</v>
      </c>
      <c r="AY299" s="17" t="s">
        <v>137</v>
      </c>
      <c r="BE299" s="182">
        <f>IF(N299="základní",J299,0)</f>
        <v>0</v>
      </c>
      <c r="BF299" s="182">
        <f>IF(N299="snížená",J299,0)</f>
        <v>0</v>
      </c>
      <c r="BG299" s="182">
        <f>IF(N299="zákl. přenesená",J299,0)</f>
        <v>0</v>
      </c>
      <c r="BH299" s="182">
        <f>IF(N299="sníž. přenesená",J299,0)</f>
        <v>0</v>
      </c>
      <c r="BI299" s="182">
        <f>IF(N299="nulová",J299,0)</f>
        <v>0</v>
      </c>
      <c r="BJ299" s="17" t="s">
        <v>79</v>
      </c>
      <c r="BK299" s="182">
        <f>ROUND(I299*H299,2)</f>
        <v>0</v>
      </c>
      <c r="BL299" s="17" t="s">
        <v>228</v>
      </c>
      <c r="BM299" s="17" t="s">
        <v>484</v>
      </c>
    </row>
    <row r="300" spans="2:65" s="11" customFormat="1" ht="11.25">
      <c r="B300" s="183"/>
      <c r="C300" s="184"/>
      <c r="D300" s="185" t="s">
        <v>146</v>
      </c>
      <c r="E300" s="186" t="s">
        <v>19</v>
      </c>
      <c r="F300" s="187" t="s">
        <v>299</v>
      </c>
      <c r="G300" s="184"/>
      <c r="H300" s="186" t="s">
        <v>19</v>
      </c>
      <c r="I300" s="188"/>
      <c r="J300" s="184"/>
      <c r="K300" s="184"/>
      <c r="L300" s="189"/>
      <c r="M300" s="190"/>
      <c r="N300" s="191"/>
      <c r="O300" s="191"/>
      <c r="P300" s="191"/>
      <c r="Q300" s="191"/>
      <c r="R300" s="191"/>
      <c r="S300" s="191"/>
      <c r="T300" s="192"/>
      <c r="AT300" s="193" t="s">
        <v>146</v>
      </c>
      <c r="AU300" s="193" t="s">
        <v>81</v>
      </c>
      <c r="AV300" s="11" t="s">
        <v>79</v>
      </c>
      <c r="AW300" s="11" t="s">
        <v>32</v>
      </c>
      <c r="AX300" s="11" t="s">
        <v>71</v>
      </c>
      <c r="AY300" s="193" t="s">
        <v>137</v>
      </c>
    </row>
    <row r="301" spans="2:65" s="12" customFormat="1" ht="11.25">
      <c r="B301" s="194"/>
      <c r="C301" s="195"/>
      <c r="D301" s="185" t="s">
        <v>146</v>
      </c>
      <c r="E301" s="196" t="s">
        <v>19</v>
      </c>
      <c r="F301" s="197" t="s">
        <v>469</v>
      </c>
      <c r="G301" s="195"/>
      <c r="H301" s="198">
        <v>4.9000000000000004</v>
      </c>
      <c r="I301" s="199"/>
      <c r="J301" s="195"/>
      <c r="K301" s="195"/>
      <c r="L301" s="200"/>
      <c r="M301" s="201"/>
      <c r="N301" s="202"/>
      <c r="O301" s="202"/>
      <c r="P301" s="202"/>
      <c r="Q301" s="202"/>
      <c r="R301" s="202"/>
      <c r="S301" s="202"/>
      <c r="T301" s="203"/>
      <c r="AT301" s="204" t="s">
        <v>146</v>
      </c>
      <c r="AU301" s="204" t="s">
        <v>81</v>
      </c>
      <c r="AV301" s="12" t="s">
        <v>81</v>
      </c>
      <c r="AW301" s="12" t="s">
        <v>32</v>
      </c>
      <c r="AX301" s="12" t="s">
        <v>71</v>
      </c>
      <c r="AY301" s="204" t="s">
        <v>137</v>
      </c>
    </row>
    <row r="302" spans="2:65" s="13" customFormat="1" ht="11.25">
      <c r="B302" s="205"/>
      <c r="C302" s="206"/>
      <c r="D302" s="185" t="s">
        <v>146</v>
      </c>
      <c r="E302" s="207" t="s">
        <v>19</v>
      </c>
      <c r="F302" s="208" t="s">
        <v>149</v>
      </c>
      <c r="G302" s="206"/>
      <c r="H302" s="209">
        <v>4.9000000000000004</v>
      </c>
      <c r="I302" s="210"/>
      <c r="J302" s="206"/>
      <c r="K302" s="206"/>
      <c r="L302" s="211"/>
      <c r="M302" s="212"/>
      <c r="N302" s="213"/>
      <c r="O302" s="213"/>
      <c r="P302" s="213"/>
      <c r="Q302" s="213"/>
      <c r="R302" s="213"/>
      <c r="S302" s="213"/>
      <c r="T302" s="214"/>
      <c r="AT302" s="215" t="s">
        <v>146</v>
      </c>
      <c r="AU302" s="215" t="s">
        <v>81</v>
      </c>
      <c r="AV302" s="13" t="s">
        <v>144</v>
      </c>
      <c r="AW302" s="13" t="s">
        <v>32</v>
      </c>
      <c r="AX302" s="13" t="s">
        <v>79</v>
      </c>
      <c r="AY302" s="215" t="s">
        <v>137</v>
      </c>
    </row>
    <row r="303" spans="2:65" s="1" customFormat="1" ht="16.5" customHeight="1">
      <c r="B303" s="34"/>
      <c r="C303" s="171" t="s">
        <v>485</v>
      </c>
      <c r="D303" s="171" t="s">
        <v>139</v>
      </c>
      <c r="E303" s="172" t="s">
        <v>486</v>
      </c>
      <c r="F303" s="173" t="s">
        <v>487</v>
      </c>
      <c r="G303" s="174" t="s">
        <v>84</v>
      </c>
      <c r="H303" s="175">
        <v>4.9000000000000004</v>
      </c>
      <c r="I303" s="176"/>
      <c r="J303" s="177">
        <f>ROUND(I303*H303,2)</f>
        <v>0</v>
      </c>
      <c r="K303" s="173" t="s">
        <v>143</v>
      </c>
      <c r="L303" s="38"/>
      <c r="M303" s="178" t="s">
        <v>19</v>
      </c>
      <c r="N303" s="179" t="s">
        <v>42</v>
      </c>
      <c r="O303" s="60"/>
      <c r="P303" s="180">
        <f>O303*H303</f>
        <v>0</v>
      </c>
      <c r="Q303" s="180">
        <v>0</v>
      </c>
      <c r="R303" s="180">
        <f>Q303*H303</f>
        <v>0</v>
      </c>
      <c r="S303" s="180">
        <v>0</v>
      </c>
      <c r="T303" s="181">
        <f>S303*H303</f>
        <v>0</v>
      </c>
      <c r="AR303" s="17" t="s">
        <v>228</v>
      </c>
      <c r="AT303" s="17" t="s">
        <v>139</v>
      </c>
      <c r="AU303" s="17" t="s">
        <v>81</v>
      </c>
      <c r="AY303" s="17" t="s">
        <v>137</v>
      </c>
      <c r="BE303" s="182">
        <f>IF(N303="základní",J303,0)</f>
        <v>0</v>
      </c>
      <c r="BF303" s="182">
        <f>IF(N303="snížená",J303,0)</f>
        <v>0</v>
      </c>
      <c r="BG303" s="182">
        <f>IF(N303="zákl. přenesená",J303,0)</f>
        <v>0</v>
      </c>
      <c r="BH303" s="182">
        <f>IF(N303="sníž. přenesená",J303,0)</f>
        <v>0</v>
      </c>
      <c r="BI303" s="182">
        <f>IF(N303="nulová",J303,0)</f>
        <v>0</v>
      </c>
      <c r="BJ303" s="17" t="s">
        <v>79</v>
      </c>
      <c r="BK303" s="182">
        <f>ROUND(I303*H303,2)</f>
        <v>0</v>
      </c>
      <c r="BL303" s="17" t="s">
        <v>228</v>
      </c>
      <c r="BM303" s="17" t="s">
        <v>488</v>
      </c>
    </row>
    <row r="304" spans="2:65" s="11" customFormat="1" ht="11.25">
      <c r="B304" s="183"/>
      <c r="C304" s="184"/>
      <c r="D304" s="185" t="s">
        <v>146</v>
      </c>
      <c r="E304" s="186" t="s">
        <v>19</v>
      </c>
      <c r="F304" s="187" t="s">
        <v>299</v>
      </c>
      <c r="G304" s="184"/>
      <c r="H304" s="186" t="s">
        <v>19</v>
      </c>
      <c r="I304" s="188"/>
      <c r="J304" s="184"/>
      <c r="K304" s="184"/>
      <c r="L304" s="189"/>
      <c r="M304" s="190"/>
      <c r="N304" s="191"/>
      <c r="O304" s="191"/>
      <c r="P304" s="191"/>
      <c r="Q304" s="191"/>
      <c r="R304" s="191"/>
      <c r="S304" s="191"/>
      <c r="T304" s="192"/>
      <c r="AT304" s="193" t="s">
        <v>146</v>
      </c>
      <c r="AU304" s="193" t="s">
        <v>81</v>
      </c>
      <c r="AV304" s="11" t="s">
        <v>79</v>
      </c>
      <c r="AW304" s="11" t="s">
        <v>32</v>
      </c>
      <c r="AX304" s="11" t="s">
        <v>71</v>
      </c>
      <c r="AY304" s="193" t="s">
        <v>137</v>
      </c>
    </row>
    <row r="305" spans="2:65" s="12" customFormat="1" ht="11.25">
      <c r="B305" s="194"/>
      <c r="C305" s="195"/>
      <c r="D305" s="185" t="s">
        <v>146</v>
      </c>
      <c r="E305" s="196" t="s">
        <v>19</v>
      </c>
      <c r="F305" s="197" t="s">
        <v>469</v>
      </c>
      <c r="G305" s="195"/>
      <c r="H305" s="198">
        <v>4.9000000000000004</v>
      </c>
      <c r="I305" s="199"/>
      <c r="J305" s="195"/>
      <c r="K305" s="195"/>
      <c r="L305" s="200"/>
      <c r="M305" s="201"/>
      <c r="N305" s="202"/>
      <c r="O305" s="202"/>
      <c r="P305" s="202"/>
      <c r="Q305" s="202"/>
      <c r="R305" s="202"/>
      <c r="S305" s="202"/>
      <c r="T305" s="203"/>
      <c r="AT305" s="204" t="s">
        <v>146</v>
      </c>
      <c r="AU305" s="204" t="s">
        <v>81</v>
      </c>
      <c r="AV305" s="12" t="s">
        <v>81</v>
      </c>
      <c r="AW305" s="12" t="s">
        <v>32</v>
      </c>
      <c r="AX305" s="12" t="s">
        <v>71</v>
      </c>
      <c r="AY305" s="204" t="s">
        <v>137</v>
      </c>
    </row>
    <row r="306" spans="2:65" s="13" customFormat="1" ht="11.25">
      <c r="B306" s="205"/>
      <c r="C306" s="206"/>
      <c r="D306" s="185" t="s">
        <v>146</v>
      </c>
      <c r="E306" s="207" t="s">
        <v>19</v>
      </c>
      <c r="F306" s="208" t="s">
        <v>149</v>
      </c>
      <c r="G306" s="206"/>
      <c r="H306" s="209">
        <v>4.9000000000000004</v>
      </c>
      <c r="I306" s="210"/>
      <c r="J306" s="206"/>
      <c r="K306" s="206"/>
      <c r="L306" s="211"/>
      <c r="M306" s="212"/>
      <c r="N306" s="213"/>
      <c r="O306" s="213"/>
      <c r="P306" s="213"/>
      <c r="Q306" s="213"/>
      <c r="R306" s="213"/>
      <c r="S306" s="213"/>
      <c r="T306" s="214"/>
      <c r="AT306" s="215" t="s">
        <v>146</v>
      </c>
      <c r="AU306" s="215" t="s">
        <v>81</v>
      </c>
      <c r="AV306" s="13" t="s">
        <v>144</v>
      </c>
      <c r="AW306" s="13" t="s">
        <v>32</v>
      </c>
      <c r="AX306" s="13" t="s">
        <v>79</v>
      </c>
      <c r="AY306" s="215" t="s">
        <v>137</v>
      </c>
    </row>
    <row r="307" spans="2:65" s="1" customFormat="1" ht="22.5" customHeight="1">
      <c r="B307" s="34"/>
      <c r="C307" s="171" t="s">
        <v>489</v>
      </c>
      <c r="D307" s="171" t="s">
        <v>139</v>
      </c>
      <c r="E307" s="172" t="s">
        <v>490</v>
      </c>
      <c r="F307" s="173" t="s">
        <v>491</v>
      </c>
      <c r="G307" s="174" t="s">
        <v>159</v>
      </c>
      <c r="H307" s="175">
        <v>8.9999999999999993E-3</v>
      </c>
      <c r="I307" s="176"/>
      <c r="J307" s="177">
        <f>ROUND(I307*H307,2)</f>
        <v>0</v>
      </c>
      <c r="K307" s="173" t="s">
        <v>143</v>
      </c>
      <c r="L307" s="38"/>
      <c r="M307" s="178" t="s">
        <v>19</v>
      </c>
      <c r="N307" s="179" t="s">
        <v>42</v>
      </c>
      <c r="O307" s="60"/>
      <c r="P307" s="180">
        <f>O307*H307</f>
        <v>0</v>
      </c>
      <c r="Q307" s="180">
        <v>0</v>
      </c>
      <c r="R307" s="180">
        <f>Q307*H307</f>
        <v>0</v>
      </c>
      <c r="S307" s="180">
        <v>0</v>
      </c>
      <c r="T307" s="181">
        <f>S307*H307</f>
        <v>0</v>
      </c>
      <c r="AR307" s="17" t="s">
        <v>228</v>
      </c>
      <c r="AT307" s="17" t="s">
        <v>139</v>
      </c>
      <c r="AU307" s="17" t="s">
        <v>81</v>
      </c>
      <c r="AY307" s="17" t="s">
        <v>137</v>
      </c>
      <c r="BE307" s="182">
        <f>IF(N307="základní",J307,0)</f>
        <v>0</v>
      </c>
      <c r="BF307" s="182">
        <f>IF(N307="snížená",J307,0)</f>
        <v>0</v>
      </c>
      <c r="BG307" s="182">
        <f>IF(N307="zákl. přenesená",J307,0)</f>
        <v>0</v>
      </c>
      <c r="BH307" s="182">
        <f>IF(N307="sníž. přenesená",J307,0)</f>
        <v>0</v>
      </c>
      <c r="BI307" s="182">
        <f>IF(N307="nulová",J307,0)</f>
        <v>0</v>
      </c>
      <c r="BJ307" s="17" t="s">
        <v>79</v>
      </c>
      <c r="BK307" s="182">
        <f>ROUND(I307*H307,2)</f>
        <v>0</v>
      </c>
      <c r="BL307" s="17" t="s">
        <v>228</v>
      </c>
      <c r="BM307" s="17" t="s">
        <v>492</v>
      </c>
    </row>
    <row r="308" spans="2:65" s="1" customFormat="1" ht="22.5" customHeight="1">
      <c r="B308" s="34"/>
      <c r="C308" s="171" t="s">
        <v>493</v>
      </c>
      <c r="D308" s="171" t="s">
        <v>139</v>
      </c>
      <c r="E308" s="172" t="s">
        <v>494</v>
      </c>
      <c r="F308" s="173" t="s">
        <v>495</v>
      </c>
      <c r="G308" s="174" t="s">
        <v>159</v>
      </c>
      <c r="H308" s="175">
        <v>8.9999999999999993E-3</v>
      </c>
      <c r="I308" s="176"/>
      <c r="J308" s="177">
        <f>ROUND(I308*H308,2)</f>
        <v>0</v>
      </c>
      <c r="K308" s="173" t="s">
        <v>143</v>
      </c>
      <c r="L308" s="38"/>
      <c r="M308" s="178" t="s">
        <v>19</v>
      </c>
      <c r="N308" s="179" t="s">
        <v>42</v>
      </c>
      <c r="O308" s="60"/>
      <c r="P308" s="180">
        <f>O308*H308</f>
        <v>0</v>
      </c>
      <c r="Q308" s="180">
        <v>0</v>
      </c>
      <c r="R308" s="180">
        <f>Q308*H308</f>
        <v>0</v>
      </c>
      <c r="S308" s="180">
        <v>0</v>
      </c>
      <c r="T308" s="181">
        <f>S308*H308</f>
        <v>0</v>
      </c>
      <c r="AR308" s="17" t="s">
        <v>228</v>
      </c>
      <c r="AT308" s="17" t="s">
        <v>139</v>
      </c>
      <c r="AU308" s="17" t="s">
        <v>81</v>
      </c>
      <c r="AY308" s="17" t="s">
        <v>137</v>
      </c>
      <c r="BE308" s="182">
        <f>IF(N308="základní",J308,0)</f>
        <v>0</v>
      </c>
      <c r="BF308" s="182">
        <f>IF(N308="snížená",J308,0)</f>
        <v>0</v>
      </c>
      <c r="BG308" s="182">
        <f>IF(N308="zákl. přenesená",J308,0)</f>
        <v>0</v>
      </c>
      <c r="BH308" s="182">
        <f>IF(N308="sníž. přenesená",J308,0)</f>
        <v>0</v>
      </c>
      <c r="BI308" s="182">
        <f>IF(N308="nulová",J308,0)</f>
        <v>0</v>
      </c>
      <c r="BJ308" s="17" t="s">
        <v>79</v>
      </c>
      <c r="BK308" s="182">
        <f>ROUND(I308*H308,2)</f>
        <v>0</v>
      </c>
      <c r="BL308" s="17" t="s">
        <v>228</v>
      </c>
      <c r="BM308" s="17" t="s">
        <v>496</v>
      </c>
    </row>
    <row r="309" spans="2:65" s="10" customFormat="1" ht="22.9" customHeight="1">
      <c r="B309" s="155"/>
      <c r="C309" s="156"/>
      <c r="D309" s="157" t="s">
        <v>70</v>
      </c>
      <c r="E309" s="169" t="s">
        <v>497</v>
      </c>
      <c r="F309" s="169" t="s">
        <v>498</v>
      </c>
      <c r="G309" s="156"/>
      <c r="H309" s="156"/>
      <c r="I309" s="159"/>
      <c r="J309" s="170">
        <f>BK309</f>
        <v>0</v>
      </c>
      <c r="K309" s="156"/>
      <c r="L309" s="161"/>
      <c r="M309" s="162"/>
      <c r="N309" s="163"/>
      <c r="O309" s="163"/>
      <c r="P309" s="164">
        <f>P310</f>
        <v>0</v>
      </c>
      <c r="Q309" s="163"/>
      <c r="R309" s="164">
        <f>R310</f>
        <v>0</v>
      </c>
      <c r="S309" s="163"/>
      <c r="T309" s="165">
        <f>T310</f>
        <v>0</v>
      </c>
      <c r="AR309" s="166" t="s">
        <v>81</v>
      </c>
      <c r="AT309" s="167" t="s">
        <v>70</v>
      </c>
      <c r="AU309" s="167" t="s">
        <v>79</v>
      </c>
      <c r="AY309" s="166" t="s">
        <v>137</v>
      </c>
      <c r="BK309" s="168">
        <f>BK310</f>
        <v>0</v>
      </c>
    </row>
    <row r="310" spans="2:65" s="1" customFormat="1" ht="16.5" customHeight="1">
      <c r="B310" s="34"/>
      <c r="C310" s="171" t="s">
        <v>499</v>
      </c>
      <c r="D310" s="171" t="s">
        <v>139</v>
      </c>
      <c r="E310" s="172" t="s">
        <v>497</v>
      </c>
      <c r="F310" s="173" t="s">
        <v>500</v>
      </c>
      <c r="G310" s="174" t="s">
        <v>501</v>
      </c>
      <c r="H310" s="175">
        <v>1</v>
      </c>
      <c r="I310" s="176"/>
      <c r="J310" s="177">
        <f>ROUND(I310*H310,2)</f>
        <v>0</v>
      </c>
      <c r="K310" s="173" t="s">
        <v>19</v>
      </c>
      <c r="L310" s="38"/>
      <c r="M310" s="178" t="s">
        <v>19</v>
      </c>
      <c r="N310" s="179" t="s">
        <v>42</v>
      </c>
      <c r="O310" s="60"/>
      <c r="P310" s="180">
        <f>O310*H310</f>
        <v>0</v>
      </c>
      <c r="Q310" s="180">
        <v>0</v>
      </c>
      <c r="R310" s="180">
        <f>Q310*H310</f>
        <v>0</v>
      </c>
      <c r="S310" s="180">
        <v>0</v>
      </c>
      <c r="T310" s="181">
        <f>S310*H310</f>
        <v>0</v>
      </c>
      <c r="AR310" s="17" t="s">
        <v>228</v>
      </c>
      <c r="AT310" s="17" t="s">
        <v>139</v>
      </c>
      <c r="AU310" s="17" t="s">
        <v>81</v>
      </c>
      <c r="AY310" s="17" t="s">
        <v>137</v>
      </c>
      <c r="BE310" s="182">
        <f>IF(N310="základní",J310,0)</f>
        <v>0</v>
      </c>
      <c r="BF310" s="182">
        <f>IF(N310="snížená",J310,0)</f>
        <v>0</v>
      </c>
      <c r="BG310" s="182">
        <f>IF(N310="zákl. přenesená",J310,0)</f>
        <v>0</v>
      </c>
      <c r="BH310" s="182">
        <f>IF(N310="sníž. přenesená",J310,0)</f>
        <v>0</v>
      </c>
      <c r="BI310" s="182">
        <f>IF(N310="nulová",J310,0)</f>
        <v>0</v>
      </c>
      <c r="BJ310" s="17" t="s">
        <v>79</v>
      </c>
      <c r="BK310" s="182">
        <f>ROUND(I310*H310,2)</f>
        <v>0</v>
      </c>
      <c r="BL310" s="17" t="s">
        <v>228</v>
      </c>
      <c r="BM310" s="17" t="s">
        <v>502</v>
      </c>
    </row>
    <row r="311" spans="2:65" s="10" customFormat="1" ht="22.9" customHeight="1">
      <c r="B311" s="155"/>
      <c r="C311" s="156"/>
      <c r="D311" s="157" t="s">
        <v>70</v>
      </c>
      <c r="E311" s="169" t="s">
        <v>503</v>
      </c>
      <c r="F311" s="169" t="s">
        <v>504</v>
      </c>
      <c r="G311" s="156"/>
      <c r="H311" s="156"/>
      <c r="I311" s="159"/>
      <c r="J311" s="170">
        <f>BK311</f>
        <v>0</v>
      </c>
      <c r="K311" s="156"/>
      <c r="L311" s="161"/>
      <c r="M311" s="162"/>
      <c r="N311" s="163"/>
      <c r="O311" s="163"/>
      <c r="P311" s="164">
        <f>P312</f>
        <v>0</v>
      </c>
      <c r="Q311" s="163"/>
      <c r="R311" s="164">
        <f>R312</f>
        <v>0</v>
      </c>
      <c r="S311" s="163"/>
      <c r="T311" s="165">
        <f>T312</f>
        <v>0</v>
      </c>
      <c r="AR311" s="166" t="s">
        <v>81</v>
      </c>
      <c r="AT311" s="167" t="s">
        <v>70</v>
      </c>
      <c r="AU311" s="167" t="s">
        <v>79</v>
      </c>
      <c r="AY311" s="166" t="s">
        <v>137</v>
      </c>
      <c r="BK311" s="168">
        <f>BK312</f>
        <v>0</v>
      </c>
    </row>
    <row r="312" spans="2:65" s="1" customFormat="1" ht="16.5" customHeight="1">
      <c r="B312" s="34"/>
      <c r="C312" s="171" t="s">
        <v>505</v>
      </c>
      <c r="D312" s="171" t="s">
        <v>139</v>
      </c>
      <c r="E312" s="172" t="s">
        <v>503</v>
      </c>
      <c r="F312" s="173" t="s">
        <v>506</v>
      </c>
      <c r="G312" s="174" t="s">
        <v>501</v>
      </c>
      <c r="H312" s="175">
        <v>1</v>
      </c>
      <c r="I312" s="176"/>
      <c r="J312" s="177">
        <f>ROUND(I312*H312,2)</f>
        <v>0</v>
      </c>
      <c r="K312" s="173" t="s">
        <v>19</v>
      </c>
      <c r="L312" s="38"/>
      <c r="M312" s="178" t="s">
        <v>19</v>
      </c>
      <c r="N312" s="179" t="s">
        <v>42</v>
      </c>
      <c r="O312" s="60"/>
      <c r="P312" s="180">
        <f>O312*H312</f>
        <v>0</v>
      </c>
      <c r="Q312" s="180">
        <v>0</v>
      </c>
      <c r="R312" s="180">
        <f>Q312*H312</f>
        <v>0</v>
      </c>
      <c r="S312" s="180">
        <v>0</v>
      </c>
      <c r="T312" s="181">
        <f>S312*H312</f>
        <v>0</v>
      </c>
      <c r="AR312" s="17" t="s">
        <v>228</v>
      </c>
      <c r="AT312" s="17" t="s">
        <v>139</v>
      </c>
      <c r="AU312" s="17" t="s">
        <v>81</v>
      </c>
      <c r="AY312" s="17" t="s">
        <v>137</v>
      </c>
      <c r="BE312" s="182">
        <f>IF(N312="základní",J312,0)</f>
        <v>0</v>
      </c>
      <c r="BF312" s="182">
        <f>IF(N312="snížená",J312,0)</f>
        <v>0</v>
      </c>
      <c r="BG312" s="182">
        <f>IF(N312="zákl. přenesená",J312,0)</f>
        <v>0</v>
      </c>
      <c r="BH312" s="182">
        <f>IF(N312="sníž. přenesená",J312,0)</f>
        <v>0</v>
      </c>
      <c r="BI312" s="182">
        <f>IF(N312="nulová",J312,0)</f>
        <v>0</v>
      </c>
      <c r="BJ312" s="17" t="s">
        <v>79</v>
      </c>
      <c r="BK312" s="182">
        <f>ROUND(I312*H312,2)</f>
        <v>0</v>
      </c>
      <c r="BL312" s="17" t="s">
        <v>228</v>
      </c>
      <c r="BM312" s="17" t="s">
        <v>507</v>
      </c>
    </row>
    <row r="313" spans="2:65" s="10" customFormat="1" ht="22.9" customHeight="1">
      <c r="B313" s="155"/>
      <c r="C313" s="156"/>
      <c r="D313" s="157" t="s">
        <v>70</v>
      </c>
      <c r="E313" s="169" t="s">
        <v>508</v>
      </c>
      <c r="F313" s="169" t="s">
        <v>509</v>
      </c>
      <c r="G313" s="156"/>
      <c r="H313" s="156"/>
      <c r="I313" s="159"/>
      <c r="J313" s="170">
        <f>BK313</f>
        <v>0</v>
      </c>
      <c r="K313" s="156"/>
      <c r="L313" s="161"/>
      <c r="M313" s="162"/>
      <c r="N313" s="163"/>
      <c r="O313" s="163"/>
      <c r="P313" s="164">
        <f>P314</f>
        <v>0</v>
      </c>
      <c r="Q313" s="163"/>
      <c r="R313" s="164">
        <f>R314</f>
        <v>0</v>
      </c>
      <c r="S313" s="163"/>
      <c r="T313" s="165">
        <f>T314</f>
        <v>0</v>
      </c>
      <c r="AR313" s="166" t="s">
        <v>81</v>
      </c>
      <c r="AT313" s="167" t="s">
        <v>70</v>
      </c>
      <c r="AU313" s="167" t="s">
        <v>79</v>
      </c>
      <c r="AY313" s="166" t="s">
        <v>137</v>
      </c>
      <c r="BK313" s="168">
        <f>BK314</f>
        <v>0</v>
      </c>
    </row>
    <row r="314" spans="2:65" s="1" customFormat="1" ht="16.5" customHeight="1">
      <c r="B314" s="34"/>
      <c r="C314" s="171" t="s">
        <v>510</v>
      </c>
      <c r="D314" s="171" t="s">
        <v>139</v>
      </c>
      <c r="E314" s="172" t="s">
        <v>511</v>
      </c>
      <c r="F314" s="173" t="s">
        <v>512</v>
      </c>
      <c r="G314" s="174" t="s">
        <v>501</v>
      </c>
      <c r="H314" s="175">
        <v>1</v>
      </c>
      <c r="I314" s="176"/>
      <c r="J314" s="177">
        <f>ROUND(I314*H314,2)</f>
        <v>0</v>
      </c>
      <c r="K314" s="173" t="s">
        <v>19</v>
      </c>
      <c r="L314" s="38"/>
      <c r="M314" s="178" t="s">
        <v>19</v>
      </c>
      <c r="N314" s="179" t="s">
        <v>42</v>
      </c>
      <c r="O314" s="60"/>
      <c r="P314" s="180">
        <f>O314*H314</f>
        <v>0</v>
      </c>
      <c r="Q314" s="180">
        <v>0</v>
      </c>
      <c r="R314" s="180">
        <f>Q314*H314</f>
        <v>0</v>
      </c>
      <c r="S314" s="180">
        <v>0</v>
      </c>
      <c r="T314" s="181">
        <f>S314*H314</f>
        <v>0</v>
      </c>
      <c r="AR314" s="17" t="s">
        <v>228</v>
      </c>
      <c r="AT314" s="17" t="s">
        <v>139</v>
      </c>
      <c r="AU314" s="17" t="s">
        <v>81</v>
      </c>
      <c r="AY314" s="17" t="s">
        <v>137</v>
      </c>
      <c r="BE314" s="182">
        <f>IF(N314="základní",J314,0)</f>
        <v>0</v>
      </c>
      <c r="BF314" s="182">
        <f>IF(N314="snížená",J314,0)</f>
        <v>0</v>
      </c>
      <c r="BG314" s="182">
        <f>IF(N314="zákl. přenesená",J314,0)</f>
        <v>0</v>
      </c>
      <c r="BH314" s="182">
        <f>IF(N314="sníž. přenesená",J314,0)</f>
        <v>0</v>
      </c>
      <c r="BI314" s="182">
        <f>IF(N314="nulová",J314,0)</f>
        <v>0</v>
      </c>
      <c r="BJ314" s="17" t="s">
        <v>79</v>
      </c>
      <c r="BK314" s="182">
        <f>ROUND(I314*H314,2)</f>
        <v>0</v>
      </c>
      <c r="BL314" s="17" t="s">
        <v>228</v>
      </c>
      <c r="BM314" s="17" t="s">
        <v>513</v>
      </c>
    </row>
    <row r="315" spans="2:65" s="10" customFormat="1" ht="22.9" customHeight="1">
      <c r="B315" s="155"/>
      <c r="C315" s="156"/>
      <c r="D315" s="157" t="s">
        <v>70</v>
      </c>
      <c r="E315" s="169" t="s">
        <v>514</v>
      </c>
      <c r="F315" s="169" t="s">
        <v>515</v>
      </c>
      <c r="G315" s="156"/>
      <c r="H315" s="156"/>
      <c r="I315" s="159"/>
      <c r="J315" s="170">
        <f>BK315</f>
        <v>0</v>
      </c>
      <c r="K315" s="156"/>
      <c r="L315" s="161"/>
      <c r="M315" s="162"/>
      <c r="N315" s="163"/>
      <c r="O315" s="163"/>
      <c r="P315" s="164">
        <f>SUM(P316:P317)</f>
        <v>0</v>
      </c>
      <c r="Q315" s="163"/>
      <c r="R315" s="164">
        <f>SUM(R316:R317)</f>
        <v>0</v>
      </c>
      <c r="S315" s="163"/>
      <c r="T315" s="165">
        <f>SUM(T316:T317)</f>
        <v>0</v>
      </c>
      <c r="AR315" s="166" t="s">
        <v>81</v>
      </c>
      <c r="AT315" s="167" t="s">
        <v>70</v>
      </c>
      <c r="AU315" s="167" t="s">
        <v>79</v>
      </c>
      <c r="AY315" s="166" t="s">
        <v>137</v>
      </c>
      <c r="BK315" s="168">
        <f>SUM(BK316:BK317)</f>
        <v>0</v>
      </c>
    </row>
    <row r="316" spans="2:65" s="1" customFormat="1" ht="16.5" customHeight="1">
      <c r="B316" s="34"/>
      <c r="C316" s="171" t="s">
        <v>516</v>
      </c>
      <c r="D316" s="171" t="s">
        <v>139</v>
      </c>
      <c r="E316" s="172" t="s">
        <v>517</v>
      </c>
      <c r="F316" s="173" t="s">
        <v>518</v>
      </c>
      <c r="G316" s="174" t="s">
        <v>223</v>
      </c>
      <c r="H316" s="175">
        <v>1</v>
      </c>
      <c r="I316" s="176"/>
      <c r="J316" s="177">
        <f>ROUND(I316*H316,2)</f>
        <v>0</v>
      </c>
      <c r="K316" s="173" t="s">
        <v>19</v>
      </c>
      <c r="L316" s="38"/>
      <c r="M316" s="178" t="s">
        <v>19</v>
      </c>
      <c r="N316" s="179" t="s">
        <v>42</v>
      </c>
      <c r="O316" s="60"/>
      <c r="P316" s="180">
        <f>O316*H316</f>
        <v>0</v>
      </c>
      <c r="Q316" s="180">
        <v>0</v>
      </c>
      <c r="R316" s="180">
        <f>Q316*H316</f>
        <v>0</v>
      </c>
      <c r="S316" s="180">
        <v>0</v>
      </c>
      <c r="T316" s="181">
        <f>S316*H316</f>
        <v>0</v>
      </c>
      <c r="AR316" s="17" t="s">
        <v>228</v>
      </c>
      <c r="AT316" s="17" t="s">
        <v>139</v>
      </c>
      <c r="AU316" s="17" t="s">
        <v>81</v>
      </c>
      <c r="AY316" s="17" t="s">
        <v>137</v>
      </c>
      <c r="BE316" s="182">
        <f>IF(N316="základní",J316,0)</f>
        <v>0</v>
      </c>
      <c r="BF316" s="182">
        <f>IF(N316="snížená",J316,0)</f>
        <v>0</v>
      </c>
      <c r="BG316" s="182">
        <f>IF(N316="zákl. přenesená",J316,0)</f>
        <v>0</v>
      </c>
      <c r="BH316" s="182">
        <f>IF(N316="sníž. přenesená",J316,0)</f>
        <v>0</v>
      </c>
      <c r="BI316" s="182">
        <f>IF(N316="nulová",J316,0)</f>
        <v>0</v>
      </c>
      <c r="BJ316" s="17" t="s">
        <v>79</v>
      </c>
      <c r="BK316" s="182">
        <f>ROUND(I316*H316,2)</f>
        <v>0</v>
      </c>
      <c r="BL316" s="17" t="s">
        <v>228</v>
      </c>
      <c r="BM316" s="17" t="s">
        <v>519</v>
      </c>
    </row>
    <row r="317" spans="2:65" s="1" customFormat="1" ht="16.5" customHeight="1">
      <c r="B317" s="34"/>
      <c r="C317" s="171" t="s">
        <v>520</v>
      </c>
      <c r="D317" s="171" t="s">
        <v>139</v>
      </c>
      <c r="E317" s="172" t="s">
        <v>521</v>
      </c>
      <c r="F317" s="173" t="s">
        <v>522</v>
      </c>
      <c r="G317" s="174" t="s">
        <v>223</v>
      </c>
      <c r="H317" s="175">
        <v>1</v>
      </c>
      <c r="I317" s="176"/>
      <c r="J317" s="177">
        <f>ROUND(I317*H317,2)</f>
        <v>0</v>
      </c>
      <c r="K317" s="173" t="s">
        <v>19</v>
      </c>
      <c r="L317" s="38"/>
      <c r="M317" s="178" t="s">
        <v>19</v>
      </c>
      <c r="N317" s="179" t="s">
        <v>42</v>
      </c>
      <c r="O317" s="60"/>
      <c r="P317" s="180">
        <f>O317*H317</f>
        <v>0</v>
      </c>
      <c r="Q317" s="180">
        <v>0</v>
      </c>
      <c r="R317" s="180">
        <f>Q317*H317</f>
        <v>0</v>
      </c>
      <c r="S317" s="180">
        <v>0</v>
      </c>
      <c r="T317" s="181">
        <f>S317*H317</f>
        <v>0</v>
      </c>
      <c r="AR317" s="17" t="s">
        <v>228</v>
      </c>
      <c r="AT317" s="17" t="s">
        <v>139</v>
      </c>
      <c r="AU317" s="17" t="s">
        <v>81</v>
      </c>
      <c r="AY317" s="17" t="s">
        <v>137</v>
      </c>
      <c r="BE317" s="182">
        <f>IF(N317="základní",J317,0)</f>
        <v>0</v>
      </c>
      <c r="BF317" s="182">
        <f>IF(N317="snížená",J317,0)</f>
        <v>0</v>
      </c>
      <c r="BG317" s="182">
        <f>IF(N317="zákl. přenesená",J317,0)</f>
        <v>0</v>
      </c>
      <c r="BH317" s="182">
        <f>IF(N317="sníž. přenesená",J317,0)</f>
        <v>0</v>
      </c>
      <c r="BI317" s="182">
        <f>IF(N317="nulová",J317,0)</f>
        <v>0</v>
      </c>
      <c r="BJ317" s="17" t="s">
        <v>79</v>
      </c>
      <c r="BK317" s="182">
        <f>ROUND(I317*H317,2)</f>
        <v>0</v>
      </c>
      <c r="BL317" s="17" t="s">
        <v>228</v>
      </c>
      <c r="BM317" s="17" t="s">
        <v>523</v>
      </c>
    </row>
    <row r="318" spans="2:65" s="10" customFormat="1" ht="22.9" customHeight="1">
      <c r="B318" s="155"/>
      <c r="C318" s="156"/>
      <c r="D318" s="157" t="s">
        <v>70</v>
      </c>
      <c r="E318" s="169" t="s">
        <v>524</v>
      </c>
      <c r="F318" s="169" t="s">
        <v>525</v>
      </c>
      <c r="G318" s="156"/>
      <c r="H318" s="156"/>
      <c r="I318" s="159"/>
      <c r="J318" s="170">
        <f>BK318</f>
        <v>0</v>
      </c>
      <c r="K318" s="156"/>
      <c r="L318" s="161"/>
      <c r="M318" s="162"/>
      <c r="N318" s="163"/>
      <c r="O318" s="163"/>
      <c r="P318" s="164">
        <f>SUM(P319:P380)</f>
        <v>0</v>
      </c>
      <c r="Q318" s="163"/>
      <c r="R318" s="164">
        <f>SUM(R319:R380)</f>
        <v>0.57139849999999992</v>
      </c>
      <c r="S318" s="163"/>
      <c r="T318" s="165">
        <f>SUM(T319:T380)</f>
        <v>0.29348769999999996</v>
      </c>
      <c r="AR318" s="166" t="s">
        <v>81</v>
      </c>
      <c r="AT318" s="167" t="s">
        <v>70</v>
      </c>
      <c r="AU318" s="167" t="s">
        <v>79</v>
      </c>
      <c r="AY318" s="166" t="s">
        <v>137</v>
      </c>
      <c r="BK318" s="168">
        <f>SUM(BK319:BK380)</f>
        <v>0</v>
      </c>
    </row>
    <row r="319" spans="2:65" s="1" customFormat="1" ht="16.5" customHeight="1">
      <c r="B319" s="34"/>
      <c r="C319" s="171" t="s">
        <v>526</v>
      </c>
      <c r="D319" s="171" t="s">
        <v>139</v>
      </c>
      <c r="E319" s="172" t="s">
        <v>527</v>
      </c>
      <c r="F319" s="173" t="s">
        <v>528</v>
      </c>
      <c r="G319" s="174" t="s">
        <v>213</v>
      </c>
      <c r="H319" s="175">
        <v>7.93</v>
      </c>
      <c r="I319" s="176"/>
      <c r="J319" s="177">
        <f>ROUND(I319*H319,2)</f>
        <v>0</v>
      </c>
      <c r="K319" s="173" t="s">
        <v>143</v>
      </c>
      <c r="L319" s="38"/>
      <c r="M319" s="178" t="s">
        <v>19</v>
      </c>
      <c r="N319" s="179" t="s">
        <v>42</v>
      </c>
      <c r="O319" s="60"/>
      <c r="P319" s="180">
        <f>O319*H319</f>
        <v>0</v>
      </c>
      <c r="Q319" s="180">
        <v>0</v>
      </c>
      <c r="R319" s="180">
        <f>Q319*H319</f>
        <v>0</v>
      </c>
      <c r="S319" s="180">
        <v>3.2499999999999999E-3</v>
      </c>
      <c r="T319" s="181">
        <f>S319*H319</f>
        <v>2.5772499999999997E-2</v>
      </c>
      <c r="AR319" s="17" t="s">
        <v>228</v>
      </c>
      <c r="AT319" s="17" t="s">
        <v>139</v>
      </c>
      <c r="AU319" s="17" t="s">
        <v>81</v>
      </c>
      <c r="AY319" s="17" t="s">
        <v>137</v>
      </c>
      <c r="BE319" s="182">
        <f>IF(N319="základní",J319,0)</f>
        <v>0</v>
      </c>
      <c r="BF319" s="182">
        <f>IF(N319="snížená",J319,0)</f>
        <v>0</v>
      </c>
      <c r="BG319" s="182">
        <f>IF(N319="zákl. přenesená",J319,0)</f>
        <v>0</v>
      </c>
      <c r="BH319" s="182">
        <f>IF(N319="sníž. přenesená",J319,0)</f>
        <v>0</v>
      </c>
      <c r="BI319" s="182">
        <f>IF(N319="nulová",J319,0)</f>
        <v>0</v>
      </c>
      <c r="BJ319" s="17" t="s">
        <v>79</v>
      </c>
      <c r="BK319" s="182">
        <f>ROUND(I319*H319,2)</f>
        <v>0</v>
      </c>
      <c r="BL319" s="17" t="s">
        <v>228</v>
      </c>
      <c r="BM319" s="17" t="s">
        <v>529</v>
      </c>
    </row>
    <row r="320" spans="2:65" s="11" customFormat="1" ht="11.25">
      <c r="B320" s="183"/>
      <c r="C320" s="184"/>
      <c r="D320" s="185" t="s">
        <v>146</v>
      </c>
      <c r="E320" s="186" t="s">
        <v>19</v>
      </c>
      <c r="F320" s="187" t="s">
        <v>413</v>
      </c>
      <c r="G320" s="184"/>
      <c r="H320" s="186" t="s">
        <v>19</v>
      </c>
      <c r="I320" s="188"/>
      <c r="J320" s="184"/>
      <c r="K320" s="184"/>
      <c r="L320" s="189"/>
      <c r="M320" s="190"/>
      <c r="N320" s="191"/>
      <c r="O320" s="191"/>
      <c r="P320" s="191"/>
      <c r="Q320" s="191"/>
      <c r="R320" s="191"/>
      <c r="S320" s="191"/>
      <c r="T320" s="192"/>
      <c r="AT320" s="193" t="s">
        <v>146</v>
      </c>
      <c r="AU320" s="193" t="s">
        <v>81</v>
      </c>
      <c r="AV320" s="11" t="s">
        <v>79</v>
      </c>
      <c r="AW320" s="11" t="s">
        <v>32</v>
      </c>
      <c r="AX320" s="11" t="s">
        <v>71</v>
      </c>
      <c r="AY320" s="193" t="s">
        <v>137</v>
      </c>
    </row>
    <row r="321" spans="2:65" s="12" customFormat="1" ht="11.25">
      <c r="B321" s="194"/>
      <c r="C321" s="195"/>
      <c r="D321" s="185" t="s">
        <v>146</v>
      </c>
      <c r="E321" s="196" t="s">
        <v>19</v>
      </c>
      <c r="F321" s="197" t="s">
        <v>530</v>
      </c>
      <c r="G321" s="195"/>
      <c r="H321" s="198">
        <v>7.93</v>
      </c>
      <c r="I321" s="199"/>
      <c r="J321" s="195"/>
      <c r="K321" s="195"/>
      <c r="L321" s="200"/>
      <c r="M321" s="201"/>
      <c r="N321" s="202"/>
      <c r="O321" s="202"/>
      <c r="P321" s="202"/>
      <c r="Q321" s="202"/>
      <c r="R321" s="202"/>
      <c r="S321" s="202"/>
      <c r="T321" s="203"/>
      <c r="AT321" s="204" t="s">
        <v>146</v>
      </c>
      <c r="AU321" s="204" t="s">
        <v>81</v>
      </c>
      <c r="AV321" s="12" t="s">
        <v>81</v>
      </c>
      <c r="AW321" s="12" t="s">
        <v>32</v>
      </c>
      <c r="AX321" s="12" t="s">
        <v>71</v>
      </c>
      <c r="AY321" s="204" t="s">
        <v>137</v>
      </c>
    </row>
    <row r="322" spans="2:65" s="13" customFormat="1" ht="11.25">
      <c r="B322" s="205"/>
      <c r="C322" s="206"/>
      <c r="D322" s="185" t="s">
        <v>146</v>
      </c>
      <c r="E322" s="207" t="s">
        <v>19</v>
      </c>
      <c r="F322" s="208" t="s">
        <v>149</v>
      </c>
      <c r="G322" s="206"/>
      <c r="H322" s="209">
        <v>7.93</v>
      </c>
      <c r="I322" s="210"/>
      <c r="J322" s="206"/>
      <c r="K322" s="206"/>
      <c r="L322" s="211"/>
      <c r="M322" s="212"/>
      <c r="N322" s="213"/>
      <c r="O322" s="213"/>
      <c r="P322" s="213"/>
      <c r="Q322" s="213"/>
      <c r="R322" s="213"/>
      <c r="S322" s="213"/>
      <c r="T322" s="214"/>
      <c r="AT322" s="215" t="s">
        <v>146</v>
      </c>
      <c r="AU322" s="215" t="s">
        <v>81</v>
      </c>
      <c r="AV322" s="13" t="s">
        <v>144</v>
      </c>
      <c r="AW322" s="13" t="s">
        <v>32</v>
      </c>
      <c r="AX322" s="13" t="s">
        <v>79</v>
      </c>
      <c r="AY322" s="215" t="s">
        <v>137</v>
      </c>
    </row>
    <row r="323" spans="2:65" s="1" customFormat="1" ht="16.5" customHeight="1">
      <c r="B323" s="34"/>
      <c r="C323" s="171" t="s">
        <v>531</v>
      </c>
      <c r="D323" s="171" t="s">
        <v>139</v>
      </c>
      <c r="E323" s="172" t="s">
        <v>532</v>
      </c>
      <c r="F323" s="173" t="s">
        <v>533</v>
      </c>
      <c r="G323" s="174" t="s">
        <v>84</v>
      </c>
      <c r="H323" s="175">
        <v>7.5839999999999996</v>
      </c>
      <c r="I323" s="176"/>
      <c r="J323" s="177">
        <f>ROUND(I323*H323,2)</f>
        <v>0</v>
      </c>
      <c r="K323" s="173" t="s">
        <v>143</v>
      </c>
      <c r="L323" s="38"/>
      <c r="M323" s="178" t="s">
        <v>19</v>
      </c>
      <c r="N323" s="179" t="s">
        <v>42</v>
      </c>
      <c r="O323" s="60"/>
      <c r="P323" s="180">
        <f>O323*H323</f>
        <v>0</v>
      </c>
      <c r="Q323" s="180">
        <v>0</v>
      </c>
      <c r="R323" s="180">
        <f>Q323*H323</f>
        <v>0</v>
      </c>
      <c r="S323" s="180">
        <v>3.5299999999999998E-2</v>
      </c>
      <c r="T323" s="181">
        <f>S323*H323</f>
        <v>0.26771519999999999</v>
      </c>
      <c r="AR323" s="17" t="s">
        <v>228</v>
      </c>
      <c r="AT323" s="17" t="s">
        <v>139</v>
      </c>
      <c r="AU323" s="17" t="s">
        <v>81</v>
      </c>
      <c r="AY323" s="17" t="s">
        <v>137</v>
      </c>
      <c r="BE323" s="182">
        <f>IF(N323="základní",J323,0)</f>
        <v>0</v>
      </c>
      <c r="BF323" s="182">
        <f>IF(N323="snížená",J323,0)</f>
        <v>0</v>
      </c>
      <c r="BG323" s="182">
        <f>IF(N323="zákl. přenesená",J323,0)</f>
        <v>0</v>
      </c>
      <c r="BH323" s="182">
        <f>IF(N323="sníž. přenesená",J323,0)</f>
        <v>0</v>
      </c>
      <c r="BI323" s="182">
        <f>IF(N323="nulová",J323,0)</f>
        <v>0</v>
      </c>
      <c r="BJ323" s="17" t="s">
        <v>79</v>
      </c>
      <c r="BK323" s="182">
        <f>ROUND(I323*H323,2)</f>
        <v>0</v>
      </c>
      <c r="BL323" s="17" t="s">
        <v>228</v>
      </c>
      <c r="BM323" s="17" t="s">
        <v>534</v>
      </c>
    </row>
    <row r="324" spans="2:65" s="11" customFormat="1" ht="11.25">
      <c r="B324" s="183"/>
      <c r="C324" s="184"/>
      <c r="D324" s="185" t="s">
        <v>146</v>
      </c>
      <c r="E324" s="186" t="s">
        <v>19</v>
      </c>
      <c r="F324" s="187" t="s">
        <v>413</v>
      </c>
      <c r="G324" s="184"/>
      <c r="H324" s="186" t="s">
        <v>19</v>
      </c>
      <c r="I324" s="188"/>
      <c r="J324" s="184"/>
      <c r="K324" s="184"/>
      <c r="L324" s="189"/>
      <c r="M324" s="190"/>
      <c r="N324" s="191"/>
      <c r="O324" s="191"/>
      <c r="P324" s="191"/>
      <c r="Q324" s="191"/>
      <c r="R324" s="191"/>
      <c r="S324" s="191"/>
      <c r="T324" s="192"/>
      <c r="AT324" s="193" t="s">
        <v>146</v>
      </c>
      <c r="AU324" s="193" t="s">
        <v>81</v>
      </c>
      <c r="AV324" s="11" t="s">
        <v>79</v>
      </c>
      <c r="AW324" s="11" t="s">
        <v>32</v>
      </c>
      <c r="AX324" s="11" t="s">
        <v>71</v>
      </c>
      <c r="AY324" s="193" t="s">
        <v>137</v>
      </c>
    </row>
    <row r="325" spans="2:65" s="12" customFormat="1" ht="11.25">
      <c r="B325" s="194"/>
      <c r="C325" s="195"/>
      <c r="D325" s="185" t="s">
        <v>146</v>
      </c>
      <c r="E325" s="196" t="s">
        <v>19</v>
      </c>
      <c r="F325" s="197" t="s">
        <v>535</v>
      </c>
      <c r="G325" s="195"/>
      <c r="H325" s="198">
        <v>5.5839999999999996</v>
      </c>
      <c r="I325" s="199"/>
      <c r="J325" s="195"/>
      <c r="K325" s="195"/>
      <c r="L325" s="200"/>
      <c r="M325" s="201"/>
      <c r="N325" s="202"/>
      <c r="O325" s="202"/>
      <c r="P325" s="202"/>
      <c r="Q325" s="202"/>
      <c r="R325" s="202"/>
      <c r="S325" s="202"/>
      <c r="T325" s="203"/>
      <c r="AT325" s="204" t="s">
        <v>146</v>
      </c>
      <c r="AU325" s="204" t="s">
        <v>81</v>
      </c>
      <c r="AV325" s="12" t="s">
        <v>81</v>
      </c>
      <c r="AW325" s="12" t="s">
        <v>32</v>
      </c>
      <c r="AX325" s="12" t="s">
        <v>71</v>
      </c>
      <c r="AY325" s="204" t="s">
        <v>137</v>
      </c>
    </row>
    <row r="326" spans="2:65" s="11" customFormat="1" ht="11.25">
      <c r="B326" s="183"/>
      <c r="C326" s="184"/>
      <c r="D326" s="185" t="s">
        <v>146</v>
      </c>
      <c r="E326" s="186" t="s">
        <v>19</v>
      </c>
      <c r="F326" s="187" t="s">
        <v>147</v>
      </c>
      <c r="G326" s="184"/>
      <c r="H326" s="186" t="s">
        <v>19</v>
      </c>
      <c r="I326" s="188"/>
      <c r="J326" s="184"/>
      <c r="K326" s="184"/>
      <c r="L326" s="189"/>
      <c r="M326" s="190"/>
      <c r="N326" s="191"/>
      <c r="O326" s="191"/>
      <c r="P326" s="191"/>
      <c r="Q326" s="191"/>
      <c r="R326" s="191"/>
      <c r="S326" s="191"/>
      <c r="T326" s="192"/>
      <c r="AT326" s="193" t="s">
        <v>146</v>
      </c>
      <c r="AU326" s="193" t="s">
        <v>81</v>
      </c>
      <c r="AV326" s="11" t="s">
        <v>79</v>
      </c>
      <c r="AW326" s="11" t="s">
        <v>32</v>
      </c>
      <c r="AX326" s="11" t="s">
        <v>71</v>
      </c>
      <c r="AY326" s="193" t="s">
        <v>137</v>
      </c>
    </row>
    <row r="327" spans="2:65" s="12" customFormat="1" ht="11.25">
      <c r="B327" s="194"/>
      <c r="C327" s="195"/>
      <c r="D327" s="185" t="s">
        <v>146</v>
      </c>
      <c r="E327" s="196" t="s">
        <v>19</v>
      </c>
      <c r="F327" s="197" t="s">
        <v>536</v>
      </c>
      <c r="G327" s="195"/>
      <c r="H327" s="198">
        <v>2</v>
      </c>
      <c r="I327" s="199"/>
      <c r="J327" s="195"/>
      <c r="K327" s="195"/>
      <c r="L327" s="200"/>
      <c r="M327" s="201"/>
      <c r="N327" s="202"/>
      <c r="O327" s="202"/>
      <c r="P327" s="202"/>
      <c r="Q327" s="202"/>
      <c r="R327" s="202"/>
      <c r="S327" s="202"/>
      <c r="T327" s="203"/>
      <c r="AT327" s="204" t="s">
        <v>146</v>
      </c>
      <c r="AU327" s="204" t="s">
        <v>81</v>
      </c>
      <c r="AV327" s="12" t="s">
        <v>81</v>
      </c>
      <c r="AW327" s="12" t="s">
        <v>32</v>
      </c>
      <c r="AX327" s="12" t="s">
        <v>71</v>
      </c>
      <c r="AY327" s="204" t="s">
        <v>137</v>
      </c>
    </row>
    <row r="328" spans="2:65" s="13" customFormat="1" ht="11.25">
      <c r="B328" s="205"/>
      <c r="C328" s="206"/>
      <c r="D328" s="185" t="s">
        <v>146</v>
      </c>
      <c r="E328" s="207" t="s">
        <v>19</v>
      </c>
      <c r="F328" s="208" t="s">
        <v>149</v>
      </c>
      <c r="G328" s="206"/>
      <c r="H328" s="209">
        <v>7.5839999999999996</v>
      </c>
      <c r="I328" s="210"/>
      <c r="J328" s="206"/>
      <c r="K328" s="206"/>
      <c r="L328" s="211"/>
      <c r="M328" s="212"/>
      <c r="N328" s="213"/>
      <c r="O328" s="213"/>
      <c r="P328" s="213"/>
      <c r="Q328" s="213"/>
      <c r="R328" s="213"/>
      <c r="S328" s="213"/>
      <c r="T328" s="214"/>
      <c r="AT328" s="215" t="s">
        <v>146</v>
      </c>
      <c r="AU328" s="215" t="s">
        <v>81</v>
      </c>
      <c r="AV328" s="13" t="s">
        <v>144</v>
      </c>
      <c r="AW328" s="13" t="s">
        <v>32</v>
      </c>
      <c r="AX328" s="13" t="s">
        <v>79</v>
      </c>
      <c r="AY328" s="215" t="s">
        <v>137</v>
      </c>
    </row>
    <row r="329" spans="2:65" s="1" customFormat="1" ht="16.5" customHeight="1">
      <c r="B329" s="34"/>
      <c r="C329" s="171" t="s">
        <v>537</v>
      </c>
      <c r="D329" s="171" t="s">
        <v>139</v>
      </c>
      <c r="E329" s="172" t="s">
        <v>538</v>
      </c>
      <c r="F329" s="173" t="s">
        <v>539</v>
      </c>
      <c r="G329" s="174" t="s">
        <v>213</v>
      </c>
      <c r="H329" s="175">
        <v>24.2</v>
      </c>
      <c r="I329" s="176"/>
      <c r="J329" s="177">
        <f>ROUND(I329*H329,2)</f>
        <v>0</v>
      </c>
      <c r="K329" s="173" t="s">
        <v>143</v>
      </c>
      <c r="L329" s="38"/>
      <c r="M329" s="178" t="s">
        <v>19</v>
      </c>
      <c r="N329" s="179" t="s">
        <v>42</v>
      </c>
      <c r="O329" s="60"/>
      <c r="P329" s="180">
        <f>O329*H329</f>
        <v>0</v>
      </c>
      <c r="Q329" s="180">
        <v>4.2999999999999999E-4</v>
      </c>
      <c r="R329" s="180">
        <f>Q329*H329</f>
        <v>1.0405999999999999E-2</v>
      </c>
      <c r="S329" s="180">
        <v>0</v>
      </c>
      <c r="T329" s="181">
        <f>S329*H329</f>
        <v>0</v>
      </c>
      <c r="AR329" s="17" t="s">
        <v>228</v>
      </c>
      <c r="AT329" s="17" t="s">
        <v>139</v>
      </c>
      <c r="AU329" s="17" t="s">
        <v>81</v>
      </c>
      <c r="AY329" s="17" t="s">
        <v>137</v>
      </c>
      <c r="BE329" s="182">
        <f>IF(N329="základní",J329,0)</f>
        <v>0</v>
      </c>
      <c r="BF329" s="182">
        <f>IF(N329="snížená",J329,0)</f>
        <v>0</v>
      </c>
      <c r="BG329" s="182">
        <f>IF(N329="zákl. přenesená",J329,0)</f>
        <v>0</v>
      </c>
      <c r="BH329" s="182">
        <f>IF(N329="sníž. přenesená",J329,0)</f>
        <v>0</v>
      </c>
      <c r="BI329" s="182">
        <f>IF(N329="nulová",J329,0)</f>
        <v>0</v>
      </c>
      <c r="BJ329" s="17" t="s">
        <v>79</v>
      </c>
      <c r="BK329" s="182">
        <f>ROUND(I329*H329,2)</f>
        <v>0</v>
      </c>
      <c r="BL329" s="17" t="s">
        <v>228</v>
      </c>
      <c r="BM329" s="17" t="s">
        <v>540</v>
      </c>
    </row>
    <row r="330" spans="2:65" s="11" customFormat="1" ht="11.25">
      <c r="B330" s="183"/>
      <c r="C330" s="184"/>
      <c r="D330" s="185" t="s">
        <v>146</v>
      </c>
      <c r="E330" s="186" t="s">
        <v>19</v>
      </c>
      <c r="F330" s="187" t="s">
        <v>255</v>
      </c>
      <c r="G330" s="184"/>
      <c r="H330" s="186" t="s">
        <v>19</v>
      </c>
      <c r="I330" s="188"/>
      <c r="J330" s="184"/>
      <c r="K330" s="184"/>
      <c r="L330" s="189"/>
      <c r="M330" s="190"/>
      <c r="N330" s="191"/>
      <c r="O330" s="191"/>
      <c r="P330" s="191"/>
      <c r="Q330" s="191"/>
      <c r="R330" s="191"/>
      <c r="S330" s="191"/>
      <c r="T330" s="192"/>
      <c r="AT330" s="193" t="s">
        <v>146</v>
      </c>
      <c r="AU330" s="193" t="s">
        <v>81</v>
      </c>
      <c r="AV330" s="11" t="s">
        <v>79</v>
      </c>
      <c r="AW330" s="11" t="s">
        <v>32</v>
      </c>
      <c r="AX330" s="11" t="s">
        <v>71</v>
      </c>
      <c r="AY330" s="193" t="s">
        <v>137</v>
      </c>
    </row>
    <row r="331" spans="2:65" s="12" customFormat="1" ht="11.25">
      <c r="B331" s="194"/>
      <c r="C331" s="195"/>
      <c r="D331" s="185" t="s">
        <v>146</v>
      </c>
      <c r="E331" s="196" t="s">
        <v>19</v>
      </c>
      <c r="F331" s="197" t="s">
        <v>541</v>
      </c>
      <c r="G331" s="195"/>
      <c r="H331" s="198">
        <v>7.88</v>
      </c>
      <c r="I331" s="199"/>
      <c r="J331" s="195"/>
      <c r="K331" s="195"/>
      <c r="L331" s="200"/>
      <c r="M331" s="201"/>
      <c r="N331" s="202"/>
      <c r="O331" s="202"/>
      <c r="P331" s="202"/>
      <c r="Q331" s="202"/>
      <c r="R331" s="202"/>
      <c r="S331" s="202"/>
      <c r="T331" s="203"/>
      <c r="AT331" s="204" t="s">
        <v>146</v>
      </c>
      <c r="AU331" s="204" t="s">
        <v>81</v>
      </c>
      <c r="AV331" s="12" t="s">
        <v>81</v>
      </c>
      <c r="AW331" s="12" t="s">
        <v>32</v>
      </c>
      <c r="AX331" s="12" t="s">
        <v>71</v>
      </c>
      <c r="AY331" s="204" t="s">
        <v>137</v>
      </c>
    </row>
    <row r="332" spans="2:65" s="11" customFormat="1" ht="11.25">
      <c r="B332" s="183"/>
      <c r="C332" s="184"/>
      <c r="D332" s="185" t="s">
        <v>146</v>
      </c>
      <c r="E332" s="186" t="s">
        <v>19</v>
      </c>
      <c r="F332" s="187" t="s">
        <v>542</v>
      </c>
      <c r="G332" s="184"/>
      <c r="H332" s="186" t="s">
        <v>19</v>
      </c>
      <c r="I332" s="188"/>
      <c r="J332" s="184"/>
      <c r="K332" s="184"/>
      <c r="L332" s="189"/>
      <c r="M332" s="190"/>
      <c r="N332" s="191"/>
      <c r="O332" s="191"/>
      <c r="P332" s="191"/>
      <c r="Q332" s="191"/>
      <c r="R332" s="191"/>
      <c r="S332" s="191"/>
      <c r="T332" s="192"/>
      <c r="AT332" s="193" t="s">
        <v>146</v>
      </c>
      <c r="AU332" s="193" t="s">
        <v>81</v>
      </c>
      <c r="AV332" s="11" t="s">
        <v>79</v>
      </c>
      <c r="AW332" s="11" t="s">
        <v>32</v>
      </c>
      <c r="AX332" s="11" t="s">
        <v>71</v>
      </c>
      <c r="AY332" s="193" t="s">
        <v>137</v>
      </c>
    </row>
    <row r="333" spans="2:65" s="12" customFormat="1" ht="11.25">
      <c r="B333" s="194"/>
      <c r="C333" s="195"/>
      <c r="D333" s="185" t="s">
        <v>146</v>
      </c>
      <c r="E333" s="196" t="s">
        <v>19</v>
      </c>
      <c r="F333" s="197" t="s">
        <v>543</v>
      </c>
      <c r="G333" s="195"/>
      <c r="H333" s="198">
        <v>16.32</v>
      </c>
      <c r="I333" s="199"/>
      <c r="J333" s="195"/>
      <c r="K333" s="195"/>
      <c r="L333" s="200"/>
      <c r="M333" s="201"/>
      <c r="N333" s="202"/>
      <c r="O333" s="202"/>
      <c r="P333" s="202"/>
      <c r="Q333" s="202"/>
      <c r="R333" s="202"/>
      <c r="S333" s="202"/>
      <c r="T333" s="203"/>
      <c r="AT333" s="204" t="s">
        <v>146</v>
      </c>
      <c r="AU333" s="204" t="s">
        <v>81</v>
      </c>
      <c r="AV333" s="12" t="s">
        <v>81</v>
      </c>
      <c r="AW333" s="12" t="s">
        <v>32</v>
      </c>
      <c r="AX333" s="12" t="s">
        <v>71</v>
      </c>
      <c r="AY333" s="204" t="s">
        <v>137</v>
      </c>
    </row>
    <row r="334" spans="2:65" s="13" customFormat="1" ht="11.25">
      <c r="B334" s="205"/>
      <c r="C334" s="206"/>
      <c r="D334" s="185" t="s">
        <v>146</v>
      </c>
      <c r="E334" s="207" t="s">
        <v>19</v>
      </c>
      <c r="F334" s="208" t="s">
        <v>149</v>
      </c>
      <c r="G334" s="206"/>
      <c r="H334" s="209">
        <v>24.2</v>
      </c>
      <c r="I334" s="210"/>
      <c r="J334" s="206"/>
      <c r="K334" s="206"/>
      <c r="L334" s="211"/>
      <c r="M334" s="212"/>
      <c r="N334" s="213"/>
      <c r="O334" s="213"/>
      <c r="P334" s="213"/>
      <c r="Q334" s="213"/>
      <c r="R334" s="213"/>
      <c r="S334" s="213"/>
      <c r="T334" s="214"/>
      <c r="AT334" s="215" t="s">
        <v>146</v>
      </c>
      <c r="AU334" s="215" t="s">
        <v>81</v>
      </c>
      <c r="AV334" s="13" t="s">
        <v>144</v>
      </c>
      <c r="AW334" s="13" t="s">
        <v>32</v>
      </c>
      <c r="AX334" s="13" t="s">
        <v>79</v>
      </c>
      <c r="AY334" s="215" t="s">
        <v>137</v>
      </c>
    </row>
    <row r="335" spans="2:65" s="1" customFormat="1" ht="16.5" customHeight="1">
      <c r="B335" s="34"/>
      <c r="C335" s="216" t="s">
        <v>544</v>
      </c>
      <c r="D335" s="216" t="s">
        <v>156</v>
      </c>
      <c r="E335" s="217" t="s">
        <v>545</v>
      </c>
      <c r="F335" s="218" t="s">
        <v>546</v>
      </c>
      <c r="G335" s="219" t="s">
        <v>223</v>
      </c>
      <c r="H335" s="220">
        <v>28.893999999999998</v>
      </c>
      <c r="I335" s="221"/>
      <c r="J335" s="222">
        <f>ROUND(I335*H335,2)</f>
        <v>0</v>
      </c>
      <c r="K335" s="218" t="s">
        <v>143</v>
      </c>
      <c r="L335" s="223"/>
      <c r="M335" s="224" t="s">
        <v>19</v>
      </c>
      <c r="N335" s="225" t="s">
        <v>42</v>
      </c>
      <c r="O335" s="60"/>
      <c r="P335" s="180">
        <f>O335*H335</f>
        <v>0</v>
      </c>
      <c r="Q335" s="180">
        <v>4.4999999999999999E-4</v>
      </c>
      <c r="R335" s="180">
        <f>Q335*H335</f>
        <v>1.30023E-2</v>
      </c>
      <c r="S335" s="180">
        <v>0</v>
      </c>
      <c r="T335" s="181">
        <f>S335*H335</f>
        <v>0</v>
      </c>
      <c r="AR335" s="17" t="s">
        <v>319</v>
      </c>
      <c r="AT335" s="17" t="s">
        <v>156</v>
      </c>
      <c r="AU335" s="17" t="s">
        <v>81</v>
      </c>
      <c r="AY335" s="17" t="s">
        <v>137</v>
      </c>
      <c r="BE335" s="182">
        <f>IF(N335="základní",J335,0)</f>
        <v>0</v>
      </c>
      <c r="BF335" s="182">
        <f>IF(N335="snížená",J335,0)</f>
        <v>0</v>
      </c>
      <c r="BG335" s="182">
        <f>IF(N335="zákl. přenesená",J335,0)</f>
        <v>0</v>
      </c>
      <c r="BH335" s="182">
        <f>IF(N335="sníž. přenesená",J335,0)</f>
        <v>0</v>
      </c>
      <c r="BI335" s="182">
        <f>IF(N335="nulová",J335,0)</f>
        <v>0</v>
      </c>
      <c r="BJ335" s="17" t="s">
        <v>79</v>
      </c>
      <c r="BK335" s="182">
        <f>ROUND(I335*H335,2)</f>
        <v>0</v>
      </c>
      <c r="BL335" s="17" t="s">
        <v>228</v>
      </c>
      <c r="BM335" s="17" t="s">
        <v>547</v>
      </c>
    </row>
    <row r="336" spans="2:65" s="11" customFormat="1" ht="11.25">
      <c r="B336" s="183"/>
      <c r="C336" s="184"/>
      <c r="D336" s="185" t="s">
        <v>146</v>
      </c>
      <c r="E336" s="186" t="s">
        <v>19</v>
      </c>
      <c r="F336" s="187" t="s">
        <v>255</v>
      </c>
      <c r="G336" s="184"/>
      <c r="H336" s="186" t="s">
        <v>19</v>
      </c>
      <c r="I336" s="188"/>
      <c r="J336" s="184"/>
      <c r="K336" s="184"/>
      <c r="L336" s="189"/>
      <c r="M336" s="190"/>
      <c r="N336" s="191"/>
      <c r="O336" s="191"/>
      <c r="P336" s="191"/>
      <c r="Q336" s="191"/>
      <c r="R336" s="191"/>
      <c r="S336" s="191"/>
      <c r="T336" s="192"/>
      <c r="AT336" s="193" t="s">
        <v>146</v>
      </c>
      <c r="AU336" s="193" t="s">
        <v>81</v>
      </c>
      <c r="AV336" s="11" t="s">
        <v>79</v>
      </c>
      <c r="AW336" s="11" t="s">
        <v>32</v>
      </c>
      <c r="AX336" s="11" t="s">
        <v>71</v>
      </c>
      <c r="AY336" s="193" t="s">
        <v>137</v>
      </c>
    </row>
    <row r="337" spans="2:65" s="12" customFormat="1" ht="11.25">
      <c r="B337" s="194"/>
      <c r="C337" s="195"/>
      <c r="D337" s="185" t="s">
        <v>146</v>
      </c>
      <c r="E337" s="196" t="s">
        <v>19</v>
      </c>
      <c r="F337" s="197" t="s">
        <v>548</v>
      </c>
      <c r="G337" s="195"/>
      <c r="H337" s="198">
        <v>26.266999999999999</v>
      </c>
      <c r="I337" s="199"/>
      <c r="J337" s="195"/>
      <c r="K337" s="195"/>
      <c r="L337" s="200"/>
      <c r="M337" s="201"/>
      <c r="N337" s="202"/>
      <c r="O337" s="202"/>
      <c r="P337" s="202"/>
      <c r="Q337" s="202"/>
      <c r="R337" s="202"/>
      <c r="S337" s="202"/>
      <c r="T337" s="203"/>
      <c r="AT337" s="204" t="s">
        <v>146</v>
      </c>
      <c r="AU337" s="204" t="s">
        <v>81</v>
      </c>
      <c r="AV337" s="12" t="s">
        <v>81</v>
      </c>
      <c r="AW337" s="12" t="s">
        <v>32</v>
      </c>
      <c r="AX337" s="12" t="s">
        <v>71</v>
      </c>
      <c r="AY337" s="204" t="s">
        <v>137</v>
      </c>
    </row>
    <row r="338" spans="2:65" s="13" customFormat="1" ht="11.25">
      <c r="B338" s="205"/>
      <c r="C338" s="206"/>
      <c r="D338" s="185" t="s">
        <v>146</v>
      </c>
      <c r="E338" s="207" t="s">
        <v>19</v>
      </c>
      <c r="F338" s="208" t="s">
        <v>149</v>
      </c>
      <c r="G338" s="206"/>
      <c r="H338" s="209">
        <v>26.266999999999999</v>
      </c>
      <c r="I338" s="210"/>
      <c r="J338" s="206"/>
      <c r="K338" s="206"/>
      <c r="L338" s="211"/>
      <c r="M338" s="212"/>
      <c r="N338" s="213"/>
      <c r="O338" s="213"/>
      <c r="P338" s="213"/>
      <c r="Q338" s="213"/>
      <c r="R338" s="213"/>
      <c r="S338" s="213"/>
      <c r="T338" s="214"/>
      <c r="AT338" s="215" t="s">
        <v>146</v>
      </c>
      <c r="AU338" s="215" t="s">
        <v>81</v>
      </c>
      <c r="AV338" s="13" t="s">
        <v>144</v>
      </c>
      <c r="AW338" s="13" t="s">
        <v>32</v>
      </c>
      <c r="AX338" s="13" t="s">
        <v>79</v>
      </c>
      <c r="AY338" s="215" t="s">
        <v>137</v>
      </c>
    </row>
    <row r="339" spans="2:65" s="12" customFormat="1" ht="11.25">
      <c r="B339" s="194"/>
      <c r="C339" s="195"/>
      <c r="D339" s="185" t="s">
        <v>146</v>
      </c>
      <c r="E339" s="195"/>
      <c r="F339" s="197" t="s">
        <v>549</v>
      </c>
      <c r="G339" s="195"/>
      <c r="H339" s="198">
        <v>28.893999999999998</v>
      </c>
      <c r="I339" s="199"/>
      <c r="J339" s="195"/>
      <c r="K339" s="195"/>
      <c r="L339" s="200"/>
      <c r="M339" s="201"/>
      <c r="N339" s="202"/>
      <c r="O339" s="202"/>
      <c r="P339" s="202"/>
      <c r="Q339" s="202"/>
      <c r="R339" s="202"/>
      <c r="S339" s="202"/>
      <c r="T339" s="203"/>
      <c r="AT339" s="204" t="s">
        <v>146</v>
      </c>
      <c r="AU339" s="204" t="s">
        <v>81</v>
      </c>
      <c r="AV339" s="12" t="s">
        <v>81</v>
      </c>
      <c r="AW339" s="12" t="s">
        <v>4</v>
      </c>
      <c r="AX339" s="12" t="s">
        <v>79</v>
      </c>
      <c r="AY339" s="204" t="s">
        <v>137</v>
      </c>
    </row>
    <row r="340" spans="2:65" s="1" customFormat="1" ht="16.5" customHeight="1">
      <c r="B340" s="34"/>
      <c r="C340" s="216" t="s">
        <v>550</v>
      </c>
      <c r="D340" s="216" t="s">
        <v>156</v>
      </c>
      <c r="E340" s="217" t="s">
        <v>551</v>
      </c>
      <c r="F340" s="218" t="s">
        <v>552</v>
      </c>
      <c r="G340" s="219" t="s">
        <v>223</v>
      </c>
      <c r="H340" s="220">
        <v>81.599999999999994</v>
      </c>
      <c r="I340" s="221"/>
      <c r="J340" s="222">
        <f>ROUND(I340*H340,2)</f>
        <v>0</v>
      </c>
      <c r="K340" s="218" t="s">
        <v>143</v>
      </c>
      <c r="L340" s="223"/>
      <c r="M340" s="224" t="s">
        <v>19</v>
      </c>
      <c r="N340" s="225" t="s">
        <v>42</v>
      </c>
      <c r="O340" s="60"/>
      <c r="P340" s="180">
        <f>O340*H340</f>
        <v>0</v>
      </c>
      <c r="Q340" s="180">
        <v>2.5999999999999998E-4</v>
      </c>
      <c r="R340" s="180">
        <f>Q340*H340</f>
        <v>2.1215999999999995E-2</v>
      </c>
      <c r="S340" s="180">
        <v>0</v>
      </c>
      <c r="T340" s="181">
        <f>S340*H340</f>
        <v>0</v>
      </c>
      <c r="AR340" s="17" t="s">
        <v>319</v>
      </c>
      <c r="AT340" s="17" t="s">
        <v>156</v>
      </c>
      <c r="AU340" s="17" t="s">
        <v>81</v>
      </c>
      <c r="AY340" s="17" t="s">
        <v>137</v>
      </c>
      <c r="BE340" s="182">
        <f>IF(N340="základní",J340,0)</f>
        <v>0</v>
      </c>
      <c r="BF340" s="182">
        <f>IF(N340="snížená",J340,0)</f>
        <v>0</v>
      </c>
      <c r="BG340" s="182">
        <f>IF(N340="zákl. přenesená",J340,0)</f>
        <v>0</v>
      </c>
      <c r="BH340" s="182">
        <f>IF(N340="sníž. přenesená",J340,0)</f>
        <v>0</v>
      </c>
      <c r="BI340" s="182">
        <f>IF(N340="nulová",J340,0)</f>
        <v>0</v>
      </c>
      <c r="BJ340" s="17" t="s">
        <v>79</v>
      </c>
      <c r="BK340" s="182">
        <f>ROUND(I340*H340,2)</f>
        <v>0</v>
      </c>
      <c r="BL340" s="17" t="s">
        <v>228</v>
      </c>
      <c r="BM340" s="17" t="s">
        <v>553</v>
      </c>
    </row>
    <row r="341" spans="2:65" s="11" customFormat="1" ht="11.25">
      <c r="B341" s="183"/>
      <c r="C341" s="184"/>
      <c r="D341" s="185" t="s">
        <v>146</v>
      </c>
      <c r="E341" s="186" t="s">
        <v>19</v>
      </c>
      <c r="F341" s="187" t="s">
        <v>542</v>
      </c>
      <c r="G341" s="184"/>
      <c r="H341" s="186" t="s">
        <v>19</v>
      </c>
      <c r="I341" s="188"/>
      <c r="J341" s="184"/>
      <c r="K341" s="184"/>
      <c r="L341" s="189"/>
      <c r="M341" s="190"/>
      <c r="N341" s="191"/>
      <c r="O341" s="191"/>
      <c r="P341" s="191"/>
      <c r="Q341" s="191"/>
      <c r="R341" s="191"/>
      <c r="S341" s="191"/>
      <c r="T341" s="192"/>
      <c r="AT341" s="193" t="s">
        <v>146</v>
      </c>
      <c r="AU341" s="193" t="s">
        <v>81</v>
      </c>
      <c r="AV341" s="11" t="s">
        <v>79</v>
      </c>
      <c r="AW341" s="11" t="s">
        <v>32</v>
      </c>
      <c r="AX341" s="11" t="s">
        <v>71</v>
      </c>
      <c r="AY341" s="193" t="s">
        <v>137</v>
      </c>
    </row>
    <row r="342" spans="2:65" s="12" customFormat="1" ht="11.25">
      <c r="B342" s="194"/>
      <c r="C342" s="195"/>
      <c r="D342" s="185" t="s">
        <v>146</v>
      </c>
      <c r="E342" s="196" t="s">
        <v>19</v>
      </c>
      <c r="F342" s="197" t="s">
        <v>554</v>
      </c>
      <c r="G342" s="195"/>
      <c r="H342" s="198">
        <v>81.599999999999994</v>
      </c>
      <c r="I342" s="199"/>
      <c r="J342" s="195"/>
      <c r="K342" s="195"/>
      <c r="L342" s="200"/>
      <c r="M342" s="201"/>
      <c r="N342" s="202"/>
      <c r="O342" s="202"/>
      <c r="P342" s="202"/>
      <c r="Q342" s="202"/>
      <c r="R342" s="202"/>
      <c r="S342" s="202"/>
      <c r="T342" s="203"/>
      <c r="AT342" s="204" t="s">
        <v>146</v>
      </c>
      <c r="AU342" s="204" t="s">
        <v>81</v>
      </c>
      <c r="AV342" s="12" t="s">
        <v>81</v>
      </c>
      <c r="AW342" s="12" t="s">
        <v>32</v>
      </c>
      <c r="AX342" s="12" t="s">
        <v>79</v>
      </c>
      <c r="AY342" s="204" t="s">
        <v>137</v>
      </c>
    </row>
    <row r="343" spans="2:65" s="1" customFormat="1" ht="16.5" customHeight="1">
      <c r="B343" s="34"/>
      <c r="C343" s="171" t="s">
        <v>555</v>
      </c>
      <c r="D343" s="171" t="s">
        <v>139</v>
      </c>
      <c r="E343" s="172" t="s">
        <v>556</v>
      </c>
      <c r="F343" s="173" t="s">
        <v>557</v>
      </c>
      <c r="G343" s="174" t="s">
        <v>84</v>
      </c>
      <c r="H343" s="175">
        <v>9.73</v>
      </c>
      <c r="I343" s="176"/>
      <c r="J343" s="177">
        <f>ROUND(I343*H343,2)</f>
        <v>0</v>
      </c>
      <c r="K343" s="173" t="s">
        <v>143</v>
      </c>
      <c r="L343" s="38"/>
      <c r="M343" s="178" t="s">
        <v>19</v>
      </c>
      <c r="N343" s="179" t="s">
        <v>42</v>
      </c>
      <c r="O343" s="60"/>
      <c r="P343" s="180">
        <f>O343*H343</f>
        <v>0</v>
      </c>
      <c r="Q343" s="180">
        <v>0</v>
      </c>
      <c r="R343" s="180">
        <f>Q343*H343</f>
        <v>0</v>
      </c>
      <c r="S343" s="180">
        <v>0</v>
      </c>
      <c r="T343" s="181">
        <f>S343*H343</f>
        <v>0</v>
      </c>
      <c r="AR343" s="17" t="s">
        <v>228</v>
      </c>
      <c r="AT343" s="17" t="s">
        <v>139</v>
      </c>
      <c r="AU343" s="17" t="s">
        <v>81</v>
      </c>
      <c r="AY343" s="17" t="s">
        <v>137</v>
      </c>
      <c r="BE343" s="182">
        <f>IF(N343="základní",J343,0)</f>
        <v>0</v>
      </c>
      <c r="BF343" s="182">
        <f>IF(N343="snížená",J343,0)</f>
        <v>0</v>
      </c>
      <c r="BG343" s="182">
        <f>IF(N343="zákl. přenesená",J343,0)</f>
        <v>0</v>
      </c>
      <c r="BH343" s="182">
        <f>IF(N343="sníž. přenesená",J343,0)</f>
        <v>0</v>
      </c>
      <c r="BI343" s="182">
        <f>IF(N343="nulová",J343,0)</f>
        <v>0</v>
      </c>
      <c r="BJ343" s="17" t="s">
        <v>79</v>
      </c>
      <c r="BK343" s="182">
        <f>ROUND(I343*H343,2)</f>
        <v>0</v>
      </c>
      <c r="BL343" s="17" t="s">
        <v>228</v>
      </c>
      <c r="BM343" s="17" t="s">
        <v>558</v>
      </c>
    </row>
    <row r="344" spans="2:65" s="11" customFormat="1" ht="11.25">
      <c r="B344" s="183"/>
      <c r="C344" s="184"/>
      <c r="D344" s="185" t="s">
        <v>146</v>
      </c>
      <c r="E344" s="186" t="s">
        <v>19</v>
      </c>
      <c r="F344" s="187" t="s">
        <v>542</v>
      </c>
      <c r="G344" s="184"/>
      <c r="H344" s="186" t="s">
        <v>19</v>
      </c>
      <c r="I344" s="188"/>
      <c r="J344" s="184"/>
      <c r="K344" s="184"/>
      <c r="L344" s="189"/>
      <c r="M344" s="190"/>
      <c r="N344" s="191"/>
      <c r="O344" s="191"/>
      <c r="P344" s="191"/>
      <c r="Q344" s="191"/>
      <c r="R344" s="191"/>
      <c r="S344" s="191"/>
      <c r="T344" s="192"/>
      <c r="AT344" s="193" t="s">
        <v>146</v>
      </c>
      <c r="AU344" s="193" t="s">
        <v>81</v>
      </c>
      <c r="AV344" s="11" t="s">
        <v>79</v>
      </c>
      <c r="AW344" s="11" t="s">
        <v>32</v>
      </c>
      <c r="AX344" s="11" t="s">
        <v>71</v>
      </c>
      <c r="AY344" s="193" t="s">
        <v>137</v>
      </c>
    </row>
    <row r="345" spans="2:65" s="12" customFormat="1" ht="11.25">
      <c r="B345" s="194"/>
      <c r="C345" s="195"/>
      <c r="D345" s="185" t="s">
        <v>146</v>
      </c>
      <c r="E345" s="196" t="s">
        <v>19</v>
      </c>
      <c r="F345" s="197" t="s">
        <v>559</v>
      </c>
      <c r="G345" s="195"/>
      <c r="H345" s="198">
        <v>9.73</v>
      </c>
      <c r="I345" s="199"/>
      <c r="J345" s="195"/>
      <c r="K345" s="195"/>
      <c r="L345" s="200"/>
      <c r="M345" s="201"/>
      <c r="N345" s="202"/>
      <c r="O345" s="202"/>
      <c r="P345" s="202"/>
      <c r="Q345" s="202"/>
      <c r="R345" s="202"/>
      <c r="S345" s="202"/>
      <c r="T345" s="203"/>
      <c r="AT345" s="204" t="s">
        <v>146</v>
      </c>
      <c r="AU345" s="204" t="s">
        <v>81</v>
      </c>
      <c r="AV345" s="12" t="s">
        <v>81</v>
      </c>
      <c r="AW345" s="12" t="s">
        <v>32</v>
      </c>
      <c r="AX345" s="12" t="s">
        <v>79</v>
      </c>
      <c r="AY345" s="204" t="s">
        <v>137</v>
      </c>
    </row>
    <row r="346" spans="2:65" s="1" customFormat="1" ht="16.5" customHeight="1">
      <c r="B346" s="34"/>
      <c r="C346" s="171" t="s">
        <v>560</v>
      </c>
      <c r="D346" s="171" t="s">
        <v>139</v>
      </c>
      <c r="E346" s="172" t="s">
        <v>561</v>
      </c>
      <c r="F346" s="173" t="s">
        <v>562</v>
      </c>
      <c r="G346" s="174" t="s">
        <v>84</v>
      </c>
      <c r="H346" s="175">
        <v>18.977</v>
      </c>
      <c r="I346" s="176"/>
      <c r="J346" s="177">
        <f>ROUND(I346*H346,2)</f>
        <v>0</v>
      </c>
      <c r="K346" s="173" t="s">
        <v>143</v>
      </c>
      <c r="L346" s="38"/>
      <c r="M346" s="178" t="s">
        <v>19</v>
      </c>
      <c r="N346" s="179" t="s">
        <v>42</v>
      </c>
      <c r="O346" s="60"/>
      <c r="P346" s="180">
        <f>O346*H346</f>
        <v>0</v>
      </c>
      <c r="Q346" s="180">
        <v>2.9999999999999997E-4</v>
      </c>
      <c r="R346" s="180">
        <f>Q346*H346</f>
        <v>5.6930999999999995E-3</v>
      </c>
      <c r="S346" s="180">
        <v>0</v>
      </c>
      <c r="T346" s="181">
        <f>S346*H346</f>
        <v>0</v>
      </c>
      <c r="AR346" s="17" t="s">
        <v>228</v>
      </c>
      <c r="AT346" s="17" t="s">
        <v>139</v>
      </c>
      <c r="AU346" s="17" t="s">
        <v>81</v>
      </c>
      <c r="AY346" s="17" t="s">
        <v>137</v>
      </c>
      <c r="BE346" s="182">
        <f>IF(N346="základní",J346,0)</f>
        <v>0</v>
      </c>
      <c r="BF346" s="182">
        <f>IF(N346="snížená",J346,0)</f>
        <v>0</v>
      </c>
      <c r="BG346" s="182">
        <f>IF(N346="zákl. přenesená",J346,0)</f>
        <v>0</v>
      </c>
      <c r="BH346" s="182">
        <f>IF(N346="sníž. přenesená",J346,0)</f>
        <v>0</v>
      </c>
      <c r="BI346" s="182">
        <f>IF(N346="nulová",J346,0)</f>
        <v>0</v>
      </c>
      <c r="BJ346" s="17" t="s">
        <v>79</v>
      </c>
      <c r="BK346" s="182">
        <f>ROUND(I346*H346,2)</f>
        <v>0</v>
      </c>
      <c r="BL346" s="17" t="s">
        <v>228</v>
      </c>
      <c r="BM346" s="17" t="s">
        <v>563</v>
      </c>
    </row>
    <row r="347" spans="2:65" s="1" customFormat="1" ht="16.5" customHeight="1">
      <c r="B347" s="34"/>
      <c r="C347" s="171" t="s">
        <v>564</v>
      </c>
      <c r="D347" s="171" t="s">
        <v>139</v>
      </c>
      <c r="E347" s="172" t="s">
        <v>565</v>
      </c>
      <c r="F347" s="173" t="s">
        <v>566</v>
      </c>
      <c r="G347" s="174" t="s">
        <v>84</v>
      </c>
      <c r="H347" s="175">
        <v>18.977</v>
      </c>
      <c r="I347" s="176"/>
      <c r="J347" s="177">
        <f>ROUND(I347*H347,2)</f>
        <v>0</v>
      </c>
      <c r="K347" s="173" t="s">
        <v>143</v>
      </c>
      <c r="L347" s="38"/>
      <c r="M347" s="178" t="s">
        <v>19</v>
      </c>
      <c r="N347" s="179" t="s">
        <v>42</v>
      </c>
      <c r="O347" s="60"/>
      <c r="P347" s="180">
        <f>O347*H347</f>
        <v>0</v>
      </c>
      <c r="Q347" s="180">
        <v>6.3E-3</v>
      </c>
      <c r="R347" s="180">
        <f>Q347*H347</f>
        <v>0.1195551</v>
      </c>
      <c r="S347" s="180">
        <v>0</v>
      </c>
      <c r="T347" s="181">
        <f>S347*H347</f>
        <v>0</v>
      </c>
      <c r="AR347" s="17" t="s">
        <v>228</v>
      </c>
      <c r="AT347" s="17" t="s">
        <v>139</v>
      </c>
      <c r="AU347" s="17" t="s">
        <v>81</v>
      </c>
      <c r="AY347" s="17" t="s">
        <v>137</v>
      </c>
      <c r="BE347" s="182">
        <f>IF(N347="základní",J347,0)</f>
        <v>0</v>
      </c>
      <c r="BF347" s="182">
        <f>IF(N347="snížená",J347,0)</f>
        <v>0</v>
      </c>
      <c r="BG347" s="182">
        <f>IF(N347="zákl. přenesená",J347,0)</f>
        <v>0</v>
      </c>
      <c r="BH347" s="182">
        <f>IF(N347="sníž. přenesená",J347,0)</f>
        <v>0</v>
      </c>
      <c r="BI347" s="182">
        <f>IF(N347="nulová",J347,0)</f>
        <v>0</v>
      </c>
      <c r="BJ347" s="17" t="s">
        <v>79</v>
      </c>
      <c r="BK347" s="182">
        <f>ROUND(I347*H347,2)</f>
        <v>0</v>
      </c>
      <c r="BL347" s="17" t="s">
        <v>228</v>
      </c>
      <c r="BM347" s="17" t="s">
        <v>567</v>
      </c>
    </row>
    <row r="348" spans="2:65" s="11" customFormat="1" ht="11.25">
      <c r="B348" s="183"/>
      <c r="C348" s="184"/>
      <c r="D348" s="185" t="s">
        <v>146</v>
      </c>
      <c r="E348" s="186" t="s">
        <v>19</v>
      </c>
      <c r="F348" s="187" t="s">
        <v>299</v>
      </c>
      <c r="G348" s="184"/>
      <c r="H348" s="186" t="s">
        <v>19</v>
      </c>
      <c r="I348" s="188"/>
      <c r="J348" s="184"/>
      <c r="K348" s="184"/>
      <c r="L348" s="189"/>
      <c r="M348" s="190"/>
      <c r="N348" s="191"/>
      <c r="O348" s="191"/>
      <c r="P348" s="191"/>
      <c r="Q348" s="191"/>
      <c r="R348" s="191"/>
      <c r="S348" s="191"/>
      <c r="T348" s="192"/>
      <c r="AT348" s="193" t="s">
        <v>146</v>
      </c>
      <c r="AU348" s="193" t="s">
        <v>81</v>
      </c>
      <c r="AV348" s="11" t="s">
        <v>79</v>
      </c>
      <c r="AW348" s="11" t="s">
        <v>32</v>
      </c>
      <c r="AX348" s="11" t="s">
        <v>71</v>
      </c>
      <c r="AY348" s="193" t="s">
        <v>137</v>
      </c>
    </row>
    <row r="349" spans="2:65" s="12" customFormat="1" ht="11.25">
      <c r="B349" s="194"/>
      <c r="C349" s="195"/>
      <c r="D349" s="185" t="s">
        <v>146</v>
      </c>
      <c r="E349" s="196" t="s">
        <v>19</v>
      </c>
      <c r="F349" s="197" t="s">
        <v>536</v>
      </c>
      <c r="G349" s="195"/>
      <c r="H349" s="198">
        <v>2</v>
      </c>
      <c r="I349" s="199"/>
      <c r="J349" s="195"/>
      <c r="K349" s="195"/>
      <c r="L349" s="200"/>
      <c r="M349" s="201"/>
      <c r="N349" s="202"/>
      <c r="O349" s="202"/>
      <c r="P349" s="202"/>
      <c r="Q349" s="202"/>
      <c r="R349" s="202"/>
      <c r="S349" s="202"/>
      <c r="T349" s="203"/>
      <c r="AT349" s="204" t="s">
        <v>146</v>
      </c>
      <c r="AU349" s="204" t="s">
        <v>81</v>
      </c>
      <c r="AV349" s="12" t="s">
        <v>81</v>
      </c>
      <c r="AW349" s="12" t="s">
        <v>32</v>
      </c>
      <c r="AX349" s="12" t="s">
        <v>71</v>
      </c>
      <c r="AY349" s="204" t="s">
        <v>137</v>
      </c>
    </row>
    <row r="350" spans="2:65" s="11" customFormat="1" ht="11.25">
      <c r="B350" s="183"/>
      <c r="C350" s="184"/>
      <c r="D350" s="185" t="s">
        <v>146</v>
      </c>
      <c r="E350" s="186" t="s">
        <v>19</v>
      </c>
      <c r="F350" s="187" t="s">
        <v>568</v>
      </c>
      <c r="G350" s="184"/>
      <c r="H350" s="186" t="s">
        <v>19</v>
      </c>
      <c r="I350" s="188"/>
      <c r="J350" s="184"/>
      <c r="K350" s="184"/>
      <c r="L350" s="189"/>
      <c r="M350" s="190"/>
      <c r="N350" s="191"/>
      <c r="O350" s="191"/>
      <c r="P350" s="191"/>
      <c r="Q350" s="191"/>
      <c r="R350" s="191"/>
      <c r="S350" s="191"/>
      <c r="T350" s="192"/>
      <c r="AT350" s="193" t="s">
        <v>146</v>
      </c>
      <c r="AU350" s="193" t="s">
        <v>81</v>
      </c>
      <c r="AV350" s="11" t="s">
        <v>79</v>
      </c>
      <c r="AW350" s="11" t="s">
        <v>32</v>
      </c>
      <c r="AX350" s="11" t="s">
        <v>71</v>
      </c>
      <c r="AY350" s="193" t="s">
        <v>137</v>
      </c>
    </row>
    <row r="351" spans="2:65" s="12" customFormat="1" ht="11.25">
      <c r="B351" s="194"/>
      <c r="C351" s="195"/>
      <c r="D351" s="185" t="s">
        <v>146</v>
      </c>
      <c r="E351" s="196" t="s">
        <v>19</v>
      </c>
      <c r="F351" s="197" t="s">
        <v>569</v>
      </c>
      <c r="G351" s="195"/>
      <c r="H351" s="198">
        <v>7.2469999999999999</v>
      </c>
      <c r="I351" s="199"/>
      <c r="J351" s="195"/>
      <c r="K351" s="195"/>
      <c r="L351" s="200"/>
      <c r="M351" s="201"/>
      <c r="N351" s="202"/>
      <c r="O351" s="202"/>
      <c r="P351" s="202"/>
      <c r="Q351" s="202"/>
      <c r="R351" s="202"/>
      <c r="S351" s="202"/>
      <c r="T351" s="203"/>
      <c r="AT351" s="204" t="s">
        <v>146</v>
      </c>
      <c r="AU351" s="204" t="s">
        <v>81</v>
      </c>
      <c r="AV351" s="12" t="s">
        <v>81</v>
      </c>
      <c r="AW351" s="12" t="s">
        <v>32</v>
      </c>
      <c r="AX351" s="12" t="s">
        <v>71</v>
      </c>
      <c r="AY351" s="204" t="s">
        <v>137</v>
      </c>
    </row>
    <row r="352" spans="2:65" s="11" customFormat="1" ht="11.25">
      <c r="B352" s="183"/>
      <c r="C352" s="184"/>
      <c r="D352" s="185" t="s">
        <v>146</v>
      </c>
      <c r="E352" s="186" t="s">
        <v>19</v>
      </c>
      <c r="F352" s="187" t="s">
        <v>542</v>
      </c>
      <c r="G352" s="184"/>
      <c r="H352" s="186" t="s">
        <v>19</v>
      </c>
      <c r="I352" s="188"/>
      <c r="J352" s="184"/>
      <c r="K352" s="184"/>
      <c r="L352" s="189"/>
      <c r="M352" s="190"/>
      <c r="N352" s="191"/>
      <c r="O352" s="191"/>
      <c r="P352" s="191"/>
      <c r="Q352" s="191"/>
      <c r="R352" s="191"/>
      <c r="S352" s="191"/>
      <c r="T352" s="192"/>
      <c r="AT352" s="193" t="s">
        <v>146</v>
      </c>
      <c r="AU352" s="193" t="s">
        <v>81</v>
      </c>
      <c r="AV352" s="11" t="s">
        <v>79</v>
      </c>
      <c r="AW352" s="11" t="s">
        <v>32</v>
      </c>
      <c r="AX352" s="11" t="s">
        <v>71</v>
      </c>
      <c r="AY352" s="193" t="s">
        <v>137</v>
      </c>
    </row>
    <row r="353" spans="2:65" s="12" customFormat="1" ht="11.25">
      <c r="B353" s="194"/>
      <c r="C353" s="195"/>
      <c r="D353" s="185" t="s">
        <v>146</v>
      </c>
      <c r="E353" s="196" t="s">
        <v>19</v>
      </c>
      <c r="F353" s="197" t="s">
        <v>570</v>
      </c>
      <c r="G353" s="195"/>
      <c r="H353" s="198">
        <v>9.73</v>
      </c>
      <c r="I353" s="199"/>
      <c r="J353" s="195"/>
      <c r="K353" s="195"/>
      <c r="L353" s="200"/>
      <c r="M353" s="201"/>
      <c r="N353" s="202"/>
      <c r="O353" s="202"/>
      <c r="P353" s="202"/>
      <c r="Q353" s="202"/>
      <c r="R353" s="202"/>
      <c r="S353" s="202"/>
      <c r="T353" s="203"/>
      <c r="AT353" s="204" t="s">
        <v>146</v>
      </c>
      <c r="AU353" s="204" t="s">
        <v>81</v>
      </c>
      <c r="AV353" s="12" t="s">
        <v>81</v>
      </c>
      <c r="AW353" s="12" t="s">
        <v>32</v>
      </c>
      <c r="AX353" s="12" t="s">
        <v>71</v>
      </c>
      <c r="AY353" s="204" t="s">
        <v>137</v>
      </c>
    </row>
    <row r="354" spans="2:65" s="13" customFormat="1" ht="11.25">
      <c r="B354" s="205"/>
      <c r="C354" s="206"/>
      <c r="D354" s="185" t="s">
        <v>146</v>
      </c>
      <c r="E354" s="207" t="s">
        <v>19</v>
      </c>
      <c r="F354" s="208" t="s">
        <v>149</v>
      </c>
      <c r="G354" s="206"/>
      <c r="H354" s="209">
        <v>18.977</v>
      </c>
      <c r="I354" s="210"/>
      <c r="J354" s="206"/>
      <c r="K354" s="206"/>
      <c r="L354" s="211"/>
      <c r="M354" s="212"/>
      <c r="N354" s="213"/>
      <c r="O354" s="213"/>
      <c r="P354" s="213"/>
      <c r="Q354" s="213"/>
      <c r="R354" s="213"/>
      <c r="S354" s="213"/>
      <c r="T354" s="214"/>
      <c r="AT354" s="215" t="s">
        <v>146</v>
      </c>
      <c r="AU354" s="215" t="s">
        <v>81</v>
      </c>
      <c r="AV354" s="13" t="s">
        <v>144</v>
      </c>
      <c r="AW354" s="13" t="s">
        <v>32</v>
      </c>
      <c r="AX354" s="13" t="s">
        <v>79</v>
      </c>
      <c r="AY354" s="215" t="s">
        <v>137</v>
      </c>
    </row>
    <row r="355" spans="2:65" s="1" customFormat="1" ht="16.5" customHeight="1">
      <c r="B355" s="34"/>
      <c r="C355" s="216" t="s">
        <v>571</v>
      </c>
      <c r="D355" s="216" t="s">
        <v>156</v>
      </c>
      <c r="E355" s="217" t="s">
        <v>572</v>
      </c>
      <c r="F355" s="218" t="s">
        <v>573</v>
      </c>
      <c r="G355" s="219" t="s">
        <v>84</v>
      </c>
      <c r="H355" s="220">
        <v>2.2000000000000002</v>
      </c>
      <c r="I355" s="221"/>
      <c r="J355" s="222">
        <f>ROUND(I355*H355,2)</f>
        <v>0</v>
      </c>
      <c r="K355" s="218" t="s">
        <v>19</v>
      </c>
      <c r="L355" s="223"/>
      <c r="M355" s="224" t="s">
        <v>19</v>
      </c>
      <c r="N355" s="225" t="s">
        <v>42</v>
      </c>
      <c r="O355" s="60"/>
      <c r="P355" s="180">
        <f>O355*H355</f>
        <v>0</v>
      </c>
      <c r="Q355" s="180">
        <v>1.9199999999999998E-2</v>
      </c>
      <c r="R355" s="180">
        <f>Q355*H355</f>
        <v>4.224E-2</v>
      </c>
      <c r="S355" s="180">
        <v>0</v>
      </c>
      <c r="T355" s="181">
        <f>S355*H355</f>
        <v>0</v>
      </c>
      <c r="AR355" s="17" t="s">
        <v>319</v>
      </c>
      <c r="AT355" s="17" t="s">
        <v>156</v>
      </c>
      <c r="AU355" s="17" t="s">
        <v>81</v>
      </c>
      <c r="AY355" s="17" t="s">
        <v>137</v>
      </c>
      <c r="BE355" s="182">
        <f>IF(N355="základní",J355,0)</f>
        <v>0</v>
      </c>
      <c r="BF355" s="182">
        <f>IF(N355="snížená",J355,0)</f>
        <v>0</v>
      </c>
      <c r="BG355" s="182">
        <f>IF(N355="zákl. přenesená",J355,0)</f>
        <v>0</v>
      </c>
      <c r="BH355" s="182">
        <f>IF(N355="sníž. přenesená",J355,0)</f>
        <v>0</v>
      </c>
      <c r="BI355" s="182">
        <f>IF(N355="nulová",J355,0)</f>
        <v>0</v>
      </c>
      <c r="BJ355" s="17" t="s">
        <v>79</v>
      </c>
      <c r="BK355" s="182">
        <f>ROUND(I355*H355,2)</f>
        <v>0</v>
      </c>
      <c r="BL355" s="17" t="s">
        <v>228</v>
      </c>
      <c r="BM355" s="17" t="s">
        <v>574</v>
      </c>
    </row>
    <row r="356" spans="2:65" s="11" customFormat="1" ht="11.25">
      <c r="B356" s="183"/>
      <c r="C356" s="184"/>
      <c r="D356" s="185" t="s">
        <v>146</v>
      </c>
      <c r="E356" s="186" t="s">
        <v>19</v>
      </c>
      <c r="F356" s="187" t="s">
        <v>299</v>
      </c>
      <c r="G356" s="184"/>
      <c r="H356" s="186" t="s">
        <v>19</v>
      </c>
      <c r="I356" s="188"/>
      <c r="J356" s="184"/>
      <c r="K356" s="184"/>
      <c r="L356" s="189"/>
      <c r="M356" s="190"/>
      <c r="N356" s="191"/>
      <c r="O356" s="191"/>
      <c r="P356" s="191"/>
      <c r="Q356" s="191"/>
      <c r="R356" s="191"/>
      <c r="S356" s="191"/>
      <c r="T356" s="192"/>
      <c r="AT356" s="193" t="s">
        <v>146</v>
      </c>
      <c r="AU356" s="193" t="s">
        <v>81</v>
      </c>
      <c r="AV356" s="11" t="s">
        <v>79</v>
      </c>
      <c r="AW356" s="11" t="s">
        <v>32</v>
      </c>
      <c r="AX356" s="11" t="s">
        <v>71</v>
      </c>
      <c r="AY356" s="193" t="s">
        <v>137</v>
      </c>
    </row>
    <row r="357" spans="2:65" s="12" customFormat="1" ht="11.25">
      <c r="B357" s="194"/>
      <c r="C357" s="195"/>
      <c r="D357" s="185" t="s">
        <v>146</v>
      </c>
      <c r="E357" s="196" t="s">
        <v>19</v>
      </c>
      <c r="F357" s="197" t="s">
        <v>536</v>
      </c>
      <c r="G357" s="195"/>
      <c r="H357" s="198">
        <v>2</v>
      </c>
      <c r="I357" s="199"/>
      <c r="J357" s="195"/>
      <c r="K357" s="195"/>
      <c r="L357" s="200"/>
      <c r="M357" s="201"/>
      <c r="N357" s="202"/>
      <c r="O357" s="202"/>
      <c r="P357" s="202"/>
      <c r="Q357" s="202"/>
      <c r="R357" s="202"/>
      <c r="S357" s="202"/>
      <c r="T357" s="203"/>
      <c r="AT357" s="204" t="s">
        <v>146</v>
      </c>
      <c r="AU357" s="204" t="s">
        <v>81</v>
      </c>
      <c r="AV357" s="12" t="s">
        <v>81</v>
      </c>
      <c r="AW357" s="12" t="s">
        <v>32</v>
      </c>
      <c r="AX357" s="12" t="s">
        <v>71</v>
      </c>
      <c r="AY357" s="204" t="s">
        <v>137</v>
      </c>
    </row>
    <row r="358" spans="2:65" s="13" customFormat="1" ht="11.25">
      <c r="B358" s="205"/>
      <c r="C358" s="206"/>
      <c r="D358" s="185" t="s">
        <v>146</v>
      </c>
      <c r="E358" s="207" t="s">
        <v>19</v>
      </c>
      <c r="F358" s="208" t="s">
        <v>149</v>
      </c>
      <c r="G358" s="206"/>
      <c r="H358" s="209">
        <v>2</v>
      </c>
      <c r="I358" s="210"/>
      <c r="J358" s="206"/>
      <c r="K358" s="206"/>
      <c r="L358" s="211"/>
      <c r="M358" s="212"/>
      <c r="N358" s="213"/>
      <c r="O358" s="213"/>
      <c r="P358" s="213"/>
      <c r="Q358" s="213"/>
      <c r="R358" s="213"/>
      <c r="S358" s="213"/>
      <c r="T358" s="214"/>
      <c r="AT358" s="215" t="s">
        <v>146</v>
      </c>
      <c r="AU358" s="215" t="s">
        <v>81</v>
      </c>
      <c r="AV358" s="13" t="s">
        <v>144</v>
      </c>
      <c r="AW358" s="13" t="s">
        <v>32</v>
      </c>
      <c r="AX358" s="13" t="s">
        <v>79</v>
      </c>
      <c r="AY358" s="215" t="s">
        <v>137</v>
      </c>
    </row>
    <row r="359" spans="2:65" s="12" customFormat="1" ht="11.25">
      <c r="B359" s="194"/>
      <c r="C359" s="195"/>
      <c r="D359" s="185" t="s">
        <v>146</v>
      </c>
      <c r="E359" s="195"/>
      <c r="F359" s="197" t="s">
        <v>575</v>
      </c>
      <c r="G359" s="195"/>
      <c r="H359" s="198">
        <v>2.2000000000000002</v>
      </c>
      <c r="I359" s="199"/>
      <c r="J359" s="195"/>
      <c r="K359" s="195"/>
      <c r="L359" s="200"/>
      <c r="M359" s="201"/>
      <c r="N359" s="202"/>
      <c r="O359" s="202"/>
      <c r="P359" s="202"/>
      <c r="Q359" s="202"/>
      <c r="R359" s="202"/>
      <c r="S359" s="202"/>
      <c r="T359" s="203"/>
      <c r="AT359" s="204" t="s">
        <v>146</v>
      </c>
      <c r="AU359" s="204" t="s">
        <v>81</v>
      </c>
      <c r="AV359" s="12" t="s">
        <v>81</v>
      </c>
      <c r="AW359" s="12" t="s">
        <v>4</v>
      </c>
      <c r="AX359" s="12" t="s">
        <v>79</v>
      </c>
      <c r="AY359" s="204" t="s">
        <v>137</v>
      </c>
    </row>
    <row r="360" spans="2:65" s="1" customFormat="1" ht="16.5" customHeight="1">
      <c r="B360" s="34"/>
      <c r="C360" s="216" t="s">
        <v>576</v>
      </c>
      <c r="D360" s="216" t="s">
        <v>156</v>
      </c>
      <c r="E360" s="217" t="s">
        <v>577</v>
      </c>
      <c r="F360" s="218" t="s">
        <v>578</v>
      </c>
      <c r="G360" s="219" t="s">
        <v>84</v>
      </c>
      <c r="H360" s="220">
        <v>18.675000000000001</v>
      </c>
      <c r="I360" s="221"/>
      <c r="J360" s="222">
        <f>ROUND(I360*H360,2)</f>
        <v>0</v>
      </c>
      <c r="K360" s="218" t="s">
        <v>143</v>
      </c>
      <c r="L360" s="223"/>
      <c r="M360" s="224" t="s">
        <v>19</v>
      </c>
      <c r="N360" s="225" t="s">
        <v>42</v>
      </c>
      <c r="O360" s="60"/>
      <c r="P360" s="180">
        <f>O360*H360</f>
        <v>0</v>
      </c>
      <c r="Q360" s="180">
        <v>1.9199999999999998E-2</v>
      </c>
      <c r="R360" s="180">
        <f>Q360*H360</f>
        <v>0.35855999999999999</v>
      </c>
      <c r="S360" s="180">
        <v>0</v>
      </c>
      <c r="T360" s="181">
        <f>S360*H360</f>
        <v>0</v>
      </c>
      <c r="AR360" s="17" t="s">
        <v>319</v>
      </c>
      <c r="AT360" s="17" t="s">
        <v>156</v>
      </c>
      <c r="AU360" s="17" t="s">
        <v>81</v>
      </c>
      <c r="AY360" s="17" t="s">
        <v>137</v>
      </c>
      <c r="BE360" s="182">
        <f>IF(N360="základní",J360,0)</f>
        <v>0</v>
      </c>
      <c r="BF360" s="182">
        <f>IF(N360="snížená",J360,0)</f>
        <v>0</v>
      </c>
      <c r="BG360" s="182">
        <f>IF(N360="zákl. přenesená",J360,0)</f>
        <v>0</v>
      </c>
      <c r="BH360" s="182">
        <f>IF(N360="sníž. přenesená",J360,0)</f>
        <v>0</v>
      </c>
      <c r="BI360" s="182">
        <f>IF(N360="nulová",J360,0)</f>
        <v>0</v>
      </c>
      <c r="BJ360" s="17" t="s">
        <v>79</v>
      </c>
      <c r="BK360" s="182">
        <f>ROUND(I360*H360,2)</f>
        <v>0</v>
      </c>
      <c r="BL360" s="17" t="s">
        <v>228</v>
      </c>
      <c r="BM360" s="17" t="s">
        <v>579</v>
      </c>
    </row>
    <row r="361" spans="2:65" s="11" customFormat="1" ht="11.25">
      <c r="B361" s="183"/>
      <c r="C361" s="184"/>
      <c r="D361" s="185" t="s">
        <v>146</v>
      </c>
      <c r="E361" s="186" t="s">
        <v>19</v>
      </c>
      <c r="F361" s="187" t="s">
        <v>568</v>
      </c>
      <c r="G361" s="184"/>
      <c r="H361" s="186" t="s">
        <v>19</v>
      </c>
      <c r="I361" s="188"/>
      <c r="J361" s="184"/>
      <c r="K361" s="184"/>
      <c r="L361" s="189"/>
      <c r="M361" s="190"/>
      <c r="N361" s="191"/>
      <c r="O361" s="191"/>
      <c r="P361" s="191"/>
      <c r="Q361" s="191"/>
      <c r="R361" s="191"/>
      <c r="S361" s="191"/>
      <c r="T361" s="192"/>
      <c r="AT361" s="193" t="s">
        <v>146</v>
      </c>
      <c r="AU361" s="193" t="s">
        <v>81</v>
      </c>
      <c r="AV361" s="11" t="s">
        <v>79</v>
      </c>
      <c r="AW361" s="11" t="s">
        <v>32</v>
      </c>
      <c r="AX361" s="11" t="s">
        <v>71</v>
      </c>
      <c r="AY361" s="193" t="s">
        <v>137</v>
      </c>
    </row>
    <row r="362" spans="2:65" s="12" customFormat="1" ht="11.25">
      <c r="B362" s="194"/>
      <c r="C362" s="195"/>
      <c r="D362" s="185" t="s">
        <v>146</v>
      </c>
      <c r="E362" s="196" t="s">
        <v>19</v>
      </c>
      <c r="F362" s="197" t="s">
        <v>569</v>
      </c>
      <c r="G362" s="195"/>
      <c r="H362" s="198">
        <v>7.2469999999999999</v>
      </c>
      <c r="I362" s="199"/>
      <c r="J362" s="195"/>
      <c r="K362" s="195"/>
      <c r="L362" s="200"/>
      <c r="M362" s="201"/>
      <c r="N362" s="202"/>
      <c r="O362" s="202"/>
      <c r="P362" s="202"/>
      <c r="Q362" s="202"/>
      <c r="R362" s="202"/>
      <c r="S362" s="202"/>
      <c r="T362" s="203"/>
      <c r="AT362" s="204" t="s">
        <v>146</v>
      </c>
      <c r="AU362" s="204" t="s">
        <v>81</v>
      </c>
      <c r="AV362" s="12" t="s">
        <v>81</v>
      </c>
      <c r="AW362" s="12" t="s">
        <v>32</v>
      </c>
      <c r="AX362" s="12" t="s">
        <v>71</v>
      </c>
      <c r="AY362" s="204" t="s">
        <v>137</v>
      </c>
    </row>
    <row r="363" spans="2:65" s="11" customFormat="1" ht="11.25">
      <c r="B363" s="183"/>
      <c r="C363" s="184"/>
      <c r="D363" s="185" t="s">
        <v>146</v>
      </c>
      <c r="E363" s="186" t="s">
        <v>19</v>
      </c>
      <c r="F363" s="187" t="s">
        <v>542</v>
      </c>
      <c r="G363" s="184"/>
      <c r="H363" s="186" t="s">
        <v>19</v>
      </c>
      <c r="I363" s="188"/>
      <c r="J363" s="184"/>
      <c r="K363" s="184"/>
      <c r="L363" s="189"/>
      <c r="M363" s="190"/>
      <c r="N363" s="191"/>
      <c r="O363" s="191"/>
      <c r="P363" s="191"/>
      <c r="Q363" s="191"/>
      <c r="R363" s="191"/>
      <c r="S363" s="191"/>
      <c r="T363" s="192"/>
      <c r="AT363" s="193" t="s">
        <v>146</v>
      </c>
      <c r="AU363" s="193" t="s">
        <v>81</v>
      </c>
      <c r="AV363" s="11" t="s">
        <v>79</v>
      </c>
      <c r="AW363" s="11" t="s">
        <v>32</v>
      </c>
      <c r="AX363" s="11" t="s">
        <v>71</v>
      </c>
      <c r="AY363" s="193" t="s">
        <v>137</v>
      </c>
    </row>
    <row r="364" spans="2:65" s="12" customFormat="1" ht="11.25">
      <c r="B364" s="194"/>
      <c r="C364" s="195"/>
      <c r="D364" s="185" t="s">
        <v>146</v>
      </c>
      <c r="E364" s="196" t="s">
        <v>19</v>
      </c>
      <c r="F364" s="197" t="s">
        <v>570</v>
      </c>
      <c r="G364" s="195"/>
      <c r="H364" s="198">
        <v>9.73</v>
      </c>
      <c r="I364" s="199"/>
      <c r="J364" s="195"/>
      <c r="K364" s="195"/>
      <c r="L364" s="200"/>
      <c r="M364" s="201"/>
      <c r="N364" s="202"/>
      <c r="O364" s="202"/>
      <c r="P364" s="202"/>
      <c r="Q364" s="202"/>
      <c r="R364" s="202"/>
      <c r="S364" s="202"/>
      <c r="T364" s="203"/>
      <c r="AT364" s="204" t="s">
        <v>146</v>
      </c>
      <c r="AU364" s="204" t="s">
        <v>81</v>
      </c>
      <c r="AV364" s="12" t="s">
        <v>81</v>
      </c>
      <c r="AW364" s="12" t="s">
        <v>32</v>
      </c>
      <c r="AX364" s="12" t="s">
        <v>71</v>
      </c>
      <c r="AY364" s="204" t="s">
        <v>137</v>
      </c>
    </row>
    <row r="365" spans="2:65" s="13" customFormat="1" ht="11.25">
      <c r="B365" s="205"/>
      <c r="C365" s="206"/>
      <c r="D365" s="185" t="s">
        <v>146</v>
      </c>
      <c r="E365" s="207" t="s">
        <v>19</v>
      </c>
      <c r="F365" s="208" t="s">
        <v>149</v>
      </c>
      <c r="G365" s="206"/>
      <c r="H365" s="209">
        <v>16.977</v>
      </c>
      <c r="I365" s="210"/>
      <c r="J365" s="206"/>
      <c r="K365" s="206"/>
      <c r="L365" s="211"/>
      <c r="M365" s="212"/>
      <c r="N365" s="213"/>
      <c r="O365" s="213"/>
      <c r="P365" s="213"/>
      <c r="Q365" s="213"/>
      <c r="R365" s="213"/>
      <c r="S365" s="213"/>
      <c r="T365" s="214"/>
      <c r="AT365" s="215" t="s">
        <v>146</v>
      </c>
      <c r="AU365" s="215" t="s">
        <v>81</v>
      </c>
      <c r="AV365" s="13" t="s">
        <v>144</v>
      </c>
      <c r="AW365" s="13" t="s">
        <v>32</v>
      </c>
      <c r="AX365" s="13" t="s">
        <v>79</v>
      </c>
      <c r="AY365" s="215" t="s">
        <v>137</v>
      </c>
    </row>
    <row r="366" spans="2:65" s="12" customFormat="1" ht="11.25">
      <c r="B366" s="194"/>
      <c r="C366" s="195"/>
      <c r="D366" s="185" t="s">
        <v>146</v>
      </c>
      <c r="E366" s="195"/>
      <c r="F366" s="197" t="s">
        <v>580</v>
      </c>
      <c r="G366" s="195"/>
      <c r="H366" s="198">
        <v>18.675000000000001</v>
      </c>
      <c r="I366" s="199"/>
      <c r="J366" s="195"/>
      <c r="K366" s="195"/>
      <c r="L366" s="200"/>
      <c r="M366" s="201"/>
      <c r="N366" s="202"/>
      <c r="O366" s="202"/>
      <c r="P366" s="202"/>
      <c r="Q366" s="202"/>
      <c r="R366" s="202"/>
      <c r="S366" s="202"/>
      <c r="T366" s="203"/>
      <c r="AT366" s="204" t="s">
        <v>146</v>
      </c>
      <c r="AU366" s="204" t="s">
        <v>81</v>
      </c>
      <c r="AV366" s="12" t="s">
        <v>81</v>
      </c>
      <c r="AW366" s="12" t="s">
        <v>4</v>
      </c>
      <c r="AX366" s="12" t="s">
        <v>79</v>
      </c>
      <c r="AY366" s="204" t="s">
        <v>137</v>
      </c>
    </row>
    <row r="367" spans="2:65" s="1" customFormat="1" ht="16.5" customHeight="1">
      <c r="B367" s="34"/>
      <c r="C367" s="171" t="s">
        <v>581</v>
      </c>
      <c r="D367" s="171" t="s">
        <v>139</v>
      </c>
      <c r="E367" s="172" t="s">
        <v>582</v>
      </c>
      <c r="F367" s="173" t="s">
        <v>583</v>
      </c>
      <c r="G367" s="174" t="s">
        <v>84</v>
      </c>
      <c r="H367" s="175">
        <v>11.73</v>
      </c>
      <c r="I367" s="176"/>
      <c r="J367" s="177">
        <f>ROUND(I367*H367,2)</f>
        <v>0</v>
      </c>
      <c r="K367" s="173" t="s">
        <v>143</v>
      </c>
      <c r="L367" s="38"/>
      <c r="M367" s="178" t="s">
        <v>19</v>
      </c>
      <c r="N367" s="179" t="s">
        <v>42</v>
      </c>
      <c r="O367" s="60"/>
      <c r="P367" s="180">
        <f>O367*H367</f>
        <v>0</v>
      </c>
      <c r="Q367" s="180">
        <v>0</v>
      </c>
      <c r="R367" s="180">
        <f>Q367*H367</f>
        <v>0</v>
      </c>
      <c r="S367" s="180">
        <v>0</v>
      </c>
      <c r="T367" s="181">
        <f>S367*H367</f>
        <v>0</v>
      </c>
      <c r="AR367" s="17" t="s">
        <v>228</v>
      </c>
      <c r="AT367" s="17" t="s">
        <v>139</v>
      </c>
      <c r="AU367" s="17" t="s">
        <v>81</v>
      </c>
      <c r="AY367" s="17" t="s">
        <v>137</v>
      </c>
      <c r="BE367" s="182">
        <f>IF(N367="základní",J367,0)</f>
        <v>0</v>
      </c>
      <c r="BF367" s="182">
        <f>IF(N367="snížená",J367,0)</f>
        <v>0</v>
      </c>
      <c r="BG367" s="182">
        <f>IF(N367="zákl. přenesená",J367,0)</f>
        <v>0</v>
      </c>
      <c r="BH367" s="182">
        <f>IF(N367="sníž. přenesená",J367,0)</f>
        <v>0</v>
      </c>
      <c r="BI367" s="182">
        <f>IF(N367="nulová",J367,0)</f>
        <v>0</v>
      </c>
      <c r="BJ367" s="17" t="s">
        <v>79</v>
      </c>
      <c r="BK367" s="182">
        <f>ROUND(I367*H367,2)</f>
        <v>0</v>
      </c>
      <c r="BL367" s="17" t="s">
        <v>228</v>
      </c>
      <c r="BM367" s="17" t="s">
        <v>584</v>
      </c>
    </row>
    <row r="368" spans="2:65" s="11" customFormat="1" ht="11.25">
      <c r="B368" s="183"/>
      <c r="C368" s="184"/>
      <c r="D368" s="185" t="s">
        <v>146</v>
      </c>
      <c r="E368" s="186" t="s">
        <v>19</v>
      </c>
      <c r="F368" s="187" t="s">
        <v>299</v>
      </c>
      <c r="G368" s="184"/>
      <c r="H368" s="186" t="s">
        <v>19</v>
      </c>
      <c r="I368" s="188"/>
      <c r="J368" s="184"/>
      <c r="K368" s="184"/>
      <c r="L368" s="189"/>
      <c r="M368" s="190"/>
      <c r="N368" s="191"/>
      <c r="O368" s="191"/>
      <c r="P368" s="191"/>
      <c r="Q368" s="191"/>
      <c r="R368" s="191"/>
      <c r="S368" s="191"/>
      <c r="T368" s="192"/>
      <c r="AT368" s="193" t="s">
        <v>146</v>
      </c>
      <c r="AU368" s="193" t="s">
        <v>81</v>
      </c>
      <c r="AV368" s="11" t="s">
        <v>79</v>
      </c>
      <c r="AW368" s="11" t="s">
        <v>32</v>
      </c>
      <c r="AX368" s="11" t="s">
        <v>71</v>
      </c>
      <c r="AY368" s="193" t="s">
        <v>137</v>
      </c>
    </row>
    <row r="369" spans="2:65" s="12" customFormat="1" ht="11.25">
      <c r="B369" s="194"/>
      <c r="C369" s="195"/>
      <c r="D369" s="185" t="s">
        <v>146</v>
      </c>
      <c r="E369" s="196" t="s">
        <v>19</v>
      </c>
      <c r="F369" s="197" t="s">
        <v>536</v>
      </c>
      <c r="G369" s="195"/>
      <c r="H369" s="198">
        <v>2</v>
      </c>
      <c r="I369" s="199"/>
      <c r="J369" s="195"/>
      <c r="K369" s="195"/>
      <c r="L369" s="200"/>
      <c r="M369" s="201"/>
      <c r="N369" s="202"/>
      <c r="O369" s="202"/>
      <c r="P369" s="202"/>
      <c r="Q369" s="202"/>
      <c r="R369" s="202"/>
      <c r="S369" s="202"/>
      <c r="T369" s="203"/>
      <c r="AT369" s="204" t="s">
        <v>146</v>
      </c>
      <c r="AU369" s="204" t="s">
        <v>81</v>
      </c>
      <c r="AV369" s="12" t="s">
        <v>81</v>
      </c>
      <c r="AW369" s="12" t="s">
        <v>32</v>
      </c>
      <c r="AX369" s="12" t="s">
        <v>71</v>
      </c>
      <c r="AY369" s="204" t="s">
        <v>137</v>
      </c>
    </row>
    <row r="370" spans="2:65" s="11" customFormat="1" ht="11.25">
      <c r="B370" s="183"/>
      <c r="C370" s="184"/>
      <c r="D370" s="185" t="s">
        <v>146</v>
      </c>
      <c r="E370" s="186" t="s">
        <v>19</v>
      </c>
      <c r="F370" s="187" t="s">
        <v>542</v>
      </c>
      <c r="G370" s="184"/>
      <c r="H370" s="186" t="s">
        <v>19</v>
      </c>
      <c r="I370" s="188"/>
      <c r="J370" s="184"/>
      <c r="K370" s="184"/>
      <c r="L370" s="189"/>
      <c r="M370" s="190"/>
      <c r="N370" s="191"/>
      <c r="O370" s="191"/>
      <c r="P370" s="191"/>
      <c r="Q370" s="191"/>
      <c r="R370" s="191"/>
      <c r="S370" s="191"/>
      <c r="T370" s="192"/>
      <c r="AT370" s="193" t="s">
        <v>146</v>
      </c>
      <c r="AU370" s="193" t="s">
        <v>81</v>
      </c>
      <c r="AV370" s="11" t="s">
        <v>79</v>
      </c>
      <c r="AW370" s="11" t="s">
        <v>32</v>
      </c>
      <c r="AX370" s="11" t="s">
        <v>71</v>
      </c>
      <c r="AY370" s="193" t="s">
        <v>137</v>
      </c>
    </row>
    <row r="371" spans="2:65" s="12" customFormat="1" ht="11.25">
      <c r="B371" s="194"/>
      <c r="C371" s="195"/>
      <c r="D371" s="185" t="s">
        <v>146</v>
      </c>
      <c r="E371" s="196" t="s">
        <v>19</v>
      </c>
      <c r="F371" s="197" t="s">
        <v>570</v>
      </c>
      <c r="G371" s="195"/>
      <c r="H371" s="198">
        <v>9.73</v>
      </c>
      <c r="I371" s="199"/>
      <c r="J371" s="195"/>
      <c r="K371" s="195"/>
      <c r="L371" s="200"/>
      <c r="M371" s="201"/>
      <c r="N371" s="202"/>
      <c r="O371" s="202"/>
      <c r="P371" s="202"/>
      <c r="Q371" s="202"/>
      <c r="R371" s="202"/>
      <c r="S371" s="202"/>
      <c r="T371" s="203"/>
      <c r="AT371" s="204" t="s">
        <v>146</v>
      </c>
      <c r="AU371" s="204" t="s">
        <v>81</v>
      </c>
      <c r="AV371" s="12" t="s">
        <v>81</v>
      </c>
      <c r="AW371" s="12" t="s">
        <v>32</v>
      </c>
      <c r="AX371" s="12" t="s">
        <v>71</v>
      </c>
      <c r="AY371" s="204" t="s">
        <v>137</v>
      </c>
    </row>
    <row r="372" spans="2:65" s="13" customFormat="1" ht="11.25">
      <c r="B372" s="205"/>
      <c r="C372" s="206"/>
      <c r="D372" s="185" t="s">
        <v>146</v>
      </c>
      <c r="E372" s="207" t="s">
        <v>19</v>
      </c>
      <c r="F372" s="208" t="s">
        <v>149</v>
      </c>
      <c r="G372" s="206"/>
      <c r="H372" s="209">
        <v>11.73</v>
      </c>
      <c r="I372" s="210"/>
      <c r="J372" s="206"/>
      <c r="K372" s="206"/>
      <c r="L372" s="211"/>
      <c r="M372" s="212"/>
      <c r="N372" s="213"/>
      <c r="O372" s="213"/>
      <c r="P372" s="213"/>
      <c r="Q372" s="213"/>
      <c r="R372" s="213"/>
      <c r="S372" s="213"/>
      <c r="T372" s="214"/>
      <c r="AT372" s="215" t="s">
        <v>146</v>
      </c>
      <c r="AU372" s="215" t="s">
        <v>81</v>
      </c>
      <c r="AV372" s="13" t="s">
        <v>144</v>
      </c>
      <c r="AW372" s="13" t="s">
        <v>32</v>
      </c>
      <c r="AX372" s="13" t="s">
        <v>79</v>
      </c>
      <c r="AY372" s="215" t="s">
        <v>137</v>
      </c>
    </row>
    <row r="373" spans="2:65" s="1" customFormat="1" ht="16.5" customHeight="1">
      <c r="B373" s="34"/>
      <c r="C373" s="171" t="s">
        <v>585</v>
      </c>
      <c r="D373" s="171" t="s">
        <v>139</v>
      </c>
      <c r="E373" s="172" t="s">
        <v>586</v>
      </c>
      <c r="F373" s="173" t="s">
        <v>587</v>
      </c>
      <c r="G373" s="174" t="s">
        <v>213</v>
      </c>
      <c r="H373" s="175">
        <v>24.2</v>
      </c>
      <c r="I373" s="176"/>
      <c r="J373" s="177">
        <f>ROUND(I373*H373,2)</f>
        <v>0</v>
      </c>
      <c r="K373" s="173" t="s">
        <v>143</v>
      </c>
      <c r="L373" s="38"/>
      <c r="M373" s="178" t="s">
        <v>19</v>
      </c>
      <c r="N373" s="179" t="s">
        <v>42</v>
      </c>
      <c r="O373" s="60"/>
      <c r="P373" s="180">
        <f>O373*H373</f>
        <v>0</v>
      </c>
      <c r="Q373" s="180">
        <v>3.0000000000000001E-5</v>
      </c>
      <c r="R373" s="180">
        <f>Q373*H373</f>
        <v>7.2599999999999997E-4</v>
      </c>
      <c r="S373" s="180">
        <v>0</v>
      </c>
      <c r="T373" s="181">
        <f>S373*H373</f>
        <v>0</v>
      </c>
      <c r="AR373" s="17" t="s">
        <v>228</v>
      </c>
      <c r="AT373" s="17" t="s">
        <v>139</v>
      </c>
      <c r="AU373" s="17" t="s">
        <v>81</v>
      </c>
      <c r="AY373" s="17" t="s">
        <v>137</v>
      </c>
      <c r="BE373" s="182">
        <f>IF(N373="základní",J373,0)</f>
        <v>0</v>
      </c>
      <c r="BF373" s="182">
        <f>IF(N373="snížená",J373,0)</f>
        <v>0</v>
      </c>
      <c r="BG373" s="182">
        <f>IF(N373="zákl. přenesená",J373,0)</f>
        <v>0</v>
      </c>
      <c r="BH373" s="182">
        <f>IF(N373="sníž. přenesená",J373,0)</f>
        <v>0</v>
      </c>
      <c r="BI373" s="182">
        <f>IF(N373="nulová",J373,0)</f>
        <v>0</v>
      </c>
      <c r="BJ373" s="17" t="s">
        <v>79</v>
      </c>
      <c r="BK373" s="182">
        <f>ROUND(I373*H373,2)</f>
        <v>0</v>
      </c>
      <c r="BL373" s="17" t="s">
        <v>228</v>
      </c>
      <c r="BM373" s="17" t="s">
        <v>588</v>
      </c>
    </row>
    <row r="374" spans="2:65" s="11" customFormat="1" ht="11.25">
      <c r="B374" s="183"/>
      <c r="C374" s="184"/>
      <c r="D374" s="185" t="s">
        <v>146</v>
      </c>
      <c r="E374" s="186" t="s">
        <v>19</v>
      </c>
      <c r="F374" s="187" t="s">
        <v>255</v>
      </c>
      <c r="G374" s="184"/>
      <c r="H374" s="186" t="s">
        <v>19</v>
      </c>
      <c r="I374" s="188"/>
      <c r="J374" s="184"/>
      <c r="K374" s="184"/>
      <c r="L374" s="189"/>
      <c r="M374" s="190"/>
      <c r="N374" s="191"/>
      <c r="O374" s="191"/>
      <c r="P374" s="191"/>
      <c r="Q374" s="191"/>
      <c r="R374" s="191"/>
      <c r="S374" s="191"/>
      <c r="T374" s="192"/>
      <c r="AT374" s="193" t="s">
        <v>146</v>
      </c>
      <c r="AU374" s="193" t="s">
        <v>81</v>
      </c>
      <c r="AV374" s="11" t="s">
        <v>79</v>
      </c>
      <c r="AW374" s="11" t="s">
        <v>32</v>
      </c>
      <c r="AX374" s="11" t="s">
        <v>71</v>
      </c>
      <c r="AY374" s="193" t="s">
        <v>137</v>
      </c>
    </row>
    <row r="375" spans="2:65" s="12" customFormat="1" ht="11.25">
      <c r="B375" s="194"/>
      <c r="C375" s="195"/>
      <c r="D375" s="185" t="s">
        <v>146</v>
      </c>
      <c r="E375" s="196" t="s">
        <v>19</v>
      </c>
      <c r="F375" s="197" t="s">
        <v>541</v>
      </c>
      <c r="G375" s="195"/>
      <c r="H375" s="198">
        <v>7.88</v>
      </c>
      <c r="I375" s="199"/>
      <c r="J375" s="195"/>
      <c r="K375" s="195"/>
      <c r="L375" s="200"/>
      <c r="M375" s="201"/>
      <c r="N375" s="202"/>
      <c r="O375" s="202"/>
      <c r="P375" s="202"/>
      <c r="Q375" s="202"/>
      <c r="R375" s="202"/>
      <c r="S375" s="202"/>
      <c r="T375" s="203"/>
      <c r="AT375" s="204" t="s">
        <v>146</v>
      </c>
      <c r="AU375" s="204" t="s">
        <v>81</v>
      </c>
      <c r="AV375" s="12" t="s">
        <v>81</v>
      </c>
      <c r="AW375" s="12" t="s">
        <v>32</v>
      </c>
      <c r="AX375" s="12" t="s">
        <v>71</v>
      </c>
      <c r="AY375" s="204" t="s">
        <v>137</v>
      </c>
    </row>
    <row r="376" spans="2:65" s="11" customFormat="1" ht="11.25">
      <c r="B376" s="183"/>
      <c r="C376" s="184"/>
      <c r="D376" s="185" t="s">
        <v>146</v>
      </c>
      <c r="E376" s="186" t="s">
        <v>19</v>
      </c>
      <c r="F376" s="187" t="s">
        <v>542</v>
      </c>
      <c r="G376" s="184"/>
      <c r="H376" s="186" t="s">
        <v>19</v>
      </c>
      <c r="I376" s="188"/>
      <c r="J376" s="184"/>
      <c r="K376" s="184"/>
      <c r="L376" s="189"/>
      <c r="M376" s="190"/>
      <c r="N376" s="191"/>
      <c r="O376" s="191"/>
      <c r="P376" s="191"/>
      <c r="Q376" s="191"/>
      <c r="R376" s="191"/>
      <c r="S376" s="191"/>
      <c r="T376" s="192"/>
      <c r="AT376" s="193" t="s">
        <v>146</v>
      </c>
      <c r="AU376" s="193" t="s">
        <v>81</v>
      </c>
      <c r="AV376" s="11" t="s">
        <v>79</v>
      </c>
      <c r="AW376" s="11" t="s">
        <v>32</v>
      </c>
      <c r="AX376" s="11" t="s">
        <v>71</v>
      </c>
      <c r="AY376" s="193" t="s">
        <v>137</v>
      </c>
    </row>
    <row r="377" spans="2:65" s="12" customFormat="1" ht="11.25">
      <c r="B377" s="194"/>
      <c r="C377" s="195"/>
      <c r="D377" s="185" t="s">
        <v>146</v>
      </c>
      <c r="E377" s="196" t="s">
        <v>19</v>
      </c>
      <c r="F377" s="197" t="s">
        <v>543</v>
      </c>
      <c r="G377" s="195"/>
      <c r="H377" s="198">
        <v>16.32</v>
      </c>
      <c r="I377" s="199"/>
      <c r="J377" s="195"/>
      <c r="K377" s="195"/>
      <c r="L377" s="200"/>
      <c r="M377" s="201"/>
      <c r="N377" s="202"/>
      <c r="O377" s="202"/>
      <c r="P377" s="202"/>
      <c r="Q377" s="202"/>
      <c r="R377" s="202"/>
      <c r="S377" s="202"/>
      <c r="T377" s="203"/>
      <c r="AT377" s="204" t="s">
        <v>146</v>
      </c>
      <c r="AU377" s="204" t="s">
        <v>81</v>
      </c>
      <c r="AV377" s="12" t="s">
        <v>81</v>
      </c>
      <c r="AW377" s="12" t="s">
        <v>32</v>
      </c>
      <c r="AX377" s="12" t="s">
        <v>71</v>
      </c>
      <c r="AY377" s="204" t="s">
        <v>137</v>
      </c>
    </row>
    <row r="378" spans="2:65" s="13" customFormat="1" ht="11.25">
      <c r="B378" s="205"/>
      <c r="C378" s="206"/>
      <c r="D378" s="185" t="s">
        <v>146</v>
      </c>
      <c r="E378" s="207" t="s">
        <v>19</v>
      </c>
      <c r="F378" s="208" t="s">
        <v>149</v>
      </c>
      <c r="G378" s="206"/>
      <c r="H378" s="209">
        <v>24.2</v>
      </c>
      <c r="I378" s="210"/>
      <c r="J378" s="206"/>
      <c r="K378" s="206"/>
      <c r="L378" s="211"/>
      <c r="M378" s="212"/>
      <c r="N378" s="213"/>
      <c r="O378" s="213"/>
      <c r="P378" s="213"/>
      <c r="Q378" s="213"/>
      <c r="R378" s="213"/>
      <c r="S378" s="213"/>
      <c r="T378" s="214"/>
      <c r="AT378" s="215" t="s">
        <v>146</v>
      </c>
      <c r="AU378" s="215" t="s">
        <v>81</v>
      </c>
      <c r="AV378" s="13" t="s">
        <v>144</v>
      </c>
      <c r="AW378" s="13" t="s">
        <v>32</v>
      </c>
      <c r="AX378" s="13" t="s">
        <v>79</v>
      </c>
      <c r="AY378" s="215" t="s">
        <v>137</v>
      </c>
    </row>
    <row r="379" spans="2:65" s="1" customFormat="1" ht="22.5" customHeight="1">
      <c r="B379" s="34"/>
      <c r="C379" s="171" t="s">
        <v>589</v>
      </c>
      <c r="D379" s="171" t="s">
        <v>139</v>
      </c>
      <c r="E379" s="172" t="s">
        <v>590</v>
      </c>
      <c r="F379" s="173" t="s">
        <v>591</v>
      </c>
      <c r="G379" s="174" t="s">
        <v>159</v>
      </c>
      <c r="H379" s="175">
        <v>0.57099999999999995</v>
      </c>
      <c r="I379" s="176"/>
      <c r="J379" s="177">
        <f>ROUND(I379*H379,2)</f>
        <v>0</v>
      </c>
      <c r="K379" s="173" t="s">
        <v>143</v>
      </c>
      <c r="L379" s="38"/>
      <c r="M379" s="178" t="s">
        <v>19</v>
      </c>
      <c r="N379" s="179" t="s">
        <v>42</v>
      </c>
      <c r="O379" s="60"/>
      <c r="P379" s="180">
        <f>O379*H379</f>
        <v>0</v>
      </c>
      <c r="Q379" s="180">
        <v>0</v>
      </c>
      <c r="R379" s="180">
        <f>Q379*H379</f>
        <v>0</v>
      </c>
      <c r="S379" s="180">
        <v>0</v>
      </c>
      <c r="T379" s="181">
        <f>S379*H379</f>
        <v>0</v>
      </c>
      <c r="AR379" s="17" t="s">
        <v>228</v>
      </c>
      <c r="AT379" s="17" t="s">
        <v>139</v>
      </c>
      <c r="AU379" s="17" t="s">
        <v>81</v>
      </c>
      <c r="AY379" s="17" t="s">
        <v>137</v>
      </c>
      <c r="BE379" s="182">
        <f>IF(N379="základní",J379,0)</f>
        <v>0</v>
      </c>
      <c r="BF379" s="182">
        <f>IF(N379="snížená",J379,0)</f>
        <v>0</v>
      </c>
      <c r="BG379" s="182">
        <f>IF(N379="zákl. přenesená",J379,0)</f>
        <v>0</v>
      </c>
      <c r="BH379" s="182">
        <f>IF(N379="sníž. přenesená",J379,0)</f>
        <v>0</v>
      </c>
      <c r="BI379" s="182">
        <f>IF(N379="nulová",J379,0)</f>
        <v>0</v>
      </c>
      <c r="BJ379" s="17" t="s">
        <v>79</v>
      </c>
      <c r="BK379" s="182">
        <f>ROUND(I379*H379,2)</f>
        <v>0</v>
      </c>
      <c r="BL379" s="17" t="s">
        <v>228</v>
      </c>
      <c r="BM379" s="17" t="s">
        <v>592</v>
      </c>
    </row>
    <row r="380" spans="2:65" s="1" customFormat="1" ht="22.5" customHeight="1">
      <c r="B380" s="34"/>
      <c r="C380" s="171" t="s">
        <v>593</v>
      </c>
      <c r="D380" s="171" t="s">
        <v>139</v>
      </c>
      <c r="E380" s="172" t="s">
        <v>594</v>
      </c>
      <c r="F380" s="173" t="s">
        <v>595</v>
      </c>
      <c r="G380" s="174" t="s">
        <v>159</v>
      </c>
      <c r="H380" s="175">
        <v>0.57099999999999995</v>
      </c>
      <c r="I380" s="176"/>
      <c r="J380" s="177">
        <f>ROUND(I380*H380,2)</f>
        <v>0</v>
      </c>
      <c r="K380" s="173" t="s">
        <v>143</v>
      </c>
      <c r="L380" s="38"/>
      <c r="M380" s="178" t="s">
        <v>19</v>
      </c>
      <c r="N380" s="179" t="s">
        <v>42</v>
      </c>
      <c r="O380" s="60"/>
      <c r="P380" s="180">
        <f>O380*H380</f>
        <v>0</v>
      </c>
      <c r="Q380" s="180">
        <v>0</v>
      </c>
      <c r="R380" s="180">
        <f>Q380*H380</f>
        <v>0</v>
      </c>
      <c r="S380" s="180">
        <v>0</v>
      </c>
      <c r="T380" s="181">
        <f>S380*H380</f>
        <v>0</v>
      </c>
      <c r="AR380" s="17" t="s">
        <v>228</v>
      </c>
      <c r="AT380" s="17" t="s">
        <v>139</v>
      </c>
      <c r="AU380" s="17" t="s">
        <v>81</v>
      </c>
      <c r="AY380" s="17" t="s">
        <v>137</v>
      </c>
      <c r="BE380" s="182">
        <f>IF(N380="základní",J380,0)</f>
        <v>0</v>
      </c>
      <c r="BF380" s="182">
        <f>IF(N380="snížená",J380,0)</f>
        <v>0</v>
      </c>
      <c r="BG380" s="182">
        <f>IF(N380="zákl. přenesená",J380,0)</f>
        <v>0</v>
      </c>
      <c r="BH380" s="182">
        <f>IF(N380="sníž. přenesená",J380,0)</f>
        <v>0</v>
      </c>
      <c r="BI380" s="182">
        <f>IF(N380="nulová",J380,0)</f>
        <v>0</v>
      </c>
      <c r="BJ380" s="17" t="s">
        <v>79</v>
      </c>
      <c r="BK380" s="182">
        <f>ROUND(I380*H380,2)</f>
        <v>0</v>
      </c>
      <c r="BL380" s="17" t="s">
        <v>228</v>
      </c>
      <c r="BM380" s="17" t="s">
        <v>596</v>
      </c>
    </row>
    <row r="381" spans="2:65" s="10" customFormat="1" ht="22.9" customHeight="1">
      <c r="B381" s="155"/>
      <c r="C381" s="156"/>
      <c r="D381" s="157" t="s">
        <v>70</v>
      </c>
      <c r="E381" s="169" t="s">
        <v>597</v>
      </c>
      <c r="F381" s="169" t="s">
        <v>598</v>
      </c>
      <c r="G381" s="156"/>
      <c r="H381" s="156"/>
      <c r="I381" s="159"/>
      <c r="J381" s="170">
        <f>BK381</f>
        <v>0</v>
      </c>
      <c r="K381" s="156"/>
      <c r="L381" s="161"/>
      <c r="M381" s="162"/>
      <c r="N381" s="163"/>
      <c r="O381" s="163"/>
      <c r="P381" s="164">
        <f>SUM(P382:P385)</f>
        <v>0</v>
      </c>
      <c r="Q381" s="163"/>
      <c r="R381" s="164">
        <f>SUM(R382:R385)</f>
        <v>0</v>
      </c>
      <c r="S381" s="163"/>
      <c r="T381" s="165">
        <f>SUM(T382:T385)</f>
        <v>2.9700000000000004E-2</v>
      </c>
      <c r="AR381" s="166" t="s">
        <v>81</v>
      </c>
      <c r="AT381" s="167" t="s">
        <v>70</v>
      </c>
      <c r="AU381" s="167" t="s">
        <v>79</v>
      </c>
      <c r="AY381" s="166" t="s">
        <v>137</v>
      </c>
      <c r="BK381" s="168">
        <f>SUM(BK382:BK385)</f>
        <v>0</v>
      </c>
    </row>
    <row r="382" spans="2:65" s="1" customFormat="1" ht="16.5" customHeight="1">
      <c r="B382" s="34"/>
      <c r="C382" s="171" t="s">
        <v>599</v>
      </c>
      <c r="D382" s="171" t="s">
        <v>139</v>
      </c>
      <c r="E382" s="172" t="s">
        <v>600</v>
      </c>
      <c r="F382" s="173" t="s">
        <v>601</v>
      </c>
      <c r="G382" s="174" t="s">
        <v>84</v>
      </c>
      <c r="H382" s="175">
        <v>11.88</v>
      </c>
      <c r="I382" s="176"/>
      <c r="J382" s="177">
        <f>ROUND(I382*H382,2)</f>
        <v>0</v>
      </c>
      <c r="K382" s="173" t="s">
        <v>143</v>
      </c>
      <c r="L382" s="38"/>
      <c r="M382" s="178" t="s">
        <v>19</v>
      </c>
      <c r="N382" s="179" t="s">
        <v>42</v>
      </c>
      <c r="O382" s="60"/>
      <c r="P382" s="180">
        <f>O382*H382</f>
        <v>0</v>
      </c>
      <c r="Q382" s="180">
        <v>0</v>
      </c>
      <c r="R382" s="180">
        <f>Q382*H382</f>
        <v>0</v>
      </c>
      <c r="S382" s="180">
        <v>2.5000000000000001E-3</v>
      </c>
      <c r="T382" s="181">
        <f>S382*H382</f>
        <v>2.9700000000000004E-2</v>
      </c>
      <c r="AR382" s="17" t="s">
        <v>228</v>
      </c>
      <c r="AT382" s="17" t="s">
        <v>139</v>
      </c>
      <c r="AU382" s="17" t="s">
        <v>81</v>
      </c>
      <c r="AY382" s="17" t="s">
        <v>137</v>
      </c>
      <c r="BE382" s="182">
        <f>IF(N382="základní",J382,0)</f>
        <v>0</v>
      </c>
      <c r="BF382" s="182">
        <f>IF(N382="snížená",J382,0)</f>
        <v>0</v>
      </c>
      <c r="BG382" s="182">
        <f>IF(N382="zákl. přenesená",J382,0)</f>
        <v>0</v>
      </c>
      <c r="BH382" s="182">
        <f>IF(N382="sníž. přenesená",J382,0)</f>
        <v>0</v>
      </c>
      <c r="BI382" s="182">
        <f>IF(N382="nulová",J382,0)</f>
        <v>0</v>
      </c>
      <c r="BJ382" s="17" t="s">
        <v>79</v>
      </c>
      <c r="BK382" s="182">
        <f>ROUND(I382*H382,2)</f>
        <v>0</v>
      </c>
      <c r="BL382" s="17" t="s">
        <v>228</v>
      </c>
      <c r="BM382" s="17" t="s">
        <v>602</v>
      </c>
    </row>
    <row r="383" spans="2:65" s="11" customFormat="1" ht="11.25">
      <c r="B383" s="183"/>
      <c r="C383" s="184"/>
      <c r="D383" s="185" t="s">
        <v>146</v>
      </c>
      <c r="E383" s="186" t="s">
        <v>19</v>
      </c>
      <c r="F383" s="187" t="s">
        <v>603</v>
      </c>
      <c r="G383" s="184"/>
      <c r="H383" s="186" t="s">
        <v>19</v>
      </c>
      <c r="I383" s="188"/>
      <c r="J383" s="184"/>
      <c r="K383" s="184"/>
      <c r="L383" s="189"/>
      <c r="M383" s="190"/>
      <c r="N383" s="191"/>
      <c r="O383" s="191"/>
      <c r="P383" s="191"/>
      <c r="Q383" s="191"/>
      <c r="R383" s="191"/>
      <c r="S383" s="191"/>
      <c r="T383" s="192"/>
      <c r="AT383" s="193" t="s">
        <v>146</v>
      </c>
      <c r="AU383" s="193" t="s">
        <v>81</v>
      </c>
      <c r="AV383" s="11" t="s">
        <v>79</v>
      </c>
      <c r="AW383" s="11" t="s">
        <v>32</v>
      </c>
      <c r="AX383" s="11" t="s">
        <v>71</v>
      </c>
      <c r="AY383" s="193" t="s">
        <v>137</v>
      </c>
    </row>
    <row r="384" spans="2:65" s="12" customFormat="1" ht="11.25">
      <c r="B384" s="194"/>
      <c r="C384" s="195"/>
      <c r="D384" s="185" t="s">
        <v>146</v>
      </c>
      <c r="E384" s="196" t="s">
        <v>19</v>
      </c>
      <c r="F384" s="197" t="s">
        <v>604</v>
      </c>
      <c r="G384" s="195"/>
      <c r="H384" s="198">
        <v>11.88</v>
      </c>
      <c r="I384" s="199"/>
      <c r="J384" s="195"/>
      <c r="K384" s="195"/>
      <c r="L384" s="200"/>
      <c r="M384" s="201"/>
      <c r="N384" s="202"/>
      <c r="O384" s="202"/>
      <c r="P384" s="202"/>
      <c r="Q384" s="202"/>
      <c r="R384" s="202"/>
      <c r="S384" s="202"/>
      <c r="T384" s="203"/>
      <c r="AT384" s="204" t="s">
        <v>146</v>
      </c>
      <c r="AU384" s="204" t="s">
        <v>81</v>
      </c>
      <c r="AV384" s="12" t="s">
        <v>81</v>
      </c>
      <c r="AW384" s="12" t="s">
        <v>32</v>
      </c>
      <c r="AX384" s="12" t="s">
        <v>71</v>
      </c>
      <c r="AY384" s="204" t="s">
        <v>137</v>
      </c>
    </row>
    <row r="385" spans="2:65" s="13" customFormat="1" ht="11.25">
      <c r="B385" s="205"/>
      <c r="C385" s="206"/>
      <c r="D385" s="185" t="s">
        <v>146</v>
      </c>
      <c r="E385" s="207" t="s">
        <v>19</v>
      </c>
      <c r="F385" s="208" t="s">
        <v>149</v>
      </c>
      <c r="G385" s="206"/>
      <c r="H385" s="209">
        <v>11.88</v>
      </c>
      <c r="I385" s="210"/>
      <c r="J385" s="206"/>
      <c r="K385" s="206"/>
      <c r="L385" s="211"/>
      <c r="M385" s="212"/>
      <c r="N385" s="213"/>
      <c r="O385" s="213"/>
      <c r="P385" s="213"/>
      <c r="Q385" s="213"/>
      <c r="R385" s="213"/>
      <c r="S385" s="213"/>
      <c r="T385" s="214"/>
      <c r="AT385" s="215" t="s">
        <v>146</v>
      </c>
      <c r="AU385" s="215" t="s">
        <v>81</v>
      </c>
      <c r="AV385" s="13" t="s">
        <v>144</v>
      </c>
      <c r="AW385" s="13" t="s">
        <v>32</v>
      </c>
      <c r="AX385" s="13" t="s">
        <v>79</v>
      </c>
      <c r="AY385" s="215" t="s">
        <v>137</v>
      </c>
    </row>
    <row r="386" spans="2:65" s="10" customFormat="1" ht="22.9" customHeight="1">
      <c r="B386" s="155"/>
      <c r="C386" s="156"/>
      <c r="D386" s="157" t="s">
        <v>70</v>
      </c>
      <c r="E386" s="169" t="s">
        <v>605</v>
      </c>
      <c r="F386" s="169" t="s">
        <v>606</v>
      </c>
      <c r="G386" s="156"/>
      <c r="H386" s="156"/>
      <c r="I386" s="159"/>
      <c r="J386" s="170">
        <f>BK386</f>
        <v>0</v>
      </c>
      <c r="K386" s="156"/>
      <c r="L386" s="161"/>
      <c r="M386" s="162"/>
      <c r="N386" s="163"/>
      <c r="O386" s="163"/>
      <c r="P386" s="164">
        <f>SUM(P387:P407)</f>
        <v>0</v>
      </c>
      <c r="Q386" s="163"/>
      <c r="R386" s="164">
        <f>SUM(R387:R407)</f>
        <v>0.60441969999999989</v>
      </c>
      <c r="S386" s="163"/>
      <c r="T386" s="165">
        <f>SUM(T387:T407)</f>
        <v>0</v>
      </c>
      <c r="AR386" s="166" t="s">
        <v>81</v>
      </c>
      <c r="AT386" s="167" t="s">
        <v>70</v>
      </c>
      <c r="AU386" s="167" t="s">
        <v>79</v>
      </c>
      <c r="AY386" s="166" t="s">
        <v>137</v>
      </c>
      <c r="BK386" s="168">
        <f>SUM(BK387:BK407)</f>
        <v>0</v>
      </c>
    </row>
    <row r="387" spans="2:65" s="1" customFormat="1" ht="16.5" customHeight="1">
      <c r="B387" s="34"/>
      <c r="C387" s="171" t="s">
        <v>607</v>
      </c>
      <c r="D387" s="171" t="s">
        <v>139</v>
      </c>
      <c r="E387" s="172" t="s">
        <v>608</v>
      </c>
      <c r="F387" s="173" t="s">
        <v>609</v>
      </c>
      <c r="G387" s="174" t="s">
        <v>213</v>
      </c>
      <c r="H387" s="175">
        <v>2.6</v>
      </c>
      <c r="I387" s="176"/>
      <c r="J387" s="177">
        <f>ROUND(I387*H387,2)</f>
        <v>0</v>
      </c>
      <c r="K387" s="173" t="s">
        <v>143</v>
      </c>
      <c r="L387" s="38"/>
      <c r="M387" s="178" t="s">
        <v>19</v>
      </c>
      <c r="N387" s="179" t="s">
        <v>42</v>
      </c>
      <c r="O387" s="60"/>
      <c r="P387" s="180">
        <f>O387*H387</f>
        <v>0</v>
      </c>
      <c r="Q387" s="180">
        <v>3.1E-4</v>
      </c>
      <c r="R387" s="180">
        <f>Q387*H387</f>
        <v>8.0600000000000008E-4</v>
      </c>
      <c r="S387" s="180">
        <v>0</v>
      </c>
      <c r="T387" s="181">
        <f>S387*H387</f>
        <v>0</v>
      </c>
      <c r="AR387" s="17" t="s">
        <v>228</v>
      </c>
      <c r="AT387" s="17" t="s">
        <v>139</v>
      </c>
      <c r="AU387" s="17" t="s">
        <v>81</v>
      </c>
      <c r="AY387" s="17" t="s">
        <v>137</v>
      </c>
      <c r="BE387" s="182">
        <f>IF(N387="základní",J387,0)</f>
        <v>0</v>
      </c>
      <c r="BF387" s="182">
        <f>IF(N387="snížená",J387,0)</f>
        <v>0</v>
      </c>
      <c r="BG387" s="182">
        <f>IF(N387="zákl. přenesená",J387,0)</f>
        <v>0</v>
      </c>
      <c r="BH387" s="182">
        <f>IF(N387="sníž. přenesená",J387,0)</f>
        <v>0</v>
      </c>
      <c r="BI387" s="182">
        <f>IF(N387="nulová",J387,0)</f>
        <v>0</v>
      </c>
      <c r="BJ387" s="17" t="s">
        <v>79</v>
      </c>
      <c r="BK387" s="182">
        <f>ROUND(I387*H387,2)</f>
        <v>0</v>
      </c>
      <c r="BL387" s="17" t="s">
        <v>228</v>
      </c>
      <c r="BM387" s="17" t="s">
        <v>610</v>
      </c>
    </row>
    <row r="388" spans="2:65" s="11" customFormat="1" ht="11.25">
      <c r="B388" s="183"/>
      <c r="C388" s="184"/>
      <c r="D388" s="185" t="s">
        <v>146</v>
      </c>
      <c r="E388" s="186" t="s">
        <v>19</v>
      </c>
      <c r="F388" s="187" t="s">
        <v>238</v>
      </c>
      <c r="G388" s="184"/>
      <c r="H388" s="186" t="s">
        <v>19</v>
      </c>
      <c r="I388" s="188"/>
      <c r="J388" s="184"/>
      <c r="K388" s="184"/>
      <c r="L388" s="189"/>
      <c r="M388" s="190"/>
      <c r="N388" s="191"/>
      <c r="O388" s="191"/>
      <c r="P388" s="191"/>
      <c r="Q388" s="191"/>
      <c r="R388" s="191"/>
      <c r="S388" s="191"/>
      <c r="T388" s="192"/>
      <c r="AT388" s="193" t="s">
        <v>146</v>
      </c>
      <c r="AU388" s="193" t="s">
        <v>81</v>
      </c>
      <c r="AV388" s="11" t="s">
        <v>79</v>
      </c>
      <c r="AW388" s="11" t="s">
        <v>32</v>
      </c>
      <c r="AX388" s="11" t="s">
        <v>71</v>
      </c>
      <c r="AY388" s="193" t="s">
        <v>137</v>
      </c>
    </row>
    <row r="389" spans="2:65" s="12" customFormat="1" ht="11.25">
      <c r="B389" s="194"/>
      <c r="C389" s="195"/>
      <c r="D389" s="185" t="s">
        <v>146</v>
      </c>
      <c r="E389" s="196" t="s">
        <v>19</v>
      </c>
      <c r="F389" s="197" t="s">
        <v>611</v>
      </c>
      <c r="G389" s="195"/>
      <c r="H389" s="198">
        <v>2.6</v>
      </c>
      <c r="I389" s="199"/>
      <c r="J389" s="195"/>
      <c r="K389" s="195"/>
      <c r="L389" s="200"/>
      <c r="M389" s="201"/>
      <c r="N389" s="202"/>
      <c r="O389" s="202"/>
      <c r="P389" s="202"/>
      <c r="Q389" s="202"/>
      <c r="R389" s="202"/>
      <c r="S389" s="202"/>
      <c r="T389" s="203"/>
      <c r="AT389" s="204" t="s">
        <v>146</v>
      </c>
      <c r="AU389" s="204" t="s">
        <v>81</v>
      </c>
      <c r="AV389" s="12" t="s">
        <v>81</v>
      </c>
      <c r="AW389" s="12" t="s">
        <v>32</v>
      </c>
      <c r="AX389" s="12" t="s">
        <v>79</v>
      </c>
      <c r="AY389" s="204" t="s">
        <v>137</v>
      </c>
    </row>
    <row r="390" spans="2:65" s="1" customFormat="1" ht="16.5" customHeight="1">
      <c r="B390" s="34"/>
      <c r="C390" s="171" t="s">
        <v>612</v>
      </c>
      <c r="D390" s="171" t="s">
        <v>139</v>
      </c>
      <c r="E390" s="172" t="s">
        <v>613</v>
      </c>
      <c r="F390" s="173" t="s">
        <v>614</v>
      </c>
      <c r="G390" s="174" t="s">
        <v>213</v>
      </c>
      <c r="H390" s="175">
        <v>8</v>
      </c>
      <c r="I390" s="176"/>
      <c r="J390" s="177">
        <f>ROUND(I390*H390,2)</f>
        <v>0</v>
      </c>
      <c r="K390" s="173" t="s">
        <v>143</v>
      </c>
      <c r="L390" s="38"/>
      <c r="M390" s="178" t="s">
        <v>19</v>
      </c>
      <c r="N390" s="179" t="s">
        <v>42</v>
      </c>
      <c r="O390" s="60"/>
      <c r="P390" s="180">
        <f>O390*H390</f>
        <v>0</v>
      </c>
      <c r="Q390" s="180">
        <v>2.5999999999999998E-4</v>
      </c>
      <c r="R390" s="180">
        <f>Q390*H390</f>
        <v>2.0799999999999998E-3</v>
      </c>
      <c r="S390" s="180">
        <v>0</v>
      </c>
      <c r="T390" s="181">
        <f>S390*H390</f>
        <v>0</v>
      </c>
      <c r="AR390" s="17" t="s">
        <v>228</v>
      </c>
      <c r="AT390" s="17" t="s">
        <v>139</v>
      </c>
      <c r="AU390" s="17" t="s">
        <v>81</v>
      </c>
      <c r="AY390" s="17" t="s">
        <v>137</v>
      </c>
      <c r="BE390" s="182">
        <f>IF(N390="základní",J390,0)</f>
        <v>0</v>
      </c>
      <c r="BF390" s="182">
        <f>IF(N390="snížená",J390,0)</f>
        <v>0</v>
      </c>
      <c r="BG390" s="182">
        <f>IF(N390="zákl. přenesená",J390,0)</f>
        <v>0</v>
      </c>
      <c r="BH390" s="182">
        <f>IF(N390="sníž. přenesená",J390,0)</f>
        <v>0</v>
      </c>
      <c r="BI390" s="182">
        <f>IF(N390="nulová",J390,0)</f>
        <v>0</v>
      </c>
      <c r="BJ390" s="17" t="s">
        <v>79</v>
      </c>
      <c r="BK390" s="182">
        <f>ROUND(I390*H390,2)</f>
        <v>0</v>
      </c>
      <c r="BL390" s="17" t="s">
        <v>228</v>
      </c>
      <c r="BM390" s="17" t="s">
        <v>615</v>
      </c>
    </row>
    <row r="391" spans="2:65" s="11" customFormat="1" ht="11.25">
      <c r="B391" s="183"/>
      <c r="C391" s="184"/>
      <c r="D391" s="185" t="s">
        <v>146</v>
      </c>
      <c r="E391" s="186" t="s">
        <v>19</v>
      </c>
      <c r="F391" s="187" t="s">
        <v>616</v>
      </c>
      <c r="G391" s="184"/>
      <c r="H391" s="186" t="s">
        <v>19</v>
      </c>
      <c r="I391" s="188"/>
      <c r="J391" s="184"/>
      <c r="K391" s="184"/>
      <c r="L391" s="189"/>
      <c r="M391" s="190"/>
      <c r="N391" s="191"/>
      <c r="O391" s="191"/>
      <c r="P391" s="191"/>
      <c r="Q391" s="191"/>
      <c r="R391" s="191"/>
      <c r="S391" s="191"/>
      <c r="T391" s="192"/>
      <c r="AT391" s="193" t="s">
        <v>146</v>
      </c>
      <c r="AU391" s="193" t="s">
        <v>81</v>
      </c>
      <c r="AV391" s="11" t="s">
        <v>79</v>
      </c>
      <c r="AW391" s="11" t="s">
        <v>32</v>
      </c>
      <c r="AX391" s="11" t="s">
        <v>71</v>
      </c>
      <c r="AY391" s="193" t="s">
        <v>137</v>
      </c>
    </row>
    <row r="392" spans="2:65" s="12" customFormat="1" ht="11.25">
      <c r="B392" s="194"/>
      <c r="C392" s="195"/>
      <c r="D392" s="185" t="s">
        <v>146</v>
      </c>
      <c r="E392" s="196" t="s">
        <v>19</v>
      </c>
      <c r="F392" s="197" t="s">
        <v>617</v>
      </c>
      <c r="G392" s="195"/>
      <c r="H392" s="198">
        <v>8</v>
      </c>
      <c r="I392" s="199"/>
      <c r="J392" s="195"/>
      <c r="K392" s="195"/>
      <c r="L392" s="200"/>
      <c r="M392" s="201"/>
      <c r="N392" s="202"/>
      <c r="O392" s="202"/>
      <c r="P392" s="202"/>
      <c r="Q392" s="202"/>
      <c r="R392" s="202"/>
      <c r="S392" s="202"/>
      <c r="T392" s="203"/>
      <c r="AT392" s="204" t="s">
        <v>146</v>
      </c>
      <c r="AU392" s="204" t="s">
        <v>81</v>
      </c>
      <c r="AV392" s="12" t="s">
        <v>81</v>
      </c>
      <c r="AW392" s="12" t="s">
        <v>32</v>
      </c>
      <c r="AX392" s="12" t="s">
        <v>79</v>
      </c>
      <c r="AY392" s="204" t="s">
        <v>137</v>
      </c>
    </row>
    <row r="393" spans="2:65" s="1" customFormat="1" ht="16.5" customHeight="1">
      <c r="B393" s="34"/>
      <c r="C393" s="171" t="s">
        <v>618</v>
      </c>
      <c r="D393" s="171" t="s">
        <v>139</v>
      </c>
      <c r="E393" s="172" t="s">
        <v>619</v>
      </c>
      <c r="F393" s="173" t="s">
        <v>620</v>
      </c>
      <c r="G393" s="174" t="s">
        <v>84</v>
      </c>
      <c r="H393" s="175">
        <v>31.170999999999999</v>
      </c>
      <c r="I393" s="176"/>
      <c r="J393" s="177">
        <f>ROUND(I393*H393,2)</f>
        <v>0</v>
      </c>
      <c r="K393" s="173" t="s">
        <v>143</v>
      </c>
      <c r="L393" s="38"/>
      <c r="M393" s="178" t="s">
        <v>19</v>
      </c>
      <c r="N393" s="179" t="s">
        <v>42</v>
      </c>
      <c r="O393" s="60"/>
      <c r="P393" s="180">
        <f>O393*H393</f>
        <v>0</v>
      </c>
      <c r="Q393" s="180">
        <v>2.9999999999999997E-4</v>
      </c>
      <c r="R393" s="180">
        <f>Q393*H393</f>
        <v>9.3512999999999982E-3</v>
      </c>
      <c r="S393" s="180">
        <v>0</v>
      </c>
      <c r="T393" s="181">
        <f>S393*H393</f>
        <v>0</v>
      </c>
      <c r="AR393" s="17" t="s">
        <v>228</v>
      </c>
      <c r="AT393" s="17" t="s">
        <v>139</v>
      </c>
      <c r="AU393" s="17" t="s">
        <v>81</v>
      </c>
      <c r="AY393" s="17" t="s">
        <v>137</v>
      </c>
      <c r="BE393" s="182">
        <f>IF(N393="základní",J393,0)</f>
        <v>0</v>
      </c>
      <c r="BF393" s="182">
        <f>IF(N393="snížená",J393,0)</f>
        <v>0</v>
      </c>
      <c r="BG393" s="182">
        <f>IF(N393="zákl. přenesená",J393,0)</f>
        <v>0</v>
      </c>
      <c r="BH393" s="182">
        <f>IF(N393="sníž. přenesená",J393,0)</f>
        <v>0</v>
      </c>
      <c r="BI393" s="182">
        <f>IF(N393="nulová",J393,0)</f>
        <v>0</v>
      </c>
      <c r="BJ393" s="17" t="s">
        <v>79</v>
      </c>
      <c r="BK393" s="182">
        <f>ROUND(I393*H393,2)</f>
        <v>0</v>
      </c>
      <c r="BL393" s="17" t="s">
        <v>228</v>
      </c>
      <c r="BM393" s="17" t="s">
        <v>621</v>
      </c>
    </row>
    <row r="394" spans="2:65" s="1" customFormat="1" ht="22.5" customHeight="1">
      <c r="B394" s="34"/>
      <c r="C394" s="171" t="s">
        <v>622</v>
      </c>
      <c r="D394" s="171" t="s">
        <v>139</v>
      </c>
      <c r="E394" s="172" t="s">
        <v>623</v>
      </c>
      <c r="F394" s="173" t="s">
        <v>624</v>
      </c>
      <c r="G394" s="174" t="s">
        <v>84</v>
      </c>
      <c r="H394" s="175">
        <v>31.170999999999999</v>
      </c>
      <c r="I394" s="176"/>
      <c r="J394" s="177">
        <f>ROUND(I394*H394,2)</f>
        <v>0</v>
      </c>
      <c r="K394" s="173" t="s">
        <v>143</v>
      </c>
      <c r="L394" s="38"/>
      <c r="M394" s="178" t="s">
        <v>19</v>
      </c>
      <c r="N394" s="179" t="s">
        <v>42</v>
      </c>
      <c r="O394" s="60"/>
      <c r="P394" s="180">
        <f>O394*H394</f>
        <v>0</v>
      </c>
      <c r="Q394" s="180">
        <v>6.0000000000000001E-3</v>
      </c>
      <c r="R394" s="180">
        <f>Q394*H394</f>
        <v>0.187026</v>
      </c>
      <c r="S394" s="180">
        <v>0</v>
      </c>
      <c r="T394" s="181">
        <f>S394*H394</f>
        <v>0</v>
      </c>
      <c r="AR394" s="17" t="s">
        <v>228</v>
      </c>
      <c r="AT394" s="17" t="s">
        <v>139</v>
      </c>
      <c r="AU394" s="17" t="s">
        <v>81</v>
      </c>
      <c r="AY394" s="17" t="s">
        <v>137</v>
      </c>
      <c r="BE394" s="182">
        <f>IF(N394="základní",J394,0)</f>
        <v>0</v>
      </c>
      <c r="BF394" s="182">
        <f>IF(N394="snížená",J394,0)</f>
        <v>0</v>
      </c>
      <c r="BG394" s="182">
        <f>IF(N394="zákl. přenesená",J394,0)</f>
        <v>0</v>
      </c>
      <c r="BH394" s="182">
        <f>IF(N394="sníž. přenesená",J394,0)</f>
        <v>0</v>
      </c>
      <c r="BI394" s="182">
        <f>IF(N394="nulová",J394,0)</f>
        <v>0</v>
      </c>
      <c r="BJ394" s="17" t="s">
        <v>79</v>
      </c>
      <c r="BK394" s="182">
        <f>ROUND(I394*H394,2)</f>
        <v>0</v>
      </c>
      <c r="BL394" s="17" t="s">
        <v>228</v>
      </c>
      <c r="BM394" s="17" t="s">
        <v>625</v>
      </c>
    </row>
    <row r="395" spans="2:65" s="11" customFormat="1" ht="11.25">
      <c r="B395" s="183"/>
      <c r="C395" s="184"/>
      <c r="D395" s="185" t="s">
        <v>146</v>
      </c>
      <c r="E395" s="186" t="s">
        <v>19</v>
      </c>
      <c r="F395" s="187" t="s">
        <v>238</v>
      </c>
      <c r="G395" s="184"/>
      <c r="H395" s="186" t="s">
        <v>19</v>
      </c>
      <c r="I395" s="188"/>
      <c r="J395" s="184"/>
      <c r="K395" s="184"/>
      <c r="L395" s="189"/>
      <c r="M395" s="190"/>
      <c r="N395" s="191"/>
      <c r="O395" s="191"/>
      <c r="P395" s="191"/>
      <c r="Q395" s="191"/>
      <c r="R395" s="191"/>
      <c r="S395" s="191"/>
      <c r="T395" s="192"/>
      <c r="AT395" s="193" t="s">
        <v>146</v>
      </c>
      <c r="AU395" s="193" t="s">
        <v>81</v>
      </c>
      <c r="AV395" s="11" t="s">
        <v>79</v>
      </c>
      <c r="AW395" s="11" t="s">
        <v>32</v>
      </c>
      <c r="AX395" s="11" t="s">
        <v>71</v>
      </c>
      <c r="AY395" s="193" t="s">
        <v>137</v>
      </c>
    </row>
    <row r="396" spans="2:65" s="12" customFormat="1" ht="11.25">
      <c r="B396" s="194"/>
      <c r="C396" s="195"/>
      <c r="D396" s="185" t="s">
        <v>146</v>
      </c>
      <c r="E396" s="196" t="s">
        <v>19</v>
      </c>
      <c r="F396" s="197" t="s">
        <v>626</v>
      </c>
      <c r="G396" s="195"/>
      <c r="H396" s="198">
        <v>16.2</v>
      </c>
      <c r="I396" s="199"/>
      <c r="J396" s="195"/>
      <c r="K396" s="195"/>
      <c r="L396" s="200"/>
      <c r="M396" s="201"/>
      <c r="N396" s="202"/>
      <c r="O396" s="202"/>
      <c r="P396" s="202"/>
      <c r="Q396" s="202"/>
      <c r="R396" s="202"/>
      <c r="S396" s="202"/>
      <c r="T396" s="203"/>
      <c r="AT396" s="204" t="s">
        <v>146</v>
      </c>
      <c r="AU396" s="204" t="s">
        <v>81</v>
      </c>
      <c r="AV396" s="12" t="s">
        <v>81</v>
      </c>
      <c r="AW396" s="12" t="s">
        <v>32</v>
      </c>
      <c r="AX396" s="12" t="s">
        <v>71</v>
      </c>
      <c r="AY396" s="204" t="s">
        <v>137</v>
      </c>
    </row>
    <row r="397" spans="2:65" s="12" customFormat="1" ht="11.25">
      <c r="B397" s="194"/>
      <c r="C397" s="195"/>
      <c r="D397" s="185" t="s">
        <v>146</v>
      </c>
      <c r="E397" s="196" t="s">
        <v>19</v>
      </c>
      <c r="F397" s="197" t="s">
        <v>627</v>
      </c>
      <c r="G397" s="195"/>
      <c r="H397" s="198">
        <v>16.440000000000001</v>
      </c>
      <c r="I397" s="199"/>
      <c r="J397" s="195"/>
      <c r="K397" s="195"/>
      <c r="L397" s="200"/>
      <c r="M397" s="201"/>
      <c r="N397" s="202"/>
      <c r="O397" s="202"/>
      <c r="P397" s="202"/>
      <c r="Q397" s="202"/>
      <c r="R397" s="202"/>
      <c r="S397" s="202"/>
      <c r="T397" s="203"/>
      <c r="AT397" s="204" t="s">
        <v>146</v>
      </c>
      <c r="AU397" s="204" t="s">
        <v>81</v>
      </c>
      <c r="AV397" s="12" t="s">
        <v>81</v>
      </c>
      <c r="AW397" s="12" t="s">
        <v>32</v>
      </c>
      <c r="AX397" s="12" t="s">
        <v>71</v>
      </c>
      <c r="AY397" s="204" t="s">
        <v>137</v>
      </c>
    </row>
    <row r="398" spans="2:65" s="12" customFormat="1" ht="11.25">
      <c r="B398" s="194"/>
      <c r="C398" s="195"/>
      <c r="D398" s="185" t="s">
        <v>146</v>
      </c>
      <c r="E398" s="196" t="s">
        <v>19</v>
      </c>
      <c r="F398" s="197" t="s">
        <v>628</v>
      </c>
      <c r="G398" s="195"/>
      <c r="H398" s="198">
        <v>-1.4690000000000001</v>
      </c>
      <c r="I398" s="199"/>
      <c r="J398" s="195"/>
      <c r="K398" s="195"/>
      <c r="L398" s="200"/>
      <c r="M398" s="201"/>
      <c r="N398" s="202"/>
      <c r="O398" s="202"/>
      <c r="P398" s="202"/>
      <c r="Q398" s="202"/>
      <c r="R398" s="202"/>
      <c r="S398" s="202"/>
      <c r="T398" s="203"/>
      <c r="AT398" s="204" t="s">
        <v>146</v>
      </c>
      <c r="AU398" s="204" t="s">
        <v>81</v>
      </c>
      <c r="AV398" s="12" t="s">
        <v>81</v>
      </c>
      <c r="AW398" s="12" t="s">
        <v>32</v>
      </c>
      <c r="AX398" s="12" t="s">
        <v>71</v>
      </c>
      <c r="AY398" s="204" t="s">
        <v>137</v>
      </c>
    </row>
    <row r="399" spans="2:65" s="13" customFormat="1" ht="11.25">
      <c r="B399" s="205"/>
      <c r="C399" s="206"/>
      <c r="D399" s="185" t="s">
        <v>146</v>
      </c>
      <c r="E399" s="207" t="s">
        <v>19</v>
      </c>
      <c r="F399" s="208" t="s">
        <v>149</v>
      </c>
      <c r="G399" s="206"/>
      <c r="H399" s="209">
        <v>31.170999999999999</v>
      </c>
      <c r="I399" s="210"/>
      <c r="J399" s="206"/>
      <c r="K399" s="206"/>
      <c r="L399" s="211"/>
      <c r="M399" s="212"/>
      <c r="N399" s="213"/>
      <c r="O399" s="213"/>
      <c r="P399" s="213"/>
      <c r="Q399" s="213"/>
      <c r="R399" s="213"/>
      <c r="S399" s="213"/>
      <c r="T399" s="214"/>
      <c r="AT399" s="215" t="s">
        <v>146</v>
      </c>
      <c r="AU399" s="215" t="s">
        <v>81</v>
      </c>
      <c r="AV399" s="13" t="s">
        <v>144</v>
      </c>
      <c r="AW399" s="13" t="s">
        <v>32</v>
      </c>
      <c r="AX399" s="13" t="s">
        <v>79</v>
      </c>
      <c r="AY399" s="215" t="s">
        <v>137</v>
      </c>
    </row>
    <row r="400" spans="2:65" s="1" customFormat="1" ht="16.5" customHeight="1">
      <c r="B400" s="34"/>
      <c r="C400" s="216" t="s">
        <v>629</v>
      </c>
      <c r="D400" s="216" t="s">
        <v>156</v>
      </c>
      <c r="E400" s="217" t="s">
        <v>630</v>
      </c>
      <c r="F400" s="218" t="s">
        <v>631</v>
      </c>
      <c r="G400" s="219" t="s">
        <v>84</v>
      </c>
      <c r="H400" s="220">
        <v>34.287999999999997</v>
      </c>
      <c r="I400" s="221"/>
      <c r="J400" s="222">
        <f>ROUND(I400*H400,2)</f>
        <v>0</v>
      </c>
      <c r="K400" s="218" t="s">
        <v>143</v>
      </c>
      <c r="L400" s="223"/>
      <c r="M400" s="224" t="s">
        <v>19</v>
      </c>
      <c r="N400" s="225" t="s">
        <v>42</v>
      </c>
      <c r="O400" s="60"/>
      <c r="P400" s="180">
        <f>O400*H400</f>
        <v>0</v>
      </c>
      <c r="Q400" s="180">
        <v>1.18E-2</v>
      </c>
      <c r="R400" s="180">
        <f>Q400*H400</f>
        <v>0.40459839999999997</v>
      </c>
      <c r="S400" s="180">
        <v>0</v>
      </c>
      <c r="T400" s="181">
        <f>S400*H400</f>
        <v>0</v>
      </c>
      <c r="AR400" s="17" t="s">
        <v>319</v>
      </c>
      <c r="AT400" s="17" t="s">
        <v>156</v>
      </c>
      <c r="AU400" s="17" t="s">
        <v>81</v>
      </c>
      <c r="AY400" s="17" t="s">
        <v>137</v>
      </c>
      <c r="BE400" s="182">
        <f>IF(N400="základní",J400,0)</f>
        <v>0</v>
      </c>
      <c r="BF400" s="182">
        <f>IF(N400="snížená",J400,0)</f>
        <v>0</v>
      </c>
      <c r="BG400" s="182">
        <f>IF(N400="zákl. přenesená",J400,0)</f>
        <v>0</v>
      </c>
      <c r="BH400" s="182">
        <f>IF(N400="sníž. přenesená",J400,0)</f>
        <v>0</v>
      </c>
      <c r="BI400" s="182">
        <f>IF(N400="nulová",J400,0)</f>
        <v>0</v>
      </c>
      <c r="BJ400" s="17" t="s">
        <v>79</v>
      </c>
      <c r="BK400" s="182">
        <f>ROUND(I400*H400,2)</f>
        <v>0</v>
      </c>
      <c r="BL400" s="17" t="s">
        <v>228</v>
      </c>
      <c r="BM400" s="17" t="s">
        <v>632</v>
      </c>
    </row>
    <row r="401" spans="2:65" s="12" customFormat="1" ht="11.25">
      <c r="B401" s="194"/>
      <c r="C401" s="195"/>
      <c r="D401" s="185" t="s">
        <v>146</v>
      </c>
      <c r="E401" s="195"/>
      <c r="F401" s="197" t="s">
        <v>633</v>
      </c>
      <c r="G401" s="195"/>
      <c r="H401" s="198">
        <v>34.287999999999997</v>
      </c>
      <c r="I401" s="199"/>
      <c r="J401" s="195"/>
      <c r="K401" s="195"/>
      <c r="L401" s="200"/>
      <c r="M401" s="201"/>
      <c r="N401" s="202"/>
      <c r="O401" s="202"/>
      <c r="P401" s="202"/>
      <c r="Q401" s="202"/>
      <c r="R401" s="202"/>
      <c r="S401" s="202"/>
      <c r="T401" s="203"/>
      <c r="AT401" s="204" t="s">
        <v>146</v>
      </c>
      <c r="AU401" s="204" t="s">
        <v>81</v>
      </c>
      <c r="AV401" s="12" t="s">
        <v>81</v>
      </c>
      <c r="AW401" s="12" t="s">
        <v>4</v>
      </c>
      <c r="AX401" s="12" t="s">
        <v>79</v>
      </c>
      <c r="AY401" s="204" t="s">
        <v>137</v>
      </c>
    </row>
    <row r="402" spans="2:65" s="1" customFormat="1" ht="16.5" customHeight="1">
      <c r="B402" s="34"/>
      <c r="C402" s="171" t="s">
        <v>634</v>
      </c>
      <c r="D402" s="171" t="s">
        <v>139</v>
      </c>
      <c r="E402" s="172" t="s">
        <v>635</v>
      </c>
      <c r="F402" s="173" t="s">
        <v>636</v>
      </c>
      <c r="G402" s="174" t="s">
        <v>213</v>
      </c>
      <c r="H402" s="175">
        <v>18.600000000000001</v>
      </c>
      <c r="I402" s="176"/>
      <c r="J402" s="177">
        <f>ROUND(I402*H402,2)</f>
        <v>0</v>
      </c>
      <c r="K402" s="173" t="s">
        <v>143</v>
      </c>
      <c r="L402" s="38"/>
      <c r="M402" s="178" t="s">
        <v>19</v>
      </c>
      <c r="N402" s="179" t="s">
        <v>42</v>
      </c>
      <c r="O402" s="60"/>
      <c r="P402" s="180">
        <f>O402*H402</f>
        <v>0</v>
      </c>
      <c r="Q402" s="180">
        <v>3.0000000000000001E-5</v>
      </c>
      <c r="R402" s="180">
        <f>Q402*H402</f>
        <v>5.5800000000000001E-4</v>
      </c>
      <c r="S402" s="180">
        <v>0</v>
      </c>
      <c r="T402" s="181">
        <f>S402*H402</f>
        <v>0</v>
      </c>
      <c r="AR402" s="17" t="s">
        <v>228</v>
      </c>
      <c r="AT402" s="17" t="s">
        <v>139</v>
      </c>
      <c r="AU402" s="17" t="s">
        <v>81</v>
      </c>
      <c r="AY402" s="17" t="s">
        <v>137</v>
      </c>
      <c r="BE402" s="182">
        <f>IF(N402="základní",J402,0)</f>
        <v>0</v>
      </c>
      <c r="BF402" s="182">
        <f>IF(N402="snížená",J402,0)</f>
        <v>0</v>
      </c>
      <c r="BG402" s="182">
        <f>IF(N402="zákl. přenesená",J402,0)</f>
        <v>0</v>
      </c>
      <c r="BH402" s="182">
        <f>IF(N402="sníž. přenesená",J402,0)</f>
        <v>0</v>
      </c>
      <c r="BI402" s="182">
        <f>IF(N402="nulová",J402,0)</f>
        <v>0</v>
      </c>
      <c r="BJ402" s="17" t="s">
        <v>79</v>
      </c>
      <c r="BK402" s="182">
        <f>ROUND(I402*H402,2)</f>
        <v>0</v>
      </c>
      <c r="BL402" s="17" t="s">
        <v>228</v>
      </c>
      <c r="BM402" s="17" t="s">
        <v>637</v>
      </c>
    </row>
    <row r="403" spans="2:65" s="11" customFormat="1" ht="11.25">
      <c r="B403" s="183"/>
      <c r="C403" s="184"/>
      <c r="D403" s="185" t="s">
        <v>146</v>
      </c>
      <c r="E403" s="186" t="s">
        <v>19</v>
      </c>
      <c r="F403" s="187" t="s">
        <v>238</v>
      </c>
      <c r="G403" s="184"/>
      <c r="H403" s="186" t="s">
        <v>19</v>
      </c>
      <c r="I403" s="188"/>
      <c r="J403" s="184"/>
      <c r="K403" s="184"/>
      <c r="L403" s="189"/>
      <c r="M403" s="190"/>
      <c r="N403" s="191"/>
      <c r="O403" s="191"/>
      <c r="P403" s="191"/>
      <c r="Q403" s="191"/>
      <c r="R403" s="191"/>
      <c r="S403" s="191"/>
      <c r="T403" s="192"/>
      <c r="AT403" s="193" t="s">
        <v>146</v>
      </c>
      <c r="AU403" s="193" t="s">
        <v>81</v>
      </c>
      <c r="AV403" s="11" t="s">
        <v>79</v>
      </c>
      <c r="AW403" s="11" t="s">
        <v>32</v>
      </c>
      <c r="AX403" s="11" t="s">
        <v>71</v>
      </c>
      <c r="AY403" s="193" t="s">
        <v>137</v>
      </c>
    </row>
    <row r="404" spans="2:65" s="12" customFormat="1" ht="11.25">
      <c r="B404" s="194"/>
      <c r="C404" s="195"/>
      <c r="D404" s="185" t="s">
        <v>146</v>
      </c>
      <c r="E404" s="196" t="s">
        <v>19</v>
      </c>
      <c r="F404" s="197" t="s">
        <v>638</v>
      </c>
      <c r="G404" s="195"/>
      <c r="H404" s="198">
        <v>18.600000000000001</v>
      </c>
      <c r="I404" s="199"/>
      <c r="J404" s="195"/>
      <c r="K404" s="195"/>
      <c r="L404" s="200"/>
      <c r="M404" s="201"/>
      <c r="N404" s="202"/>
      <c r="O404" s="202"/>
      <c r="P404" s="202"/>
      <c r="Q404" s="202"/>
      <c r="R404" s="202"/>
      <c r="S404" s="202"/>
      <c r="T404" s="203"/>
      <c r="AT404" s="204" t="s">
        <v>146</v>
      </c>
      <c r="AU404" s="204" t="s">
        <v>81</v>
      </c>
      <c r="AV404" s="12" t="s">
        <v>81</v>
      </c>
      <c r="AW404" s="12" t="s">
        <v>32</v>
      </c>
      <c r="AX404" s="12" t="s">
        <v>71</v>
      </c>
      <c r="AY404" s="204" t="s">
        <v>137</v>
      </c>
    </row>
    <row r="405" spans="2:65" s="13" customFormat="1" ht="11.25">
      <c r="B405" s="205"/>
      <c r="C405" s="206"/>
      <c r="D405" s="185" t="s">
        <v>146</v>
      </c>
      <c r="E405" s="207" t="s">
        <v>19</v>
      </c>
      <c r="F405" s="208" t="s">
        <v>149</v>
      </c>
      <c r="G405" s="206"/>
      <c r="H405" s="209">
        <v>18.600000000000001</v>
      </c>
      <c r="I405" s="210"/>
      <c r="J405" s="206"/>
      <c r="K405" s="206"/>
      <c r="L405" s="211"/>
      <c r="M405" s="212"/>
      <c r="N405" s="213"/>
      <c r="O405" s="213"/>
      <c r="P405" s="213"/>
      <c r="Q405" s="213"/>
      <c r="R405" s="213"/>
      <c r="S405" s="213"/>
      <c r="T405" s="214"/>
      <c r="AT405" s="215" t="s">
        <v>146</v>
      </c>
      <c r="AU405" s="215" t="s">
        <v>81</v>
      </c>
      <c r="AV405" s="13" t="s">
        <v>144</v>
      </c>
      <c r="AW405" s="13" t="s">
        <v>32</v>
      </c>
      <c r="AX405" s="13" t="s">
        <v>79</v>
      </c>
      <c r="AY405" s="215" t="s">
        <v>137</v>
      </c>
    </row>
    <row r="406" spans="2:65" s="1" customFormat="1" ht="22.5" customHeight="1">
      <c r="B406" s="34"/>
      <c r="C406" s="171" t="s">
        <v>327</v>
      </c>
      <c r="D406" s="171" t="s">
        <v>139</v>
      </c>
      <c r="E406" s="172" t="s">
        <v>639</v>
      </c>
      <c r="F406" s="173" t="s">
        <v>640</v>
      </c>
      <c r="G406" s="174" t="s">
        <v>159</v>
      </c>
      <c r="H406" s="175">
        <v>0.60399999999999998</v>
      </c>
      <c r="I406" s="176"/>
      <c r="J406" s="177">
        <f>ROUND(I406*H406,2)</f>
        <v>0</v>
      </c>
      <c r="K406" s="173" t="s">
        <v>143</v>
      </c>
      <c r="L406" s="38"/>
      <c r="M406" s="178" t="s">
        <v>19</v>
      </c>
      <c r="N406" s="179" t="s">
        <v>42</v>
      </c>
      <c r="O406" s="60"/>
      <c r="P406" s="180">
        <f>O406*H406</f>
        <v>0</v>
      </c>
      <c r="Q406" s="180">
        <v>0</v>
      </c>
      <c r="R406" s="180">
        <f>Q406*H406</f>
        <v>0</v>
      </c>
      <c r="S406" s="180">
        <v>0</v>
      </c>
      <c r="T406" s="181">
        <f>S406*H406</f>
        <v>0</v>
      </c>
      <c r="AR406" s="17" t="s">
        <v>228</v>
      </c>
      <c r="AT406" s="17" t="s">
        <v>139</v>
      </c>
      <c r="AU406" s="17" t="s">
        <v>81</v>
      </c>
      <c r="AY406" s="17" t="s">
        <v>137</v>
      </c>
      <c r="BE406" s="182">
        <f>IF(N406="základní",J406,0)</f>
        <v>0</v>
      </c>
      <c r="BF406" s="182">
        <f>IF(N406="snížená",J406,0)</f>
        <v>0</v>
      </c>
      <c r="BG406" s="182">
        <f>IF(N406="zákl. přenesená",J406,0)</f>
        <v>0</v>
      </c>
      <c r="BH406" s="182">
        <f>IF(N406="sníž. přenesená",J406,0)</f>
        <v>0</v>
      </c>
      <c r="BI406" s="182">
        <f>IF(N406="nulová",J406,0)</f>
        <v>0</v>
      </c>
      <c r="BJ406" s="17" t="s">
        <v>79</v>
      </c>
      <c r="BK406" s="182">
        <f>ROUND(I406*H406,2)</f>
        <v>0</v>
      </c>
      <c r="BL406" s="17" t="s">
        <v>228</v>
      </c>
      <c r="BM406" s="17" t="s">
        <v>641</v>
      </c>
    </row>
    <row r="407" spans="2:65" s="1" customFormat="1" ht="22.5" customHeight="1">
      <c r="B407" s="34"/>
      <c r="C407" s="171" t="s">
        <v>334</v>
      </c>
      <c r="D407" s="171" t="s">
        <v>139</v>
      </c>
      <c r="E407" s="172" t="s">
        <v>642</v>
      </c>
      <c r="F407" s="173" t="s">
        <v>643</v>
      </c>
      <c r="G407" s="174" t="s">
        <v>159</v>
      </c>
      <c r="H407" s="175">
        <v>0.60399999999999998</v>
      </c>
      <c r="I407" s="176"/>
      <c r="J407" s="177">
        <f>ROUND(I407*H407,2)</f>
        <v>0</v>
      </c>
      <c r="K407" s="173" t="s">
        <v>143</v>
      </c>
      <c r="L407" s="38"/>
      <c r="M407" s="178" t="s">
        <v>19</v>
      </c>
      <c r="N407" s="179" t="s">
        <v>42</v>
      </c>
      <c r="O407" s="60"/>
      <c r="P407" s="180">
        <f>O407*H407</f>
        <v>0</v>
      </c>
      <c r="Q407" s="180">
        <v>0</v>
      </c>
      <c r="R407" s="180">
        <f>Q407*H407</f>
        <v>0</v>
      </c>
      <c r="S407" s="180">
        <v>0</v>
      </c>
      <c r="T407" s="181">
        <f>S407*H407</f>
        <v>0</v>
      </c>
      <c r="AR407" s="17" t="s">
        <v>228</v>
      </c>
      <c r="AT407" s="17" t="s">
        <v>139</v>
      </c>
      <c r="AU407" s="17" t="s">
        <v>81</v>
      </c>
      <c r="AY407" s="17" t="s">
        <v>137</v>
      </c>
      <c r="BE407" s="182">
        <f>IF(N407="základní",J407,0)</f>
        <v>0</v>
      </c>
      <c r="BF407" s="182">
        <f>IF(N407="snížená",J407,0)</f>
        <v>0</v>
      </c>
      <c r="BG407" s="182">
        <f>IF(N407="zákl. přenesená",J407,0)</f>
        <v>0</v>
      </c>
      <c r="BH407" s="182">
        <f>IF(N407="sníž. přenesená",J407,0)</f>
        <v>0</v>
      </c>
      <c r="BI407" s="182">
        <f>IF(N407="nulová",J407,0)</f>
        <v>0</v>
      </c>
      <c r="BJ407" s="17" t="s">
        <v>79</v>
      </c>
      <c r="BK407" s="182">
        <f>ROUND(I407*H407,2)</f>
        <v>0</v>
      </c>
      <c r="BL407" s="17" t="s">
        <v>228</v>
      </c>
      <c r="BM407" s="17" t="s">
        <v>644</v>
      </c>
    </row>
    <row r="408" spans="2:65" s="10" customFormat="1" ht="22.9" customHeight="1">
      <c r="B408" s="155"/>
      <c r="C408" s="156"/>
      <c r="D408" s="157" t="s">
        <v>70</v>
      </c>
      <c r="E408" s="169" t="s">
        <v>645</v>
      </c>
      <c r="F408" s="169" t="s">
        <v>646</v>
      </c>
      <c r="G408" s="156"/>
      <c r="H408" s="156"/>
      <c r="I408" s="159"/>
      <c r="J408" s="170">
        <f>BK408</f>
        <v>0</v>
      </c>
      <c r="K408" s="156"/>
      <c r="L408" s="161"/>
      <c r="M408" s="162"/>
      <c r="N408" s="163"/>
      <c r="O408" s="163"/>
      <c r="P408" s="164">
        <f>SUM(P409:P447)</f>
        <v>0</v>
      </c>
      <c r="Q408" s="163"/>
      <c r="R408" s="164">
        <f>SUM(R409:R447)</f>
        <v>0.26544988999999997</v>
      </c>
      <c r="S408" s="163"/>
      <c r="T408" s="165">
        <f>SUM(T409:T447)</f>
        <v>3.6526989999999995E-2</v>
      </c>
      <c r="AR408" s="166" t="s">
        <v>81</v>
      </c>
      <c r="AT408" s="167" t="s">
        <v>70</v>
      </c>
      <c r="AU408" s="167" t="s">
        <v>79</v>
      </c>
      <c r="AY408" s="166" t="s">
        <v>137</v>
      </c>
      <c r="BK408" s="168">
        <f>SUM(BK409:BK447)</f>
        <v>0</v>
      </c>
    </row>
    <row r="409" spans="2:65" s="1" customFormat="1" ht="16.5" customHeight="1">
      <c r="B409" s="34"/>
      <c r="C409" s="171" t="s">
        <v>366</v>
      </c>
      <c r="D409" s="171" t="s">
        <v>139</v>
      </c>
      <c r="E409" s="172" t="s">
        <v>647</v>
      </c>
      <c r="F409" s="173" t="s">
        <v>648</v>
      </c>
      <c r="G409" s="174" t="s">
        <v>84</v>
      </c>
      <c r="H409" s="175">
        <v>37.799999999999997</v>
      </c>
      <c r="I409" s="176"/>
      <c r="J409" s="177">
        <f>ROUND(I409*H409,2)</f>
        <v>0</v>
      </c>
      <c r="K409" s="173" t="s">
        <v>143</v>
      </c>
      <c r="L409" s="38"/>
      <c r="M409" s="178" t="s">
        <v>19</v>
      </c>
      <c r="N409" s="179" t="s">
        <v>42</v>
      </c>
      <c r="O409" s="60"/>
      <c r="P409" s="180">
        <f>O409*H409</f>
        <v>0</v>
      </c>
      <c r="Q409" s="180">
        <v>1E-3</v>
      </c>
      <c r="R409" s="180">
        <f>Q409*H409</f>
        <v>3.78E-2</v>
      </c>
      <c r="S409" s="180">
        <v>3.1E-4</v>
      </c>
      <c r="T409" s="181">
        <f>S409*H409</f>
        <v>1.1717999999999999E-2</v>
      </c>
      <c r="AR409" s="17" t="s">
        <v>228</v>
      </c>
      <c r="AT409" s="17" t="s">
        <v>139</v>
      </c>
      <c r="AU409" s="17" t="s">
        <v>81</v>
      </c>
      <c r="AY409" s="17" t="s">
        <v>137</v>
      </c>
      <c r="BE409" s="182">
        <f>IF(N409="základní",J409,0)</f>
        <v>0</v>
      </c>
      <c r="BF409" s="182">
        <f>IF(N409="snížená",J409,0)</f>
        <v>0</v>
      </c>
      <c r="BG409" s="182">
        <f>IF(N409="zákl. přenesená",J409,0)</f>
        <v>0</v>
      </c>
      <c r="BH409" s="182">
        <f>IF(N409="sníž. přenesená",J409,0)</f>
        <v>0</v>
      </c>
      <c r="BI409" s="182">
        <f>IF(N409="nulová",J409,0)</f>
        <v>0</v>
      </c>
      <c r="BJ409" s="17" t="s">
        <v>79</v>
      </c>
      <c r="BK409" s="182">
        <f>ROUND(I409*H409,2)</f>
        <v>0</v>
      </c>
      <c r="BL409" s="17" t="s">
        <v>228</v>
      </c>
      <c r="BM409" s="17" t="s">
        <v>649</v>
      </c>
    </row>
    <row r="410" spans="2:65" s="12" customFormat="1" ht="11.25">
      <c r="B410" s="194"/>
      <c r="C410" s="195"/>
      <c r="D410" s="185" t="s">
        <v>146</v>
      </c>
      <c r="E410" s="196" t="s">
        <v>19</v>
      </c>
      <c r="F410" s="197" t="s">
        <v>650</v>
      </c>
      <c r="G410" s="195"/>
      <c r="H410" s="198">
        <v>37.799999999999997</v>
      </c>
      <c r="I410" s="199"/>
      <c r="J410" s="195"/>
      <c r="K410" s="195"/>
      <c r="L410" s="200"/>
      <c r="M410" s="201"/>
      <c r="N410" s="202"/>
      <c r="O410" s="202"/>
      <c r="P410" s="202"/>
      <c r="Q410" s="202"/>
      <c r="R410" s="202"/>
      <c r="S410" s="202"/>
      <c r="T410" s="203"/>
      <c r="AT410" s="204" t="s">
        <v>146</v>
      </c>
      <c r="AU410" s="204" t="s">
        <v>81</v>
      </c>
      <c r="AV410" s="12" t="s">
        <v>81</v>
      </c>
      <c r="AW410" s="12" t="s">
        <v>32</v>
      </c>
      <c r="AX410" s="12" t="s">
        <v>71</v>
      </c>
      <c r="AY410" s="204" t="s">
        <v>137</v>
      </c>
    </row>
    <row r="411" spans="2:65" s="13" customFormat="1" ht="11.25">
      <c r="B411" s="205"/>
      <c r="C411" s="206"/>
      <c r="D411" s="185" t="s">
        <v>146</v>
      </c>
      <c r="E411" s="207" t="s">
        <v>19</v>
      </c>
      <c r="F411" s="208" t="s">
        <v>149</v>
      </c>
      <c r="G411" s="206"/>
      <c r="H411" s="209">
        <v>37.799999999999997</v>
      </c>
      <c r="I411" s="210"/>
      <c r="J411" s="206"/>
      <c r="K411" s="206"/>
      <c r="L411" s="211"/>
      <c r="M411" s="212"/>
      <c r="N411" s="213"/>
      <c r="O411" s="213"/>
      <c r="P411" s="213"/>
      <c r="Q411" s="213"/>
      <c r="R411" s="213"/>
      <c r="S411" s="213"/>
      <c r="T411" s="214"/>
      <c r="AT411" s="215" t="s">
        <v>146</v>
      </c>
      <c r="AU411" s="215" t="s">
        <v>81</v>
      </c>
      <c r="AV411" s="13" t="s">
        <v>144</v>
      </c>
      <c r="AW411" s="13" t="s">
        <v>32</v>
      </c>
      <c r="AX411" s="13" t="s">
        <v>79</v>
      </c>
      <c r="AY411" s="215" t="s">
        <v>137</v>
      </c>
    </row>
    <row r="412" spans="2:65" s="1" customFormat="1" ht="16.5" customHeight="1">
      <c r="B412" s="34"/>
      <c r="C412" s="171" t="s">
        <v>651</v>
      </c>
      <c r="D412" s="171" t="s">
        <v>139</v>
      </c>
      <c r="E412" s="172" t="s">
        <v>652</v>
      </c>
      <c r="F412" s="173" t="s">
        <v>653</v>
      </c>
      <c r="G412" s="174" t="s">
        <v>84</v>
      </c>
      <c r="H412" s="175">
        <v>80.028999999999996</v>
      </c>
      <c r="I412" s="176"/>
      <c r="J412" s="177">
        <f>ROUND(I412*H412,2)</f>
        <v>0</v>
      </c>
      <c r="K412" s="173" t="s">
        <v>143</v>
      </c>
      <c r="L412" s="38"/>
      <c r="M412" s="178" t="s">
        <v>19</v>
      </c>
      <c r="N412" s="179" t="s">
        <v>42</v>
      </c>
      <c r="O412" s="60"/>
      <c r="P412" s="180">
        <f>O412*H412</f>
        <v>0</v>
      </c>
      <c r="Q412" s="180">
        <v>1E-3</v>
      </c>
      <c r="R412" s="180">
        <f>Q412*H412</f>
        <v>8.0029000000000003E-2</v>
      </c>
      <c r="S412" s="180">
        <v>3.1E-4</v>
      </c>
      <c r="T412" s="181">
        <f>S412*H412</f>
        <v>2.480899E-2</v>
      </c>
      <c r="AR412" s="17" t="s">
        <v>228</v>
      </c>
      <c r="AT412" s="17" t="s">
        <v>139</v>
      </c>
      <c r="AU412" s="17" t="s">
        <v>81</v>
      </c>
      <c r="AY412" s="17" t="s">
        <v>137</v>
      </c>
      <c r="BE412" s="182">
        <f>IF(N412="základní",J412,0)</f>
        <v>0</v>
      </c>
      <c r="BF412" s="182">
        <f>IF(N412="snížená",J412,0)</f>
        <v>0</v>
      </c>
      <c r="BG412" s="182">
        <f>IF(N412="zákl. přenesená",J412,0)</f>
        <v>0</v>
      </c>
      <c r="BH412" s="182">
        <f>IF(N412="sníž. přenesená",J412,0)</f>
        <v>0</v>
      </c>
      <c r="BI412" s="182">
        <f>IF(N412="nulová",J412,0)</f>
        <v>0</v>
      </c>
      <c r="BJ412" s="17" t="s">
        <v>79</v>
      </c>
      <c r="BK412" s="182">
        <f>ROUND(I412*H412,2)</f>
        <v>0</v>
      </c>
      <c r="BL412" s="17" t="s">
        <v>228</v>
      </c>
      <c r="BM412" s="17" t="s">
        <v>654</v>
      </c>
    </row>
    <row r="413" spans="2:65" s="11" customFormat="1" ht="11.25">
      <c r="B413" s="183"/>
      <c r="C413" s="184"/>
      <c r="D413" s="185" t="s">
        <v>146</v>
      </c>
      <c r="E413" s="186" t="s">
        <v>19</v>
      </c>
      <c r="F413" s="187" t="s">
        <v>655</v>
      </c>
      <c r="G413" s="184"/>
      <c r="H413" s="186" t="s">
        <v>19</v>
      </c>
      <c r="I413" s="188"/>
      <c r="J413" s="184"/>
      <c r="K413" s="184"/>
      <c r="L413" s="189"/>
      <c r="M413" s="190"/>
      <c r="N413" s="191"/>
      <c r="O413" s="191"/>
      <c r="P413" s="191"/>
      <c r="Q413" s="191"/>
      <c r="R413" s="191"/>
      <c r="S413" s="191"/>
      <c r="T413" s="192"/>
      <c r="AT413" s="193" t="s">
        <v>146</v>
      </c>
      <c r="AU413" s="193" t="s">
        <v>81</v>
      </c>
      <c r="AV413" s="11" t="s">
        <v>79</v>
      </c>
      <c r="AW413" s="11" t="s">
        <v>32</v>
      </c>
      <c r="AX413" s="11" t="s">
        <v>71</v>
      </c>
      <c r="AY413" s="193" t="s">
        <v>137</v>
      </c>
    </row>
    <row r="414" spans="2:65" s="12" customFormat="1" ht="11.25">
      <c r="B414" s="194"/>
      <c r="C414" s="195"/>
      <c r="D414" s="185" t="s">
        <v>146</v>
      </c>
      <c r="E414" s="196" t="s">
        <v>19</v>
      </c>
      <c r="F414" s="197" t="s">
        <v>656</v>
      </c>
      <c r="G414" s="195"/>
      <c r="H414" s="198">
        <v>11.88</v>
      </c>
      <c r="I414" s="199"/>
      <c r="J414" s="195"/>
      <c r="K414" s="195"/>
      <c r="L414" s="200"/>
      <c r="M414" s="201"/>
      <c r="N414" s="202"/>
      <c r="O414" s="202"/>
      <c r="P414" s="202"/>
      <c r="Q414" s="202"/>
      <c r="R414" s="202"/>
      <c r="S414" s="202"/>
      <c r="T414" s="203"/>
      <c r="AT414" s="204" t="s">
        <v>146</v>
      </c>
      <c r="AU414" s="204" t="s">
        <v>81</v>
      </c>
      <c r="AV414" s="12" t="s">
        <v>81</v>
      </c>
      <c r="AW414" s="12" t="s">
        <v>32</v>
      </c>
      <c r="AX414" s="12" t="s">
        <v>71</v>
      </c>
      <c r="AY414" s="204" t="s">
        <v>137</v>
      </c>
    </row>
    <row r="415" spans="2:65" s="12" customFormat="1" ht="11.25">
      <c r="B415" s="194"/>
      <c r="C415" s="195"/>
      <c r="D415" s="185" t="s">
        <v>146</v>
      </c>
      <c r="E415" s="196" t="s">
        <v>19</v>
      </c>
      <c r="F415" s="197" t="s">
        <v>657</v>
      </c>
      <c r="G415" s="195"/>
      <c r="H415" s="198">
        <v>59.006999999999998</v>
      </c>
      <c r="I415" s="199"/>
      <c r="J415" s="195"/>
      <c r="K415" s="195"/>
      <c r="L415" s="200"/>
      <c r="M415" s="201"/>
      <c r="N415" s="202"/>
      <c r="O415" s="202"/>
      <c r="P415" s="202"/>
      <c r="Q415" s="202"/>
      <c r="R415" s="202"/>
      <c r="S415" s="202"/>
      <c r="T415" s="203"/>
      <c r="AT415" s="204" t="s">
        <v>146</v>
      </c>
      <c r="AU415" s="204" t="s">
        <v>81</v>
      </c>
      <c r="AV415" s="12" t="s">
        <v>81</v>
      </c>
      <c r="AW415" s="12" t="s">
        <v>32</v>
      </c>
      <c r="AX415" s="12" t="s">
        <v>71</v>
      </c>
      <c r="AY415" s="204" t="s">
        <v>137</v>
      </c>
    </row>
    <row r="416" spans="2:65" s="12" customFormat="1" ht="11.25">
      <c r="B416" s="194"/>
      <c r="C416" s="195"/>
      <c r="D416" s="185" t="s">
        <v>146</v>
      </c>
      <c r="E416" s="196" t="s">
        <v>19</v>
      </c>
      <c r="F416" s="197" t="s">
        <v>658</v>
      </c>
      <c r="G416" s="195"/>
      <c r="H416" s="198">
        <v>-12.557</v>
      </c>
      <c r="I416" s="199"/>
      <c r="J416" s="195"/>
      <c r="K416" s="195"/>
      <c r="L416" s="200"/>
      <c r="M416" s="201"/>
      <c r="N416" s="202"/>
      <c r="O416" s="202"/>
      <c r="P416" s="202"/>
      <c r="Q416" s="202"/>
      <c r="R416" s="202"/>
      <c r="S416" s="202"/>
      <c r="T416" s="203"/>
      <c r="AT416" s="204" t="s">
        <v>146</v>
      </c>
      <c r="AU416" s="204" t="s">
        <v>81</v>
      </c>
      <c r="AV416" s="12" t="s">
        <v>81</v>
      </c>
      <c r="AW416" s="12" t="s">
        <v>32</v>
      </c>
      <c r="AX416" s="12" t="s">
        <v>71</v>
      </c>
      <c r="AY416" s="204" t="s">
        <v>137</v>
      </c>
    </row>
    <row r="417" spans="2:65" s="12" customFormat="1" ht="11.25">
      <c r="B417" s="194"/>
      <c r="C417" s="195"/>
      <c r="D417" s="185" t="s">
        <v>146</v>
      </c>
      <c r="E417" s="196" t="s">
        <v>19</v>
      </c>
      <c r="F417" s="197" t="s">
        <v>659</v>
      </c>
      <c r="G417" s="195"/>
      <c r="H417" s="198">
        <v>-1.5</v>
      </c>
      <c r="I417" s="199"/>
      <c r="J417" s="195"/>
      <c r="K417" s="195"/>
      <c r="L417" s="200"/>
      <c r="M417" s="201"/>
      <c r="N417" s="202"/>
      <c r="O417" s="202"/>
      <c r="P417" s="202"/>
      <c r="Q417" s="202"/>
      <c r="R417" s="202"/>
      <c r="S417" s="202"/>
      <c r="T417" s="203"/>
      <c r="AT417" s="204" t="s">
        <v>146</v>
      </c>
      <c r="AU417" s="204" t="s">
        <v>81</v>
      </c>
      <c r="AV417" s="12" t="s">
        <v>81</v>
      </c>
      <c r="AW417" s="12" t="s">
        <v>32</v>
      </c>
      <c r="AX417" s="12" t="s">
        <v>71</v>
      </c>
      <c r="AY417" s="204" t="s">
        <v>137</v>
      </c>
    </row>
    <row r="418" spans="2:65" s="14" customFormat="1" ht="11.25">
      <c r="B418" s="226"/>
      <c r="C418" s="227"/>
      <c r="D418" s="185" t="s">
        <v>146</v>
      </c>
      <c r="E418" s="228" t="s">
        <v>19</v>
      </c>
      <c r="F418" s="229" t="s">
        <v>167</v>
      </c>
      <c r="G418" s="227"/>
      <c r="H418" s="230">
        <v>56.83</v>
      </c>
      <c r="I418" s="231"/>
      <c r="J418" s="227"/>
      <c r="K418" s="227"/>
      <c r="L418" s="232"/>
      <c r="M418" s="233"/>
      <c r="N418" s="234"/>
      <c r="O418" s="234"/>
      <c r="P418" s="234"/>
      <c r="Q418" s="234"/>
      <c r="R418" s="234"/>
      <c r="S418" s="234"/>
      <c r="T418" s="235"/>
      <c r="AT418" s="236" t="s">
        <v>146</v>
      </c>
      <c r="AU418" s="236" t="s">
        <v>81</v>
      </c>
      <c r="AV418" s="14" t="s">
        <v>155</v>
      </c>
      <c r="AW418" s="14" t="s">
        <v>32</v>
      </c>
      <c r="AX418" s="14" t="s">
        <v>71</v>
      </c>
      <c r="AY418" s="236" t="s">
        <v>137</v>
      </c>
    </row>
    <row r="419" spans="2:65" s="12" customFormat="1" ht="11.25">
      <c r="B419" s="194"/>
      <c r="C419" s="195"/>
      <c r="D419" s="185" t="s">
        <v>146</v>
      </c>
      <c r="E419" s="196" t="s">
        <v>19</v>
      </c>
      <c r="F419" s="197" t="s">
        <v>660</v>
      </c>
      <c r="G419" s="195"/>
      <c r="H419" s="198">
        <v>31.047000000000001</v>
      </c>
      <c r="I419" s="199"/>
      <c r="J419" s="195"/>
      <c r="K419" s="195"/>
      <c r="L419" s="200"/>
      <c r="M419" s="201"/>
      <c r="N419" s="202"/>
      <c r="O419" s="202"/>
      <c r="P419" s="202"/>
      <c r="Q419" s="202"/>
      <c r="R419" s="202"/>
      <c r="S419" s="202"/>
      <c r="T419" s="203"/>
      <c r="AT419" s="204" t="s">
        <v>146</v>
      </c>
      <c r="AU419" s="204" t="s">
        <v>81</v>
      </c>
      <c r="AV419" s="12" t="s">
        <v>81</v>
      </c>
      <c r="AW419" s="12" t="s">
        <v>32</v>
      </c>
      <c r="AX419" s="12" t="s">
        <v>71</v>
      </c>
      <c r="AY419" s="204" t="s">
        <v>137</v>
      </c>
    </row>
    <row r="420" spans="2:65" s="12" customFormat="1" ht="11.25">
      <c r="B420" s="194"/>
      <c r="C420" s="195"/>
      <c r="D420" s="185" t="s">
        <v>146</v>
      </c>
      <c r="E420" s="196" t="s">
        <v>19</v>
      </c>
      <c r="F420" s="197" t="s">
        <v>661</v>
      </c>
      <c r="G420" s="195"/>
      <c r="H420" s="198">
        <v>-7.8479999999999999</v>
      </c>
      <c r="I420" s="199"/>
      <c r="J420" s="195"/>
      <c r="K420" s="195"/>
      <c r="L420" s="200"/>
      <c r="M420" s="201"/>
      <c r="N420" s="202"/>
      <c r="O420" s="202"/>
      <c r="P420" s="202"/>
      <c r="Q420" s="202"/>
      <c r="R420" s="202"/>
      <c r="S420" s="202"/>
      <c r="T420" s="203"/>
      <c r="AT420" s="204" t="s">
        <v>146</v>
      </c>
      <c r="AU420" s="204" t="s">
        <v>81</v>
      </c>
      <c r="AV420" s="12" t="s">
        <v>81</v>
      </c>
      <c r="AW420" s="12" t="s">
        <v>32</v>
      </c>
      <c r="AX420" s="12" t="s">
        <v>71</v>
      </c>
      <c r="AY420" s="204" t="s">
        <v>137</v>
      </c>
    </row>
    <row r="421" spans="2:65" s="14" customFormat="1" ht="11.25">
      <c r="B421" s="226"/>
      <c r="C421" s="227"/>
      <c r="D421" s="185" t="s">
        <v>146</v>
      </c>
      <c r="E421" s="228" t="s">
        <v>19</v>
      </c>
      <c r="F421" s="229" t="s">
        <v>167</v>
      </c>
      <c r="G421" s="227"/>
      <c r="H421" s="230">
        <v>23.199000000000002</v>
      </c>
      <c r="I421" s="231"/>
      <c r="J421" s="227"/>
      <c r="K421" s="227"/>
      <c r="L421" s="232"/>
      <c r="M421" s="233"/>
      <c r="N421" s="234"/>
      <c r="O421" s="234"/>
      <c r="P421" s="234"/>
      <c r="Q421" s="234"/>
      <c r="R421" s="234"/>
      <c r="S421" s="234"/>
      <c r="T421" s="235"/>
      <c r="AT421" s="236" t="s">
        <v>146</v>
      </c>
      <c r="AU421" s="236" t="s">
        <v>81</v>
      </c>
      <c r="AV421" s="14" t="s">
        <v>155</v>
      </c>
      <c r="AW421" s="14" t="s">
        <v>32</v>
      </c>
      <c r="AX421" s="14" t="s">
        <v>71</v>
      </c>
      <c r="AY421" s="236" t="s">
        <v>137</v>
      </c>
    </row>
    <row r="422" spans="2:65" s="13" customFormat="1" ht="11.25">
      <c r="B422" s="205"/>
      <c r="C422" s="206"/>
      <c r="D422" s="185" t="s">
        <v>146</v>
      </c>
      <c r="E422" s="207" t="s">
        <v>19</v>
      </c>
      <c r="F422" s="208" t="s">
        <v>149</v>
      </c>
      <c r="G422" s="206"/>
      <c r="H422" s="209">
        <v>80.028999999999996</v>
      </c>
      <c r="I422" s="210"/>
      <c r="J422" s="206"/>
      <c r="K422" s="206"/>
      <c r="L422" s="211"/>
      <c r="M422" s="212"/>
      <c r="N422" s="213"/>
      <c r="O422" s="213"/>
      <c r="P422" s="213"/>
      <c r="Q422" s="213"/>
      <c r="R422" s="213"/>
      <c r="S422" s="213"/>
      <c r="T422" s="214"/>
      <c r="AT422" s="215" t="s">
        <v>146</v>
      </c>
      <c r="AU422" s="215" t="s">
        <v>81</v>
      </c>
      <c r="AV422" s="13" t="s">
        <v>144</v>
      </c>
      <c r="AW422" s="13" t="s">
        <v>32</v>
      </c>
      <c r="AX422" s="13" t="s">
        <v>79</v>
      </c>
      <c r="AY422" s="215" t="s">
        <v>137</v>
      </c>
    </row>
    <row r="423" spans="2:65" s="1" customFormat="1" ht="16.5" customHeight="1">
      <c r="B423" s="34"/>
      <c r="C423" s="171" t="s">
        <v>662</v>
      </c>
      <c r="D423" s="171" t="s">
        <v>139</v>
      </c>
      <c r="E423" s="172" t="s">
        <v>663</v>
      </c>
      <c r="F423" s="173" t="s">
        <v>664</v>
      </c>
      <c r="G423" s="174" t="s">
        <v>84</v>
      </c>
      <c r="H423" s="175">
        <v>5.7240000000000002</v>
      </c>
      <c r="I423" s="176"/>
      <c r="J423" s="177">
        <f>ROUND(I423*H423,2)</f>
        <v>0</v>
      </c>
      <c r="K423" s="173" t="s">
        <v>143</v>
      </c>
      <c r="L423" s="38"/>
      <c r="M423" s="178" t="s">
        <v>19</v>
      </c>
      <c r="N423" s="179" t="s">
        <v>42</v>
      </c>
      <c r="O423" s="60"/>
      <c r="P423" s="180">
        <f>O423*H423</f>
        <v>0</v>
      </c>
      <c r="Q423" s="180">
        <v>0</v>
      </c>
      <c r="R423" s="180">
        <f>Q423*H423</f>
        <v>0</v>
      </c>
      <c r="S423" s="180">
        <v>0</v>
      </c>
      <c r="T423" s="181">
        <f>S423*H423</f>
        <v>0</v>
      </c>
      <c r="AR423" s="17" t="s">
        <v>228</v>
      </c>
      <c r="AT423" s="17" t="s">
        <v>139</v>
      </c>
      <c r="AU423" s="17" t="s">
        <v>81</v>
      </c>
      <c r="AY423" s="17" t="s">
        <v>137</v>
      </c>
      <c r="BE423" s="182">
        <f>IF(N423="základní",J423,0)</f>
        <v>0</v>
      </c>
      <c r="BF423" s="182">
        <f>IF(N423="snížená",J423,0)</f>
        <v>0</v>
      </c>
      <c r="BG423" s="182">
        <f>IF(N423="zákl. přenesená",J423,0)</f>
        <v>0</v>
      </c>
      <c r="BH423" s="182">
        <f>IF(N423="sníž. přenesená",J423,0)</f>
        <v>0</v>
      </c>
      <c r="BI423" s="182">
        <f>IF(N423="nulová",J423,0)</f>
        <v>0</v>
      </c>
      <c r="BJ423" s="17" t="s">
        <v>79</v>
      </c>
      <c r="BK423" s="182">
        <f>ROUND(I423*H423,2)</f>
        <v>0</v>
      </c>
      <c r="BL423" s="17" t="s">
        <v>228</v>
      </c>
      <c r="BM423" s="17" t="s">
        <v>665</v>
      </c>
    </row>
    <row r="424" spans="2:65" s="12" customFormat="1" ht="11.25">
      <c r="B424" s="194"/>
      <c r="C424" s="195"/>
      <c r="D424" s="185" t="s">
        <v>146</v>
      </c>
      <c r="E424" s="196" t="s">
        <v>19</v>
      </c>
      <c r="F424" s="197" t="s">
        <v>666</v>
      </c>
      <c r="G424" s="195"/>
      <c r="H424" s="198">
        <v>5.7240000000000002</v>
      </c>
      <c r="I424" s="199"/>
      <c r="J424" s="195"/>
      <c r="K424" s="195"/>
      <c r="L424" s="200"/>
      <c r="M424" s="201"/>
      <c r="N424" s="202"/>
      <c r="O424" s="202"/>
      <c r="P424" s="202"/>
      <c r="Q424" s="202"/>
      <c r="R424" s="202"/>
      <c r="S424" s="202"/>
      <c r="T424" s="203"/>
      <c r="AT424" s="204" t="s">
        <v>146</v>
      </c>
      <c r="AU424" s="204" t="s">
        <v>81</v>
      </c>
      <c r="AV424" s="12" t="s">
        <v>81</v>
      </c>
      <c r="AW424" s="12" t="s">
        <v>32</v>
      </c>
      <c r="AX424" s="12" t="s">
        <v>71</v>
      </c>
      <c r="AY424" s="204" t="s">
        <v>137</v>
      </c>
    </row>
    <row r="425" spans="2:65" s="13" customFormat="1" ht="11.25">
      <c r="B425" s="205"/>
      <c r="C425" s="206"/>
      <c r="D425" s="185" t="s">
        <v>146</v>
      </c>
      <c r="E425" s="207" t="s">
        <v>19</v>
      </c>
      <c r="F425" s="208" t="s">
        <v>149</v>
      </c>
      <c r="G425" s="206"/>
      <c r="H425" s="209">
        <v>5.7240000000000002</v>
      </c>
      <c r="I425" s="210"/>
      <c r="J425" s="206"/>
      <c r="K425" s="206"/>
      <c r="L425" s="211"/>
      <c r="M425" s="212"/>
      <c r="N425" s="213"/>
      <c r="O425" s="213"/>
      <c r="P425" s="213"/>
      <c r="Q425" s="213"/>
      <c r="R425" s="213"/>
      <c r="S425" s="213"/>
      <c r="T425" s="214"/>
      <c r="AT425" s="215" t="s">
        <v>146</v>
      </c>
      <c r="AU425" s="215" t="s">
        <v>81</v>
      </c>
      <c r="AV425" s="13" t="s">
        <v>144</v>
      </c>
      <c r="AW425" s="13" t="s">
        <v>32</v>
      </c>
      <c r="AX425" s="13" t="s">
        <v>79</v>
      </c>
      <c r="AY425" s="215" t="s">
        <v>137</v>
      </c>
    </row>
    <row r="426" spans="2:65" s="1" customFormat="1" ht="22.5" customHeight="1">
      <c r="B426" s="34"/>
      <c r="C426" s="171" t="s">
        <v>667</v>
      </c>
      <c r="D426" s="171" t="s">
        <v>139</v>
      </c>
      <c r="E426" s="172" t="s">
        <v>668</v>
      </c>
      <c r="F426" s="173" t="s">
        <v>669</v>
      </c>
      <c r="G426" s="174" t="s">
        <v>213</v>
      </c>
      <c r="H426" s="175">
        <v>30</v>
      </c>
      <c r="I426" s="176"/>
      <c r="J426" s="177">
        <f>ROUND(I426*H426,2)</f>
        <v>0</v>
      </c>
      <c r="K426" s="173" t="s">
        <v>143</v>
      </c>
      <c r="L426" s="38"/>
      <c r="M426" s="178" t="s">
        <v>19</v>
      </c>
      <c r="N426" s="179" t="s">
        <v>42</v>
      </c>
      <c r="O426" s="60"/>
      <c r="P426" s="180">
        <f>O426*H426</f>
        <v>0</v>
      </c>
      <c r="Q426" s="180">
        <v>0</v>
      </c>
      <c r="R426" s="180">
        <f>Q426*H426</f>
        <v>0</v>
      </c>
      <c r="S426" s="180">
        <v>0</v>
      </c>
      <c r="T426" s="181">
        <f>S426*H426</f>
        <v>0</v>
      </c>
      <c r="AR426" s="17" t="s">
        <v>228</v>
      </c>
      <c r="AT426" s="17" t="s">
        <v>139</v>
      </c>
      <c r="AU426" s="17" t="s">
        <v>81</v>
      </c>
      <c r="AY426" s="17" t="s">
        <v>137</v>
      </c>
      <c r="BE426" s="182">
        <f>IF(N426="základní",J426,0)</f>
        <v>0</v>
      </c>
      <c r="BF426" s="182">
        <f>IF(N426="snížená",J426,0)</f>
        <v>0</v>
      </c>
      <c r="BG426" s="182">
        <f>IF(N426="zákl. přenesená",J426,0)</f>
        <v>0</v>
      </c>
      <c r="BH426" s="182">
        <f>IF(N426="sníž. přenesená",J426,0)</f>
        <v>0</v>
      </c>
      <c r="BI426" s="182">
        <f>IF(N426="nulová",J426,0)</f>
        <v>0</v>
      </c>
      <c r="BJ426" s="17" t="s">
        <v>79</v>
      </c>
      <c r="BK426" s="182">
        <f>ROUND(I426*H426,2)</f>
        <v>0</v>
      </c>
      <c r="BL426" s="17" t="s">
        <v>228</v>
      </c>
      <c r="BM426" s="17" t="s">
        <v>670</v>
      </c>
    </row>
    <row r="427" spans="2:65" s="11" customFormat="1" ht="11.25">
      <c r="B427" s="183"/>
      <c r="C427" s="184"/>
      <c r="D427" s="185" t="s">
        <v>146</v>
      </c>
      <c r="E427" s="186" t="s">
        <v>19</v>
      </c>
      <c r="F427" s="187" t="s">
        <v>208</v>
      </c>
      <c r="G427" s="184"/>
      <c r="H427" s="186" t="s">
        <v>19</v>
      </c>
      <c r="I427" s="188"/>
      <c r="J427" s="184"/>
      <c r="K427" s="184"/>
      <c r="L427" s="189"/>
      <c r="M427" s="190"/>
      <c r="N427" s="191"/>
      <c r="O427" s="191"/>
      <c r="P427" s="191"/>
      <c r="Q427" s="191"/>
      <c r="R427" s="191"/>
      <c r="S427" s="191"/>
      <c r="T427" s="192"/>
      <c r="AT427" s="193" t="s">
        <v>146</v>
      </c>
      <c r="AU427" s="193" t="s">
        <v>81</v>
      </c>
      <c r="AV427" s="11" t="s">
        <v>79</v>
      </c>
      <c r="AW427" s="11" t="s">
        <v>32</v>
      </c>
      <c r="AX427" s="11" t="s">
        <v>71</v>
      </c>
      <c r="AY427" s="193" t="s">
        <v>137</v>
      </c>
    </row>
    <row r="428" spans="2:65" s="12" customFormat="1" ht="11.25">
      <c r="B428" s="194"/>
      <c r="C428" s="195"/>
      <c r="D428" s="185" t="s">
        <v>146</v>
      </c>
      <c r="E428" s="196" t="s">
        <v>19</v>
      </c>
      <c r="F428" s="197" t="s">
        <v>671</v>
      </c>
      <c r="G428" s="195"/>
      <c r="H428" s="198">
        <v>5</v>
      </c>
      <c r="I428" s="199"/>
      <c r="J428" s="195"/>
      <c r="K428" s="195"/>
      <c r="L428" s="200"/>
      <c r="M428" s="201"/>
      <c r="N428" s="202"/>
      <c r="O428" s="202"/>
      <c r="P428" s="202"/>
      <c r="Q428" s="202"/>
      <c r="R428" s="202"/>
      <c r="S428" s="202"/>
      <c r="T428" s="203"/>
      <c r="AT428" s="204" t="s">
        <v>146</v>
      </c>
      <c r="AU428" s="204" t="s">
        <v>81</v>
      </c>
      <c r="AV428" s="12" t="s">
        <v>81</v>
      </c>
      <c r="AW428" s="12" t="s">
        <v>32</v>
      </c>
      <c r="AX428" s="12" t="s">
        <v>71</v>
      </c>
      <c r="AY428" s="204" t="s">
        <v>137</v>
      </c>
    </row>
    <row r="429" spans="2:65" s="12" customFormat="1" ht="11.25">
      <c r="B429" s="194"/>
      <c r="C429" s="195"/>
      <c r="D429" s="185" t="s">
        <v>146</v>
      </c>
      <c r="E429" s="196" t="s">
        <v>19</v>
      </c>
      <c r="F429" s="197" t="s">
        <v>672</v>
      </c>
      <c r="G429" s="195"/>
      <c r="H429" s="198">
        <v>25</v>
      </c>
      <c r="I429" s="199"/>
      <c r="J429" s="195"/>
      <c r="K429" s="195"/>
      <c r="L429" s="200"/>
      <c r="M429" s="201"/>
      <c r="N429" s="202"/>
      <c r="O429" s="202"/>
      <c r="P429" s="202"/>
      <c r="Q429" s="202"/>
      <c r="R429" s="202"/>
      <c r="S429" s="202"/>
      <c r="T429" s="203"/>
      <c r="AT429" s="204" t="s">
        <v>146</v>
      </c>
      <c r="AU429" s="204" t="s">
        <v>81</v>
      </c>
      <c r="AV429" s="12" t="s">
        <v>81</v>
      </c>
      <c r="AW429" s="12" t="s">
        <v>32</v>
      </c>
      <c r="AX429" s="12" t="s">
        <v>71</v>
      </c>
      <c r="AY429" s="204" t="s">
        <v>137</v>
      </c>
    </row>
    <row r="430" spans="2:65" s="13" customFormat="1" ht="11.25">
      <c r="B430" s="205"/>
      <c r="C430" s="206"/>
      <c r="D430" s="185" t="s">
        <v>146</v>
      </c>
      <c r="E430" s="207" t="s">
        <v>19</v>
      </c>
      <c r="F430" s="208" t="s">
        <v>149</v>
      </c>
      <c r="G430" s="206"/>
      <c r="H430" s="209">
        <v>30</v>
      </c>
      <c r="I430" s="210"/>
      <c r="J430" s="206"/>
      <c r="K430" s="206"/>
      <c r="L430" s="211"/>
      <c r="M430" s="212"/>
      <c r="N430" s="213"/>
      <c r="O430" s="213"/>
      <c r="P430" s="213"/>
      <c r="Q430" s="213"/>
      <c r="R430" s="213"/>
      <c r="S430" s="213"/>
      <c r="T430" s="214"/>
      <c r="AT430" s="215" t="s">
        <v>146</v>
      </c>
      <c r="AU430" s="215" t="s">
        <v>81</v>
      </c>
      <c r="AV430" s="13" t="s">
        <v>144</v>
      </c>
      <c r="AW430" s="13" t="s">
        <v>32</v>
      </c>
      <c r="AX430" s="13" t="s">
        <v>79</v>
      </c>
      <c r="AY430" s="215" t="s">
        <v>137</v>
      </c>
    </row>
    <row r="431" spans="2:65" s="1" customFormat="1" ht="16.5" customHeight="1">
      <c r="B431" s="34"/>
      <c r="C431" s="216" t="s">
        <v>673</v>
      </c>
      <c r="D431" s="216" t="s">
        <v>156</v>
      </c>
      <c r="E431" s="217" t="s">
        <v>674</v>
      </c>
      <c r="F431" s="218" t="s">
        <v>675</v>
      </c>
      <c r="G431" s="219" t="s">
        <v>213</v>
      </c>
      <c r="H431" s="220">
        <v>31.5</v>
      </c>
      <c r="I431" s="221"/>
      <c r="J431" s="222">
        <f>ROUND(I431*H431,2)</f>
        <v>0</v>
      </c>
      <c r="K431" s="218" t="s">
        <v>143</v>
      </c>
      <c r="L431" s="223"/>
      <c r="M431" s="224" t="s">
        <v>19</v>
      </c>
      <c r="N431" s="225" t="s">
        <v>42</v>
      </c>
      <c r="O431" s="60"/>
      <c r="P431" s="180">
        <f>O431*H431</f>
        <v>0</v>
      </c>
      <c r="Q431" s="180">
        <v>0</v>
      </c>
      <c r="R431" s="180">
        <f>Q431*H431</f>
        <v>0</v>
      </c>
      <c r="S431" s="180">
        <v>0</v>
      </c>
      <c r="T431" s="181">
        <f>S431*H431</f>
        <v>0</v>
      </c>
      <c r="AR431" s="17" t="s">
        <v>319</v>
      </c>
      <c r="AT431" s="17" t="s">
        <v>156</v>
      </c>
      <c r="AU431" s="17" t="s">
        <v>81</v>
      </c>
      <c r="AY431" s="17" t="s">
        <v>137</v>
      </c>
      <c r="BE431" s="182">
        <f>IF(N431="základní",J431,0)</f>
        <v>0</v>
      </c>
      <c r="BF431" s="182">
        <f>IF(N431="snížená",J431,0)</f>
        <v>0</v>
      </c>
      <c r="BG431" s="182">
        <f>IF(N431="zákl. přenesená",J431,0)</f>
        <v>0</v>
      </c>
      <c r="BH431" s="182">
        <f>IF(N431="sníž. přenesená",J431,0)</f>
        <v>0</v>
      </c>
      <c r="BI431" s="182">
        <f>IF(N431="nulová",J431,0)</f>
        <v>0</v>
      </c>
      <c r="BJ431" s="17" t="s">
        <v>79</v>
      </c>
      <c r="BK431" s="182">
        <f>ROUND(I431*H431,2)</f>
        <v>0</v>
      </c>
      <c r="BL431" s="17" t="s">
        <v>228</v>
      </c>
      <c r="BM431" s="17" t="s">
        <v>676</v>
      </c>
    </row>
    <row r="432" spans="2:65" s="12" customFormat="1" ht="11.25">
      <c r="B432" s="194"/>
      <c r="C432" s="195"/>
      <c r="D432" s="185" t="s">
        <v>146</v>
      </c>
      <c r="E432" s="195"/>
      <c r="F432" s="197" t="s">
        <v>677</v>
      </c>
      <c r="G432" s="195"/>
      <c r="H432" s="198">
        <v>31.5</v>
      </c>
      <c r="I432" s="199"/>
      <c r="J432" s="195"/>
      <c r="K432" s="195"/>
      <c r="L432" s="200"/>
      <c r="M432" s="201"/>
      <c r="N432" s="202"/>
      <c r="O432" s="202"/>
      <c r="P432" s="202"/>
      <c r="Q432" s="202"/>
      <c r="R432" s="202"/>
      <c r="S432" s="202"/>
      <c r="T432" s="203"/>
      <c r="AT432" s="204" t="s">
        <v>146</v>
      </c>
      <c r="AU432" s="204" t="s">
        <v>81</v>
      </c>
      <c r="AV432" s="12" t="s">
        <v>81</v>
      </c>
      <c r="AW432" s="12" t="s">
        <v>4</v>
      </c>
      <c r="AX432" s="12" t="s">
        <v>79</v>
      </c>
      <c r="AY432" s="204" t="s">
        <v>137</v>
      </c>
    </row>
    <row r="433" spans="2:65" s="1" customFormat="1" ht="16.5" customHeight="1">
      <c r="B433" s="34"/>
      <c r="C433" s="171" t="s">
        <v>678</v>
      </c>
      <c r="D433" s="171" t="s">
        <v>139</v>
      </c>
      <c r="E433" s="172" t="s">
        <v>679</v>
      </c>
      <c r="F433" s="173" t="s">
        <v>680</v>
      </c>
      <c r="G433" s="174" t="s">
        <v>84</v>
      </c>
      <c r="H433" s="175">
        <v>135.24</v>
      </c>
      <c r="I433" s="176"/>
      <c r="J433" s="177">
        <f>ROUND(I433*H433,2)</f>
        <v>0</v>
      </c>
      <c r="K433" s="173" t="s">
        <v>143</v>
      </c>
      <c r="L433" s="38"/>
      <c r="M433" s="178" t="s">
        <v>19</v>
      </c>
      <c r="N433" s="179" t="s">
        <v>42</v>
      </c>
      <c r="O433" s="60"/>
      <c r="P433" s="180">
        <f>O433*H433</f>
        <v>0</v>
      </c>
      <c r="Q433" s="180">
        <v>0</v>
      </c>
      <c r="R433" s="180">
        <f>Q433*H433</f>
        <v>0</v>
      </c>
      <c r="S433" s="180">
        <v>0</v>
      </c>
      <c r="T433" s="181">
        <f>S433*H433</f>
        <v>0</v>
      </c>
      <c r="AR433" s="17" t="s">
        <v>228</v>
      </c>
      <c r="AT433" s="17" t="s">
        <v>139</v>
      </c>
      <c r="AU433" s="17" t="s">
        <v>81</v>
      </c>
      <c r="AY433" s="17" t="s">
        <v>137</v>
      </c>
      <c r="BE433" s="182">
        <f>IF(N433="základní",J433,0)</f>
        <v>0</v>
      </c>
      <c r="BF433" s="182">
        <f>IF(N433="snížená",J433,0)</f>
        <v>0</v>
      </c>
      <c r="BG433" s="182">
        <f>IF(N433="zákl. přenesená",J433,0)</f>
        <v>0</v>
      </c>
      <c r="BH433" s="182">
        <f>IF(N433="sníž. přenesená",J433,0)</f>
        <v>0</v>
      </c>
      <c r="BI433" s="182">
        <f>IF(N433="nulová",J433,0)</f>
        <v>0</v>
      </c>
      <c r="BJ433" s="17" t="s">
        <v>79</v>
      </c>
      <c r="BK433" s="182">
        <f>ROUND(I433*H433,2)</f>
        <v>0</v>
      </c>
      <c r="BL433" s="17" t="s">
        <v>228</v>
      </c>
      <c r="BM433" s="17" t="s">
        <v>681</v>
      </c>
    </row>
    <row r="434" spans="2:65" s="1" customFormat="1" ht="16.5" customHeight="1">
      <c r="B434" s="34"/>
      <c r="C434" s="171" t="s">
        <v>682</v>
      </c>
      <c r="D434" s="171" t="s">
        <v>139</v>
      </c>
      <c r="E434" s="172" t="s">
        <v>683</v>
      </c>
      <c r="F434" s="173" t="s">
        <v>684</v>
      </c>
      <c r="G434" s="174" t="s">
        <v>84</v>
      </c>
      <c r="H434" s="175">
        <v>135.24</v>
      </c>
      <c r="I434" s="176"/>
      <c r="J434" s="177">
        <f>ROUND(I434*H434,2)</f>
        <v>0</v>
      </c>
      <c r="K434" s="173" t="s">
        <v>143</v>
      </c>
      <c r="L434" s="38"/>
      <c r="M434" s="178" t="s">
        <v>19</v>
      </c>
      <c r="N434" s="179" t="s">
        <v>42</v>
      </c>
      <c r="O434" s="60"/>
      <c r="P434" s="180">
        <f>O434*H434</f>
        <v>0</v>
      </c>
      <c r="Q434" s="180">
        <v>2.0000000000000001E-4</v>
      </c>
      <c r="R434" s="180">
        <f>Q434*H434</f>
        <v>2.7048000000000003E-2</v>
      </c>
      <c r="S434" s="180">
        <v>0</v>
      </c>
      <c r="T434" s="181">
        <f>S434*H434</f>
        <v>0</v>
      </c>
      <c r="AR434" s="17" t="s">
        <v>228</v>
      </c>
      <c r="AT434" s="17" t="s">
        <v>139</v>
      </c>
      <c r="AU434" s="17" t="s">
        <v>81</v>
      </c>
      <c r="AY434" s="17" t="s">
        <v>137</v>
      </c>
      <c r="BE434" s="182">
        <f>IF(N434="základní",J434,0)</f>
        <v>0</v>
      </c>
      <c r="BF434" s="182">
        <f>IF(N434="snížená",J434,0)</f>
        <v>0</v>
      </c>
      <c r="BG434" s="182">
        <f>IF(N434="zákl. přenesená",J434,0)</f>
        <v>0</v>
      </c>
      <c r="BH434" s="182">
        <f>IF(N434="sníž. přenesená",J434,0)</f>
        <v>0</v>
      </c>
      <c r="BI434" s="182">
        <f>IF(N434="nulová",J434,0)</f>
        <v>0</v>
      </c>
      <c r="BJ434" s="17" t="s">
        <v>79</v>
      </c>
      <c r="BK434" s="182">
        <f>ROUND(I434*H434,2)</f>
        <v>0</v>
      </c>
      <c r="BL434" s="17" t="s">
        <v>228</v>
      </c>
      <c r="BM434" s="17" t="s">
        <v>685</v>
      </c>
    </row>
    <row r="435" spans="2:65" s="11" customFormat="1" ht="11.25">
      <c r="B435" s="183"/>
      <c r="C435" s="184"/>
      <c r="D435" s="185" t="s">
        <v>146</v>
      </c>
      <c r="E435" s="186" t="s">
        <v>19</v>
      </c>
      <c r="F435" s="187" t="s">
        <v>208</v>
      </c>
      <c r="G435" s="184"/>
      <c r="H435" s="186" t="s">
        <v>19</v>
      </c>
      <c r="I435" s="188"/>
      <c r="J435" s="184"/>
      <c r="K435" s="184"/>
      <c r="L435" s="189"/>
      <c r="M435" s="190"/>
      <c r="N435" s="191"/>
      <c r="O435" s="191"/>
      <c r="P435" s="191"/>
      <c r="Q435" s="191"/>
      <c r="R435" s="191"/>
      <c r="S435" s="191"/>
      <c r="T435" s="192"/>
      <c r="AT435" s="193" t="s">
        <v>146</v>
      </c>
      <c r="AU435" s="193" t="s">
        <v>81</v>
      </c>
      <c r="AV435" s="11" t="s">
        <v>79</v>
      </c>
      <c r="AW435" s="11" t="s">
        <v>32</v>
      </c>
      <c r="AX435" s="11" t="s">
        <v>71</v>
      </c>
      <c r="AY435" s="193" t="s">
        <v>137</v>
      </c>
    </row>
    <row r="436" spans="2:65" s="12" customFormat="1" ht="11.25">
      <c r="B436" s="194"/>
      <c r="C436" s="195"/>
      <c r="D436" s="185" t="s">
        <v>146</v>
      </c>
      <c r="E436" s="196" t="s">
        <v>19</v>
      </c>
      <c r="F436" s="197" t="s">
        <v>686</v>
      </c>
      <c r="G436" s="195"/>
      <c r="H436" s="198">
        <v>37.799999999999997</v>
      </c>
      <c r="I436" s="199"/>
      <c r="J436" s="195"/>
      <c r="K436" s="195"/>
      <c r="L436" s="200"/>
      <c r="M436" s="201"/>
      <c r="N436" s="202"/>
      <c r="O436" s="202"/>
      <c r="P436" s="202"/>
      <c r="Q436" s="202"/>
      <c r="R436" s="202"/>
      <c r="S436" s="202"/>
      <c r="T436" s="203"/>
      <c r="AT436" s="204" t="s">
        <v>146</v>
      </c>
      <c r="AU436" s="204" t="s">
        <v>81</v>
      </c>
      <c r="AV436" s="12" t="s">
        <v>81</v>
      </c>
      <c r="AW436" s="12" t="s">
        <v>32</v>
      </c>
      <c r="AX436" s="12" t="s">
        <v>71</v>
      </c>
      <c r="AY436" s="204" t="s">
        <v>137</v>
      </c>
    </row>
    <row r="437" spans="2:65" s="12" customFormat="1" ht="11.25">
      <c r="B437" s="194"/>
      <c r="C437" s="195"/>
      <c r="D437" s="185" t="s">
        <v>146</v>
      </c>
      <c r="E437" s="196" t="s">
        <v>19</v>
      </c>
      <c r="F437" s="197" t="s">
        <v>687</v>
      </c>
      <c r="G437" s="195"/>
      <c r="H437" s="198">
        <v>7.65</v>
      </c>
      <c r="I437" s="199"/>
      <c r="J437" s="195"/>
      <c r="K437" s="195"/>
      <c r="L437" s="200"/>
      <c r="M437" s="201"/>
      <c r="N437" s="202"/>
      <c r="O437" s="202"/>
      <c r="P437" s="202"/>
      <c r="Q437" s="202"/>
      <c r="R437" s="202"/>
      <c r="S437" s="202"/>
      <c r="T437" s="203"/>
      <c r="AT437" s="204" t="s">
        <v>146</v>
      </c>
      <c r="AU437" s="204" t="s">
        <v>81</v>
      </c>
      <c r="AV437" s="12" t="s">
        <v>81</v>
      </c>
      <c r="AW437" s="12" t="s">
        <v>32</v>
      </c>
      <c r="AX437" s="12" t="s">
        <v>71</v>
      </c>
      <c r="AY437" s="204" t="s">
        <v>137</v>
      </c>
    </row>
    <row r="438" spans="2:65" s="12" customFormat="1" ht="11.25">
      <c r="B438" s="194"/>
      <c r="C438" s="195"/>
      <c r="D438" s="185" t="s">
        <v>146</v>
      </c>
      <c r="E438" s="196" t="s">
        <v>19</v>
      </c>
      <c r="F438" s="197" t="s">
        <v>688</v>
      </c>
      <c r="G438" s="195"/>
      <c r="H438" s="198">
        <v>18.015999999999998</v>
      </c>
      <c r="I438" s="199"/>
      <c r="J438" s="195"/>
      <c r="K438" s="195"/>
      <c r="L438" s="200"/>
      <c r="M438" s="201"/>
      <c r="N438" s="202"/>
      <c r="O438" s="202"/>
      <c r="P438" s="202"/>
      <c r="Q438" s="202"/>
      <c r="R438" s="202"/>
      <c r="S438" s="202"/>
      <c r="T438" s="203"/>
      <c r="AT438" s="204" t="s">
        <v>146</v>
      </c>
      <c r="AU438" s="204" t="s">
        <v>81</v>
      </c>
      <c r="AV438" s="12" t="s">
        <v>81</v>
      </c>
      <c r="AW438" s="12" t="s">
        <v>32</v>
      </c>
      <c r="AX438" s="12" t="s">
        <v>71</v>
      </c>
      <c r="AY438" s="204" t="s">
        <v>137</v>
      </c>
    </row>
    <row r="439" spans="2:65" s="12" customFormat="1" ht="11.25">
      <c r="B439" s="194"/>
      <c r="C439" s="195"/>
      <c r="D439" s="185" t="s">
        <v>146</v>
      </c>
      <c r="E439" s="196" t="s">
        <v>19</v>
      </c>
      <c r="F439" s="197" t="s">
        <v>277</v>
      </c>
      <c r="G439" s="195"/>
      <c r="H439" s="198">
        <v>31.228999999999999</v>
      </c>
      <c r="I439" s="199"/>
      <c r="J439" s="195"/>
      <c r="K439" s="195"/>
      <c r="L439" s="200"/>
      <c r="M439" s="201"/>
      <c r="N439" s="202"/>
      <c r="O439" s="202"/>
      <c r="P439" s="202"/>
      <c r="Q439" s="202"/>
      <c r="R439" s="202"/>
      <c r="S439" s="202"/>
      <c r="T439" s="203"/>
      <c r="AT439" s="204" t="s">
        <v>146</v>
      </c>
      <c r="AU439" s="204" t="s">
        <v>81</v>
      </c>
      <c r="AV439" s="12" t="s">
        <v>81</v>
      </c>
      <c r="AW439" s="12" t="s">
        <v>32</v>
      </c>
      <c r="AX439" s="12" t="s">
        <v>71</v>
      </c>
      <c r="AY439" s="204" t="s">
        <v>137</v>
      </c>
    </row>
    <row r="440" spans="2:65" s="12" customFormat="1" ht="11.25">
      <c r="B440" s="194"/>
      <c r="C440" s="195"/>
      <c r="D440" s="185" t="s">
        <v>146</v>
      </c>
      <c r="E440" s="196" t="s">
        <v>19</v>
      </c>
      <c r="F440" s="197" t="s">
        <v>278</v>
      </c>
      <c r="G440" s="195"/>
      <c r="H440" s="198">
        <v>20.25</v>
      </c>
      <c r="I440" s="199"/>
      <c r="J440" s="195"/>
      <c r="K440" s="195"/>
      <c r="L440" s="200"/>
      <c r="M440" s="201"/>
      <c r="N440" s="202"/>
      <c r="O440" s="202"/>
      <c r="P440" s="202"/>
      <c r="Q440" s="202"/>
      <c r="R440" s="202"/>
      <c r="S440" s="202"/>
      <c r="T440" s="203"/>
      <c r="AT440" s="204" t="s">
        <v>146</v>
      </c>
      <c r="AU440" s="204" t="s">
        <v>81</v>
      </c>
      <c r="AV440" s="12" t="s">
        <v>81</v>
      </c>
      <c r="AW440" s="12" t="s">
        <v>32</v>
      </c>
      <c r="AX440" s="12" t="s">
        <v>71</v>
      </c>
      <c r="AY440" s="204" t="s">
        <v>137</v>
      </c>
    </row>
    <row r="441" spans="2:65" s="12" customFormat="1" ht="11.25">
      <c r="B441" s="194"/>
      <c r="C441" s="195"/>
      <c r="D441" s="185" t="s">
        <v>146</v>
      </c>
      <c r="E441" s="196" t="s">
        <v>19</v>
      </c>
      <c r="F441" s="197" t="s">
        <v>279</v>
      </c>
      <c r="G441" s="195"/>
      <c r="H441" s="198">
        <v>20.295000000000002</v>
      </c>
      <c r="I441" s="199"/>
      <c r="J441" s="195"/>
      <c r="K441" s="195"/>
      <c r="L441" s="200"/>
      <c r="M441" s="201"/>
      <c r="N441" s="202"/>
      <c r="O441" s="202"/>
      <c r="P441" s="202"/>
      <c r="Q441" s="202"/>
      <c r="R441" s="202"/>
      <c r="S441" s="202"/>
      <c r="T441" s="203"/>
      <c r="AT441" s="204" t="s">
        <v>146</v>
      </c>
      <c r="AU441" s="204" t="s">
        <v>81</v>
      </c>
      <c r="AV441" s="12" t="s">
        <v>81</v>
      </c>
      <c r="AW441" s="12" t="s">
        <v>32</v>
      </c>
      <c r="AX441" s="12" t="s">
        <v>71</v>
      </c>
      <c r="AY441" s="204" t="s">
        <v>137</v>
      </c>
    </row>
    <row r="442" spans="2:65" s="13" customFormat="1" ht="11.25">
      <c r="B442" s="205"/>
      <c r="C442" s="206"/>
      <c r="D442" s="185" t="s">
        <v>146</v>
      </c>
      <c r="E442" s="207" t="s">
        <v>19</v>
      </c>
      <c r="F442" s="208" t="s">
        <v>149</v>
      </c>
      <c r="G442" s="206"/>
      <c r="H442" s="209">
        <v>135.24</v>
      </c>
      <c r="I442" s="210"/>
      <c r="J442" s="206"/>
      <c r="K442" s="206"/>
      <c r="L442" s="211"/>
      <c r="M442" s="212"/>
      <c r="N442" s="213"/>
      <c r="O442" s="213"/>
      <c r="P442" s="213"/>
      <c r="Q442" s="213"/>
      <c r="R442" s="213"/>
      <c r="S442" s="213"/>
      <c r="T442" s="214"/>
      <c r="AT442" s="215" t="s">
        <v>146</v>
      </c>
      <c r="AU442" s="215" t="s">
        <v>81</v>
      </c>
      <c r="AV442" s="13" t="s">
        <v>144</v>
      </c>
      <c r="AW442" s="13" t="s">
        <v>32</v>
      </c>
      <c r="AX442" s="13" t="s">
        <v>79</v>
      </c>
      <c r="AY442" s="215" t="s">
        <v>137</v>
      </c>
    </row>
    <row r="443" spans="2:65" s="1" customFormat="1" ht="22.5" customHeight="1">
      <c r="B443" s="34"/>
      <c r="C443" s="171" t="s">
        <v>689</v>
      </c>
      <c r="D443" s="171" t="s">
        <v>139</v>
      </c>
      <c r="E443" s="172" t="s">
        <v>690</v>
      </c>
      <c r="F443" s="173" t="s">
        <v>691</v>
      </c>
      <c r="G443" s="174" t="s">
        <v>84</v>
      </c>
      <c r="H443" s="175">
        <v>135.24</v>
      </c>
      <c r="I443" s="176"/>
      <c r="J443" s="177">
        <f>ROUND(I443*H443,2)</f>
        <v>0</v>
      </c>
      <c r="K443" s="173" t="s">
        <v>143</v>
      </c>
      <c r="L443" s="38"/>
      <c r="M443" s="178" t="s">
        <v>19</v>
      </c>
      <c r="N443" s="179" t="s">
        <v>42</v>
      </c>
      <c r="O443" s="60"/>
      <c r="P443" s="180">
        <f>O443*H443</f>
        <v>0</v>
      </c>
      <c r="Q443" s="180">
        <v>2.7E-4</v>
      </c>
      <c r="R443" s="180">
        <f>Q443*H443</f>
        <v>3.65148E-2</v>
      </c>
      <c r="S443" s="180">
        <v>0</v>
      </c>
      <c r="T443" s="181">
        <f>S443*H443</f>
        <v>0</v>
      </c>
      <c r="AR443" s="17" t="s">
        <v>228</v>
      </c>
      <c r="AT443" s="17" t="s">
        <v>139</v>
      </c>
      <c r="AU443" s="17" t="s">
        <v>81</v>
      </c>
      <c r="AY443" s="17" t="s">
        <v>137</v>
      </c>
      <c r="BE443" s="182">
        <f>IF(N443="základní",J443,0)</f>
        <v>0</v>
      </c>
      <c r="BF443" s="182">
        <f>IF(N443="snížená",J443,0)</f>
        <v>0</v>
      </c>
      <c r="BG443" s="182">
        <f>IF(N443="zákl. přenesená",J443,0)</f>
        <v>0</v>
      </c>
      <c r="BH443" s="182">
        <f>IF(N443="sníž. přenesená",J443,0)</f>
        <v>0</v>
      </c>
      <c r="BI443" s="182">
        <f>IF(N443="nulová",J443,0)</f>
        <v>0</v>
      </c>
      <c r="BJ443" s="17" t="s">
        <v>79</v>
      </c>
      <c r="BK443" s="182">
        <f>ROUND(I443*H443,2)</f>
        <v>0</v>
      </c>
      <c r="BL443" s="17" t="s">
        <v>228</v>
      </c>
      <c r="BM443" s="17" t="s">
        <v>692</v>
      </c>
    </row>
    <row r="444" spans="2:65" s="1" customFormat="1" ht="16.5" customHeight="1">
      <c r="B444" s="34"/>
      <c r="C444" s="171" t="s">
        <v>693</v>
      </c>
      <c r="D444" s="171" t="s">
        <v>139</v>
      </c>
      <c r="E444" s="172" t="s">
        <v>694</v>
      </c>
      <c r="F444" s="173" t="s">
        <v>695</v>
      </c>
      <c r="G444" s="174" t="s">
        <v>84</v>
      </c>
      <c r="H444" s="175">
        <v>9.4130000000000003</v>
      </c>
      <c r="I444" s="176"/>
      <c r="J444" s="177">
        <f>ROUND(I444*H444,2)</f>
        <v>0</v>
      </c>
      <c r="K444" s="173" t="s">
        <v>143</v>
      </c>
      <c r="L444" s="38"/>
      <c r="M444" s="178" t="s">
        <v>19</v>
      </c>
      <c r="N444" s="179" t="s">
        <v>42</v>
      </c>
      <c r="O444" s="60"/>
      <c r="P444" s="180">
        <f>O444*H444</f>
        <v>0</v>
      </c>
      <c r="Q444" s="180">
        <v>8.9300000000000004E-3</v>
      </c>
      <c r="R444" s="180">
        <f>Q444*H444</f>
        <v>8.4058090000000002E-2</v>
      </c>
      <c r="S444" s="180">
        <v>0</v>
      </c>
      <c r="T444" s="181">
        <f>S444*H444</f>
        <v>0</v>
      </c>
      <c r="AR444" s="17" t="s">
        <v>228</v>
      </c>
      <c r="AT444" s="17" t="s">
        <v>139</v>
      </c>
      <c r="AU444" s="17" t="s">
        <v>81</v>
      </c>
      <c r="AY444" s="17" t="s">
        <v>137</v>
      </c>
      <c r="BE444" s="182">
        <f>IF(N444="základní",J444,0)</f>
        <v>0</v>
      </c>
      <c r="BF444" s="182">
        <f>IF(N444="snížená",J444,0)</f>
        <v>0</v>
      </c>
      <c r="BG444" s="182">
        <f>IF(N444="zákl. přenesená",J444,0)</f>
        <v>0</v>
      </c>
      <c r="BH444" s="182">
        <f>IF(N444="sníž. přenesená",J444,0)</f>
        <v>0</v>
      </c>
      <c r="BI444" s="182">
        <f>IF(N444="nulová",J444,0)</f>
        <v>0</v>
      </c>
      <c r="BJ444" s="17" t="s">
        <v>79</v>
      </c>
      <c r="BK444" s="182">
        <f>ROUND(I444*H444,2)</f>
        <v>0</v>
      </c>
      <c r="BL444" s="17" t="s">
        <v>228</v>
      </c>
      <c r="BM444" s="17" t="s">
        <v>696</v>
      </c>
    </row>
    <row r="445" spans="2:65" s="11" customFormat="1" ht="11.25">
      <c r="B445" s="183"/>
      <c r="C445" s="184"/>
      <c r="D445" s="185" t="s">
        <v>146</v>
      </c>
      <c r="E445" s="186" t="s">
        <v>19</v>
      </c>
      <c r="F445" s="187" t="s">
        <v>208</v>
      </c>
      <c r="G445" s="184"/>
      <c r="H445" s="186" t="s">
        <v>19</v>
      </c>
      <c r="I445" s="188"/>
      <c r="J445" s="184"/>
      <c r="K445" s="184"/>
      <c r="L445" s="189"/>
      <c r="M445" s="190"/>
      <c r="N445" s="191"/>
      <c r="O445" s="191"/>
      <c r="P445" s="191"/>
      <c r="Q445" s="191"/>
      <c r="R445" s="191"/>
      <c r="S445" s="191"/>
      <c r="T445" s="192"/>
      <c r="AT445" s="193" t="s">
        <v>146</v>
      </c>
      <c r="AU445" s="193" t="s">
        <v>81</v>
      </c>
      <c r="AV445" s="11" t="s">
        <v>79</v>
      </c>
      <c r="AW445" s="11" t="s">
        <v>32</v>
      </c>
      <c r="AX445" s="11" t="s">
        <v>71</v>
      </c>
      <c r="AY445" s="193" t="s">
        <v>137</v>
      </c>
    </row>
    <row r="446" spans="2:65" s="12" customFormat="1" ht="11.25">
      <c r="B446" s="194"/>
      <c r="C446" s="195"/>
      <c r="D446" s="185" t="s">
        <v>146</v>
      </c>
      <c r="E446" s="196" t="s">
        <v>19</v>
      </c>
      <c r="F446" s="197" t="s">
        <v>697</v>
      </c>
      <c r="G446" s="195"/>
      <c r="H446" s="198">
        <v>9.4130000000000003</v>
      </c>
      <c r="I446" s="199"/>
      <c r="J446" s="195"/>
      <c r="K446" s="195"/>
      <c r="L446" s="200"/>
      <c r="M446" s="201"/>
      <c r="N446" s="202"/>
      <c r="O446" s="202"/>
      <c r="P446" s="202"/>
      <c r="Q446" s="202"/>
      <c r="R446" s="202"/>
      <c r="S446" s="202"/>
      <c r="T446" s="203"/>
      <c r="AT446" s="204" t="s">
        <v>146</v>
      </c>
      <c r="AU446" s="204" t="s">
        <v>81</v>
      </c>
      <c r="AV446" s="12" t="s">
        <v>81</v>
      </c>
      <c r="AW446" s="12" t="s">
        <v>32</v>
      </c>
      <c r="AX446" s="12" t="s">
        <v>71</v>
      </c>
      <c r="AY446" s="204" t="s">
        <v>137</v>
      </c>
    </row>
    <row r="447" spans="2:65" s="13" customFormat="1" ht="11.25">
      <c r="B447" s="205"/>
      <c r="C447" s="206"/>
      <c r="D447" s="185" t="s">
        <v>146</v>
      </c>
      <c r="E447" s="207" t="s">
        <v>19</v>
      </c>
      <c r="F447" s="208" t="s">
        <v>149</v>
      </c>
      <c r="G447" s="206"/>
      <c r="H447" s="209">
        <v>9.4130000000000003</v>
      </c>
      <c r="I447" s="210"/>
      <c r="J447" s="206"/>
      <c r="K447" s="206"/>
      <c r="L447" s="211"/>
      <c r="M447" s="212"/>
      <c r="N447" s="213"/>
      <c r="O447" s="213"/>
      <c r="P447" s="213"/>
      <c r="Q447" s="213"/>
      <c r="R447" s="213"/>
      <c r="S447" s="213"/>
      <c r="T447" s="214"/>
      <c r="AT447" s="215" t="s">
        <v>146</v>
      </c>
      <c r="AU447" s="215" t="s">
        <v>81</v>
      </c>
      <c r="AV447" s="13" t="s">
        <v>144</v>
      </c>
      <c r="AW447" s="13" t="s">
        <v>32</v>
      </c>
      <c r="AX447" s="13" t="s">
        <v>79</v>
      </c>
      <c r="AY447" s="215" t="s">
        <v>137</v>
      </c>
    </row>
    <row r="448" spans="2:65" s="10" customFormat="1" ht="25.9" customHeight="1">
      <c r="B448" s="155"/>
      <c r="C448" s="156"/>
      <c r="D448" s="157" t="s">
        <v>70</v>
      </c>
      <c r="E448" s="158" t="s">
        <v>698</v>
      </c>
      <c r="F448" s="158" t="s">
        <v>699</v>
      </c>
      <c r="G448" s="156"/>
      <c r="H448" s="156"/>
      <c r="I448" s="159"/>
      <c r="J448" s="160">
        <f>BK448</f>
        <v>0</v>
      </c>
      <c r="K448" s="156"/>
      <c r="L448" s="161"/>
      <c r="M448" s="162"/>
      <c r="N448" s="163"/>
      <c r="O448" s="163"/>
      <c r="P448" s="164">
        <f>P449+P453+P461+P470</f>
        <v>0</v>
      </c>
      <c r="Q448" s="163"/>
      <c r="R448" s="164">
        <f>R449+R453+R461+R470</f>
        <v>0</v>
      </c>
      <c r="S448" s="163"/>
      <c r="T448" s="165">
        <f>T449+T453+T461+T470</f>
        <v>0</v>
      </c>
      <c r="AR448" s="166" t="s">
        <v>168</v>
      </c>
      <c r="AT448" s="167" t="s">
        <v>70</v>
      </c>
      <c r="AU448" s="167" t="s">
        <v>71</v>
      </c>
      <c r="AY448" s="166" t="s">
        <v>137</v>
      </c>
      <c r="BK448" s="168">
        <f>BK449+BK453+BK461+BK470</f>
        <v>0</v>
      </c>
    </row>
    <row r="449" spans="2:65" s="10" customFormat="1" ht="22.9" customHeight="1">
      <c r="B449" s="155"/>
      <c r="C449" s="156"/>
      <c r="D449" s="157" t="s">
        <v>70</v>
      </c>
      <c r="E449" s="169" t="s">
        <v>700</v>
      </c>
      <c r="F449" s="169" t="s">
        <v>701</v>
      </c>
      <c r="G449" s="156"/>
      <c r="H449" s="156"/>
      <c r="I449" s="159"/>
      <c r="J449" s="170">
        <f>BK449</f>
        <v>0</v>
      </c>
      <c r="K449" s="156"/>
      <c r="L449" s="161"/>
      <c r="M449" s="162"/>
      <c r="N449" s="163"/>
      <c r="O449" s="163"/>
      <c r="P449" s="164">
        <f>SUM(P450:P452)</f>
        <v>0</v>
      </c>
      <c r="Q449" s="163"/>
      <c r="R449" s="164">
        <f>SUM(R450:R452)</f>
        <v>0</v>
      </c>
      <c r="S449" s="163"/>
      <c r="T449" s="165">
        <f>SUM(T450:T452)</f>
        <v>0</v>
      </c>
      <c r="AR449" s="166" t="s">
        <v>168</v>
      </c>
      <c r="AT449" s="167" t="s">
        <v>70</v>
      </c>
      <c r="AU449" s="167" t="s">
        <v>79</v>
      </c>
      <c r="AY449" s="166" t="s">
        <v>137</v>
      </c>
      <c r="BK449" s="168">
        <f>SUM(BK450:BK452)</f>
        <v>0</v>
      </c>
    </row>
    <row r="450" spans="2:65" s="1" customFormat="1" ht="16.5" customHeight="1">
      <c r="B450" s="34"/>
      <c r="C450" s="171" t="s">
        <v>702</v>
      </c>
      <c r="D450" s="171" t="s">
        <v>139</v>
      </c>
      <c r="E450" s="172" t="s">
        <v>703</v>
      </c>
      <c r="F450" s="173" t="s">
        <v>704</v>
      </c>
      <c r="G450" s="174" t="s">
        <v>705</v>
      </c>
      <c r="H450" s="175">
        <v>1</v>
      </c>
      <c r="I450" s="176"/>
      <c r="J450" s="177">
        <f>ROUND(I450*H450,2)</f>
        <v>0</v>
      </c>
      <c r="K450" s="173" t="s">
        <v>143</v>
      </c>
      <c r="L450" s="38"/>
      <c r="M450" s="178" t="s">
        <v>19</v>
      </c>
      <c r="N450" s="179" t="s">
        <v>42</v>
      </c>
      <c r="O450" s="60"/>
      <c r="P450" s="180">
        <f>O450*H450</f>
        <v>0</v>
      </c>
      <c r="Q450" s="180">
        <v>0</v>
      </c>
      <c r="R450" s="180">
        <f>Q450*H450</f>
        <v>0</v>
      </c>
      <c r="S450" s="180">
        <v>0</v>
      </c>
      <c r="T450" s="181">
        <f>S450*H450</f>
        <v>0</v>
      </c>
      <c r="AR450" s="17" t="s">
        <v>706</v>
      </c>
      <c r="AT450" s="17" t="s">
        <v>139</v>
      </c>
      <c r="AU450" s="17" t="s">
        <v>81</v>
      </c>
      <c r="AY450" s="17" t="s">
        <v>137</v>
      </c>
      <c r="BE450" s="182">
        <f>IF(N450="základní",J450,0)</f>
        <v>0</v>
      </c>
      <c r="BF450" s="182">
        <f>IF(N450="snížená",J450,0)</f>
        <v>0</v>
      </c>
      <c r="BG450" s="182">
        <f>IF(N450="zákl. přenesená",J450,0)</f>
        <v>0</v>
      </c>
      <c r="BH450" s="182">
        <f>IF(N450="sníž. přenesená",J450,0)</f>
        <v>0</v>
      </c>
      <c r="BI450" s="182">
        <f>IF(N450="nulová",J450,0)</f>
        <v>0</v>
      </c>
      <c r="BJ450" s="17" t="s">
        <v>79</v>
      </c>
      <c r="BK450" s="182">
        <f>ROUND(I450*H450,2)</f>
        <v>0</v>
      </c>
      <c r="BL450" s="17" t="s">
        <v>706</v>
      </c>
      <c r="BM450" s="17" t="s">
        <v>707</v>
      </c>
    </row>
    <row r="451" spans="2:65" s="12" customFormat="1" ht="11.25">
      <c r="B451" s="194"/>
      <c r="C451" s="195"/>
      <c r="D451" s="185" t="s">
        <v>146</v>
      </c>
      <c r="E451" s="196" t="s">
        <v>19</v>
      </c>
      <c r="F451" s="197" t="s">
        <v>708</v>
      </c>
      <c r="G451" s="195"/>
      <c r="H451" s="198">
        <v>1</v>
      </c>
      <c r="I451" s="199"/>
      <c r="J451" s="195"/>
      <c r="K451" s="195"/>
      <c r="L451" s="200"/>
      <c r="M451" s="201"/>
      <c r="N451" s="202"/>
      <c r="O451" s="202"/>
      <c r="P451" s="202"/>
      <c r="Q451" s="202"/>
      <c r="R451" s="202"/>
      <c r="S451" s="202"/>
      <c r="T451" s="203"/>
      <c r="AT451" s="204" t="s">
        <v>146</v>
      </c>
      <c r="AU451" s="204" t="s">
        <v>81</v>
      </c>
      <c r="AV451" s="12" t="s">
        <v>81</v>
      </c>
      <c r="AW451" s="12" t="s">
        <v>32</v>
      </c>
      <c r="AX451" s="12" t="s">
        <v>79</v>
      </c>
      <c r="AY451" s="204" t="s">
        <v>137</v>
      </c>
    </row>
    <row r="452" spans="2:65" s="1" customFormat="1" ht="16.5" customHeight="1">
      <c r="B452" s="34"/>
      <c r="C452" s="171" t="s">
        <v>709</v>
      </c>
      <c r="D452" s="171" t="s">
        <v>139</v>
      </c>
      <c r="E452" s="172" t="s">
        <v>710</v>
      </c>
      <c r="F452" s="173" t="s">
        <v>711</v>
      </c>
      <c r="G452" s="174" t="s">
        <v>705</v>
      </c>
      <c r="H452" s="175">
        <v>1</v>
      </c>
      <c r="I452" s="176"/>
      <c r="J452" s="177">
        <f>ROUND(I452*H452,2)</f>
        <v>0</v>
      </c>
      <c r="K452" s="173" t="s">
        <v>143</v>
      </c>
      <c r="L452" s="38"/>
      <c r="M452" s="178" t="s">
        <v>19</v>
      </c>
      <c r="N452" s="179" t="s">
        <v>42</v>
      </c>
      <c r="O452" s="60"/>
      <c r="P452" s="180">
        <f>O452*H452</f>
        <v>0</v>
      </c>
      <c r="Q452" s="180">
        <v>0</v>
      </c>
      <c r="R452" s="180">
        <f>Q452*H452</f>
        <v>0</v>
      </c>
      <c r="S452" s="180">
        <v>0</v>
      </c>
      <c r="T452" s="181">
        <f>S452*H452</f>
        <v>0</v>
      </c>
      <c r="AR452" s="17" t="s">
        <v>706</v>
      </c>
      <c r="AT452" s="17" t="s">
        <v>139</v>
      </c>
      <c r="AU452" s="17" t="s">
        <v>81</v>
      </c>
      <c r="AY452" s="17" t="s">
        <v>137</v>
      </c>
      <c r="BE452" s="182">
        <f>IF(N452="základní",J452,0)</f>
        <v>0</v>
      </c>
      <c r="BF452" s="182">
        <f>IF(N452="snížená",J452,0)</f>
        <v>0</v>
      </c>
      <c r="BG452" s="182">
        <f>IF(N452="zákl. přenesená",J452,0)</f>
        <v>0</v>
      </c>
      <c r="BH452" s="182">
        <f>IF(N452="sníž. přenesená",J452,0)</f>
        <v>0</v>
      </c>
      <c r="BI452" s="182">
        <f>IF(N452="nulová",J452,0)</f>
        <v>0</v>
      </c>
      <c r="BJ452" s="17" t="s">
        <v>79</v>
      </c>
      <c r="BK452" s="182">
        <f>ROUND(I452*H452,2)</f>
        <v>0</v>
      </c>
      <c r="BL452" s="17" t="s">
        <v>706</v>
      </c>
      <c r="BM452" s="17" t="s">
        <v>712</v>
      </c>
    </row>
    <row r="453" spans="2:65" s="10" customFormat="1" ht="22.9" customHeight="1">
      <c r="B453" s="155"/>
      <c r="C453" s="156"/>
      <c r="D453" s="157" t="s">
        <v>70</v>
      </c>
      <c r="E453" s="169" t="s">
        <v>713</v>
      </c>
      <c r="F453" s="169" t="s">
        <v>714</v>
      </c>
      <c r="G453" s="156"/>
      <c r="H453" s="156"/>
      <c r="I453" s="159"/>
      <c r="J453" s="170">
        <f>BK453</f>
        <v>0</v>
      </c>
      <c r="K453" s="156"/>
      <c r="L453" s="161"/>
      <c r="M453" s="162"/>
      <c r="N453" s="163"/>
      <c r="O453" s="163"/>
      <c r="P453" s="164">
        <f>SUM(P454:P460)</f>
        <v>0</v>
      </c>
      <c r="Q453" s="163"/>
      <c r="R453" s="164">
        <f>SUM(R454:R460)</f>
        <v>0</v>
      </c>
      <c r="S453" s="163"/>
      <c r="T453" s="165">
        <f>SUM(T454:T460)</f>
        <v>0</v>
      </c>
      <c r="AR453" s="166" t="s">
        <v>168</v>
      </c>
      <c r="AT453" s="167" t="s">
        <v>70</v>
      </c>
      <c r="AU453" s="167" t="s">
        <v>79</v>
      </c>
      <c r="AY453" s="166" t="s">
        <v>137</v>
      </c>
      <c r="BK453" s="168">
        <f>SUM(BK454:BK460)</f>
        <v>0</v>
      </c>
    </row>
    <row r="454" spans="2:65" s="1" customFormat="1" ht="16.5" customHeight="1">
      <c r="B454" s="34"/>
      <c r="C454" s="171" t="s">
        <v>715</v>
      </c>
      <c r="D454" s="171" t="s">
        <v>139</v>
      </c>
      <c r="E454" s="172" t="s">
        <v>716</v>
      </c>
      <c r="F454" s="173" t="s">
        <v>714</v>
      </c>
      <c r="G454" s="174" t="s">
        <v>705</v>
      </c>
      <c r="H454" s="175">
        <v>1</v>
      </c>
      <c r="I454" s="176"/>
      <c r="J454" s="177">
        <f>ROUND(I454*H454,2)</f>
        <v>0</v>
      </c>
      <c r="K454" s="173" t="s">
        <v>143</v>
      </c>
      <c r="L454" s="38"/>
      <c r="M454" s="178" t="s">
        <v>19</v>
      </c>
      <c r="N454" s="179" t="s">
        <v>42</v>
      </c>
      <c r="O454" s="60"/>
      <c r="P454" s="180">
        <f>O454*H454</f>
        <v>0</v>
      </c>
      <c r="Q454" s="180">
        <v>0</v>
      </c>
      <c r="R454" s="180">
        <f>Q454*H454</f>
        <v>0</v>
      </c>
      <c r="S454" s="180">
        <v>0</v>
      </c>
      <c r="T454" s="181">
        <f>S454*H454</f>
        <v>0</v>
      </c>
      <c r="AR454" s="17" t="s">
        <v>706</v>
      </c>
      <c r="AT454" s="17" t="s">
        <v>139</v>
      </c>
      <c r="AU454" s="17" t="s">
        <v>81</v>
      </c>
      <c r="AY454" s="17" t="s">
        <v>137</v>
      </c>
      <c r="BE454" s="182">
        <f>IF(N454="základní",J454,0)</f>
        <v>0</v>
      </c>
      <c r="BF454" s="182">
        <f>IF(N454="snížená",J454,0)</f>
        <v>0</v>
      </c>
      <c r="BG454" s="182">
        <f>IF(N454="zákl. přenesená",J454,0)</f>
        <v>0</v>
      </c>
      <c r="BH454" s="182">
        <f>IF(N454="sníž. přenesená",J454,0)</f>
        <v>0</v>
      </c>
      <c r="BI454" s="182">
        <f>IF(N454="nulová",J454,0)</f>
        <v>0</v>
      </c>
      <c r="BJ454" s="17" t="s">
        <v>79</v>
      </c>
      <c r="BK454" s="182">
        <f>ROUND(I454*H454,2)</f>
        <v>0</v>
      </c>
      <c r="BL454" s="17" t="s">
        <v>706</v>
      </c>
      <c r="BM454" s="17" t="s">
        <v>717</v>
      </c>
    </row>
    <row r="455" spans="2:65" s="12" customFormat="1" ht="22.5">
      <c r="B455" s="194"/>
      <c r="C455" s="195"/>
      <c r="D455" s="185" t="s">
        <v>146</v>
      </c>
      <c r="E455" s="196" t="s">
        <v>19</v>
      </c>
      <c r="F455" s="197" t="s">
        <v>718</v>
      </c>
      <c r="G455" s="195"/>
      <c r="H455" s="198">
        <v>1</v>
      </c>
      <c r="I455" s="199"/>
      <c r="J455" s="195"/>
      <c r="K455" s="195"/>
      <c r="L455" s="200"/>
      <c r="M455" s="201"/>
      <c r="N455" s="202"/>
      <c r="O455" s="202"/>
      <c r="P455" s="202"/>
      <c r="Q455" s="202"/>
      <c r="R455" s="202"/>
      <c r="S455" s="202"/>
      <c r="T455" s="203"/>
      <c r="AT455" s="204" t="s">
        <v>146</v>
      </c>
      <c r="AU455" s="204" t="s">
        <v>81</v>
      </c>
      <c r="AV455" s="12" t="s">
        <v>81</v>
      </c>
      <c r="AW455" s="12" t="s">
        <v>32</v>
      </c>
      <c r="AX455" s="12" t="s">
        <v>71</v>
      </c>
      <c r="AY455" s="204" t="s">
        <v>137</v>
      </c>
    </row>
    <row r="456" spans="2:65" s="11" customFormat="1" ht="11.25">
      <c r="B456" s="183"/>
      <c r="C456" s="184"/>
      <c r="D456" s="185" t="s">
        <v>146</v>
      </c>
      <c r="E456" s="186" t="s">
        <v>19</v>
      </c>
      <c r="F456" s="187" t="s">
        <v>719</v>
      </c>
      <c r="G456" s="184"/>
      <c r="H456" s="186" t="s">
        <v>19</v>
      </c>
      <c r="I456" s="188"/>
      <c r="J456" s="184"/>
      <c r="K456" s="184"/>
      <c r="L456" s="189"/>
      <c r="M456" s="190"/>
      <c r="N456" s="191"/>
      <c r="O456" s="191"/>
      <c r="P456" s="191"/>
      <c r="Q456" s="191"/>
      <c r="R456" s="191"/>
      <c r="S456" s="191"/>
      <c r="T456" s="192"/>
      <c r="AT456" s="193" t="s">
        <v>146</v>
      </c>
      <c r="AU456" s="193" t="s">
        <v>81</v>
      </c>
      <c r="AV456" s="11" t="s">
        <v>79</v>
      </c>
      <c r="AW456" s="11" t="s">
        <v>32</v>
      </c>
      <c r="AX456" s="11" t="s">
        <v>71</v>
      </c>
      <c r="AY456" s="193" t="s">
        <v>137</v>
      </c>
    </row>
    <row r="457" spans="2:65" s="11" customFormat="1" ht="11.25">
      <c r="B457" s="183"/>
      <c r="C457" s="184"/>
      <c r="D457" s="185" t="s">
        <v>146</v>
      </c>
      <c r="E457" s="186" t="s">
        <v>19</v>
      </c>
      <c r="F457" s="187" t="s">
        <v>720</v>
      </c>
      <c r="G457" s="184"/>
      <c r="H457" s="186" t="s">
        <v>19</v>
      </c>
      <c r="I457" s="188"/>
      <c r="J457" s="184"/>
      <c r="K457" s="184"/>
      <c r="L457" s="189"/>
      <c r="M457" s="190"/>
      <c r="N457" s="191"/>
      <c r="O457" s="191"/>
      <c r="P457" s="191"/>
      <c r="Q457" s="191"/>
      <c r="R457" s="191"/>
      <c r="S457" s="191"/>
      <c r="T457" s="192"/>
      <c r="AT457" s="193" t="s">
        <v>146</v>
      </c>
      <c r="AU457" s="193" t="s">
        <v>81</v>
      </c>
      <c r="AV457" s="11" t="s">
        <v>79</v>
      </c>
      <c r="AW457" s="11" t="s">
        <v>32</v>
      </c>
      <c r="AX457" s="11" t="s">
        <v>71</v>
      </c>
      <c r="AY457" s="193" t="s">
        <v>137</v>
      </c>
    </row>
    <row r="458" spans="2:65" s="11" customFormat="1" ht="11.25">
      <c r="B458" s="183"/>
      <c r="C458" s="184"/>
      <c r="D458" s="185" t="s">
        <v>146</v>
      </c>
      <c r="E458" s="186" t="s">
        <v>19</v>
      </c>
      <c r="F458" s="187" t="s">
        <v>721</v>
      </c>
      <c r="G458" s="184"/>
      <c r="H458" s="186" t="s">
        <v>19</v>
      </c>
      <c r="I458" s="188"/>
      <c r="J458" s="184"/>
      <c r="K458" s="184"/>
      <c r="L458" s="189"/>
      <c r="M458" s="190"/>
      <c r="N458" s="191"/>
      <c r="O458" s="191"/>
      <c r="P458" s="191"/>
      <c r="Q458" s="191"/>
      <c r="R458" s="191"/>
      <c r="S458" s="191"/>
      <c r="T458" s="192"/>
      <c r="AT458" s="193" t="s">
        <v>146</v>
      </c>
      <c r="AU458" s="193" t="s">
        <v>81</v>
      </c>
      <c r="AV458" s="11" t="s">
        <v>79</v>
      </c>
      <c r="AW458" s="11" t="s">
        <v>32</v>
      </c>
      <c r="AX458" s="11" t="s">
        <v>71</v>
      </c>
      <c r="AY458" s="193" t="s">
        <v>137</v>
      </c>
    </row>
    <row r="459" spans="2:65" s="11" customFormat="1" ht="11.25">
      <c r="B459" s="183"/>
      <c r="C459" s="184"/>
      <c r="D459" s="185" t="s">
        <v>146</v>
      </c>
      <c r="E459" s="186" t="s">
        <v>19</v>
      </c>
      <c r="F459" s="187" t="s">
        <v>722</v>
      </c>
      <c r="G459" s="184"/>
      <c r="H459" s="186" t="s">
        <v>19</v>
      </c>
      <c r="I459" s="188"/>
      <c r="J459" s="184"/>
      <c r="K459" s="184"/>
      <c r="L459" s="189"/>
      <c r="M459" s="190"/>
      <c r="N459" s="191"/>
      <c r="O459" s="191"/>
      <c r="P459" s="191"/>
      <c r="Q459" s="191"/>
      <c r="R459" s="191"/>
      <c r="S459" s="191"/>
      <c r="T459" s="192"/>
      <c r="AT459" s="193" t="s">
        <v>146</v>
      </c>
      <c r="AU459" s="193" t="s">
        <v>81</v>
      </c>
      <c r="AV459" s="11" t="s">
        <v>79</v>
      </c>
      <c r="AW459" s="11" t="s">
        <v>32</v>
      </c>
      <c r="AX459" s="11" t="s">
        <v>71</v>
      </c>
      <c r="AY459" s="193" t="s">
        <v>137</v>
      </c>
    </row>
    <row r="460" spans="2:65" s="13" customFormat="1" ht="11.25">
      <c r="B460" s="205"/>
      <c r="C460" s="206"/>
      <c r="D460" s="185" t="s">
        <v>146</v>
      </c>
      <c r="E460" s="207" t="s">
        <v>19</v>
      </c>
      <c r="F460" s="208" t="s">
        <v>149</v>
      </c>
      <c r="G460" s="206"/>
      <c r="H460" s="209">
        <v>1</v>
      </c>
      <c r="I460" s="210"/>
      <c r="J460" s="206"/>
      <c r="K460" s="206"/>
      <c r="L460" s="211"/>
      <c r="M460" s="212"/>
      <c r="N460" s="213"/>
      <c r="O460" s="213"/>
      <c r="P460" s="213"/>
      <c r="Q460" s="213"/>
      <c r="R460" s="213"/>
      <c r="S460" s="213"/>
      <c r="T460" s="214"/>
      <c r="AT460" s="215" t="s">
        <v>146</v>
      </c>
      <c r="AU460" s="215" t="s">
        <v>81</v>
      </c>
      <c r="AV460" s="13" t="s">
        <v>144</v>
      </c>
      <c r="AW460" s="13" t="s">
        <v>32</v>
      </c>
      <c r="AX460" s="13" t="s">
        <v>79</v>
      </c>
      <c r="AY460" s="215" t="s">
        <v>137</v>
      </c>
    </row>
    <row r="461" spans="2:65" s="10" customFormat="1" ht="22.9" customHeight="1">
      <c r="B461" s="155"/>
      <c r="C461" s="156"/>
      <c r="D461" s="157" t="s">
        <v>70</v>
      </c>
      <c r="E461" s="169" t="s">
        <v>723</v>
      </c>
      <c r="F461" s="169" t="s">
        <v>724</v>
      </c>
      <c r="G461" s="156"/>
      <c r="H461" s="156"/>
      <c r="I461" s="159"/>
      <c r="J461" s="170">
        <f>BK461</f>
        <v>0</v>
      </c>
      <c r="K461" s="156"/>
      <c r="L461" s="161"/>
      <c r="M461" s="162"/>
      <c r="N461" s="163"/>
      <c r="O461" s="163"/>
      <c r="P461" s="164">
        <f>SUM(P462:P469)</f>
        <v>0</v>
      </c>
      <c r="Q461" s="163"/>
      <c r="R461" s="164">
        <f>SUM(R462:R469)</f>
        <v>0</v>
      </c>
      <c r="S461" s="163"/>
      <c r="T461" s="165">
        <f>SUM(T462:T469)</f>
        <v>0</v>
      </c>
      <c r="AR461" s="166" t="s">
        <v>168</v>
      </c>
      <c r="AT461" s="167" t="s">
        <v>70</v>
      </c>
      <c r="AU461" s="167" t="s">
        <v>79</v>
      </c>
      <c r="AY461" s="166" t="s">
        <v>137</v>
      </c>
      <c r="BK461" s="168">
        <f>SUM(BK462:BK469)</f>
        <v>0</v>
      </c>
    </row>
    <row r="462" spans="2:65" s="1" customFormat="1" ht="16.5" customHeight="1">
      <c r="B462" s="34"/>
      <c r="C462" s="171" t="s">
        <v>725</v>
      </c>
      <c r="D462" s="171" t="s">
        <v>139</v>
      </c>
      <c r="E462" s="172" t="s">
        <v>726</v>
      </c>
      <c r="F462" s="173" t="s">
        <v>727</v>
      </c>
      <c r="G462" s="174" t="s">
        <v>705</v>
      </c>
      <c r="H462" s="175">
        <v>1</v>
      </c>
      <c r="I462" s="176"/>
      <c r="J462" s="177">
        <f>ROUND(I462*H462,2)</f>
        <v>0</v>
      </c>
      <c r="K462" s="173" t="s">
        <v>143</v>
      </c>
      <c r="L462" s="38"/>
      <c r="M462" s="178" t="s">
        <v>19</v>
      </c>
      <c r="N462" s="179" t="s">
        <v>42</v>
      </c>
      <c r="O462" s="60"/>
      <c r="P462" s="180">
        <f>O462*H462</f>
        <v>0</v>
      </c>
      <c r="Q462" s="180">
        <v>0</v>
      </c>
      <c r="R462" s="180">
        <f>Q462*H462</f>
        <v>0</v>
      </c>
      <c r="S462" s="180">
        <v>0</v>
      </c>
      <c r="T462" s="181">
        <f>S462*H462</f>
        <v>0</v>
      </c>
      <c r="AR462" s="17" t="s">
        <v>706</v>
      </c>
      <c r="AT462" s="17" t="s">
        <v>139</v>
      </c>
      <c r="AU462" s="17" t="s">
        <v>81</v>
      </c>
      <c r="AY462" s="17" t="s">
        <v>137</v>
      </c>
      <c r="BE462" s="182">
        <f>IF(N462="základní",J462,0)</f>
        <v>0</v>
      </c>
      <c r="BF462" s="182">
        <f>IF(N462="snížená",J462,0)</f>
        <v>0</v>
      </c>
      <c r="BG462" s="182">
        <f>IF(N462="zákl. přenesená",J462,0)</f>
        <v>0</v>
      </c>
      <c r="BH462" s="182">
        <f>IF(N462="sníž. přenesená",J462,0)</f>
        <v>0</v>
      </c>
      <c r="BI462" s="182">
        <f>IF(N462="nulová",J462,0)</f>
        <v>0</v>
      </c>
      <c r="BJ462" s="17" t="s">
        <v>79</v>
      </c>
      <c r="BK462" s="182">
        <f>ROUND(I462*H462,2)</f>
        <v>0</v>
      </c>
      <c r="BL462" s="17" t="s">
        <v>706</v>
      </c>
      <c r="BM462" s="17" t="s">
        <v>728</v>
      </c>
    </row>
    <row r="463" spans="2:65" s="12" customFormat="1" ht="11.25">
      <c r="B463" s="194"/>
      <c r="C463" s="195"/>
      <c r="D463" s="185" t="s">
        <v>146</v>
      </c>
      <c r="E463" s="196" t="s">
        <v>19</v>
      </c>
      <c r="F463" s="197" t="s">
        <v>729</v>
      </c>
      <c r="G463" s="195"/>
      <c r="H463" s="198">
        <v>1</v>
      </c>
      <c r="I463" s="199"/>
      <c r="J463" s="195"/>
      <c r="K463" s="195"/>
      <c r="L463" s="200"/>
      <c r="M463" s="201"/>
      <c r="N463" s="202"/>
      <c r="O463" s="202"/>
      <c r="P463" s="202"/>
      <c r="Q463" s="202"/>
      <c r="R463" s="202"/>
      <c r="S463" s="202"/>
      <c r="T463" s="203"/>
      <c r="AT463" s="204" t="s">
        <v>146</v>
      </c>
      <c r="AU463" s="204" t="s">
        <v>81</v>
      </c>
      <c r="AV463" s="12" t="s">
        <v>81</v>
      </c>
      <c r="AW463" s="12" t="s">
        <v>32</v>
      </c>
      <c r="AX463" s="12" t="s">
        <v>71</v>
      </c>
      <c r="AY463" s="204" t="s">
        <v>137</v>
      </c>
    </row>
    <row r="464" spans="2:65" s="11" customFormat="1" ht="11.25">
      <c r="B464" s="183"/>
      <c r="C464" s="184"/>
      <c r="D464" s="185" t="s">
        <v>146</v>
      </c>
      <c r="E464" s="186" t="s">
        <v>19</v>
      </c>
      <c r="F464" s="187" t="s">
        <v>730</v>
      </c>
      <c r="G464" s="184"/>
      <c r="H464" s="186" t="s">
        <v>19</v>
      </c>
      <c r="I464" s="188"/>
      <c r="J464" s="184"/>
      <c r="K464" s="184"/>
      <c r="L464" s="189"/>
      <c r="M464" s="190"/>
      <c r="N464" s="191"/>
      <c r="O464" s="191"/>
      <c r="P464" s="191"/>
      <c r="Q464" s="191"/>
      <c r="R464" s="191"/>
      <c r="S464" s="191"/>
      <c r="T464" s="192"/>
      <c r="AT464" s="193" t="s">
        <v>146</v>
      </c>
      <c r="AU464" s="193" t="s">
        <v>81</v>
      </c>
      <c r="AV464" s="11" t="s">
        <v>79</v>
      </c>
      <c r="AW464" s="11" t="s">
        <v>32</v>
      </c>
      <c r="AX464" s="11" t="s">
        <v>71</v>
      </c>
      <c r="AY464" s="193" t="s">
        <v>137</v>
      </c>
    </row>
    <row r="465" spans="2:65" s="11" customFormat="1" ht="11.25">
      <c r="B465" s="183"/>
      <c r="C465" s="184"/>
      <c r="D465" s="185" t="s">
        <v>146</v>
      </c>
      <c r="E465" s="186" t="s">
        <v>19</v>
      </c>
      <c r="F465" s="187" t="s">
        <v>731</v>
      </c>
      <c r="G465" s="184"/>
      <c r="H465" s="186" t="s">
        <v>19</v>
      </c>
      <c r="I465" s="188"/>
      <c r="J465" s="184"/>
      <c r="K465" s="184"/>
      <c r="L465" s="189"/>
      <c r="M465" s="190"/>
      <c r="N465" s="191"/>
      <c r="O465" s="191"/>
      <c r="P465" s="191"/>
      <c r="Q465" s="191"/>
      <c r="R465" s="191"/>
      <c r="S465" s="191"/>
      <c r="T465" s="192"/>
      <c r="AT465" s="193" t="s">
        <v>146</v>
      </c>
      <c r="AU465" s="193" t="s">
        <v>81</v>
      </c>
      <c r="AV465" s="11" t="s">
        <v>79</v>
      </c>
      <c r="AW465" s="11" t="s">
        <v>32</v>
      </c>
      <c r="AX465" s="11" t="s">
        <v>71</v>
      </c>
      <c r="AY465" s="193" t="s">
        <v>137</v>
      </c>
    </row>
    <row r="466" spans="2:65" s="11" customFormat="1" ht="11.25">
      <c r="B466" s="183"/>
      <c r="C466" s="184"/>
      <c r="D466" s="185" t="s">
        <v>146</v>
      </c>
      <c r="E466" s="186" t="s">
        <v>19</v>
      </c>
      <c r="F466" s="187" t="s">
        <v>732</v>
      </c>
      <c r="G466" s="184"/>
      <c r="H466" s="186" t="s">
        <v>19</v>
      </c>
      <c r="I466" s="188"/>
      <c r="J466" s="184"/>
      <c r="K466" s="184"/>
      <c r="L466" s="189"/>
      <c r="M466" s="190"/>
      <c r="N466" s="191"/>
      <c r="O466" s="191"/>
      <c r="P466" s="191"/>
      <c r="Q466" s="191"/>
      <c r="R466" s="191"/>
      <c r="S466" s="191"/>
      <c r="T466" s="192"/>
      <c r="AT466" s="193" t="s">
        <v>146</v>
      </c>
      <c r="AU466" s="193" t="s">
        <v>81</v>
      </c>
      <c r="AV466" s="11" t="s">
        <v>79</v>
      </c>
      <c r="AW466" s="11" t="s">
        <v>32</v>
      </c>
      <c r="AX466" s="11" t="s">
        <v>71</v>
      </c>
      <c r="AY466" s="193" t="s">
        <v>137</v>
      </c>
    </row>
    <row r="467" spans="2:65" s="11" customFormat="1" ht="11.25">
      <c r="B467" s="183"/>
      <c r="C467" s="184"/>
      <c r="D467" s="185" t="s">
        <v>146</v>
      </c>
      <c r="E467" s="186" t="s">
        <v>19</v>
      </c>
      <c r="F467" s="187" t="s">
        <v>733</v>
      </c>
      <c r="G467" s="184"/>
      <c r="H467" s="186" t="s">
        <v>19</v>
      </c>
      <c r="I467" s="188"/>
      <c r="J467" s="184"/>
      <c r="K467" s="184"/>
      <c r="L467" s="189"/>
      <c r="M467" s="190"/>
      <c r="N467" s="191"/>
      <c r="O467" s="191"/>
      <c r="P467" s="191"/>
      <c r="Q467" s="191"/>
      <c r="R467" s="191"/>
      <c r="S467" s="191"/>
      <c r="T467" s="192"/>
      <c r="AT467" s="193" t="s">
        <v>146</v>
      </c>
      <c r="AU467" s="193" t="s">
        <v>81</v>
      </c>
      <c r="AV467" s="11" t="s">
        <v>79</v>
      </c>
      <c r="AW467" s="11" t="s">
        <v>32</v>
      </c>
      <c r="AX467" s="11" t="s">
        <v>71</v>
      </c>
      <c r="AY467" s="193" t="s">
        <v>137</v>
      </c>
    </row>
    <row r="468" spans="2:65" s="11" customFormat="1" ht="11.25">
      <c r="B468" s="183"/>
      <c r="C468" s="184"/>
      <c r="D468" s="185" t="s">
        <v>146</v>
      </c>
      <c r="E468" s="186" t="s">
        <v>19</v>
      </c>
      <c r="F468" s="187" t="s">
        <v>734</v>
      </c>
      <c r="G468" s="184"/>
      <c r="H468" s="186" t="s">
        <v>19</v>
      </c>
      <c r="I468" s="188"/>
      <c r="J468" s="184"/>
      <c r="K468" s="184"/>
      <c r="L468" s="189"/>
      <c r="M468" s="190"/>
      <c r="N468" s="191"/>
      <c r="O468" s="191"/>
      <c r="P468" s="191"/>
      <c r="Q468" s="191"/>
      <c r="R468" s="191"/>
      <c r="S468" s="191"/>
      <c r="T468" s="192"/>
      <c r="AT468" s="193" t="s">
        <v>146</v>
      </c>
      <c r="AU468" s="193" t="s">
        <v>81</v>
      </c>
      <c r="AV468" s="11" t="s">
        <v>79</v>
      </c>
      <c r="AW468" s="11" t="s">
        <v>32</v>
      </c>
      <c r="AX468" s="11" t="s">
        <v>71</v>
      </c>
      <c r="AY468" s="193" t="s">
        <v>137</v>
      </c>
    </row>
    <row r="469" spans="2:65" s="13" customFormat="1" ht="11.25">
      <c r="B469" s="205"/>
      <c r="C469" s="206"/>
      <c r="D469" s="185" t="s">
        <v>146</v>
      </c>
      <c r="E469" s="207" t="s">
        <v>19</v>
      </c>
      <c r="F469" s="208" t="s">
        <v>149</v>
      </c>
      <c r="G469" s="206"/>
      <c r="H469" s="209">
        <v>1</v>
      </c>
      <c r="I469" s="210"/>
      <c r="J469" s="206"/>
      <c r="K469" s="206"/>
      <c r="L469" s="211"/>
      <c r="M469" s="212"/>
      <c r="N469" s="213"/>
      <c r="O469" s="213"/>
      <c r="P469" s="213"/>
      <c r="Q469" s="213"/>
      <c r="R469" s="213"/>
      <c r="S469" s="213"/>
      <c r="T469" s="214"/>
      <c r="AT469" s="215" t="s">
        <v>146</v>
      </c>
      <c r="AU469" s="215" t="s">
        <v>81</v>
      </c>
      <c r="AV469" s="13" t="s">
        <v>144</v>
      </c>
      <c r="AW469" s="13" t="s">
        <v>32</v>
      </c>
      <c r="AX469" s="13" t="s">
        <v>79</v>
      </c>
      <c r="AY469" s="215" t="s">
        <v>137</v>
      </c>
    </row>
    <row r="470" spans="2:65" s="10" customFormat="1" ht="22.9" customHeight="1">
      <c r="B470" s="155"/>
      <c r="C470" s="156"/>
      <c r="D470" s="157" t="s">
        <v>70</v>
      </c>
      <c r="E470" s="169" t="s">
        <v>735</v>
      </c>
      <c r="F470" s="169" t="s">
        <v>736</v>
      </c>
      <c r="G470" s="156"/>
      <c r="H470" s="156"/>
      <c r="I470" s="159"/>
      <c r="J470" s="170">
        <f>BK470</f>
        <v>0</v>
      </c>
      <c r="K470" s="156"/>
      <c r="L470" s="161"/>
      <c r="M470" s="162"/>
      <c r="N470" s="163"/>
      <c r="O470" s="163"/>
      <c r="P470" s="164">
        <f>SUM(P471:P476)</f>
        <v>0</v>
      </c>
      <c r="Q470" s="163"/>
      <c r="R470" s="164">
        <f>SUM(R471:R476)</f>
        <v>0</v>
      </c>
      <c r="S470" s="163"/>
      <c r="T470" s="165">
        <f>SUM(T471:T476)</f>
        <v>0</v>
      </c>
      <c r="AR470" s="166" t="s">
        <v>168</v>
      </c>
      <c r="AT470" s="167" t="s">
        <v>70</v>
      </c>
      <c r="AU470" s="167" t="s">
        <v>79</v>
      </c>
      <c r="AY470" s="166" t="s">
        <v>137</v>
      </c>
      <c r="BK470" s="168">
        <f>SUM(BK471:BK476)</f>
        <v>0</v>
      </c>
    </row>
    <row r="471" spans="2:65" s="1" customFormat="1" ht="16.5" customHeight="1">
      <c r="B471" s="34"/>
      <c r="C471" s="171" t="s">
        <v>737</v>
      </c>
      <c r="D471" s="171" t="s">
        <v>139</v>
      </c>
      <c r="E471" s="172" t="s">
        <v>738</v>
      </c>
      <c r="F471" s="173" t="s">
        <v>736</v>
      </c>
      <c r="G471" s="174" t="s">
        <v>705</v>
      </c>
      <c r="H471" s="175">
        <v>1</v>
      </c>
      <c r="I471" s="176"/>
      <c r="J471" s="177">
        <f>ROUND(I471*H471,2)</f>
        <v>0</v>
      </c>
      <c r="K471" s="173" t="s">
        <v>143</v>
      </c>
      <c r="L471" s="38"/>
      <c r="M471" s="178" t="s">
        <v>19</v>
      </c>
      <c r="N471" s="179" t="s">
        <v>42</v>
      </c>
      <c r="O471" s="60"/>
      <c r="P471" s="180">
        <f>O471*H471</f>
        <v>0</v>
      </c>
      <c r="Q471" s="180">
        <v>0</v>
      </c>
      <c r="R471" s="180">
        <f>Q471*H471</f>
        <v>0</v>
      </c>
      <c r="S471" s="180">
        <v>0</v>
      </c>
      <c r="T471" s="181">
        <f>S471*H471</f>
        <v>0</v>
      </c>
      <c r="AR471" s="17" t="s">
        <v>706</v>
      </c>
      <c r="AT471" s="17" t="s">
        <v>139</v>
      </c>
      <c r="AU471" s="17" t="s">
        <v>81</v>
      </c>
      <c r="AY471" s="17" t="s">
        <v>137</v>
      </c>
      <c r="BE471" s="182">
        <f>IF(N471="základní",J471,0)</f>
        <v>0</v>
      </c>
      <c r="BF471" s="182">
        <f>IF(N471="snížená",J471,0)</f>
        <v>0</v>
      </c>
      <c r="BG471" s="182">
        <f>IF(N471="zákl. přenesená",J471,0)</f>
        <v>0</v>
      </c>
      <c r="BH471" s="182">
        <f>IF(N471="sníž. přenesená",J471,0)</f>
        <v>0</v>
      </c>
      <c r="BI471" s="182">
        <f>IF(N471="nulová",J471,0)</f>
        <v>0</v>
      </c>
      <c r="BJ471" s="17" t="s">
        <v>79</v>
      </c>
      <c r="BK471" s="182">
        <f>ROUND(I471*H471,2)</f>
        <v>0</v>
      </c>
      <c r="BL471" s="17" t="s">
        <v>706</v>
      </c>
      <c r="BM471" s="17" t="s">
        <v>739</v>
      </c>
    </row>
    <row r="472" spans="2:65" s="11" customFormat="1" ht="11.25">
      <c r="B472" s="183"/>
      <c r="C472" s="184"/>
      <c r="D472" s="185" t="s">
        <v>146</v>
      </c>
      <c r="E472" s="186" t="s">
        <v>19</v>
      </c>
      <c r="F472" s="187" t="s">
        <v>740</v>
      </c>
      <c r="G472" s="184"/>
      <c r="H472" s="186" t="s">
        <v>19</v>
      </c>
      <c r="I472" s="188"/>
      <c r="J472" s="184"/>
      <c r="K472" s="184"/>
      <c r="L472" s="189"/>
      <c r="M472" s="190"/>
      <c r="N472" s="191"/>
      <c r="O472" s="191"/>
      <c r="P472" s="191"/>
      <c r="Q472" s="191"/>
      <c r="R472" s="191"/>
      <c r="S472" s="191"/>
      <c r="T472" s="192"/>
      <c r="AT472" s="193" t="s">
        <v>146</v>
      </c>
      <c r="AU472" s="193" t="s">
        <v>81</v>
      </c>
      <c r="AV472" s="11" t="s">
        <v>79</v>
      </c>
      <c r="AW472" s="11" t="s">
        <v>32</v>
      </c>
      <c r="AX472" s="11" t="s">
        <v>71</v>
      </c>
      <c r="AY472" s="193" t="s">
        <v>137</v>
      </c>
    </row>
    <row r="473" spans="2:65" s="11" customFormat="1" ht="11.25">
      <c r="B473" s="183"/>
      <c r="C473" s="184"/>
      <c r="D473" s="185" t="s">
        <v>146</v>
      </c>
      <c r="E473" s="186" t="s">
        <v>19</v>
      </c>
      <c r="F473" s="187" t="s">
        <v>741</v>
      </c>
      <c r="G473" s="184"/>
      <c r="H473" s="186" t="s">
        <v>19</v>
      </c>
      <c r="I473" s="188"/>
      <c r="J473" s="184"/>
      <c r="K473" s="184"/>
      <c r="L473" s="189"/>
      <c r="M473" s="190"/>
      <c r="N473" s="191"/>
      <c r="O473" s="191"/>
      <c r="P473" s="191"/>
      <c r="Q473" s="191"/>
      <c r="R473" s="191"/>
      <c r="S473" s="191"/>
      <c r="T473" s="192"/>
      <c r="AT473" s="193" t="s">
        <v>146</v>
      </c>
      <c r="AU473" s="193" t="s">
        <v>81</v>
      </c>
      <c r="AV473" s="11" t="s">
        <v>79</v>
      </c>
      <c r="AW473" s="11" t="s">
        <v>32</v>
      </c>
      <c r="AX473" s="11" t="s">
        <v>71</v>
      </c>
      <c r="AY473" s="193" t="s">
        <v>137</v>
      </c>
    </row>
    <row r="474" spans="2:65" s="12" customFormat="1" ht="11.25">
      <c r="B474" s="194"/>
      <c r="C474" s="195"/>
      <c r="D474" s="185" t="s">
        <v>146</v>
      </c>
      <c r="E474" s="196" t="s">
        <v>19</v>
      </c>
      <c r="F474" s="197" t="s">
        <v>79</v>
      </c>
      <c r="G474" s="195"/>
      <c r="H474" s="198">
        <v>1</v>
      </c>
      <c r="I474" s="199"/>
      <c r="J474" s="195"/>
      <c r="K474" s="195"/>
      <c r="L474" s="200"/>
      <c r="M474" s="201"/>
      <c r="N474" s="202"/>
      <c r="O474" s="202"/>
      <c r="P474" s="202"/>
      <c r="Q474" s="202"/>
      <c r="R474" s="202"/>
      <c r="S474" s="202"/>
      <c r="T474" s="203"/>
      <c r="AT474" s="204" t="s">
        <v>146</v>
      </c>
      <c r="AU474" s="204" t="s">
        <v>81</v>
      </c>
      <c r="AV474" s="12" t="s">
        <v>81</v>
      </c>
      <c r="AW474" s="12" t="s">
        <v>32</v>
      </c>
      <c r="AX474" s="12" t="s">
        <v>79</v>
      </c>
      <c r="AY474" s="204" t="s">
        <v>137</v>
      </c>
    </row>
    <row r="475" spans="2:65" s="1" customFormat="1" ht="16.5" customHeight="1">
      <c r="B475" s="34"/>
      <c r="C475" s="171" t="s">
        <v>742</v>
      </c>
      <c r="D475" s="171" t="s">
        <v>139</v>
      </c>
      <c r="E475" s="172" t="s">
        <v>743</v>
      </c>
      <c r="F475" s="173" t="s">
        <v>744</v>
      </c>
      <c r="G475" s="174" t="s">
        <v>705</v>
      </c>
      <c r="H475" s="175">
        <v>1</v>
      </c>
      <c r="I475" s="176"/>
      <c r="J475" s="177">
        <f>ROUND(I475*H475,2)</f>
        <v>0</v>
      </c>
      <c r="K475" s="173" t="s">
        <v>143</v>
      </c>
      <c r="L475" s="38"/>
      <c r="M475" s="178" t="s">
        <v>19</v>
      </c>
      <c r="N475" s="179" t="s">
        <v>42</v>
      </c>
      <c r="O475" s="60"/>
      <c r="P475" s="180">
        <f>O475*H475</f>
        <v>0</v>
      </c>
      <c r="Q475" s="180">
        <v>0</v>
      </c>
      <c r="R475" s="180">
        <f>Q475*H475</f>
        <v>0</v>
      </c>
      <c r="S475" s="180">
        <v>0</v>
      </c>
      <c r="T475" s="181">
        <f>S475*H475</f>
        <v>0</v>
      </c>
      <c r="AR475" s="17" t="s">
        <v>706</v>
      </c>
      <c r="AT475" s="17" t="s">
        <v>139</v>
      </c>
      <c r="AU475" s="17" t="s">
        <v>81</v>
      </c>
      <c r="AY475" s="17" t="s">
        <v>137</v>
      </c>
      <c r="BE475" s="182">
        <f>IF(N475="základní",J475,0)</f>
        <v>0</v>
      </c>
      <c r="BF475" s="182">
        <f>IF(N475="snížená",J475,0)</f>
        <v>0</v>
      </c>
      <c r="BG475" s="182">
        <f>IF(N475="zákl. přenesená",J475,0)</f>
        <v>0</v>
      </c>
      <c r="BH475" s="182">
        <f>IF(N475="sníž. přenesená",J475,0)</f>
        <v>0</v>
      </c>
      <c r="BI475" s="182">
        <f>IF(N475="nulová",J475,0)</f>
        <v>0</v>
      </c>
      <c r="BJ475" s="17" t="s">
        <v>79</v>
      </c>
      <c r="BK475" s="182">
        <f>ROUND(I475*H475,2)</f>
        <v>0</v>
      </c>
      <c r="BL475" s="17" t="s">
        <v>706</v>
      </c>
      <c r="BM475" s="17" t="s">
        <v>745</v>
      </c>
    </row>
    <row r="476" spans="2:65" s="12" customFormat="1" ht="11.25">
      <c r="B476" s="194"/>
      <c r="C476" s="195"/>
      <c r="D476" s="185" t="s">
        <v>146</v>
      </c>
      <c r="E476" s="196" t="s">
        <v>19</v>
      </c>
      <c r="F476" s="197" t="s">
        <v>746</v>
      </c>
      <c r="G476" s="195"/>
      <c r="H476" s="198">
        <v>1</v>
      </c>
      <c r="I476" s="199"/>
      <c r="J476" s="195"/>
      <c r="K476" s="195"/>
      <c r="L476" s="200"/>
      <c r="M476" s="239"/>
      <c r="N476" s="240"/>
      <c r="O476" s="240"/>
      <c r="P476" s="240"/>
      <c r="Q476" s="240"/>
      <c r="R476" s="240"/>
      <c r="S476" s="240"/>
      <c r="T476" s="241"/>
      <c r="AT476" s="204" t="s">
        <v>146</v>
      </c>
      <c r="AU476" s="204" t="s">
        <v>81</v>
      </c>
      <c r="AV476" s="12" t="s">
        <v>81</v>
      </c>
      <c r="AW476" s="12" t="s">
        <v>32</v>
      </c>
      <c r="AX476" s="12" t="s">
        <v>79</v>
      </c>
      <c r="AY476" s="204" t="s">
        <v>137</v>
      </c>
    </row>
    <row r="477" spans="2:65" s="1" customFormat="1" ht="6.95" customHeight="1">
      <c r="B477" s="46"/>
      <c r="C477" s="47"/>
      <c r="D477" s="47"/>
      <c r="E477" s="47"/>
      <c r="F477" s="47"/>
      <c r="G477" s="47"/>
      <c r="H477" s="47"/>
      <c r="I477" s="122"/>
      <c r="J477" s="47"/>
      <c r="K477" s="47"/>
      <c r="L477" s="38"/>
    </row>
  </sheetData>
  <sheetProtection algorithmName="SHA-512" hashValue="PBoT/kl01SrzY2Y0zsm3fM3svi+HlqykBhBMcTlwjjYuSXcBpYCitG+Bbmsz3RKEq8E5DWQjJzPG++SANwRHgg==" saltValue="OFnW/iV24b/51G0BbyxeNGg61lUXDfoUJzK3XGi02ebFVPkqr2WOWSwxnaKK0JudKyuGfepMCNDqqZoagJESMw==" spinCount="100000" sheet="1" objects="1" scenarios="1" formatColumns="0" formatRows="0" autoFilter="0"/>
  <autoFilter ref="C104:K476"/>
  <mergeCells count="9">
    <mergeCell ref="E50:H50"/>
    <mergeCell ref="E95:H95"/>
    <mergeCell ref="E97:H9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sheetPr>
    <pageSetUpPr fitToPage="1"/>
  </sheetPr>
  <dimension ref="A1:K218"/>
  <sheetViews>
    <sheetView showGridLines="0" zoomScaleNormal="100" workbookViewId="0"/>
  </sheetViews>
  <sheetFormatPr defaultRowHeight="11.25"/>
  <cols>
    <col min="1" max="1" width="8.33203125" style="242" customWidth="1"/>
    <col min="2" max="2" width="1.6640625" style="242" customWidth="1"/>
    <col min="3" max="4" width="5" style="242" customWidth="1"/>
    <col min="5" max="5" width="11.6640625" style="242" customWidth="1"/>
    <col min="6" max="6" width="9.1640625" style="242" customWidth="1"/>
    <col min="7" max="7" width="5" style="242" customWidth="1"/>
    <col min="8" max="8" width="77.83203125" style="242" customWidth="1"/>
    <col min="9" max="10" width="20" style="242" customWidth="1"/>
    <col min="11" max="11" width="1.6640625" style="242" customWidth="1"/>
  </cols>
  <sheetData>
    <row r="1" spans="2:11" ht="37.5" customHeight="1"/>
    <row r="2" spans="2:11" ht="7.5" customHeight="1">
      <c r="B2" s="243"/>
      <c r="C2" s="244"/>
      <c r="D2" s="244"/>
      <c r="E2" s="244"/>
      <c r="F2" s="244"/>
      <c r="G2" s="244"/>
      <c r="H2" s="244"/>
      <c r="I2" s="244"/>
      <c r="J2" s="244"/>
      <c r="K2" s="245"/>
    </row>
    <row r="3" spans="2:11" s="15" customFormat="1" ht="45" customHeight="1">
      <c r="B3" s="246"/>
      <c r="C3" s="371" t="s">
        <v>747</v>
      </c>
      <c r="D3" s="371"/>
      <c r="E3" s="371"/>
      <c r="F3" s="371"/>
      <c r="G3" s="371"/>
      <c r="H3" s="371"/>
      <c r="I3" s="371"/>
      <c r="J3" s="371"/>
      <c r="K3" s="247"/>
    </row>
    <row r="4" spans="2:11" ht="25.5" customHeight="1">
      <c r="B4" s="248"/>
      <c r="C4" s="374" t="s">
        <v>748</v>
      </c>
      <c r="D4" s="374"/>
      <c r="E4" s="374"/>
      <c r="F4" s="374"/>
      <c r="G4" s="374"/>
      <c r="H4" s="374"/>
      <c r="I4" s="374"/>
      <c r="J4" s="374"/>
      <c r="K4" s="249"/>
    </row>
    <row r="5" spans="2:11" ht="5.25" customHeight="1">
      <c r="B5" s="248"/>
      <c r="C5" s="250"/>
      <c r="D5" s="250"/>
      <c r="E5" s="250"/>
      <c r="F5" s="250"/>
      <c r="G5" s="250"/>
      <c r="H5" s="250"/>
      <c r="I5" s="250"/>
      <c r="J5" s="250"/>
      <c r="K5" s="249"/>
    </row>
    <row r="6" spans="2:11" ht="15" customHeight="1">
      <c r="B6" s="248"/>
      <c r="C6" s="372" t="s">
        <v>749</v>
      </c>
      <c r="D6" s="372"/>
      <c r="E6" s="372"/>
      <c r="F6" s="372"/>
      <c r="G6" s="372"/>
      <c r="H6" s="372"/>
      <c r="I6" s="372"/>
      <c r="J6" s="372"/>
      <c r="K6" s="249"/>
    </row>
    <row r="7" spans="2:11" ht="15" customHeight="1">
      <c r="B7" s="252"/>
      <c r="C7" s="372" t="s">
        <v>750</v>
      </c>
      <c r="D7" s="372"/>
      <c r="E7" s="372"/>
      <c r="F7" s="372"/>
      <c r="G7" s="372"/>
      <c r="H7" s="372"/>
      <c r="I7" s="372"/>
      <c r="J7" s="372"/>
      <c r="K7" s="249"/>
    </row>
    <row r="8" spans="2:11" ht="12.75" customHeight="1">
      <c r="B8" s="252"/>
      <c r="C8" s="251"/>
      <c r="D8" s="251"/>
      <c r="E8" s="251"/>
      <c r="F8" s="251"/>
      <c r="G8" s="251"/>
      <c r="H8" s="251"/>
      <c r="I8" s="251"/>
      <c r="J8" s="251"/>
      <c r="K8" s="249"/>
    </row>
    <row r="9" spans="2:11" ht="15" customHeight="1">
      <c r="B9" s="252"/>
      <c r="C9" s="372" t="s">
        <v>751</v>
      </c>
      <c r="D9" s="372"/>
      <c r="E9" s="372"/>
      <c r="F9" s="372"/>
      <c r="G9" s="372"/>
      <c r="H9" s="372"/>
      <c r="I9" s="372"/>
      <c r="J9" s="372"/>
      <c r="K9" s="249"/>
    </row>
    <row r="10" spans="2:11" ht="15" customHeight="1">
      <c r="B10" s="252"/>
      <c r="C10" s="251"/>
      <c r="D10" s="372" t="s">
        <v>752</v>
      </c>
      <c r="E10" s="372"/>
      <c r="F10" s="372"/>
      <c r="G10" s="372"/>
      <c r="H10" s="372"/>
      <c r="I10" s="372"/>
      <c r="J10" s="372"/>
      <c r="K10" s="249"/>
    </row>
    <row r="11" spans="2:11" ht="15" customHeight="1">
      <c r="B11" s="252"/>
      <c r="C11" s="253"/>
      <c r="D11" s="372" t="s">
        <v>753</v>
      </c>
      <c r="E11" s="372"/>
      <c r="F11" s="372"/>
      <c r="G11" s="372"/>
      <c r="H11" s="372"/>
      <c r="I11" s="372"/>
      <c r="J11" s="372"/>
      <c r="K11" s="249"/>
    </row>
    <row r="12" spans="2:11" ht="15" customHeight="1">
      <c r="B12" s="252"/>
      <c r="C12" s="253"/>
      <c r="D12" s="251"/>
      <c r="E12" s="251"/>
      <c r="F12" s="251"/>
      <c r="G12" s="251"/>
      <c r="H12" s="251"/>
      <c r="I12" s="251"/>
      <c r="J12" s="251"/>
      <c r="K12" s="249"/>
    </row>
    <row r="13" spans="2:11" ht="15" customHeight="1">
      <c r="B13" s="252"/>
      <c r="C13" s="253"/>
      <c r="D13" s="254" t="s">
        <v>754</v>
      </c>
      <c r="E13" s="251"/>
      <c r="F13" s="251"/>
      <c r="G13" s="251"/>
      <c r="H13" s="251"/>
      <c r="I13" s="251"/>
      <c r="J13" s="251"/>
      <c r="K13" s="249"/>
    </row>
    <row r="14" spans="2:11" ht="12.75" customHeight="1">
      <c r="B14" s="252"/>
      <c r="C14" s="253"/>
      <c r="D14" s="253"/>
      <c r="E14" s="253"/>
      <c r="F14" s="253"/>
      <c r="G14" s="253"/>
      <c r="H14" s="253"/>
      <c r="I14" s="253"/>
      <c r="J14" s="253"/>
      <c r="K14" s="249"/>
    </row>
    <row r="15" spans="2:11" ht="15" customHeight="1">
      <c r="B15" s="252"/>
      <c r="C15" s="253"/>
      <c r="D15" s="372" t="s">
        <v>755</v>
      </c>
      <c r="E15" s="372"/>
      <c r="F15" s="372"/>
      <c r="G15" s="372"/>
      <c r="H15" s="372"/>
      <c r="I15" s="372"/>
      <c r="J15" s="372"/>
      <c r="K15" s="249"/>
    </row>
    <row r="16" spans="2:11" ht="15" customHeight="1">
      <c r="B16" s="252"/>
      <c r="C16" s="253"/>
      <c r="D16" s="372" t="s">
        <v>756</v>
      </c>
      <c r="E16" s="372"/>
      <c r="F16" s="372"/>
      <c r="G16" s="372"/>
      <c r="H16" s="372"/>
      <c r="I16" s="372"/>
      <c r="J16" s="372"/>
      <c r="K16" s="249"/>
    </row>
    <row r="17" spans="2:11" ht="15" customHeight="1">
      <c r="B17" s="252"/>
      <c r="C17" s="253"/>
      <c r="D17" s="372" t="s">
        <v>757</v>
      </c>
      <c r="E17" s="372"/>
      <c r="F17" s="372"/>
      <c r="G17" s="372"/>
      <c r="H17" s="372"/>
      <c r="I17" s="372"/>
      <c r="J17" s="372"/>
      <c r="K17" s="249"/>
    </row>
    <row r="18" spans="2:11" ht="15" customHeight="1">
      <c r="B18" s="252"/>
      <c r="C18" s="253"/>
      <c r="D18" s="253"/>
      <c r="E18" s="255" t="s">
        <v>78</v>
      </c>
      <c r="F18" s="372" t="s">
        <v>758</v>
      </c>
      <c r="G18" s="372"/>
      <c r="H18" s="372"/>
      <c r="I18" s="372"/>
      <c r="J18" s="372"/>
      <c r="K18" s="249"/>
    </row>
    <row r="19" spans="2:11" ht="15" customHeight="1">
      <c r="B19" s="252"/>
      <c r="C19" s="253"/>
      <c r="D19" s="253"/>
      <c r="E19" s="255" t="s">
        <v>759</v>
      </c>
      <c r="F19" s="372" t="s">
        <v>760</v>
      </c>
      <c r="G19" s="372"/>
      <c r="H19" s="372"/>
      <c r="I19" s="372"/>
      <c r="J19" s="372"/>
      <c r="K19" s="249"/>
    </row>
    <row r="20" spans="2:11" ht="15" customHeight="1">
      <c r="B20" s="252"/>
      <c r="C20" s="253"/>
      <c r="D20" s="253"/>
      <c r="E20" s="255" t="s">
        <v>761</v>
      </c>
      <c r="F20" s="372" t="s">
        <v>762</v>
      </c>
      <c r="G20" s="372"/>
      <c r="H20" s="372"/>
      <c r="I20" s="372"/>
      <c r="J20" s="372"/>
      <c r="K20" s="249"/>
    </row>
    <row r="21" spans="2:11" ht="15" customHeight="1">
      <c r="B21" s="252"/>
      <c r="C21" s="253"/>
      <c r="D21" s="253"/>
      <c r="E21" s="255" t="s">
        <v>763</v>
      </c>
      <c r="F21" s="372" t="s">
        <v>764</v>
      </c>
      <c r="G21" s="372"/>
      <c r="H21" s="372"/>
      <c r="I21" s="372"/>
      <c r="J21" s="372"/>
      <c r="K21" s="249"/>
    </row>
    <row r="22" spans="2:11" ht="15" customHeight="1">
      <c r="B22" s="252"/>
      <c r="C22" s="253"/>
      <c r="D22" s="253"/>
      <c r="E22" s="255" t="s">
        <v>765</v>
      </c>
      <c r="F22" s="372" t="s">
        <v>766</v>
      </c>
      <c r="G22" s="372"/>
      <c r="H22" s="372"/>
      <c r="I22" s="372"/>
      <c r="J22" s="372"/>
      <c r="K22" s="249"/>
    </row>
    <row r="23" spans="2:11" ht="15" customHeight="1">
      <c r="B23" s="252"/>
      <c r="C23" s="253"/>
      <c r="D23" s="253"/>
      <c r="E23" s="255" t="s">
        <v>767</v>
      </c>
      <c r="F23" s="372" t="s">
        <v>768</v>
      </c>
      <c r="G23" s="372"/>
      <c r="H23" s="372"/>
      <c r="I23" s="372"/>
      <c r="J23" s="372"/>
      <c r="K23" s="249"/>
    </row>
    <row r="24" spans="2:11" ht="12.75" customHeight="1">
      <c r="B24" s="252"/>
      <c r="C24" s="253"/>
      <c r="D24" s="253"/>
      <c r="E24" s="253"/>
      <c r="F24" s="253"/>
      <c r="G24" s="253"/>
      <c r="H24" s="253"/>
      <c r="I24" s="253"/>
      <c r="J24" s="253"/>
      <c r="K24" s="249"/>
    </row>
    <row r="25" spans="2:11" ht="15" customHeight="1">
      <c r="B25" s="252"/>
      <c r="C25" s="372" t="s">
        <v>769</v>
      </c>
      <c r="D25" s="372"/>
      <c r="E25" s="372"/>
      <c r="F25" s="372"/>
      <c r="G25" s="372"/>
      <c r="H25" s="372"/>
      <c r="I25" s="372"/>
      <c r="J25" s="372"/>
      <c r="K25" s="249"/>
    </row>
    <row r="26" spans="2:11" ht="15" customHeight="1">
      <c r="B26" s="252"/>
      <c r="C26" s="372" t="s">
        <v>770</v>
      </c>
      <c r="D26" s="372"/>
      <c r="E26" s="372"/>
      <c r="F26" s="372"/>
      <c r="G26" s="372"/>
      <c r="H26" s="372"/>
      <c r="I26" s="372"/>
      <c r="J26" s="372"/>
      <c r="K26" s="249"/>
    </row>
    <row r="27" spans="2:11" ht="15" customHeight="1">
      <c r="B27" s="252"/>
      <c r="C27" s="251"/>
      <c r="D27" s="372" t="s">
        <v>771</v>
      </c>
      <c r="E27" s="372"/>
      <c r="F27" s="372"/>
      <c r="G27" s="372"/>
      <c r="H27" s="372"/>
      <c r="I27" s="372"/>
      <c r="J27" s="372"/>
      <c r="K27" s="249"/>
    </row>
    <row r="28" spans="2:11" ht="15" customHeight="1">
      <c r="B28" s="252"/>
      <c r="C28" s="253"/>
      <c r="D28" s="372" t="s">
        <v>772</v>
      </c>
      <c r="E28" s="372"/>
      <c r="F28" s="372"/>
      <c r="G28" s="372"/>
      <c r="H28" s="372"/>
      <c r="I28" s="372"/>
      <c r="J28" s="372"/>
      <c r="K28" s="249"/>
    </row>
    <row r="29" spans="2:11" ht="12.75" customHeight="1">
      <c r="B29" s="252"/>
      <c r="C29" s="253"/>
      <c r="D29" s="253"/>
      <c r="E29" s="253"/>
      <c r="F29" s="253"/>
      <c r="G29" s="253"/>
      <c r="H29" s="253"/>
      <c r="I29" s="253"/>
      <c r="J29" s="253"/>
      <c r="K29" s="249"/>
    </row>
    <row r="30" spans="2:11" ht="15" customHeight="1">
      <c r="B30" s="252"/>
      <c r="C30" s="253"/>
      <c r="D30" s="372" t="s">
        <v>773</v>
      </c>
      <c r="E30" s="372"/>
      <c r="F30" s="372"/>
      <c r="G30" s="372"/>
      <c r="H30" s="372"/>
      <c r="I30" s="372"/>
      <c r="J30" s="372"/>
      <c r="K30" s="249"/>
    </row>
    <row r="31" spans="2:11" ht="15" customHeight="1">
      <c r="B31" s="252"/>
      <c r="C31" s="253"/>
      <c r="D31" s="372" t="s">
        <v>774</v>
      </c>
      <c r="E31" s="372"/>
      <c r="F31" s="372"/>
      <c r="G31" s="372"/>
      <c r="H31" s="372"/>
      <c r="I31" s="372"/>
      <c r="J31" s="372"/>
      <c r="K31" s="249"/>
    </row>
    <row r="32" spans="2:11" ht="12.75" customHeight="1">
      <c r="B32" s="252"/>
      <c r="C32" s="253"/>
      <c r="D32" s="253"/>
      <c r="E32" s="253"/>
      <c r="F32" s="253"/>
      <c r="G32" s="253"/>
      <c r="H32" s="253"/>
      <c r="I32" s="253"/>
      <c r="J32" s="253"/>
      <c r="K32" s="249"/>
    </row>
    <row r="33" spans="2:11" ht="15" customHeight="1">
      <c r="B33" s="252"/>
      <c r="C33" s="253"/>
      <c r="D33" s="372" t="s">
        <v>775</v>
      </c>
      <c r="E33" s="372"/>
      <c r="F33" s="372"/>
      <c r="G33" s="372"/>
      <c r="H33" s="372"/>
      <c r="I33" s="372"/>
      <c r="J33" s="372"/>
      <c r="K33" s="249"/>
    </row>
    <row r="34" spans="2:11" ht="15" customHeight="1">
      <c r="B34" s="252"/>
      <c r="C34" s="253"/>
      <c r="D34" s="372" t="s">
        <v>776</v>
      </c>
      <c r="E34" s="372"/>
      <c r="F34" s="372"/>
      <c r="G34" s="372"/>
      <c r="H34" s="372"/>
      <c r="I34" s="372"/>
      <c r="J34" s="372"/>
      <c r="K34" s="249"/>
    </row>
    <row r="35" spans="2:11" ht="15" customHeight="1">
      <c r="B35" s="252"/>
      <c r="C35" s="253"/>
      <c r="D35" s="372" t="s">
        <v>777</v>
      </c>
      <c r="E35" s="372"/>
      <c r="F35" s="372"/>
      <c r="G35" s="372"/>
      <c r="H35" s="372"/>
      <c r="I35" s="372"/>
      <c r="J35" s="372"/>
      <c r="K35" s="249"/>
    </row>
    <row r="36" spans="2:11" ht="15" customHeight="1">
      <c r="B36" s="252"/>
      <c r="C36" s="253"/>
      <c r="D36" s="251"/>
      <c r="E36" s="254" t="s">
        <v>123</v>
      </c>
      <c r="F36" s="251"/>
      <c r="G36" s="372" t="s">
        <v>778</v>
      </c>
      <c r="H36" s="372"/>
      <c r="I36" s="372"/>
      <c r="J36" s="372"/>
      <c r="K36" s="249"/>
    </row>
    <row r="37" spans="2:11" ht="30.75" customHeight="1">
      <c r="B37" s="252"/>
      <c r="C37" s="253"/>
      <c r="D37" s="251"/>
      <c r="E37" s="254" t="s">
        <v>779</v>
      </c>
      <c r="F37" s="251"/>
      <c r="G37" s="372" t="s">
        <v>780</v>
      </c>
      <c r="H37" s="372"/>
      <c r="I37" s="372"/>
      <c r="J37" s="372"/>
      <c r="K37" s="249"/>
    </row>
    <row r="38" spans="2:11" ht="15" customHeight="1">
      <c r="B38" s="252"/>
      <c r="C38" s="253"/>
      <c r="D38" s="251"/>
      <c r="E38" s="254" t="s">
        <v>52</v>
      </c>
      <c r="F38" s="251"/>
      <c r="G38" s="372" t="s">
        <v>781</v>
      </c>
      <c r="H38" s="372"/>
      <c r="I38" s="372"/>
      <c r="J38" s="372"/>
      <c r="K38" s="249"/>
    </row>
    <row r="39" spans="2:11" ht="15" customHeight="1">
      <c r="B39" s="252"/>
      <c r="C39" s="253"/>
      <c r="D39" s="251"/>
      <c r="E39" s="254" t="s">
        <v>53</v>
      </c>
      <c r="F39" s="251"/>
      <c r="G39" s="372" t="s">
        <v>782</v>
      </c>
      <c r="H39" s="372"/>
      <c r="I39" s="372"/>
      <c r="J39" s="372"/>
      <c r="K39" s="249"/>
    </row>
    <row r="40" spans="2:11" ht="15" customHeight="1">
      <c r="B40" s="252"/>
      <c r="C40" s="253"/>
      <c r="D40" s="251"/>
      <c r="E40" s="254" t="s">
        <v>124</v>
      </c>
      <c r="F40" s="251"/>
      <c r="G40" s="372" t="s">
        <v>783</v>
      </c>
      <c r="H40" s="372"/>
      <c r="I40" s="372"/>
      <c r="J40" s="372"/>
      <c r="K40" s="249"/>
    </row>
    <row r="41" spans="2:11" ht="15" customHeight="1">
      <c r="B41" s="252"/>
      <c r="C41" s="253"/>
      <c r="D41" s="251"/>
      <c r="E41" s="254" t="s">
        <v>125</v>
      </c>
      <c r="F41" s="251"/>
      <c r="G41" s="372" t="s">
        <v>784</v>
      </c>
      <c r="H41" s="372"/>
      <c r="I41" s="372"/>
      <c r="J41" s="372"/>
      <c r="K41" s="249"/>
    </row>
    <row r="42" spans="2:11" ht="15" customHeight="1">
      <c r="B42" s="252"/>
      <c r="C42" s="253"/>
      <c r="D42" s="251"/>
      <c r="E42" s="254" t="s">
        <v>785</v>
      </c>
      <c r="F42" s="251"/>
      <c r="G42" s="372" t="s">
        <v>786</v>
      </c>
      <c r="H42" s="372"/>
      <c r="I42" s="372"/>
      <c r="J42" s="372"/>
      <c r="K42" s="249"/>
    </row>
    <row r="43" spans="2:11" ht="15" customHeight="1">
      <c r="B43" s="252"/>
      <c r="C43" s="253"/>
      <c r="D43" s="251"/>
      <c r="E43" s="254"/>
      <c r="F43" s="251"/>
      <c r="G43" s="372" t="s">
        <v>787</v>
      </c>
      <c r="H43" s="372"/>
      <c r="I43" s="372"/>
      <c r="J43" s="372"/>
      <c r="K43" s="249"/>
    </row>
    <row r="44" spans="2:11" ht="15" customHeight="1">
      <c r="B44" s="252"/>
      <c r="C44" s="253"/>
      <c r="D44" s="251"/>
      <c r="E44" s="254" t="s">
        <v>788</v>
      </c>
      <c r="F44" s="251"/>
      <c r="G44" s="372" t="s">
        <v>789</v>
      </c>
      <c r="H44" s="372"/>
      <c r="I44" s="372"/>
      <c r="J44" s="372"/>
      <c r="K44" s="249"/>
    </row>
    <row r="45" spans="2:11" ht="15" customHeight="1">
      <c r="B45" s="252"/>
      <c r="C45" s="253"/>
      <c r="D45" s="251"/>
      <c r="E45" s="254" t="s">
        <v>127</v>
      </c>
      <c r="F45" s="251"/>
      <c r="G45" s="372" t="s">
        <v>790</v>
      </c>
      <c r="H45" s="372"/>
      <c r="I45" s="372"/>
      <c r="J45" s="372"/>
      <c r="K45" s="249"/>
    </row>
    <row r="46" spans="2:11" ht="12.75" customHeight="1">
      <c r="B46" s="252"/>
      <c r="C46" s="253"/>
      <c r="D46" s="251"/>
      <c r="E46" s="251"/>
      <c r="F46" s="251"/>
      <c r="G46" s="251"/>
      <c r="H46" s="251"/>
      <c r="I46" s="251"/>
      <c r="J46" s="251"/>
      <c r="K46" s="249"/>
    </row>
    <row r="47" spans="2:11" ht="15" customHeight="1">
      <c r="B47" s="252"/>
      <c r="C47" s="253"/>
      <c r="D47" s="372" t="s">
        <v>791</v>
      </c>
      <c r="E47" s="372"/>
      <c r="F47" s="372"/>
      <c r="G47" s="372"/>
      <c r="H47" s="372"/>
      <c r="I47" s="372"/>
      <c r="J47" s="372"/>
      <c r="K47" s="249"/>
    </row>
    <row r="48" spans="2:11" ht="15" customHeight="1">
      <c r="B48" s="252"/>
      <c r="C48" s="253"/>
      <c r="D48" s="253"/>
      <c r="E48" s="372" t="s">
        <v>792</v>
      </c>
      <c r="F48" s="372"/>
      <c r="G48" s="372"/>
      <c r="H48" s="372"/>
      <c r="I48" s="372"/>
      <c r="J48" s="372"/>
      <c r="K48" s="249"/>
    </row>
    <row r="49" spans="2:11" ht="15" customHeight="1">
      <c r="B49" s="252"/>
      <c r="C49" s="253"/>
      <c r="D49" s="253"/>
      <c r="E49" s="372" t="s">
        <v>793</v>
      </c>
      <c r="F49" s="372"/>
      <c r="G49" s="372"/>
      <c r="H49" s="372"/>
      <c r="I49" s="372"/>
      <c r="J49" s="372"/>
      <c r="K49" s="249"/>
    </row>
    <row r="50" spans="2:11" ht="15" customHeight="1">
      <c r="B50" s="252"/>
      <c r="C50" s="253"/>
      <c r="D50" s="253"/>
      <c r="E50" s="372" t="s">
        <v>794</v>
      </c>
      <c r="F50" s="372"/>
      <c r="G50" s="372"/>
      <c r="H50" s="372"/>
      <c r="I50" s="372"/>
      <c r="J50" s="372"/>
      <c r="K50" s="249"/>
    </row>
    <row r="51" spans="2:11" ht="15" customHeight="1">
      <c r="B51" s="252"/>
      <c r="C51" s="253"/>
      <c r="D51" s="372" t="s">
        <v>795</v>
      </c>
      <c r="E51" s="372"/>
      <c r="F51" s="372"/>
      <c r="G51" s="372"/>
      <c r="H51" s="372"/>
      <c r="I51" s="372"/>
      <c r="J51" s="372"/>
      <c r="K51" s="249"/>
    </row>
    <row r="52" spans="2:11" ht="25.5" customHeight="1">
      <c r="B52" s="248"/>
      <c r="C52" s="374" t="s">
        <v>796</v>
      </c>
      <c r="D52" s="374"/>
      <c r="E52" s="374"/>
      <c r="F52" s="374"/>
      <c r="G52" s="374"/>
      <c r="H52" s="374"/>
      <c r="I52" s="374"/>
      <c r="J52" s="374"/>
      <c r="K52" s="249"/>
    </row>
    <row r="53" spans="2:11" ht="5.25" customHeight="1">
      <c r="B53" s="248"/>
      <c r="C53" s="250"/>
      <c r="D53" s="250"/>
      <c r="E53" s="250"/>
      <c r="F53" s="250"/>
      <c r="G53" s="250"/>
      <c r="H53" s="250"/>
      <c r="I53" s="250"/>
      <c r="J53" s="250"/>
      <c r="K53" s="249"/>
    </row>
    <row r="54" spans="2:11" ht="15" customHeight="1">
      <c r="B54" s="248"/>
      <c r="C54" s="372" t="s">
        <v>797</v>
      </c>
      <c r="D54" s="372"/>
      <c r="E54" s="372"/>
      <c r="F54" s="372"/>
      <c r="G54" s="372"/>
      <c r="H54" s="372"/>
      <c r="I54" s="372"/>
      <c r="J54" s="372"/>
      <c r="K54" s="249"/>
    </row>
    <row r="55" spans="2:11" ht="15" customHeight="1">
      <c r="B55" s="248"/>
      <c r="C55" s="372" t="s">
        <v>798</v>
      </c>
      <c r="D55" s="372"/>
      <c r="E55" s="372"/>
      <c r="F55" s="372"/>
      <c r="G55" s="372"/>
      <c r="H55" s="372"/>
      <c r="I55" s="372"/>
      <c r="J55" s="372"/>
      <c r="K55" s="249"/>
    </row>
    <row r="56" spans="2:11" ht="12.75" customHeight="1">
      <c r="B56" s="248"/>
      <c r="C56" s="251"/>
      <c r="D56" s="251"/>
      <c r="E56" s="251"/>
      <c r="F56" s="251"/>
      <c r="G56" s="251"/>
      <c r="H56" s="251"/>
      <c r="I56" s="251"/>
      <c r="J56" s="251"/>
      <c r="K56" s="249"/>
    </row>
    <row r="57" spans="2:11" ht="15" customHeight="1">
      <c r="B57" s="248"/>
      <c r="C57" s="372" t="s">
        <v>799</v>
      </c>
      <c r="D57" s="372"/>
      <c r="E57" s="372"/>
      <c r="F57" s="372"/>
      <c r="G57" s="372"/>
      <c r="H57" s="372"/>
      <c r="I57" s="372"/>
      <c r="J57" s="372"/>
      <c r="K57" s="249"/>
    </row>
    <row r="58" spans="2:11" ht="15" customHeight="1">
      <c r="B58" s="248"/>
      <c r="C58" s="253"/>
      <c r="D58" s="372" t="s">
        <v>800</v>
      </c>
      <c r="E58" s="372"/>
      <c r="F58" s="372"/>
      <c r="G58" s="372"/>
      <c r="H58" s="372"/>
      <c r="I58" s="372"/>
      <c r="J58" s="372"/>
      <c r="K58" s="249"/>
    </row>
    <row r="59" spans="2:11" ht="15" customHeight="1">
      <c r="B59" s="248"/>
      <c r="C59" s="253"/>
      <c r="D59" s="372" t="s">
        <v>801</v>
      </c>
      <c r="E59" s="372"/>
      <c r="F59" s="372"/>
      <c r="G59" s="372"/>
      <c r="H59" s="372"/>
      <c r="I59" s="372"/>
      <c r="J59" s="372"/>
      <c r="K59" s="249"/>
    </row>
    <row r="60" spans="2:11" ht="15" customHeight="1">
      <c r="B60" s="248"/>
      <c r="C60" s="253"/>
      <c r="D60" s="372" t="s">
        <v>802</v>
      </c>
      <c r="E60" s="372"/>
      <c r="F60" s="372"/>
      <c r="G60" s="372"/>
      <c r="H60" s="372"/>
      <c r="I60" s="372"/>
      <c r="J60" s="372"/>
      <c r="K60" s="249"/>
    </row>
    <row r="61" spans="2:11" ht="15" customHeight="1">
      <c r="B61" s="248"/>
      <c r="C61" s="253"/>
      <c r="D61" s="372" t="s">
        <v>803</v>
      </c>
      <c r="E61" s="372"/>
      <c r="F61" s="372"/>
      <c r="G61" s="372"/>
      <c r="H61" s="372"/>
      <c r="I61" s="372"/>
      <c r="J61" s="372"/>
      <c r="K61" s="249"/>
    </row>
    <row r="62" spans="2:11" ht="15" customHeight="1">
      <c r="B62" s="248"/>
      <c r="C62" s="253"/>
      <c r="D62" s="375" t="s">
        <v>804</v>
      </c>
      <c r="E62" s="375"/>
      <c r="F62" s="375"/>
      <c r="G62" s="375"/>
      <c r="H62" s="375"/>
      <c r="I62" s="375"/>
      <c r="J62" s="375"/>
      <c r="K62" s="249"/>
    </row>
    <row r="63" spans="2:11" ht="15" customHeight="1">
      <c r="B63" s="248"/>
      <c r="C63" s="253"/>
      <c r="D63" s="372" t="s">
        <v>805</v>
      </c>
      <c r="E63" s="372"/>
      <c r="F63" s="372"/>
      <c r="G63" s="372"/>
      <c r="H63" s="372"/>
      <c r="I63" s="372"/>
      <c r="J63" s="372"/>
      <c r="K63" s="249"/>
    </row>
    <row r="64" spans="2:11" ht="12.75" customHeight="1">
      <c r="B64" s="248"/>
      <c r="C64" s="253"/>
      <c r="D64" s="253"/>
      <c r="E64" s="256"/>
      <c r="F64" s="253"/>
      <c r="G64" s="253"/>
      <c r="H64" s="253"/>
      <c r="I64" s="253"/>
      <c r="J64" s="253"/>
      <c r="K64" s="249"/>
    </row>
    <row r="65" spans="2:11" ht="15" customHeight="1">
      <c r="B65" s="248"/>
      <c r="C65" s="253"/>
      <c r="D65" s="372" t="s">
        <v>806</v>
      </c>
      <c r="E65" s="372"/>
      <c r="F65" s="372"/>
      <c r="G65" s="372"/>
      <c r="H65" s="372"/>
      <c r="I65" s="372"/>
      <c r="J65" s="372"/>
      <c r="K65" s="249"/>
    </row>
    <row r="66" spans="2:11" ht="15" customHeight="1">
      <c r="B66" s="248"/>
      <c r="C66" s="253"/>
      <c r="D66" s="375" t="s">
        <v>807</v>
      </c>
      <c r="E66" s="375"/>
      <c r="F66" s="375"/>
      <c r="G66" s="375"/>
      <c r="H66" s="375"/>
      <c r="I66" s="375"/>
      <c r="J66" s="375"/>
      <c r="K66" s="249"/>
    </row>
    <row r="67" spans="2:11" ht="15" customHeight="1">
      <c r="B67" s="248"/>
      <c r="C67" s="253"/>
      <c r="D67" s="372" t="s">
        <v>808</v>
      </c>
      <c r="E67" s="372"/>
      <c r="F67" s="372"/>
      <c r="G67" s="372"/>
      <c r="H67" s="372"/>
      <c r="I67" s="372"/>
      <c r="J67" s="372"/>
      <c r="K67" s="249"/>
    </row>
    <row r="68" spans="2:11" ht="15" customHeight="1">
      <c r="B68" s="248"/>
      <c r="C68" s="253"/>
      <c r="D68" s="372" t="s">
        <v>809</v>
      </c>
      <c r="E68" s="372"/>
      <c r="F68" s="372"/>
      <c r="G68" s="372"/>
      <c r="H68" s="372"/>
      <c r="I68" s="372"/>
      <c r="J68" s="372"/>
      <c r="K68" s="249"/>
    </row>
    <row r="69" spans="2:11" ht="15" customHeight="1">
      <c r="B69" s="248"/>
      <c r="C69" s="253"/>
      <c r="D69" s="372" t="s">
        <v>810</v>
      </c>
      <c r="E69" s="372"/>
      <c r="F69" s="372"/>
      <c r="G69" s="372"/>
      <c r="H69" s="372"/>
      <c r="I69" s="372"/>
      <c r="J69" s="372"/>
      <c r="K69" s="249"/>
    </row>
    <row r="70" spans="2:11" ht="15" customHeight="1">
      <c r="B70" s="248"/>
      <c r="C70" s="253"/>
      <c r="D70" s="372" t="s">
        <v>811</v>
      </c>
      <c r="E70" s="372"/>
      <c r="F70" s="372"/>
      <c r="G70" s="372"/>
      <c r="H70" s="372"/>
      <c r="I70" s="372"/>
      <c r="J70" s="372"/>
      <c r="K70" s="249"/>
    </row>
    <row r="71" spans="2:11" ht="12.75" customHeight="1">
      <c r="B71" s="257"/>
      <c r="C71" s="258"/>
      <c r="D71" s="258"/>
      <c r="E71" s="258"/>
      <c r="F71" s="258"/>
      <c r="G71" s="258"/>
      <c r="H71" s="258"/>
      <c r="I71" s="258"/>
      <c r="J71" s="258"/>
      <c r="K71" s="259"/>
    </row>
    <row r="72" spans="2:11" ht="18.75" customHeight="1">
      <c r="B72" s="260"/>
      <c r="C72" s="260"/>
      <c r="D72" s="260"/>
      <c r="E72" s="260"/>
      <c r="F72" s="260"/>
      <c r="G72" s="260"/>
      <c r="H72" s="260"/>
      <c r="I72" s="260"/>
      <c r="J72" s="260"/>
      <c r="K72" s="261"/>
    </row>
    <row r="73" spans="2:11" ht="18.75" customHeight="1">
      <c r="B73" s="261"/>
      <c r="C73" s="261"/>
      <c r="D73" s="261"/>
      <c r="E73" s="261"/>
      <c r="F73" s="261"/>
      <c r="G73" s="261"/>
      <c r="H73" s="261"/>
      <c r="I73" s="261"/>
      <c r="J73" s="261"/>
      <c r="K73" s="261"/>
    </row>
    <row r="74" spans="2:11" ht="7.5" customHeight="1">
      <c r="B74" s="262"/>
      <c r="C74" s="263"/>
      <c r="D74" s="263"/>
      <c r="E74" s="263"/>
      <c r="F74" s="263"/>
      <c r="G74" s="263"/>
      <c r="H74" s="263"/>
      <c r="I74" s="263"/>
      <c r="J74" s="263"/>
      <c r="K74" s="264"/>
    </row>
    <row r="75" spans="2:11" ht="45" customHeight="1">
      <c r="B75" s="265"/>
      <c r="C75" s="373" t="s">
        <v>812</v>
      </c>
      <c r="D75" s="373"/>
      <c r="E75" s="373"/>
      <c r="F75" s="373"/>
      <c r="G75" s="373"/>
      <c r="H75" s="373"/>
      <c r="I75" s="373"/>
      <c r="J75" s="373"/>
      <c r="K75" s="266"/>
    </row>
    <row r="76" spans="2:11" ht="17.25" customHeight="1">
      <c r="B76" s="265"/>
      <c r="C76" s="267" t="s">
        <v>813</v>
      </c>
      <c r="D76" s="267"/>
      <c r="E76" s="267"/>
      <c r="F76" s="267" t="s">
        <v>814</v>
      </c>
      <c r="G76" s="268"/>
      <c r="H76" s="267" t="s">
        <v>53</v>
      </c>
      <c r="I76" s="267" t="s">
        <v>56</v>
      </c>
      <c r="J76" s="267" t="s">
        <v>815</v>
      </c>
      <c r="K76" s="266"/>
    </row>
    <row r="77" spans="2:11" ht="17.25" customHeight="1">
      <c r="B77" s="265"/>
      <c r="C77" s="269" t="s">
        <v>816</v>
      </c>
      <c r="D77" s="269"/>
      <c r="E77" s="269"/>
      <c r="F77" s="270" t="s">
        <v>817</v>
      </c>
      <c r="G77" s="271"/>
      <c r="H77" s="269"/>
      <c r="I77" s="269"/>
      <c r="J77" s="269" t="s">
        <v>818</v>
      </c>
      <c r="K77" s="266"/>
    </row>
    <row r="78" spans="2:11" ht="5.25" customHeight="1">
      <c r="B78" s="265"/>
      <c r="C78" s="272"/>
      <c r="D78" s="272"/>
      <c r="E78" s="272"/>
      <c r="F78" s="272"/>
      <c r="G78" s="273"/>
      <c r="H78" s="272"/>
      <c r="I78" s="272"/>
      <c r="J78" s="272"/>
      <c r="K78" s="266"/>
    </row>
    <row r="79" spans="2:11" ht="15" customHeight="1">
      <c r="B79" s="265"/>
      <c r="C79" s="254" t="s">
        <v>52</v>
      </c>
      <c r="D79" s="272"/>
      <c r="E79" s="272"/>
      <c r="F79" s="274" t="s">
        <v>819</v>
      </c>
      <c r="G79" s="273"/>
      <c r="H79" s="254" t="s">
        <v>820</v>
      </c>
      <c r="I79" s="254" t="s">
        <v>821</v>
      </c>
      <c r="J79" s="254">
        <v>20</v>
      </c>
      <c r="K79" s="266"/>
    </row>
    <row r="80" spans="2:11" ht="15" customHeight="1">
      <c r="B80" s="265"/>
      <c r="C80" s="254" t="s">
        <v>822</v>
      </c>
      <c r="D80" s="254"/>
      <c r="E80" s="254"/>
      <c r="F80" s="274" t="s">
        <v>819</v>
      </c>
      <c r="G80" s="273"/>
      <c r="H80" s="254" t="s">
        <v>823</v>
      </c>
      <c r="I80" s="254" t="s">
        <v>821</v>
      </c>
      <c r="J80" s="254">
        <v>120</v>
      </c>
      <c r="K80" s="266"/>
    </row>
    <row r="81" spans="2:11" ht="15" customHeight="1">
      <c r="B81" s="275"/>
      <c r="C81" s="254" t="s">
        <v>824</v>
      </c>
      <c r="D81" s="254"/>
      <c r="E81" s="254"/>
      <c r="F81" s="274" t="s">
        <v>825</v>
      </c>
      <c r="G81" s="273"/>
      <c r="H81" s="254" t="s">
        <v>826</v>
      </c>
      <c r="I81" s="254" t="s">
        <v>821</v>
      </c>
      <c r="J81" s="254">
        <v>50</v>
      </c>
      <c r="K81" s="266"/>
    </row>
    <row r="82" spans="2:11" ht="15" customHeight="1">
      <c r="B82" s="275"/>
      <c r="C82" s="254" t="s">
        <v>827</v>
      </c>
      <c r="D82" s="254"/>
      <c r="E82" s="254"/>
      <c r="F82" s="274" t="s">
        <v>819</v>
      </c>
      <c r="G82" s="273"/>
      <c r="H82" s="254" t="s">
        <v>828</v>
      </c>
      <c r="I82" s="254" t="s">
        <v>829</v>
      </c>
      <c r="J82" s="254"/>
      <c r="K82" s="266"/>
    </row>
    <row r="83" spans="2:11" ht="15" customHeight="1">
      <c r="B83" s="275"/>
      <c r="C83" s="276" t="s">
        <v>830</v>
      </c>
      <c r="D83" s="276"/>
      <c r="E83" s="276"/>
      <c r="F83" s="277" t="s">
        <v>825</v>
      </c>
      <c r="G83" s="276"/>
      <c r="H83" s="276" t="s">
        <v>831</v>
      </c>
      <c r="I83" s="276" t="s">
        <v>821</v>
      </c>
      <c r="J83" s="276">
        <v>15</v>
      </c>
      <c r="K83" s="266"/>
    </row>
    <row r="84" spans="2:11" ht="15" customHeight="1">
      <c r="B84" s="275"/>
      <c r="C84" s="276" t="s">
        <v>832</v>
      </c>
      <c r="D84" s="276"/>
      <c r="E84" s="276"/>
      <c r="F84" s="277" t="s">
        <v>825</v>
      </c>
      <c r="G84" s="276"/>
      <c r="H84" s="276" t="s">
        <v>833</v>
      </c>
      <c r="I84" s="276" t="s">
        <v>821</v>
      </c>
      <c r="J84" s="276">
        <v>15</v>
      </c>
      <c r="K84" s="266"/>
    </row>
    <row r="85" spans="2:11" ht="15" customHeight="1">
      <c r="B85" s="275"/>
      <c r="C85" s="276" t="s">
        <v>834</v>
      </c>
      <c r="D85" s="276"/>
      <c r="E85" s="276"/>
      <c r="F85" s="277" t="s">
        <v>825</v>
      </c>
      <c r="G85" s="276"/>
      <c r="H85" s="276" t="s">
        <v>835</v>
      </c>
      <c r="I85" s="276" t="s">
        <v>821</v>
      </c>
      <c r="J85" s="276">
        <v>20</v>
      </c>
      <c r="K85" s="266"/>
    </row>
    <row r="86" spans="2:11" ht="15" customHeight="1">
      <c r="B86" s="275"/>
      <c r="C86" s="276" t="s">
        <v>836</v>
      </c>
      <c r="D86" s="276"/>
      <c r="E86" s="276"/>
      <c r="F86" s="277" t="s">
        <v>825</v>
      </c>
      <c r="G86" s="276"/>
      <c r="H86" s="276" t="s">
        <v>837</v>
      </c>
      <c r="I86" s="276" t="s">
        <v>821</v>
      </c>
      <c r="J86" s="276">
        <v>20</v>
      </c>
      <c r="K86" s="266"/>
    </row>
    <row r="87" spans="2:11" ht="15" customHeight="1">
      <c r="B87" s="275"/>
      <c r="C87" s="254" t="s">
        <v>838</v>
      </c>
      <c r="D87" s="254"/>
      <c r="E87" s="254"/>
      <c r="F87" s="274" t="s">
        <v>825</v>
      </c>
      <c r="G87" s="273"/>
      <c r="H87" s="254" t="s">
        <v>839</v>
      </c>
      <c r="I87" s="254" t="s">
        <v>821</v>
      </c>
      <c r="J87" s="254">
        <v>50</v>
      </c>
      <c r="K87" s="266"/>
    </row>
    <row r="88" spans="2:11" ht="15" customHeight="1">
      <c r="B88" s="275"/>
      <c r="C88" s="254" t="s">
        <v>840</v>
      </c>
      <c r="D88" s="254"/>
      <c r="E88" s="254"/>
      <c r="F88" s="274" t="s">
        <v>825</v>
      </c>
      <c r="G88" s="273"/>
      <c r="H88" s="254" t="s">
        <v>841</v>
      </c>
      <c r="I88" s="254" t="s">
        <v>821</v>
      </c>
      <c r="J88" s="254">
        <v>20</v>
      </c>
      <c r="K88" s="266"/>
    </row>
    <row r="89" spans="2:11" ht="15" customHeight="1">
      <c r="B89" s="275"/>
      <c r="C89" s="254" t="s">
        <v>842</v>
      </c>
      <c r="D89" s="254"/>
      <c r="E89" s="254"/>
      <c r="F89" s="274" t="s">
        <v>825</v>
      </c>
      <c r="G89" s="273"/>
      <c r="H89" s="254" t="s">
        <v>843</v>
      </c>
      <c r="I89" s="254" t="s">
        <v>821</v>
      </c>
      <c r="J89" s="254">
        <v>20</v>
      </c>
      <c r="K89" s="266"/>
    </row>
    <row r="90" spans="2:11" ht="15" customHeight="1">
      <c r="B90" s="275"/>
      <c r="C90" s="254" t="s">
        <v>844</v>
      </c>
      <c r="D90" s="254"/>
      <c r="E90" s="254"/>
      <c r="F90" s="274" t="s">
        <v>825</v>
      </c>
      <c r="G90" s="273"/>
      <c r="H90" s="254" t="s">
        <v>845</v>
      </c>
      <c r="I90" s="254" t="s">
        <v>821</v>
      </c>
      <c r="J90" s="254">
        <v>50</v>
      </c>
      <c r="K90" s="266"/>
    </row>
    <row r="91" spans="2:11" ht="15" customHeight="1">
      <c r="B91" s="275"/>
      <c r="C91" s="254" t="s">
        <v>846</v>
      </c>
      <c r="D91" s="254"/>
      <c r="E91" s="254"/>
      <c r="F91" s="274" t="s">
        <v>825</v>
      </c>
      <c r="G91" s="273"/>
      <c r="H91" s="254" t="s">
        <v>846</v>
      </c>
      <c r="I91" s="254" t="s">
        <v>821</v>
      </c>
      <c r="J91" s="254">
        <v>50</v>
      </c>
      <c r="K91" s="266"/>
    </row>
    <row r="92" spans="2:11" ht="15" customHeight="1">
      <c r="B92" s="275"/>
      <c r="C92" s="254" t="s">
        <v>847</v>
      </c>
      <c r="D92" s="254"/>
      <c r="E92" s="254"/>
      <c r="F92" s="274" t="s">
        <v>825</v>
      </c>
      <c r="G92" s="273"/>
      <c r="H92" s="254" t="s">
        <v>848</v>
      </c>
      <c r="I92" s="254" t="s">
        <v>821</v>
      </c>
      <c r="J92" s="254">
        <v>255</v>
      </c>
      <c r="K92" s="266"/>
    </row>
    <row r="93" spans="2:11" ht="15" customHeight="1">
      <c r="B93" s="275"/>
      <c r="C93" s="254" t="s">
        <v>849</v>
      </c>
      <c r="D93" s="254"/>
      <c r="E93" s="254"/>
      <c r="F93" s="274" t="s">
        <v>819</v>
      </c>
      <c r="G93" s="273"/>
      <c r="H93" s="254" t="s">
        <v>850</v>
      </c>
      <c r="I93" s="254" t="s">
        <v>851</v>
      </c>
      <c r="J93" s="254"/>
      <c r="K93" s="266"/>
    </row>
    <row r="94" spans="2:11" ht="15" customHeight="1">
      <c r="B94" s="275"/>
      <c r="C94" s="254" t="s">
        <v>852</v>
      </c>
      <c r="D94" s="254"/>
      <c r="E94" s="254"/>
      <c r="F94" s="274" t="s">
        <v>819</v>
      </c>
      <c r="G94" s="273"/>
      <c r="H94" s="254" t="s">
        <v>853</v>
      </c>
      <c r="I94" s="254" t="s">
        <v>854</v>
      </c>
      <c r="J94" s="254"/>
      <c r="K94" s="266"/>
    </row>
    <row r="95" spans="2:11" ht="15" customHeight="1">
      <c r="B95" s="275"/>
      <c r="C95" s="254" t="s">
        <v>855</v>
      </c>
      <c r="D95" s="254"/>
      <c r="E95" s="254"/>
      <c r="F95" s="274" t="s">
        <v>819</v>
      </c>
      <c r="G95" s="273"/>
      <c r="H95" s="254" t="s">
        <v>855</v>
      </c>
      <c r="I95" s="254" t="s">
        <v>854</v>
      </c>
      <c r="J95" s="254"/>
      <c r="K95" s="266"/>
    </row>
    <row r="96" spans="2:11" ht="15" customHeight="1">
      <c r="B96" s="275"/>
      <c r="C96" s="254" t="s">
        <v>37</v>
      </c>
      <c r="D96" s="254"/>
      <c r="E96" s="254"/>
      <c r="F96" s="274" t="s">
        <v>819</v>
      </c>
      <c r="G96" s="273"/>
      <c r="H96" s="254" t="s">
        <v>856</v>
      </c>
      <c r="I96" s="254" t="s">
        <v>854</v>
      </c>
      <c r="J96" s="254"/>
      <c r="K96" s="266"/>
    </row>
    <row r="97" spans="2:11" ht="15" customHeight="1">
      <c r="B97" s="275"/>
      <c r="C97" s="254" t="s">
        <v>47</v>
      </c>
      <c r="D97" s="254"/>
      <c r="E97" s="254"/>
      <c r="F97" s="274" t="s">
        <v>819</v>
      </c>
      <c r="G97" s="273"/>
      <c r="H97" s="254" t="s">
        <v>857</v>
      </c>
      <c r="I97" s="254" t="s">
        <v>854</v>
      </c>
      <c r="J97" s="254"/>
      <c r="K97" s="266"/>
    </row>
    <row r="98" spans="2:11" ht="15" customHeight="1">
      <c r="B98" s="278"/>
      <c r="C98" s="279"/>
      <c r="D98" s="279"/>
      <c r="E98" s="279"/>
      <c r="F98" s="279"/>
      <c r="G98" s="279"/>
      <c r="H98" s="279"/>
      <c r="I98" s="279"/>
      <c r="J98" s="279"/>
      <c r="K98" s="280"/>
    </row>
    <row r="99" spans="2:11" ht="18.75" customHeight="1">
      <c r="B99" s="281"/>
      <c r="C99" s="282"/>
      <c r="D99" s="282"/>
      <c r="E99" s="282"/>
      <c r="F99" s="282"/>
      <c r="G99" s="282"/>
      <c r="H99" s="282"/>
      <c r="I99" s="282"/>
      <c r="J99" s="282"/>
      <c r="K99" s="281"/>
    </row>
    <row r="100" spans="2:11" ht="18.75" customHeight="1">
      <c r="B100" s="261"/>
      <c r="C100" s="261"/>
      <c r="D100" s="261"/>
      <c r="E100" s="261"/>
      <c r="F100" s="261"/>
      <c r="G100" s="261"/>
      <c r="H100" s="261"/>
      <c r="I100" s="261"/>
      <c r="J100" s="261"/>
      <c r="K100" s="261"/>
    </row>
    <row r="101" spans="2:11" ht="7.5" customHeight="1">
      <c r="B101" s="262"/>
      <c r="C101" s="263"/>
      <c r="D101" s="263"/>
      <c r="E101" s="263"/>
      <c r="F101" s="263"/>
      <c r="G101" s="263"/>
      <c r="H101" s="263"/>
      <c r="I101" s="263"/>
      <c r="J101" s="263"/>
      <c r="K101" s="264"/>
    </row>
    <row r="102" spans="2:11" ht="45" customHeight="1">
      <c r="B102" s="265"/>
      <c r="C102" s="373" t="s">
        <v>858</v>
      </c>
      <c r="D102" s="373"/>
      <c r="E102" s="373"/>
      <c r="F102" s="373"/>
      <c r="G102" s="373"/>
      <c r="H102" s="373"/>
      <c r="I102" s="373"/>
      <c r="J102" s="373"/>
      <c r="K102" s="266"/>
    </row>
    <row r="103" spans="2:11" ht="17.25" customHeight="1">
      <c r="B103" s="265"/>
      <c r="C103" s="267" t="s">
        <v>813</v>
      </c>
      <c r="D103" s="267"/>
      <c r="E103" s="267"/>
      <c r="F103" s="267" t="s">
        <v>814</v>
      </c>
      <c r="G103" s="268"/>
      <c r="H103" s="267" t="s">
        <v>53</v>
      </c>
      <c r="I103" s="267" t="s">
        <v>56</v>
      </c>
      <c r="J103" s="267" t="s">
        <v>815</v>
      </c>
      <c r="K103" s="266"/>
    </row>
    <row r="104" spans="2:11" ht="17.25" customHeight="1">
      <c r="B104" s="265"/>
      <c r="C104" s="269" t="s">
        <v>816</v>
      </c>
      <c r="D104" s="269"/>
      <c r="E104" s="269"/>
      <c r="F104" s="270" t="s">
        <v>817</v>
      </c>
      <c r="G104" s="271"/>
      <c r="H104" s="269"/>
      <c r="I104" s="269"/>
      <c r="J104" s="269" t="s">
        <v>818</v>
      </c>
      <c r="K104" s="266"/>
    </row>
    <row r="105" spans="2:11" ht="5.25" customHeight="1">
      <c r="B105" s="265"/>
      <c r="C105" s="267"/>
      <c r="D105" s="267"/>
      <c r="E105" s="267"/>
      <c r="F105" s="267"/>
      <c r="G105" s="283"/>
      <c r="H105" s="267"/>
      <c r="I105" s="267"/>
      <c r="J105" s="267"/>
      <c r="K105" s="266"/>
    </row>
    <row r="106" spans="2:11" ht="15" customHeight="1">
      <c r="B106" s="265"/>
      <c r="C106" s="254" t="s">
        <v>52</v>
      </c>
      <c r="D106" s="272"/>
      <c r="E106" s="272"/>
      <c r="F106" s="274" t="s">
        <v>819</v>
      </c>
      <c r="G106" s="283"/>
      <c r="H106" s="254" t="s">
        <v>859</v>
      </c>
      <c r="I106" s="254" t="s">
        <v>821</v>
      </c>
      <c r="J106" s="254">
        <v>20</v>
      </c>
      <c r="K106" s="266"/>
    </row>
    <row r="107" spans="2:11" ht="15" customHeight="1">
      <c r="B107" s="265"/>
      <c r="C107" s="254" t="s">
        <v>822</v>
      </c>
      <c r="D107" s="254"/>
      <c r="E107" s="254"/>
      <c r="F107" s="274" t="s">
        <v>819</v>
      </c>
      <c r="G107" s="254"/>
      <c r="H107" s="254" t="s">
        <v>859</v>
      </c>
      <c r="I107" s="254" t="s">
        <v>821</v>
      </c>
      <c r="J107" s="254">
        <v>120</v>
      </c>
      <c r="K107" s="266"/>
    </row>
    <row r="108" spans="2:11" ht="15" customHeight="1">
      <c r="B108" s="275"/>
      <c r="C108" s="254" t="s">
        <v>824</v>
      </c>
      <c r="D108" s="254"/>
      <c r="E108" s="254"/>
      <c r="F108" s="274" t="s">
        <v>825</v>
      </c>
      <c r="G108" s="254"/>
      <c r="H108" s="254" t="s">
        <v>859</v>
      </c>
      <c r="I108" s="254" t="s">
        <v>821</v>
      </c>
      <c r="J108" s="254">
        <v>50</v>
      </c>
      <c r="K108" s="266"/>
    </row>
    <row r="109" spans="2:11" ht="15" customHeight="1">
      <c r="B109" s="275"/>
      <c r="C109" s="254" t="s">
        <v>827</v>
      </c>
      <c r="D109" s="254"/>
      <c r="E109" s="254"/>
      <c r="F109" s="274" t="s">
        <v>819</v>
      </c>
      <c r="G109" s="254"/>
      <c r="H109" s="254" t="s">
        <v>859</v>
      </c>
      <c r="I109" s="254" t="s">
        <v>829</v>
      </c>
      <c r="J109" s="254"/>
      <c r="K109" s="266"/>
    </row>
    <row r="110" spans="2:11" ht="15" customHeight="1">
      <c r="B110" s="275"/>
      <c r="C110" s="254" t="s">
        <v>838</v>
      </c>
      <c r="D110" s="254"/>
      <c r="E110" s="254"/>
      <c r="F110" s="274" t="s">
        <v>825</v>
      </c>
      <c r="G110" s="254"/>
      <c r="H110" s="254" t="s">
        <v>859</v>
      </c>
      <c r="I110" s="254" t="s">
        <v>821</v>
      </c>
      <c r="J110" s="254">
        <v>50</v>
      </c>
      <c r="K110" s="266"/>
    </row>
    <row r="111" spans="2:11" ht="15" customHeight="1">
      <c r="B111" s="275"/>
      <c r="C111" s="254" t="s">
        <v>846</v>
      </c>
      <c r="D111" s="254"/>
      <c r="E111" s="254"/>
      <c r="F111" s="274" t="s">
        <v>825</v>
      </c>
      <c r="G111" s="254"/>
      <c r="H111" s="254" t="s">
        <v>859</v>
      </c>
      <c r="I111" s="254" t="s">
        <v>821</v>
      </c>
      <c r="J111" s="254">
        <v>50</v>
      </c>
      <c r="K111" s="266"/>
    </row>
    <row r="112" spans="2:11" ht="15" customHeight="1">
      <c r="B112" s="275"/>
      <c r="C112" s="254" t="s">
        <v>844</v>
      </c>
      <c r="D112" s="254"/>
      <c r="E112" s="254"/>
      <c r="F112" s="274" t="s">
        <v>825</v>
      </c>
      <c r="G112" s="254"/>
      <c r="H112" s="254" t="s">
        <v>859</v>
      </c>
      <c r="I112" s="254" t="s">
        <v>821</v>
      </c>
      <c r="J112" s="254">
        <v>50</v>
      </c>
      <c r="K112" s="266"/>
    </row>
    <row r="113" spans="2:11" ht="15" customHeight="1">
      <c r="B113" s="275"/>
      <c r="C113" s="254" t="s">
        <v>52</v>
      </c>
      <c r="D113" s="254"/>
      <c r="E113" s="254"/>
      <c r="F113" s="274" t="s">
        <v>819</v>
      </c>
      <c r="G113" s="254"/>
      <c r="H113" s="254" t="s">
        <v>860</v>
      </c>
      <c r="I113" s="254" t="s">
        <v>821</v>
      </c>
      <c r="J113" s="254">
        <v>20</v>
      </c>
      <c r="K113" s="266"/>
    </row>
    <row r="114" spans="2:11" ht="15" customHeight="1">
      <c r="B114" s="275"/>
      <c r="C114" s="254" t="s">
        <v>861</v>
      </c>
      <c r="D114" s="254"/>
      <c r="E114" s="254"/>
      <c r="F114" s="274" t="s">
        <v>819</v>
      </c>
      <c r="G114" s="254"/>
      <c r="H114" s="254" t="s">
        <v>862</v>
      </c>
      <c r="I114" s="254" t="s">
        <v>821</v>
      </c>
      <c r="J114" s="254">
        <v>120</v>
      </c>
      <c r="K114" s="266"/>
    </row>
    <row r="115" spans="2:11" ht="15" customHeight="1">
      <c r="B115" s="275"/>
      <c r="C115" s="254" t="s">
        <v>37</v>
      </c>
      <c r="D115" s="254"/>
      <c r="E115" s="254"/>
      <c r="F115" s="274" t="s">
        <v>819</v>
      </c>
      <c r="G115" s="254"/>
      <c r="H115" s="254" t="s">
        <v>863</v>
      </c>
      <c r="I115" s="254" t="s">
        <v>854</v>
      </c>
      <c r="J115" s="254"/>
      <c r="K115" s="266"/>
    </row>
    <row r="116" spans="2:11" ht="15" customHeight="1">
      <c r="B116" s="275"/>
      <c r="C116" s="254" t="s">
        <v>47</v>
      </c>
      <c r="D116" s="254"/>
      <c r="E116" s="254"/>
      <c r="F116" s="274" t="s">
        <v>819</v>
      </c>
      <c r="G116" s="254"/>
      <c r="H116" s="254" t="s">
        <v>864</v>
      </c>
      <c r="I116" s="254" t="s">
        <v>854</v>
      </c>
      <c r="J116" s="254"/>
      <c r="K116" s="266"/>
    </row>
    <row r="117" spans="2:11" ht="15" customHeight="1">
      <c r="B117" s="275"/>
      <c r="C117" s="254" t="s">
        <v>56</v>
      </c>
      <c r="D117" s="254"/>
      <c r="E117" s="254"/>
      <c r="F117" s="274" t="s">
        <v>819</v>
      </c>
      <c r="G117" s="254"/>
      <c r="H117" s="254" t="s">
        <v>865</v>
      </c>
      <c r="I117" s="254" t="s">
        <v>866</v>
      </c>
      <c r="J117" s="254"/>
      <c r="K117" s="266"/>
    </row>
    <row r="118" spans="2:11" ht="15" customHeight="1">
      <c r="B118" s="278"/>
      <c r="C118" s="284"/>
      <c r="D118" s="284"/>
      <c r="E118" s="284"/>
      <c r="F118" s="284"/>
      <c r="G118" s="284"/>
      <c r="H118" s="284"/>
      <c r="I118" s="284"/>
      <c r="J118" s="284"/>
      <c r="K118" s="280"/>
    </row>
    <row r="119" spans="2:11" ht="18.75" customHeight="1">
      <c r="B119" s="285"/>
      <c r="C119" s="251"/>
      <c r="D119" s="251"/>
      <c r="E119" s="251"/>
      <c r="F119" s="286"/>
      <c r="G119" s="251"/>
      <c r="H119" s="251"/>
      <c r="I119" s="251"/>
      <c r="J119" s="251"/>
      <c r="K119" s="285"/>
    </row>
    <row r="120" spans="2:11" ht="18.75" customHeight="1">
      <c r="B120" s="261"/>
      <c r="C120" s="261"/>
      <c r="D120" s="261"/>
      <c r="E120" s="261"/>
      <c r="F120" s="261"/>
      <c r="G120" s="261"/>
      <c r="H120" s="261"/>
      <c r="I120" s="261"/>
      <c r="J120" s="261"/>
      <c r="K120" s="261"/>
    </row>
    <row r="121" spans="2:11" ht="7.5" customHeight="1">
      <c r="B121" s="287"/>
      <c r="C121" s="288"/>
      <c r="D121" s="288"/>
      <c r="E121" s="288"/>
      <c r="F121" s="288"/>
      <c r="G121" s="288"/>
      <c r="H121" s="288"/>
      <c r="I121" s="288"/>
      <c r="J121" s="288"/>
      <c r="K121" s="289"/>
    </row>
    <row r="122" spans="2:11" ht="45" customHeight="1">
      <c r="B122" s="290"/>
      <c r="C122" s="371" t="s">
        <v>867</v>
      </c>
      <c r="D122" s="371"/>
      <c r="E122" s="371"/>
      <c r="F122" s="371"/>
      <c r="G122" s="371"/>
      <c r="H122" s="371"/>
      <c r="I122" s="371"/>
      <c r="J122" s="371"/>
      <c r="K122" s="291"/>
    </row>
    <row r="123" spans="2:11" ht="17.25" customHeight="1">
      <c r="B123" s="292"/>
      <c r="C123" s="267" t="s">
        <v>813</v>
      </c>
      <c r="D123" s="267"/>
      <c r="E123" s="267"/>
      <c r="F123" s="267" t="s">
        <v>814</v>
      </c>
      <c r="G123" s="268"/>
      <c r="H123" s="267" t="s">
        <v>53</v>
      </c>
      <c r="I123" s="267" t="s">
        <v>56</v>
      </c>
      <c r="J123" s="267" t="s">
        <v>815</v>
      </c>
      <c r="K123" s="293"/>
    </row>
    <row r="124" spans="2:11" ht="17.25" customHeight="1">
      <c r="B124" s="292"/>
      <c r="C124" s="269" t="s">
        <v>816</v>
      </c>
      <c r="D124" s="269"/>
      <c r="E124" s="269"/>
      <c r="F124" s="270" t="s">
        <v>817</v>
      </c>
      <c r="G124" s="271"/>
      <c r="H124" s="269"/>
      <c r="I124" s="269"/>
      <c r="J124" s="269" t="s">
        <v>818</v>
      </c>
      <c r="K124" s="293"/>
    </row>
    <row r="125" spans="2:11" ht="5.25" customHeight="1">
      <c r="B125" s="294"/>
      <c r="C125" s="272"/>
      <c r="D125" s="272"/>
      <c r="E125" s="272"/>
      <c r="F125" s="272"/>
      <c r="G125" s="254"/>
      <c r="H125" s="272"/>
      <c r="I125" s="272"/>
      <c r="J125" s="272"/>
      <c r="K125" s="295"/>
    </row>
    <row r="126" spans="2:11" ht="15" customHeight="1">
      <c r="B126" s="294"/>
      <c r="C126" s="254" t="s">
        <v>822</v>
      </c>
      <c r="D126" s="272"/>
      <c r="E126" s="272"/>
      <c r="F126" s="274" t="s">
        <v>819</v>
      </c>
      <c r="G126" s="254"/>
      <c r="H126" s="254" t="s">
        <v>859</v>
      </c>
      <c r="I126" s="254" t="s">
        <v>821</v>
      </c>
      <c r="J126" s="254">
        <v>120</v>
      </c>
      <c r="K126" s="296"/>
    </row>
    <row r="127" spans="2:11" ht="15" customHeight="1">
      <c r="B127" s="294"/>
      <c r="C127" s="254" t="s">
        <v>868</v>
      </c>
      <c r="D127" s="254"/>
      <c r="E127" s="254"/>
      <c r="F127" s="274" t="s">
        <v>819</v>
      </c>
      <c r="G127" s="254"/>
      <c r="H127" s="254" t="s">
        <v>869</v>
      </c>
      <c r="I127" s="254" t="s">
        <v>821</v>
      </c>
      <c r="J127" s="254" t="s">
        <v>870</v>
      </c>
      <c r="K127" s="296"/>
    </row>
    <row r="128" spans="2:11" ht="15" customHeight="1">
      <c r="B128" s="294"/>
      <c r="C128" s="254" t="s">
        <v>767</v>
      </c>
      <c r="D128" s="254"/>
      <c r="E128" s="254"/>
      <c r="F128" s="274" t="s">
        <v>819</v>
      </c>
      <c r="G128" s="254"/>
      <c r="H128" s="254" t="s">
        <v>871</v>
      </c>
      <c r="I128" s="254" t="s">
        <v>821</v>
      </c>
      <c r="J128" s="254" t="s">
        <v>870</v>
      </c>
      <c r="K128" s="296"/>
    </row>
    <row r="129" spans="2:11" ht="15" customHeight="1">
      <c r="B129" s="294"/>
      <c r="C129" s="254" t="s">
        <v>830</v>
      </c>
      <c r="D129" s="254"/>
      <c r="E129" s="254"/>
      <c r="F129" s="274" t="s">
        <v>825</v>
      </c>
      <c r="G129" s="254"/>
      <c r="H129" s="254" t="s">
        <v>831</v>
      </c>
      <c r="I129" s="254" t="s">
        <v>821</v>
      </c>
      <c r="J129" s="254">
        <v>15</v>
      </c>
      <c r="K129" s="296"/>
    </row>
    <row r="130" spans="2:11" ht="15" customHeight="1">
      <c r="B130" s="294"/>
      <c r="C130" s="276" t="s">
        <v>832</v>
      </c>
      <c r="D130" s="276"/>
      <c r="E130" s="276"/>
      <c r="F130" s="277" t="s">
        <v>825</v>
      </c>
      <c r="G130" s="276"/>
      <c r="H130" s="276" t="s">
        <v>833</v>
      </c>
      <c r="I130" s="276" t="s">
        <v>821</v>
      </c>
      <c r="J130" s="276">
        <v>15</v>
      </c>
      <c r="K130" s="296"/>
    </row>
    <row r="131" spans="2:11" ht="15" customHeight="1">
      <c r="B131" s="294"/>
      <c r="C131" s="276" t="s">
        <v>834</v>
      </c>
      <c r="D131" s="276"/>
      <c r="E131" s="276"/>
      <c r="F131" s="277" t="s">
        <v>825</v>
      </c>
      <c r="G131" s="276"/>
      <c r="H131" s="276" t="s">
        <v>835</v>
      </c>
      <c r="I131" s="276" t="s">
        <v>821</v>
      </c>
      <c r="J131" s="276">
        <v>20</v>
      </c>
      <c r="K131" s="296"/>
    </row>
    <row r="132" spans="2:11" ht="15" customHeight="1">
      <c r="B132" s="294"/>
      <c r="C132" s="276" t="s">
        <v>836</v>
      </c>
      <c r="D132" s="276"/>
      <c r="E132" s="276"/>
      <c r="F132" s="277" t="s">
        <v>825</v>
      </c>
      <c r="G132" s="276"/>
      <c r="H132" s="276" t="s">
        <v>837</v>
      </c>
      <c r="I132" s="276" t="s">
        <v>821</v>
      </c>
      <c r="J132" s="276">
        <v>20</v>
      </c>
      <c r="K132" s="296"/>
    </row>
    <row r="133" spans="2:11" ht="15" customHeight="1">
      <c r="B133" s="294"/>
      <c r="C133" s="254" t="s">
        <v>824</v>
      </c>
      <c r="D133" s="254"/>
      <c r="E133" s="254"/>
      <c r="F133" s="274" t="s">
        <v>825</v>
      </c>
      <c r="G133" s="254"/>
      <c r="H133" s="254" t="s">
        <v>859</v>
      </c>
      <c r="I133" s="254" t="s">
        <v>821</v>
      </c>
      <c r="J133" s="254">
        <v>50</v>
      </c>
      <c r="K133" s="296"/>
    </row>
    <row r="134" spans="2:11" ht="15" customHeight="1">
      <c r="B134" s="294"/>
      <c r="C134" s="254" t="s">
        <v>838</v>
      </c>
      <c r="D134" s="254"/>
      <c r="E134" s="254"/>
      <c r="F134" s="274" t="s">
        <v>825</v>
      </c>
      <c r="G134" s="254"/>
      <c r="H134" s="254" t="s">
        <v>859</v>
      </c>
      <c r="I134" s="254" t="s">
        <v>821</v>
      </c>
      <c r="J134" s="254">
        <v>50</v>
      </c>
      <c r="K134" s="296"/>
    </row>
    <row r="135" spans="2:11" ht="15" customHeight="1">
      <c r="B135" s="294"/>
      <c r="C135" s="254" t="s">
        <v>844</v>
      </c>
      <c r="D135" s="254"/>
      <c r="E135" s="254"/>
      <c r="F135" s="274" t="s">
        <v>825</v>
      </c>
      <c r="G135" s="254"/>
      <c r="H135" s="254" t="s">
        <v>859</v>
      </c>
      <c r="I135" s="254" t="s">
        <v>821</v>
      </c>
      <c r="J135" s="254">
        <v>50</v>
      </c>
      <c r="K135" s="296"/>
    </row>
    <row r="136" spans="2:11" ht="15" customHeight="1">
      <c r="B136" s="294"/>
      <c r="C136" s="254" t="s">
        <v>846</v>
      </c>
      <c r="D136" s="254"/>
      <c r="E136" s="254"/>
      <c r="F136" s="274" t="s">
        <v>825</v>
      </c>
      <c r="G136" s="254"/>
      <c r="H136" s="254" t="s">
        <v>859</v>
      </c>
      <c r="I136" s="254" t="s">
        <v>821</v>
      </c>
      <c r="J136" s="254">
        <v>50</v>
      </c>
      <c r="K136" s="296"/>
    </row>
    <row r="137" spans="2:11" ht="15" customHeight="1">
      <c r="B137" s="294"/>
      <c r="C137" s="254" t="s">
        <v>847</v>
      </c>
      <c r="D137" s="254"/>
      <c r="E137" s="254"/>
      <c r="F137" s="274" t="s">
        <v>825</v>
      </c>
      <c r="G137" s="254"/>
      <c r="H137" s="254" t="s">
        <v>872</v>
      </c>
      <c r="I137" s="254" t="s">
        <v>821</v>
      </c>
      <c r="J137" s="254">
        <v>255</v>
      </c>
      <c r="K137" s="296"/>
    </row>
    <row r="138" spans="2:11" ht="15" customHeight="1">
      <c r="B138" s="294"/>
      <c r="C138" s="254" t="s">
        <v>849</v>
      </c>
      <c r="D138" s="254"/>
      <c r="E138" s="254"/>
      <c r="F138" s="274" t="s">
        <v>819</v>
      </c>
      <c r="G138" s="254"/>
      <c r="H138" s="254" t="s">
        <v>873</v>
      </c>
      <c r="I138" s="254" t="s">
        <v>851</v>
      </c>
      <c r="J138" s="254"/>
      <c r="K138" s="296"/>
    </row>
    <row r="139" spans="2:11" ht="15" customHeight="1">
      <c r="B139" s="294"/>
      <c r="C139" s="254" t="s">
        <v>852</v>
      </c>
      <c r="D139" s="254"/>
      <c r="E139" s="254"/>
      <c r="F139" s="274" t="s">
        <v>819</v>
      </c>
      <c r="G139" s="254"/>
      <c r="H139" s="254" t="s">
        <v>874</v>
      </c>
      <c r="I139" s="254" t="s">
        <v>854</v>
      </c>
      <c r="J139" s="254"/>
      <c r="K139" s="296"/>
    </row>
    <row r="140" spans="2:11" ht="15" customHeight="1">
      <c r="B140" s="294"/>
      <c r="C140" s="254" t="s">
        <v>855</v>
      </c>
      <c r="D140" s="254"/>
      <c r="E140" s="254"/>
      <c r="F140" s="274" t="s">
        <v>819</v>
      </c>
      <c r="G140" s="254"/>
      <c r="H140" s="254" t="s">
        <v>855</v>
      </c>
      <c r="I140" s="254" t="s">
        <v>854</v>
      </c>
      <c r="J140" s="254"/>
      <c r="K140" s="296"/>
    </row>
    <row r="141" spans="2:11" ht="15" customHeight="1">
      <c r="B141" s="294"/>
      <c r="C141" s="254" t="s">
        <v>37</v>
      </c>
      <c r="D141" s="254"/>
      <c r="E141" s="254"/>
      <c r="F141" s="274" t="s">
        <v>819</v>
      </c>
      <c r="G141" s="254"/>
      <c r="H141" s="254" t="s">
        <v>875</v>
      </c>
      <c r="I141" s="254" t="s">
        <v>854</v>
      </c>
      <c r="J141" s="254"/>
      <c r="K141" s="296"/>
    </row>
    <row r="142" spans="2:11" ht="15" customHeight="1">
      <c r="B142" s="294"/>
      <c r="C142" s="254" t="s">
        <v>876</v>
      </c>
      <c r="D142" s="254"/>
      <c r="E142" s="254"/>
      <c r="F142" s="274" t="s">
        <v>819</v>
      </c>
      <c r="G142" s="254"/>
      <c r="H142" s="254" t="s">
        <v>877</v>
      </c>
      <c r="I142" s="254" t="s">
        <v>854</v>
      </c>
      <c r="J142" s="254"/>
      <c r="K142" s="296"/>
    </row>
    <row r="143" spans="2:11" ht="15" customHeight="1">
      <c r="B143" s="297"/>
      <c r="C143" s="298"/>
      <c r="D143" s="298"/>
      <c r="E143" s="298"/>
      <c r="F143" s="298"/>
      <c r="G143" s="298"/>
      <c r="H143" s="298"/>
      <c r="I143" s="298"/>
      <c r="J143" s="298"/>
      <c r="K143" s="299"/>
    </row>
    <row r="144" spans="2:11" ht="18.75" customHeight="1">
      <c r="B144" s="251"/>
      <c r="C144" s="251"/>
      <c r="D144" s="251"/>
      <c r="E144" s="251"/>
      <c r="F144" s="286"/>
      <c r="G144" s="251"/>
      <c r="H144" s="251"/>
      <c r="I144" s="251"/>
      <c r="J144" s="251"/>
      <c r="K144" s="251"/>
    </row>
    <row r="145" spans="2:11" ht="18.75" customHeight="1">
      <c r="B145" s="261"/>
      <c r="C145" s="261"/>
      <c r="D145" s="261"/>
      <c r="E145" s="261"/>
      <c r="F145" s="261"/>
      <c r="G145" s="261"/>
      <c r="H145" s="261"/>
      <c r="I145" s="261"/>
      <c r="J145" s="261"/>
      <c r="K145" s="261"/>
    </row>
    <row r="146" spans="2:11" ht="7.5" customHeight="1">
      <c r="B146" s="262"/>
      <c r="C146" s="263"/>
      <c r="D146" s="263"/>
      <c r="E146" s="263"/>
      <c r="F146" s="263"/>
      <c r="G146" s="263"/>
      <c r="H146" s="263"/>
      <c r="I146" s="263"/>
      <c r="J146" s="263"/>
      <c r="K146" s="264"/>
    </row>
    <row r="147" spans="2:11" ht="45" customHeight="1">
      <c r="B147" s="265"/>
      <c r="C147" s="373" t="s">
        <v>878</v>
      </c>
      <c r="D147" s="373"/>
      <c r="E147" s="373"/>
      <c r="F147" s="373"/>
      <c r="G147" s="373"/>
      <c r="H147" s="373"/>
      <c r="I147" s="373"/>
      <c r="J147" s="373"/>
      <c r="K147" s="266"/>
    </row>
    <row r="148" spans="2:11" ht="17.25" customHeight="1">
      <c r="B148" s="265"/>
      <c r="C148" s="267" t="s">
        <v>813</v>
      </c>
      <c r="D148" s="267"/>
      <c r="E148" s="267"/>
      <c r="F148" s="267" t="s">
        <v>814</v>
      </c>
      <c r="G148" s="268"/>
      <c r="H148" s="267" t="s">
        <v>53</v>
      </c>
      <c r="I148" s="267" t="s">
        <v>56</v>
      </c>
      <c r="J148" s="267" t="s">
        <v>815</v>
      </c>
      <c r="K148" s="266"/>
    </row>
    <row r="149" spans="2:11" ht="17.25" customHeight="1">
      <c r="B149" s="265"/>
      <c r="C149" s="269" t="s">
        <v>816</v>
      </c>
      <c r="D149" s="269"/>
      <c r="E149" s="269"/>
      <c r="F149" s="270" t="s">
        <v>817</v>
      </c>
      <c r="G149" s="271"/>
      <c r="H149" s="269"/>
      <c r="I149" s="269"/>
      <c r="J149" s="269" t="s">
        <v>818</v>
      </c>
      <c r="K149" s="266"/>
    </row>
    <row r="150" spans="2:11" ht="5.25" customHeight="1">
      <c r="B150" s="275"/>
      <c r="C150" s="272"/>
      <c r="D150" s="272"/>
      <c r="E150" s="272"/>
      <c r="F150" s="272"/>
      <c r="G150" s="273"/>
      <c r="H150" s="272"/>
      <c r="I150" s="272"/>
      <c r="J150" s="272"/>
      <c r="K150" s="296"/>
    </row>
    <row r="151" spans="2:11" ht="15" customHeight="1">
      <c r="B151" s="275"/>
      <c r="C151" s="300" t="s">
        <v>822</v>
      </c>
      <c r="D151" s="254"/>
      <c r="E151" s="254"/>
      <c r="F151" s="301" t="s">
        <v>819</v>
      </c>
      <c r="G151" s="254"/>
      <c r="H151" s="300" t="s">
        <v>859</v>
      </c>
      <c r="I151" s="300" t="s">
        <v>821</v>
      </c>
      <c r="J151" s="300">
        <v>120</v>
      </c>
      <c r="K151" s="296"/>
    </row>
    <row r="152" spans="2:11" ht="15" customHeight="1">
      <c r="B152" s="275"/>
      <c r="C152" s="300" t="s">
        <v>868</v>
      </c>
      <c r="D152" s="254"/>
      <c r="E152" s="254"/>
      <c r="F152" s="301" t="s">
        <v>819</v>
      </c>
      <c r="G152" s="254"/>
      <c r="H152" s="300" t="s">
        <v>879</v>
      </c>
      <c r="I152" s="300" t="s">
        <v>821</v>
      </c>
      <c r="J152" s="300" t="s">
        <v>870</v>
      </c>
      <c r="K152" s="296"/>
    </row>
    <row r="153" spans="2:11" ht="15" customHeight="1">
      <c r="B153" s="275"/>
      <c r="C153" s="300" t="s">
        <v>767</v>
      </c>
      <c r="D153" s="254"/>
      <c r="E153" s="254"/>
      <c r="F153" s="301" t="s">
        <v>819</v>
      </c>
      <c r="G153" s="254"/>
      <c r="H153" s="300" t="s">
        <v>880</v>
      </c>
      <c r="I153" s="300" t="s">
        <v>821</v>
      </c>
      <c r="J153" s="300" t="s">
        <v>870</v>
      </c>
      <c r="K153" s="296"/>
    </row>
    <row r="154" spans="2:11" ht="15" customHeight="1">
      <c r="B154" s="275"/>
      <c r="C154" s="300" t="s">
        <v>824</v>
      </c>
      <c r="D154" s="254"/>
      <c r="E154" s="254"/>
      <c r="F154" s="301" t="s">
        <v>825</v>
      </c>
      <c r="G154" s="254"/>
      <c r="H154" s="300" t="s">
        <v>859</v>
      </c>
      <c r="I154" s="300" t="s">
        <v>821</v>
      </c>
      <c r="J154" s="300">
        <v>50</v>
      </c>
      <c r="K154" s="296"/>
    </row>
    <row r="155" spans="2:11" ht="15" customHeight="1">
      <c r="B155" s="275"/>
      <c r="C155" s="300" t="s">
        <v>827</v>
      </c>
      <c r="D155" s="254"/>
      <c r="E155" s="254"/>
      <c r="F155" s="301" t="s">
        <v>819</v>
      </c>
      <c r="G155" s="254"/>
      <c r="H155" s="300" t="s">
        <v>859</v>
      </c>
      <c r="I155" s="300" t="s">
        <v>829</v>
      </c>
      <c r="J155" s="300"/>
      <c r="K155" s="296"/>
    </row>
    <row r="156" spans="2:11" ht="15" customHeight="1">
      <c r="B156" s="275"/>
      <c r="C156" s="300" t="s">
        <v>838</v>
      </c>
      <c r="D156" s="254"/>
      <c r="E156" s="254"/>
      <c r="F156" s="301" t="s">
        <v>825</v>
      </c>
      <c r="G156" s="254"/>
      <c r="H156" s="300" t="s">
        <v>859</v>
      </c>
      <c r="I156" s="300" t="s">
        <v>821</v>
      </c>
      <c r="J156" s="300">
        <v>50</v>
      </c>
      <c r="K156" s="296"/>
    </row>
    <row r="157" spans="2:11" ht="15" customHeight="1">
      <c r="B157" s="275"/>
      <c r="C157" s="300" t="s">
        <v>846</v>
      </c>
      <c r="D157" s="254"/>
      <c r="E157" s="254"/>
      <c r="F157" s="301" t="s">
        <v>825</v>
      </c>
      <c r="G157" s="254"/>
      <c r="H157" s="300" t="s">
        <v>859</v>
      </c>
      <c r="I157" s="300" t="s">
        <v>821</v>
      </c>
      <c r="J157" s="300">
        <v>50</v>
      </c>
      <c r="K157" s="296"/>
    </row>
    <row r="158" spans="2:11" ht="15" customHeight="1">
      <c r="B158" s="275"/>
      <c r="C158" s="300" t="s">
        <v>844</v>
      </c>
      <c r="D158" s="254"/>
      <c r="E158" s="254"/>
      <c r="F158" s="301" t="s">
        <v>825</v>
      </c>
      <c r="G158" s="254"/>
      <c r="H158" s="300" t="s">
        <v>859</v>
      </c>
      <c r="I158" s="300" t="s">
        <v>821</v>
      </c>
      <c r="J158" s="300">
        <v>50</v>
      </c>
      <c r="K158" s="296"/>
    </row>
    <row r="159" spans="2:11" ht="15" customHeight="1">
      <c r="B159" s="275"/>
      <c r="C159" s="300" t="s">
        <v>93</v>
      </c>
      <c r="D159" s="254"/>
      <c r="E159" s="254"/>
      <c r="F159" s="301" t="s">
        <v>819</v>
      </c>
      <c r="G159" s="254"/>
      <c r="H159" s="300" t="s">
        <v>881</v>
      </c>
      <c r="I159" s="300" t="s">
        <v>821</v>
      </c>
      <c r="J159" s="300" t="s">
        <v>882</v>
      </c>
      <c r="K159" s="296"/>
    </row>
    <row r="160" spans="2:11" ht="15" customHeight="1">
      <c r="B160" s="275"/>
      <c r="C160" s="300" t="s">
        <v>883</v>
      </c>
      <c r="D160" s="254"/>
      <c r="E160" s="254"/>
      <c r="F160" s="301" t="s">
        <v>819</v>
      </c>
      <c r="G160" s="254"/>
      <c r="H160" s="300" t="s">
        <v>884</v>
      </c>
      <c r="I160" s="300" t="s">
        <v>854</v>
      </c>
      <c r="J160" s="300"/>
      <c r="K160" s="296"/>
    </row>
    <row r="161" spans="2:11" ht="15" customHeight="1">
      <c r="B161" s="302"/>
      <c r="C161" s="284"/>
      <c r="D161" s="284"/>
      <c r="E161" s="284"/>
      <c r="F161" s="284"/>
      <c r="G161" s="284"/>
      <c r="H161" s="284"/>
      <c r="I161" s="284"/>
      <c r="J161" s="284"/>
      <c r="K161" s="303"/>
    </row>
    <row r="162" spans="2:11" ht="18.75" customHeight="1">
      <c r="B162" s="251"/>
      <c r="C162" s="254"/>
      <c r="D162" s="254"/>
      <c r="E162" s="254"/>
      <c r="F162" s="274"/>
      <c r="G162" s="254"/>
      <c r="H162" s="254"/>
      <c r="I162" s="254"/>
      <c r="J162" s="254"/>
      <c r="K162" s="251"/>
    </row>
    <row r="163" spans="2:11" ht="18.75" customHeight="1">
      <c r="B163" s="261"/>
      <c r="C163" s="261"/>
      <c r="D163" s="261"/>
      <c r="E163" s="261"/>
      <c r="F163" s="261"/>
      <c r="G163" s="261"/>
      <c r="H163" s="261"/>
      <c r="I163" s="261"/>
      <c r="J163" s="261"/>
      <c r="K163" s="261"/>
    </row>
    <row r="164" spans="2:11" ht="7.5" customHeight="1">
      <c r="B164" s="243"/>
      <c r="C164" s="244"/>
      <c r="D164" s="244"/>
      <c r="E164" s="244"/>
      <c r="F164" s="244"/>
      <c r="G164" s="244"/>
      <c r="H164" s="244"/>
      <c r="I164" s="244"/>
      <c r="J164" s="244"/>
      <c r="K164" s="245"/>
    </row>
    <row r="165" spans="2:11" ht="45" customHeight="1">
      <c r="B165" s="246"/>
      <c r="C165" s="371" t="s">
        <v>885</v>
      </c>
      <c r="D165" s="371"/>
      <c r="E165" s="371"/>
      <c r="F165" s="371"/>
      <c r="G165" s="371"/>
      <c r="H165" s="371"/>
      <c r="I165" s="371"/>
      <c r="J165" s="371"/>
      <c r="K165" s="247"/>
    </row>
    <row r="166" spans="2:11" ht="17.25" customHeight="1">
      <c r="B166" s="246"/>
      <c r="C166" s="267" t="s">
        <v>813</v>
      </c>
      <c r="D166" s="267"/>
      <c r="E166" s="267"/>
      <c r="F166" s="267" t="s">
        <v>814</v>
      </c>
      <c r="G166" s="304"/>
      <c r="H166" s="305" t="s">
        <v>53</v>
      </c>
      <c r="I166" s="305" t="s">
        <v>56</v>
      </c>
      <c r="J166" s="267" t="s">
        <v>815</v>
      </c>
      <c r="K166" s="247"/>
    </row>
    <row r="167" spans="2:11" ht="17.25" customHeight="1">
      <c r="B167" s="248"/>
      <c r="C167" s="269" t="s">
        <v>816</v>
      </c>
      <c r="D167" s="269"/>
      <c r="E167" s="269"/>
      <c r="F167" s="270" t="s">
        <v>817</v>
      </c>
      <c r="G167" s="306"/>
      <c r="H167" s="307"/>
      <c r="I167" s="307"/>
      <c r="J167" s="269" t="s">
        <v>818</v>
      </c>
      <c r="K167" s="249"/>
    </row>
    <row r="168" spans="2:11" ht="5.25" customHeight="1">
      <c r="B168" s="275"/>
      <c r="C168" s="272"/>
      <c r="D168" s="272"/>
      <c r="E168" s="272"/>
      <c r="F168" s="272"/>
      <c r="G168" s="273"/>
      <c r="H168" s="272"/>
      <c r="I168" s="272"/>
      <c r="J168" s="272"/>
      <c r="K168" s="296"/>
    </row>
    <row r="169" spans="2:11" ht="15" customHeight="1">
      <c r="B169" s="275"/>
      <c r="C169" s="254" t="s">
        <v>822</v>
      </c>
      <c r="D169" s="254"/>
      <c r="E169" s="254"/>
      <c r="F169" s="274" t="s">
        <v>819</v>
      </c>
      <c r="G169" s="254"/>
      <c r="H169" s="254" t="s">
        <v>859</v>
      </c>
      <c r="I169" s="254" t="s">
        <v>821</v>
      </c>
      <c r="J169" s="254">
        <v>120</v>
      </c>
      <c r="K169" s="296"/>
    </row>
    <row r="170" spans="2:11" ht="15" customHeight="1">
      <c r="B170" s="275"/>
      <c r="C170" s="254" t="s">
        <v>868</v>
      </c>
      <c r="D170" s="254"/>
      <c r="E170" s="254"/>
      <c r="F170" s="274" t="s">
        <v>819</v>
      </c>
      <c r="G170" s="254"/>
      <c r="H170" s="254" t="s">
        <v>869</v>
      </c>
      <c r="I170" s="254" t="s">
        <v>821</v>
      </c>
      <c r="J170" s="254" t="s">
        <v>870</v>
      </c>
      <c r="K170" s="296"/>
    </row>
    <row r="171" spans="2:11" ht="15" customHeight="1">
      <c r="B171" s="275"/>
      <c r="C171" s="254" t="s">
        <v>767</v>
      </c>
      <c r="D171" s="254"/>
      <c r="E171" s="254"/>
      <c r="F171" s="274" t="s">
        <v>819</v>
      </c>
      <c r="G171" s="254"/>
      <c r="H171" s="254" t="s">
        <v>886</v>
      </c>
      <c r="I171" s="254" t="s">
        <v>821</v>
      </c>
      <c r="J171" s="254" t="s">
        <v>870</v>
      </c>
      <c r="K171" s="296"/>
    </row>
    <row r="172" spans="2:11" ht="15" customHeight="1">
      <c r="B172" s="275"/>
      <c r="C172" s="254" t="s">
        <v>824</v>
      </c>
      <c r="D172" s="254"/>
      <c r="E172" s="254"/>
      <c r="F172" s="274" t="s">
        <v>825</v>
      </c>
      <c r="G172" s="254"/>
      <c r="H172" s="254" t="s">
        <v>886</v>
      </c>
      <c r="I172" s="254" t="s">
        <v>821</v>
      </c>
      <c r="J172" s="254">
        <v>50</v>
      </c>
      <c r="K172" s="296"/>
    </row>
    <row r="173" spans="2:11" ht="15" customHeight="1">
      <c r="B173" s="275"/>
      <c r="C173" s="254" t="s">
        <v>827</v>
      </c>
      <c r="D173" s="254"/>
      <c r="E173" s="254"/>
      <c r="F173" s="274" t="s">
        <v>819</v>
      </c>
      <c r="G173" s="254"/>
      <c r="H173" s="254" t="s">
        <v>886</v>
      </c>
      <c r="I173" s="254" t="s">
        <v>829</v>
      </c>
      <c r="J173" s="254"/>
      <c r="K173" s="296"/>
    </row>
    <row r="174" spans="2:11" ht="15" customHeight="1">
      <c r="B174" s="275"/>
      <c r="C174" s="254" t="s">
        <v>838</v>
      </c>
      <c r="D174" s="254"/>
      <c r="E174" s="254"/>
      <c r="F174" s="274" t="s">
        <v>825</v>
      </c>
      <c r="G174" s="254"/>
      <c r="H174" s="254" t="s">
        <v>886</v>
      </c>
      <c r="I174" s="254" t="s">
        <v>821</v>
      </c>
      <c r="J174" s="254">
        <v>50</v>
      </c>
      <c r="K174" s="296"/>
    </row>
    <row r="175" spans="2:11" ht="15" customHeight="1">
      <c r="B175" s="275"/>
      <c r="C175" s="254" t="s">
        <v>846</v>
      </c>
      <c r="D175" s="254"/>
      <c r="E175" s="254"/>
      <c r="F175" s="274" t="s">
        <v>825</v>
      </c>
      <c r="G175" s="254"/>
      <c r="H175" s="254" t="s">
        <v>886</v>
      </c>
      <c r="I175" s="254" t="s">
        <v>821</v>
      </c>
      <c r="J175" s="254">
        <v>50</v>
      </c>
      <c r="K175" s="296"/>
    </row>
    <row r="176" spans="2:11" ht="15" customHeight="1">
      <c r="B176" s="275"/>
      <c r="C176" s="254" t="s">
        <v>844</v>
      </c>
      <c r="D176" s="254"/>
      <c r="E176" s="254"/>
      <c r="F176" s="274" t="s">
        <v>825</v>
      </c>
      <c r="G176" s="254"/>
      <c r="H176" s="254" t="s">
        <v>886</v>
      </c>
      <c r="I176" s="254" t="s">
        <v>821</v>
      </c>
      <c r="J176" s="254">
        <v>50</v>
      </c>
      <c r="K176" s="296"/>
    </row>
    <row r="177" spans="2:11" ht="15" customHeight="1">
      <c r="B177" s="275"/>
      <c r="C177" s="254" t="s">
        <v>123</v>
      </c>
      <c r="D177" s="254"/>
      <c r="E177" s="254"/>
      <c r="F177" s="274" t="s">
        <v>819</v>
      </c>
      <c r="G177" s="254"/>
      <c r="H177" s="254" t="s">
        <v>887</v>
      </c>
      <c r="I177" s="254" t="s">
        <v>888</v>
      </c>
      <c r="J177" s="254"/>
      <c r="K177" s="296"/>
    </row>
    <row r="178" spans="2:11" ht="15" customHeight="1">
      <c r="B178" s="275"/>
      <c r="C178" s="254" t="s">
        <v>56</v>
      </c>
      <c r="D178" s="254"/>
      <c r="E178" s="254"/>
      <c r="F178" s="274" t="s">
        <v>819</v>
      </c>
      <c r="G178" s="254"/>
      <c r="H178" s="254" t="s">
        <v>889</v>
      </c>
      <c r="I178" s="254" t="s">
        <v>890</v>
      </c>
      <c r="J178" s="254">
        <v>1</v>
      </c>
      <c r="K178" s="296"/>
    </row>
    <row r="179" spans="2:11" ht="15" customHeight="1">
      <c r="B179" s="275"/>
      <c r="C179" s="254" t="s">
        <v>52</v>
      </c>
      <c r="D179" s="254"/>
      <c r="E179" s="254"/>
      <c r="F179" s="274" t="s">
        <v>819</v>
      </c>
      <c r="G179" s="254"/>
      <c r="H179" s="254" t="s">
        <v>891</v>
      </c>
      <c r="I179" s="254" t="s">
        <v>821</v>
      </c>
      <c r="J179" s="254">
        <v>20</v>
      </c>
      <c r="K179" s="296"/>
    </row>
    <row r="180" spans="2:11" ht="15" customHeight="1">
      <c r="B180" s="275"/>
      <c r="C180" s="254" t="s">
        <v>53</v>
      </c>
      <c r="D180" s="254"/>
      <c r="E180" s="254"/>
      <c r="F180" s="274" t="s">
        <v>819</v>
      </c>
      <c r="G180" s="254"/>
      <c r="H180" s="254" t="s">
        <v>892</v>
      </c>
      <c r="I180" s="254" t="s">
        <v>821</v>
      </c>
      <c r="J180" s="254">
        <v>255</v>
      </c>
      <c r="K180" s="296"/>
    </row>
    <row r="181" spans="2:11" ht="15" customHeight="1">
      <c r="B181" s="275"/>
      <c r="C181" s="254" t="s">
        <v>124</v>
      </c>
      <c r="D181" s="254"/>
      <c r="E181" s="254"/>
      <c r="F181" s="274" t="s">
        <v>819</v>
      </c>
      <c r="G181" s="254"/>
      <c r="H181" s="254" t="s">
        <v>783</v>
      </c>
      <c r="I181" s="254" t="s">
        <v>821</v>
      </c>
      <c r="J181" s="254">
        <v>10</v>
      </c>
      <c r="K181" s="296"/>
    </row>
    <row r="182" spans="2:11" ht="15" customHeight="1">
      <c r="B182" s="275"/>
      <c r="C182" s="254" t="s">
        <v>125</v>
      </c>
      <c r="D182" s="254"/>
      <c r="E182" s="254"/>
      <c r="F182" s="274" t="s">
        <v>819</v>
      </c>
      <c r="G182" s="254"/>
      <c r="H182" s="254" t="s">
        <v>893</v>
      </c>
      <c r="I182" s="254" t="s">
        <v>854</v>
      </c>
      <c r="J182" s="254"/>
      <c r="K182" s="296"/>
    </row>
    <row r="183" spans="2:11" ht="15" customHeight="1">
      <c r="B183" s="275"/>
      <c r="C183" s="254" t="s">
        <v>894</v>
      </c>
      <c r="D183" s="254"/>
      <c r="E183" s="254"/>
      <c r="F183" s="274" t="s">
        <v>819</v>
      </c>
      <c r="G183" s="254"/>
      <c r="H183" s="254" t="s">
        <v>895</v>
      </c>
      <c r="I183" s="254" t="s">
        <v>854</v>
      </c>
      <c r="J183" s="254"/>
      <c r="K183" s="296"/>
    </row>
    <row r="184" spans="2:11" ht="15" customHeight="1">
      <c r="B184" s="275"/>
      <c r="C184" s="254" t="s">
        <v>883</v>
      </c>
      <c r="D184" s="254"/>
      <c r="E184" s="254"/>
      <c r="F184" s="274" t="s">
        <v>819</v>
      </c>
      <c r="G184" s="254"/>
      <c r="H184" s="254" t="s">
        <v>896</v>
      </c>
      <c r="I184" s="254" t="s">
        <v>854</v>
      </c>
      <c r="J184" s="254"/>
      <c r="K184" s="296"/>
    </row>
    <row r="185" spans="2:11" ht="15" customHeight="1">
      <c r="B185" s="275"/>
      <c r="C185" s="254" t="s">
        <v>127</v>
      </c>
      <c r="D185" s="254"/>
      <c r="E185" s="254"/>
      <c r="F185" s="274" t="s">
        <v>825</v>
      </c>
      <c r="G185" s="254"/>
      <c r="H185" s="254" t="s">
        <v>897</v>
      </c>
      <c r="I185" s="254" t="s">
        <v>821</v>
      </c>
      <c r="J185" s="254">
        <v>50</v>
      </c>
      <c r="K185" s="296"/>
    </row>
    <row r="186" spans="2:11" ht="15" customHeight="1">
      <c r="B186" s="275"/>
      <c r="C186" s="254" t="s">
        <v>898</v>
      </c>
      <c r="D186" s="254"/>
      <c r="E186" s="254"/>
      <c r="F186" s="274" t="s">
        <v>825</v>
      </c>
      <c r="G186" s="254"/>
      <c r="H186" s="254" t="s">
        <v>899</v>
      </c>
      <c r="I186" s="254" t="s">
        <v>900</v>
      </c>
      <c r="J186" s="254"/>
      <c r="K186" s="296"/>
    </row>
    <row r="187" spans="2:11" ht="15" customHeight="1">
      <c r="B187" s="275"/>
      <c r="C187" s="254" t="s">
        <v>901</v>
      </c>
      <c r="D187" s="254"/>
      <c r="E187" s="254"/>
      <c r="F187" s="274" t="s">
        <v>825</v>
      </c>
      <c r="G187" s="254"/>
      <c r="H187" s="254" t="s">
        <v>902</v>
      </c>
      <c r="I187" s="254" t="s">
        <v>900</v>
      </c>
      <c r="J187" s="254"/>
      <c r="K187" s="296"/>
    </row>
    <row r="188" spans="2:11" ht="15" customHeight="1">
      <c r="B188" s="275"/>
      <c r="C188" s="254" t="s">
        <v>903</v>
      </c>
      <c r="D188" s="254"/>
      <c r="E188" s="254"/>
      <c r="F188" s="274" t="s">
        <v>825</v>
      </c>
      <c r="G188" s="254"/>
      <c r="H188" s="254" t="s">
        <v>904</v>
      </c>
      <c r="I188" s="254" t="s">
        <v>900</v>
      </c>
      <c r="J188" s="254"/>
      <c r="K188" s="296"/>
    </row>
    <row r="189" spans="2:11" ht="15" customHeight="1">
      <c r="B189" s="275"/>
      <c r="C189" s="308" t="s">
        <v>905</v>
      </c>
      <c r="D189" s="254"/>
      <c r="E189" s="254"/>
      <c r="F189" s="274" t="s">
        <v>825</v>
      </c>
      <c r="G189" s="254"/>
      <c r="H189" s="254" t="s">
        <v>906</v>
      </c>
      <c r="I189" s="254" t="s">
        <v>907</v>
      </c>
      <c r="J189" s="309" t="s">
        <v>908</v>
      </c>
      <c r="K189" s="296"/>
    </row>
    <row r="190" spans="2:11" ht="15" customHeight="1">
      <c r="B190" s="275"/>
      <c r="C190" s="260" t="s">
        <v>41</v>
      </c>
      <c r="D190" s="254"/>
      <c r="E190" s="254"/>
      <c r="F190" s="274" t="s">
        <v>819</v>
      </c>
      <c r="G190" s="254"/>
      <c r="H190" s="251" t="s">
        <v>909</v>
      </c>
      <c r="I190" s="254" t="s">
        <v>910</v>
      </c>
      <c r="J190" s="254"/>
      <c r="K190" s="296"/>
    </row>
    <row r="191" spans="2:11" ht="15" customHeight="1">
      <c r="B191" s="275"/>
      <c r="C191" s="260" t="s">
        <v>911</v>
      </c>
      <c r="D191" s="254"/>
      <c r="E191" s="254"/>
      <c r="F191" s="274" t="s">
        <v>819</v>
      </c>
      <c r="G191" s="254"/>
      <c r="H191" s="254" t="s">
        <v>912</v>
      </c>
      <c r="I191" s="254" t="s">
        <v>854</v>
      </c>
      <c r="J191" s="254"/>
      <c r="K191" s="296"/>
    </row>
    <row r="192" spans="2:11" ht="15" customHeight="1">
      <c r="B192" s="275"/>
      <c r="C192" s="260" t="s">
        <v>913</v>
      </c>
      <c r="D192" s="254"/>
      <c r="E192" s="254"/>
      <c r="F192" s="274" t="s">
        <v>819</v>
      </c>
      <c r="G192" s="254"/>
      <c r="H192" s="254" t="s">
        <v>914</v>
      </c>
      <c r="I192" s="254" t="s">
        <v>854</v>
      </c>
      <c r="J192" s="254"/>
      <c r="K192" s="296"/>
    </row>
    <row r="193" spans="2:11" ht="15" customHeight="1">
      <c r="B193" s="275"/>
      <c r="C193" s="260" t="s">
        <v>915</v>
      </c>
      <c r="D193" s="254"/>
      <c r="E193" s="254"/>
      <c r="F193" s="274" t="s">
        <v>825</v>
      </c>
      <c r="G193" s="254"/>
      <c r="H193" s="254" t="s">
        <v>916</v>
      </c>
      <c r="I193" s="254" t="s">
        <v>854</v>
      </c>
      <c r="J193" s="254"/>
      <c r="K193" s="296"/>
    </row>
    <row r="194" spans="2:11" ht="15" customHeight="1">
      <c r="B194" s="302"/>
      <c r="C194" s="310"/>
      <c r="D194" s="284"/>
      <c r="E194" s="284"/>
      <c r="F194" s="284"/>
      <c r="G194" s="284"/>
      <c r="H194" s="284"/>
      <c r="I194" s="284"/>
      <c r="J194" s="284"/>
      <c r="K194" s="303"/>
    </row>
    <row r="195" spans="2:11" ht="18.75" customHeight="1">
      <c r="B195" s="251"/>
      <c r="C195" s="254"/>
      <c r="D195" s="254"/>
      <c r="E195" s="254"/>
      <c r="F195" s="274"/>
      <c r="G195" s="254"/>
      <c r="H195" s="254"/>
      <c r="I195" s="254"/>
      <c r="J195" s="254"/>
      <c r="K195" s="251"/>
    </row>
    <row r="196" spans="2:11" ht="18.75" customHeight="1">
      <c r="B196" s="251"/>
      <c r="C196" s="254"/>
      <c r="D196" s="254"/>
      <c r="E196" s="254"/>
      <c r="F196" s="274"/>
      <c r="G196" s="254"/>
      <c r="H196" s="254"/>
      <c r="I196" s="254"/>
      <c r="J196" s="254"/>
      <c r="K196" s="251"/>
    </row>
    <row r="197" spans="2:11" ht="18.75" customHeight="1">
      <c r="B197" s="261"/>
      <c r="C197" s="261"/>
      <c r="D197" s="261"/>
      <c r="E197" s="261"/>
      <c r="F197" s="261"/>
      <c r="G197" s="261"/>
      <c r="H197" s="261"/>
      <c r="I197" s="261"/>
      <c r="J197" s="261"/>
      <c r="K197" s="261"/>
    </row>
    <row r="198" spans="2:11" ht="13.5">
      <c r="B198" s="243"/>
      <c r="C198" s="244"/>
      <c r="D198" s="244"/>
      <c r="E198" s="244"/>
      <c r="F198" s="244"/>
      <c r="G198" s="244"/>
      <c r="H198" s="244"/>
      <c r="I198" s="244"/>
      <c r="J198" s="244"/>
      <c r="K198" s="245"/>
    </row>
    <row r="199" spans="2:11" ht="21">
      <c r="B199" s="246"/>
      <c r="C199" s="371" t="s">
        <v>917</v>
      </c>
      <c r="D199" s="371"/>
      <c r="E199" s="371"/>
      <c r="F199" s="371"/>
      <c r="G199" s="371"/>
      <c r="H199" s="371"/>
      <c r="I199" s="371"/>
      <c r="J199" s="371"/>
      <c r="K199" s="247"/>
    </row>
    <row r="200" spans="2:11" ht="25.5" customHeight="1">
      <c r="B200" s="246"/>
      <c r="C200" s="311" t="s">
        <v>918</v>
      </c>
      <c r="D200" s="311"/>
      <c r="E200" s="311"/>
      <c r="F200" s="311" t="s">
        <v>919</v>
      </c>
      <c r="G200" s="312"/>
      <c r="H200" s="370" t="s">
        <v>920</v>
      </c>
      <c r="I200" s="370"/>
      <c r="J200" s="370"/>
      <c r="K200" s="247"/>
    </row>
    <row r="201" spans="2:11" ht="5.25" customHeight="1">
      <c r="B201" s="275"/>
      <c r="C201" s="272"/>
      <c r="D201" s="272"/>
      <c r="E201" s="272"/>
      <c r="F201" s="272"/>
      <c r="G201" s="254"/>
      <c r="H201" s="272"/>
      <c r="I201" s="272"/>
      <c r="J201" s="272"/>
      <c r="K201" s="296"/>
    </row>
    <row r="202" spans="2:11" ht="15" customHeight="1">
      <c r="B202" s="275"/>
      <c r="C202" s="254" t="s">
        <v>910</v>
      </c>
      <c r="D202" s="254"/>
      <c r="E202" s="254"/>
      <c r="F202" s="274" t="s">
        <v>42</v>
      </c>
      <c r="G202" s="254"/>
      <c r="H202" s="369" t="s">
        <v>921</v>
      </c>
      <c r="I202" s="369"/>
      <c r="J202" s="369"/>
      <c r="K202" s="296"/>
    </row>
    <row r="203" spans="2:11" ht="15" customHeight="1">
      <c r="B203" s="275"/>
      <c r="C203" s="281"/>
      <c r="D203" s="254"/>
      <c r="E203" s="254"/>
      <c r="F203" s="274" t="s">
        <v>43</v>
      </c>
      <c r="G203" s="254"/>
      <c r="H203" s="369" t="s">
        <v>922</v>
      </c>
      <c r="I203" s="369"/>
      <c r="J203" s="369"/>
      <c r="K203" s="296"/>
    </row>
    <row r="204" spans="2:11" ht="15" customHeight="1">
      <c r="B204" s="275"/>
      <c r="C204" s="281"/>
      <c r="D204" s="254"/>
      <c r="E204" s="254"/>
      <c r="F204" s="274" t="s">
        <v>46</v>
      </c>
      <c r="G204" s="254"/>
      <c r="H204" s="369" t="s">
        <v>923</v>
      </c>
      <c r="I204" s="369"/>
      <c r="J204" s="369"/>
      <c r="K204" s="296"/>
    </row>
    <row r="205" spans="2:11" ht="15" customHeight="1">
      <c r="B205" s="275"/>
      <c r="C205" s="254"/>
      <c r="D205" s="254"/>
      <c r="E205" s="254"/>
      <c r="F205" s="274" t="s">
        <v>44</v>
      </c>
      <c r="G205" s="254"/>
      <c r="H205" s="369" t="s">
        <v>924</v>
      </c>
      <c r="I205" s="369"/>
      <c r="J205" s="369"/>
      <c r="K205" s="296"/>
    </row>
    <row r="206" spans="2:11" ht="15" customHeight="1">
      <c r="B206" s="275"/>
      <c r="C206" s="254"/>
      <c r="D206" s="254"/>
      <c r="E206" s="254"/>
      <c r="F206" s="274" t="s">
        <v>45</v>
      </c>
      <c r="G206" s="254"/>
      <c r="H206" s="369" t="s">
        <v>925</v>
      </c>
      <c r="I206" s="369"/>
      <c r="J206" s="369"/>
      <c r="K206" s="296"/>
    </row>
    <row r="207" spans="2:11" ht="15" customHeight="1">
      <c r="B207" s="275"/>
      <c r="C207" s="254"/>
      <c r="D207" s="254"/>
      <c r="E207" s="254"/>
      <c r="F207" s="274"/>
      <c r="G207" s="254"/>
      <c r="H207" s="254"/>
      <c r="I207" s="254"/>
      <c r="J207" s="254"/>
      <c r="K207" s="296"/>
    </row>
    <row r="208" spans="2:11" ht="15" customHeight="1">
      <c r="B208" s="275"/>
      <c r="C208" s="254" t="s">
        <v>866</v>
      </c>
      <c r="D208" s="254"/>
      <c r="E208" s="254"/>
      <c r="F208" s="274" t="s">
        <v>78</v>
      </c>
      <c r="G208" s="254"/>
      <c r="H208" s="369" t="s">
        <v>926</v>
      </c>
      <c r="I208" s="369"/>
      <c r="J208" s="369"/>
      <c r="K208" s="296"/>
    </row>
    <row r="209" spans="2:11" ht="15" customHeight="1">
      <c r="B209" s="275"/>
      <c r="C209" s="281"/>
      <c r="D209" s="254"/>
      <c r="E209" s="254"/>
      <c r="F209" s="274" t="s">
        <v>761</v>
      </c>
      <c r="G209" s="254"/>
      <c r="H209" s="369" t="s">
        <v>762</v>
      </c>
      <c r="I209" s="369"/>
      <c r="J209" s="369"/>
      <c r="K209" s="296"/>
    </row>
    <row r="210" spans="2:11" ht="15" customHeight="1">
      <c r="B210" s="275"/>
      <c r="C210" s="254"/>
      <c r="D210" s="254"/>
      <c r="E210" s="254"/>
      <c r="F210" s="274" t="s">
        <v>759</v>
      </c>
      <c r="G210" s="254"/>
      <c r="H210" s="369" t="s">
        <v>927</v>
      </c>
      <c r="I210" s="369"/>
      <c r="J210" s="369"/>
      <c r="K210" s="296"/>
    </row>
    <row r="211" spans="2:11" ht="15" customHeight="1">
      <c r="B211" s="313"/>
      <c r="C211" s="281"/>
      <c r="D211" s="281"/>
      <c r="E211" s="281"/>
      <c r="F211" s="274" t="s">
        <v>763</v>
      </c>
      <c r="G211" s="260"/>
      <c r="H211" s="368" t="s">
        <v>764</v>
      </c>
      <c r="I211" s="368"/>
      <c r="J211" s="368"/>
      <c r="K211" s="314"/>
    </row>
    <row r="212" spans="2:11" ht="15" customHeight="1">
      <c r="B212" s="313"/>
      <c r="C212" s="281"/>
      <c r="D212" s="281"/>
      <c r="E212" s="281"/>
      <c r="F212" s="274" t="s">
        <v>765</v>
      </c>
      <c r="G212" s="260"/>
      <c r="H212" s="368" t="s">
        <v>928</v>
      </c>
      <c r="I212" s="368"/>
      <c r="J212" s="368"/>
      <c r="K212" s="314"/>
    </row>
    <row r="213" spans="2:11" ht="15" customHeight="1">
      <c r="B213" s="313"/>
      <c r="C213" s="281"/>
      <c r="D213" s="281"/>
      <c r="E213" s="281"/>
      <c r="F213" s="315"/>
      <c r="G213" s="260"/>
      <c r="H213" s="316"/>
      <c r="I213" s="316"/>
      <c r="J213" s="316"/>
      <c r="K213" s="314"/>
    </row>
    <row r="214" spans="2:11" ht="15" customHeight="1">
      <c r="B214" s="313"/>
      <c r="C214" s="254" t="s">
        <v>890</v>
      </c>
      <c r="D214" s="281"/>
      <c r="E214" s="281"/>
      <c r="F214" s="274">
        <v>1</v>
      </c>
      <c r="G214" s="260"/>
      <c r="H214" s="368" t="s">
        <v>929</v>
      </c>
      <c r="I214" s="368"/>
      <c r="J214" s="368"/>
      <c r="K214" s="314"/>
    </row>
    <row r="215" spans="2:11" ht="15" customHeight="1">
      <c r="B215" s="313"/>
      <c r="C215" s="281"/>
      <c r="D215" s="281"/>
      <c r="E215" s="281"/>
      <c r="F215" s="274">
        <v>2</v>
      </c>
      <c r="G215" s="260"/>
      <c r="H215" s="368" t="s">
        <v>930</v>
      </c>
      <c r="I215" s="368"/>
      <c r="J215" s="368"/>
      <c r="K215" s="314"/>
    </row>
    <row r="216" spans="2:11" ht="15" customHeight="1">
      <c r="B216" s="313"/>
      <c r="C216" s="281"/>
      <c r="D216" s="281"/>
      <c r="E216" s="281"/>
      <c r="F216" s="274">
        <v>3</v>
      </c>
      <c r="G216" s="260"/>
      <c r="H216" s="368" t="s">
        <v>931</v>
      </c>
      <c r="I216" s="368"/>
      <c r="J216" s="368"/>
      <c r="K216" s="314"/>
    </row>
    <row r="217" spans="2:11" ht="15" customHeight="1">
      <c r="B217" s="313"/>
      <c r="C217" s="281"/>
      <c r="D217" s="281"/>
      <c r="E217" s="281"/>
      <c r="F217" s="274">
        <v>4</v>
      </c>
      <c r="G217" s="260"/>
      <c r="H217" s="368" t="s">
        <v>932</v>
      </c>
      <c r="I217" s="368"/>
      <c r="J217" s="368"/>
      <c r="K217" s="314"/>
    </row>
    <row r="218" spans="2:11" ht="12.75" customHeight="1">
      <c r="B218" s="317"/>
      <c r="C218" s="318"/>
      <c r="D218" s="318"/>
      <c r="E218" s="318"/>
      <c r="F218" s="318"/>
      <c r="G218" s="318"/>
      <c r="H218" s="318"/>
      <c r="I218" s="318"/>
      <c r="J218" s="318"/>
      <c r="K218" s="319"/>
    </row>
  </sheetData>
  <sheetProtection formatCells="0" formatColumns="0" formatRows="0" insertColumns="0" insertRows="0" insertHyperlinks="0" deleteColumns="0" deleteRows="0" sort="0" autoFilter="0" pivotTables="0"/>
  <mergeCells count="77">
    <mergeCell ref="D69:J69"/>
    <mergeCell ref="D70:J70"/>
    <mergeCell ref="C75:J75"/>
    <mergeCell ref="D62:J62"/>
    <mergeCell ref="D65:J65"/>
    <mergeCell ref="D66:J66"/>
    <mergeCell ref="D68:J68"/>
    <mergeCell ref="D63:J63"/>
    <mergeCell ref="D67:J67"/>
    <mergeCell ref="C52:J52"/>
    <mergeCell ref="C54:J54"/>
    <mergeCell ref="C55:J55"/>
    <mergeCell ref="D61:J61"/>
    <mergeCell ref="C57:J57"/>
    <mergeCell ref="D58:J58"/>
    <mergeCell ref="D59:J59"/>
    <mergeCell ref="D60:J60"/>
    <mergeCell ref="D47:J47"/>
    <mergeCell ref="E48:J48"/>
    <mergeCell ref="E49:J49"/>
    <mergeCell ref="D51:J51"/>
    <mergeCell ref="E50:J50"/>
    <mergeCell ref="D16:J16"/>
    <mergeCell ref="D17:J17"/>
    <mergeCell ref="F18:J18"/>
    <mergeCell ref="D33:J33"/>
    <mergeCell ref="D34:J34"/>
    <mergeCell ref="C3:J3"/>
    <mergeCell ref="C9:J9"/>
    <mergeCell ref="D10:J10"/>
    <mergeCell ref="D15:J15"/>
    <mergeCell ref="C4:J4"/>
    <mergeCell ref="C6:J6"/>
    <mergeCell ref="C7:J7"/>
    <mergeCell ref="D11:J11"/>
    <mergeCell ref="F20:J20"/>
    <mergeCell ref="F23:J23"/>
    <mergeCell ref="F21:J21"/>
    <mergeCell ref="F22:J22"/>
    <mergeCell ref="F19:J19"/>
    <mergeCell ref="C122:J122"/>
    <mergeCell ref="C102:J102"/>
    <mergeCell ref="C147:J147"/>
    <mergeCell ref="C165:J165"/>
    <mergeCell ref="C25:J25"/>
    <mergeCell ref="D27:J27"/>
    <mergeCell ref="D28:J28"/>
    <mergeCell ref="D30:J30"/>
    <mergeCell ref="D31:J31"/>
    <mergeCell ref="C26:J26"/>
    <mergeCell ref="D35:J35"/>
    <mergeCell ref="G36:J36"/>
    <mergeCell ref="G37:J37"/>
    <mergeCell ref="G38:J38"/>
    <mergeCell ref="G39:J39"/>
    <mergeCell ref="G40:J40"/>
    <mergeCell ref="G42:J42"/>
    <mergeCell ref="G41:J41"/>
    <mergeCell ref="G43:J43"/>
    <mergeCell ref="G44:J44"/>
    <mergeCell ref="G45:J45"/>
    <mergeCell ref="H217:J217"/>
    <mergeCell ref="H210:J210"/>
    <mergeCell ref="H200:J200"/>
    <mergeCell ref="C199:J199"/>
    <mergeCell ref="H208:J208"/>
    <mergeCell ref="H206:J206"/>
    <mergeCell ref="H204:J204"/>
    <mergeCell ref="H202:J202"/>
    <mergeCell ref="H205:J205"/>
    <mergeCell ref="H203:J203"/>
    <mergeCell ref="H214:J214"/>
    <mergeCell ref="H216:J216"/>
    <mergeCell ref="H215:J215"/>
    <mergeCell ref="H212:J212"/>
    <mergeCell ref="H211:J211"/>
    <mergeCell ref="H209:J20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01 - WC</vt:lpstr>
      <vt:lpstr>Pokyny pro vyplnění</vt:lpstr>
      <vt:lpstr>'01 - WC'!Názvy_tisku</vt:lpstr>
      <vt:lpstr>'Rekapitulace stavby'!Názvy_tisku</vt:lpstr>
      <vt:lpstr>'01 - WC'!Oblast_tisku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mentour\gogo</dc:creator>
  <cp:lastModifiedBy>Dušek Soběslav</cp:lastModifiedBy>
  <dcterms:created xsi:type="dcterms:W3CDTF">2019-02-12T17:57:18Z</dcterms:created>
  <dcterms:modified xsi:type="dcterms:W3CDTF">2019-02-18T15:21:49Z</dcterms:modified>
</cp:coreProperties>
</file>