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1696" windowHeight="6708" activeTab="0"/>
  </bookViews>
  <sheets>
    <sheet name="list 1" sheetId="1" r:id="rId1"/>
    <sheet name="VV" sheetId="2" r:id="rId2"/>
  </sheets>
  <definedNames>
    <definedName name="_xlnm.Print_Titles" localSheetId="0">'list 1'!$1:$10</definedName>
    <definedName name="_xlnm.Print_Area" localSheetId="0">'list 1'!$A$1:$I$239</definedName>
  </definedNames>
  <calcPr fullCalcOnLoad="1"/>
</workbook>
</file>

<file path=xl/sharedStrings.xml><?xml version="1.0" encoding="utf-8"?>
<sst xmlns="http://schemas.openxmlformats.org/spreadsheetml/2006/main" count="1642" uniqueCount="443">
  <si>
    <t xml:space="preserve">Stavba: </t>
  </si>
  <si>
    <t>Číslo položky</t>
  </si>
  <si>
    <t>text</t>
  </si>
  <si>
    <t>m.j.</t>
  </si>
  <si>
    <t>počet jednotek</t>
  </si>
  <si>
    <t>celkem</t>
  </si>
  <si>
    <t>Objekt:</t>
  </si>
  <si>
    <t>SOUČET bez DPH</t>
  </si>
  <si>
    <t>celkem materiál</t>
  </si>
  <si>
    <t>celkem montáž</t>
  </si>
  <si>
    <t>Vypracoval :</t>
  </si>
  <si>
    <t>Dne :</t>
  </si>
  <si>
    <t>PD skutečného provedení</t>
  </si>
  <si>
    <t>DPH 21%</t>
  </si>
  <si>
    <t xml:space="preserve">            SITEL spol.  s r.o., Nad Elektrárnou 1526/45, Praha 10 - Slatiny</t>
  </si>
  <si>
    <t>m</t>
  </si>
  <si>
    <t>zřízení zafukovacího místa</t>
  </si>
  <si>
    <t>kabelová průchodka HDPE/sada MT</t>
  </si>
  <si>
    <t>kabelová průchodka MT/mOK</t>
  </si>
  <si>
    <t>ks</t>
  </si>
  <si>
    <t>doprava materiálu, osob a techniky</t>
  </si>
  <si>
    <t>kpl</t>
  </si>
  <si>
    <t>kříž pro kabelovou rezervu</t>
  </si>
  <si>
    <t>REKAPITULACE</t>
  </si>
  <si>
    <t xml:space="preserve"> - zaměření ani oprava případných kalibračních závad stávajících trubek HDPE</t>
  </si>
  <si>
    <t>CELKEM s DPH</t>
  </si>
  <si>
    <t>vytýčení trasy vedení</t>
  </si>
  <si>
    <t>vytýčení stávajících inženýrských sítí v prostoru stavby</t>
  </si>
  <si>
    <t>pokládka HDPE 40/33</t>
  </si>
  <si>
    <t>kalibrace trubky HDPE 40/33</t>
  </si>
  <si>
    <t>tlakování trubky HDPE 40/34</t>
  </si>
  <si>
    <t>úsek</t>
  </si>
  <si>
    <t>geodetické zaměření trasy</t>
  </si>
  <si>
    <t>odvoz přebytečné zeminy na skládku vč. poplatku</t>
  </si>
  <si>
    <t>m3</t>
  </si>
  <si>
    <t>korugovaná chránička NOVOTUB 110/94</t>
  </si>
  <si>
    <t>m2</t>
  </si>
  <si>
    <t>kalibrace trubky HDPE</t>
  </si>
  <si>
    <t>kalibrace MT</t>
  </si>
  <si>
    <t>formování rezervy OK</t>
  </si>
  <si>
    <t>JC
materiál</t>
  </si>
  <si>
    <t>JC
montáž</t>
  </si>
  <si>
    <t xml:space="preserve"> - vyhotovení geometrických plánů</t>
  </si>
  <si>
    <t>viz. výkres č.</t>
  </si>
  <si>
    <t>výkaz výměr neobsahuje:</t>
  </si>
  <si>
    <t xml:space="preserve"> - poplatek za zábor veřejného prostranství</t>
  </si>
  <si>
    <t xml:space="preserve">zemní úložná trasa z ulice Radoušova do objektu Husova 985 </t>
  </si>
  <si>
    <t xml:space="preserve">MEZISOUČETzemní úložná trasa z ulice Radoušova do objektu Husova 985 </t>
  </si>
  <si>
    <t>zemní úložná trasa v ulici Široká do ulice Čs. partyzánů</t>
  </si>
  <si>
    <t>MEZISOUČET zemní úložná trasa v ulici Široká do ulice Čs. partyzánů</t>
  </si>
  <si>
    <t>záfuk sady MT z křižovatky ulic Pardubická x Masarykovo náměstí do objektu Husova 985</t>
  </si>
  <si>
    <t>vnitřní instalace OK v objektu Husova 985</t>
  </si>
  <si>
    <t>MEZISOUČET vnitřní instalace OK v objektu Husova 985</t>
  </si>
  <si>
    <t>záfuk mOK z Pardubická 67 do přízemí objektu Husova 985</t>
  </si>
  <si>
    <t>MEZISOUČET záfuk mOK z Pardubická 67 do přízemí objektu Husova 985</t>
  </si>
  <si>
    <t>záfuk mOK z Pardubická 67 do ulice Čs. armády -nádraží</t>
  </si>
  <si>
    <t>MEZISOUČET záfuk mOK z Pardubická 67 do ulice Čs. armády -nádraží</t>
  </si>
  <si>
    <t>záfuk sady MT z křižovatky ulic Masarykovo n. x Husova do ulice Čs. armády -nádraží</t>
  </si>
  <si>
    <t>MEZISOUČET záfuk sady MT z křižovatky ulic Pardubická x Masarykovo n. do objektu Husova 985</t>
  </si>
  <si>
    <t>MEZISOUČET záfuk sady MT z křižovatky ulic Masarykovo n. x Husova do ulice Čs. armády -nádraží</t>
  </si>
  <si>
    <t>záfuk sady MT z KK na křižovatce ulic Hradební x Školní n. do SZŠ</t>
  </si>
  <si>
    <t>MEZISOUČET záfuk sady MT z KK na křižovatce ulic Hradební x Školní n. do SZŠ</t>
  </si>
  <si>
    <t>záfuk mOK z Pardubická 67 do objektu SZŠ</t>
  </si>
  <si>
    <t>MEZISOUČET záfuk mOK z Pardubická 67 do objektu SZŠ</t>
  </si>
  <si>
    <t>MEZISOUČET zemní úložná trasa v chodníku na Školním n. a u SZŠ</t>
  </si>
  <si>
    <t>zemní úložná trasa v chodníku na Školním n. a u SZŠ</t>
  </si>
  <si>
    <t>MEZISOUČET zemní úložná trasa v jižním chodníku Masarykova n.</t>
  </si>
  <si>
    <t>zemní úložná trasa v jižním chodníku Masarykova n.</t>
  </si>
  <si>
    <t>Rozšíření metropolitní optické sítě Chrudim</t>
  </si>
  <si>
    <t>dostavba a záfuk optické trasy</t>
  </si>
  <si>
    <t>viz. výkres č.2</t>
  </si>
  <si>
    <t>1x190=190m</t>
  </si>
  <si>
    <t>1x1 lokalita=1</t>
  </si>
  <si>
    <t>1x180=180m</t>
  </si>
  <si>
    <t>1x10=10m</t>
  </si>
  <si>
    <t>viz. výkres č.2 a 10</t>
  </si>
  <si>
    <t>výkop chodník 35x50 -zámková dlažba vč. def. povrchů, pískového lože, výstražné fólie a krycí desky, výkop, zához s hutněním po vrstvách, finální povrch v rámci kynety (D+M)</t>
  </si>
  <si>
    <t>výkop volný terén 35x80 -tráva, pískového lože, výstražné fólie a krycí desky, výkop, zához s hutněním po vrstvách, finální povrch v rámci kynety  (D+M)</t>
  </si>
  <si>
    <t>vytýčení a vyhledání konce chrániček</t>
  </si>
  <si>
    <t>1x1=1případ</t>
  </si>
  <si>
    <t>190*0,35*0,3=19,95m3</t>
  </si>
  <si>
    <t>aktualizace vyjádření z UR z roku 2008, projednání se správci IS</t>
  </si>
  <si>
    <t>viz. dokladová část</t>
  </si>
  <si>
    <t>14x1=14 případů</t>
  </si>
  <si>
    <t>křížení trasy s IS v betonovém žlabu  (D+M)</t>
  </si>
  <si>
    <t>pokládka HDPE 40/33  (D+M)</t>
  </si>
  <si>
    <t>2x190m=380m</t>
  </si>
  <si>
    <t>spojka pro HDPE 40</t>
  </si>
  <si>
    <t>koncovka pro HDPE 40 -bez ventilku</t>
  </si>
  <si>
    <t>kabelový označník Marker</t>
  </si>
  <si>
    <t>koncovka pro HDPE 40 -s ventilkem</t>
  </si>
  <si>
    <t>viz. výkres č.7</t>
  </si>
  <si>
    <t>5x2ks=10ks</t>
  </si>
  <si>
    <t>5x1ks=5ks</t>
  </si>
  <si>
    <t>1x2ks=2ks</t>
  </si>
  <si>
    <t>0x2ks=0ks</t>
  </si>
  <si>
    <t>1x2ks=2úseky</t>
  </si>
  <si>
    <t>stávající úsek 1x65m=65m
nový úsek 2x190m=380m</t>
  </si>
  <si>
    <t>vjezdy do objektů 9x3m=27m
křížení s IS 8x3m=24m</t>
  </si>
  <si>
    <t>1x1 stavba</t>
  </si>
  <si>
    <t>správní poplatky, dopravně inženýrské rozhodnutí a opatření, zajištění BOZP</t>
  </si>
  <si>
    <t>koordinace, dohled stavbyvedoucího</t>
  </si>
  <si>
    <t>hod</t>
  </si>
  <si>
    <t>koordinace 1x10h=10h
dohled stavbyvedoucí 1x40h=50h</t>
  </si>
  <si>
    <t>viz. -</t>
  </si>
  <si>
    <t>hutnící zkouška</t>
  </si>
  <si>
    <t>3x1ks=3 ks</t>
  </si>
  <si>
    <t>bourání a zpětná oprava finálních povrchů - ZD</t>
  </si>
  <si>
    <t>bourání a zpětná oprava finálních povrchů - dodávka ornice</t>
  </si>
  <si>
    <t>0,35x0,2 x 10m=0,7m3</t>
  </si>
  <si>
    <t>viz. výkres č.2 a 10 a vyjádření odboru investic</t>
  </si>
  <si>
    <t>viz. výkres č.2 a vyjádření odboru investic</t>
  </si>
  <si>
    <t>2x0,5 x 10m=10m2</t>
  </si>
  <si>
    <t>2x0,5 x 190m=190m2</t>
  </si>
  <si>
    <t>drobný čistící a montážní materiál</t>
  </si>
  <si>
    <t>viz. výkres č.3</t>
  </si>
  <si>
    <t>napojení Radoušova k lávce 1x10=10m
lávka pro pěší 1x15=15m
od mostu ke KK 1x65=40m
od KK do Husova 985 1x70-70m</t>
  </si>
  <si>
    <t>výkop sondy v místě napojení vč. povrchů ZD</t>
  </si>
  <si>
    <t>místo napojení 2x1x0,6=1,2m3</t>
  </si>
  <si>
    <t>sonda pro IS 5x(1x1x0,6)=3m3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</si>
  <si>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</si>
  <si>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</si>
  <si>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</si>
  <si>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</si>
  <si>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</si>
  <si>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</si>
  <si>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</si>
  <si>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</si>
  <si>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</si>
  <si>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</si>
  <si>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</si>
  <si>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</si>
  <si>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</si>
  <si>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</si>
  <si>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</si>
  <si>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</si>
  <si>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</si>
  <si>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</si>
  <si>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</si>
  <si>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</si>
  <si>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</si>
  <si>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</si>
  <si>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</si>
  <si>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</si>
  <si>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</si>
  <si>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</si>
  <si>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</si>
  <si>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vytýčení a vyhledání konce chrániček a průběhu trasy</t>
  </si>
  <si>
    <t>2x1=2 případy</t>
  </si>
  <si>
    <t>výkop sondy v místě napojení vč. povrchů žulová dlažba</t>
  </si>
  <si>
    <t>výkop sondy pro ověření polohy IS vč. povrchů ZD</t>
  </si>
  <si>
    <t>místo napojení 2x2x0,8=3,2m3</t>
  </si>
  <si>
    <t>napojení Radoušova k lávce 1x10=10m</t>
  </si>
  <si>
    <t>výkop chodník 35x50 -žulová dlažba vč. def. povrchů, pískového lože, výstražné fólie a krycí desky, zához s hutněním po vrstvách, finální povrch v rámci kynety (D+M)</t>
  </si>
  <si>
    <t>výkop chodník 35x50 -zámková dlažba vč. def. povrchů, pískového lože, výstražné fólie a krycí desky, zához s hutněním po vrstvách, finální povrch v rámci kynety (D+M)</t>
  </si>
  <si>
    <t>výkop chodník 35x50 -asfalt vč. def. povrchů, pískového lože, výstražné fólie a krycí desky, zához s hutněním po vrstvách, finální povrch v rámci kynety (D+M)</t>
  </si>
  <si>
    <t>výkop chodník 35x50 -beton bez def. povrchů, pískového lože, výstražné fólie a krycí desky, zához s hutněním po vrstvách (skladba pro zámkovou dlažbu (D+M)</t>
  </si>
  <si>
    <t>překop vozovky 50x120 -asfalt vč. def. povrchů, chráničky, obetonování, výstražné fólie, zához s hutněním po vrstvách, finální povrch v rámci kynety (D+M)</t>
  </si>
  <si>
    <t>překop ul. Husova 1x15=15m
překop vjezdu 1x7=7m</t>
  </si>
  <si>
    <t>výkop ve vozovce 50x120 -asfalt bez def. povrchů, pískového lože, výstražné fólie a krycí desky, zához s hutněním po vrstvách (skladba pro zámkovou dlažbu (D+M)</t>
  </si>
  <si>
    <t>1x20=20m</t>
  </si>
  <si>
    <t>příjez k č.p.985 1x18=18m</t>
  </si>
  <si>
    <t>výkop sondy pro ověření polohy IS vč. povrchů beton, asfalt</t>
  </si>
  <si>
    <t>výkop jámy před vstupem do objektu -tráva</t>
  </si>
  <si>
    <t>Husova 985 2x2x0,8=3,2m3</t>
  </si>
  <si>
    <t>viz. výkres č.3 a 10</t>
  </si>
  <si>
    <t>od č.p.1133 k ulici Husova 1x24=24m</t>
  </si>
  <si>
    <t>okolo č.p.1133 1x22=22m</t>
  </si>
  <si>
    <t>za mostem -před č.p.1133 1x4=4m</t>
  </si>
  <si>
    <t>8x1=8 případů</t>
  </si>
  <si>
    <t>lávka přes Chrudimku 1x15=15m</t>
  </si>
  <si>
    <t>viz. výkres č.3 a 9</t>
  </si>
  <si>
    <t>křížení chrudimky 2x18m=36m
korug. chránička 2x50m=100m</t>
  </si>
  <si>
    <t>korug. chránička 2x51m=102m</t>
  </si>
  <si>
    <t>příplatek za zatažení HDPE 40/33 do chráničky</t>
  </si>
  <si>
    <t>28</t>
  </si>
  <si>
    <t>8x2ks=10ks</t>
  </si>
  <si>
    <t>1x6ks=6ks</t>
  </si>
  <si>
    <t>1x4ks=4ks</t>
  </si>
  <si>
    <t>1x8=8ks</t>
  </si>
  <si>
    <t>výkop sondy v místě propojení se stávající trasou -pro KK bez def. povrchů beton (skladba pro zámkovou dlažbu (D+M)</t>
  </si>
  <si>
    <t>25+15+10=50m</t>
  </si>
  <si>
    <t>1x5+2x70+2x65+2x180+2x45=725m</t>
  </si>
  <si>
    <t>1x3+1*2=5 úseků</t>
  </si>
  <si>
    <t>5+2x70+2x65=275m</t>
  </si>
  <si>
    <t>dodávka, kompletace a instalace KK na stávající trasu vč. zavedení trubek do komory, betonový základ s odvodněním, obetonování do 1/3, nější rozměr 800x1095x660mm, víko pro zadláždění A15, ref. PolyVault 2436-660 (D+M)</t>
  </si>
  <si>
    <t>ul. Husova 1kus</t>
  </si>
  <si>
    <t>1x135m=135m</t>
  </si>
  <si>
    <t>4x1ks=4 ks</t>
  </si>
  <si>
    <t>2x0,5 x 4m=4m2</t>
  </si>
  <si>
    <t>viz. výkres č.3 a 10 a vyjádření odboru investic</t>
  </si>
  <si>
    <t>viz. výkres č.3 a vyjádření odboru investic</t>
  </si>
  <si>
    <t>4x20m=80m2</t>
  </si>
  <si>
    <t>bourání povrchu - betonový chodník</t>
  </si>
  <si>
    <t>2x24m=80m2</t>
  </si>
  <si>
    <t>bourání povrchu - asfaltová vozovka</t>
  </si>
  <si>
    <t>2,5x24m=80m2</t>
  </si>
  <si>
    <t>ul. Husova 4x10=40m2
vjezd 10x10m=100m2</t>
  </si>
  <si>
    <t>2,5x18m=45m2</t>
  </si>
  <si>
    <t>0,35x0,2 x 20m=1,4m3</t>
  </si>
  <si>
    <t>52m=52 ks</t>
  </si>
  <si>
    <t>bourání a zpětná oprava finálních povrchů - asfaltová vozovka, vč. řezání spár (D+M)</t>
  </si>
  <si>
    <t>bourání a zpětná oprava finálních povrchů - asfaltový chodník, vč. řezání spár (D+M)</t>
  </si>
  <si>
    <t>bourání a zpětná oprava finálních povrchů - žulová dlažba (D+M)</t>
  </si>
  <si>
    <t>zádlažba zámkovou dlažbou vč. podkladních vrstev - chodník (D+M)</t>
  </si>
  <si>
    <t>bourání a zpětná oprava finálních povrchů - dodávka ornice (D+M)</t>
  </si>
  <si>
    <t>oprava a doplnění obrubníků (D+M)</t>
  </si>
  <si>
    <t>obetonování (D+M)</t>
  </si>
  <si>
    <t>prostup do objektu vč. zatěsnění - šikmý jádrový vrt pr.100mm</t>
  </si>
  <si>
    <t>Husova 985  1,5m</t>
  </si>
  <si>
    <t>viz. výkres č.3 a 12</t>
  </si>
  <si>
    <t>ocelová trubka pr.125/115mm, žárový pozink vč. uchycení na klemy pod nosníky mostu - výškové práce nebo lešení v řece, prostup do úložné trasy, vč. pomocného materiálu (D+M)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</si>
  <si>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</si>
  <si>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</si>
  <si>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</si>
  <si>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</si>
  <si>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</si>
  <si>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</si>
  <si>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</si>
  <si>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</si>
  <si>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</si>
  <si>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</si>
  <si>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</si>
  <si>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</si>
  <si>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</si>
  <si>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</si>
  <si>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</si>
  <si>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</si>
  <si>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</si>
  <si>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osetí travního semene, zálivky a sekání trávy v rozsahu dotčených travnatých ploch - dle vyjádření odboru investic </t>
  </si>
  <si>
    <t>46</t>
  </si>
  <si>
    <t>viz. výkres č.4</t>
  </si>
  <si>
    <t>1x45=45m</t>
  </si>
  <si>
    <t>překop vozovky 50x120 -žulová dlažba vč. def. povrchů, chráničky, obetonování, výstražné fólie, zához s hutněním po vrstvách, finální povrch v rámci kynety (D+M)</t>
  </si>
  <si>
    <t>1x41=41m</t>
  </si>
  <si>
    <t>1x4=4m</t>
  </si>
  <si>
    <t>2x0,5 x 41m=41m2
2x1,0 x 4m=8m2</t>
  </si>
  <si>
    <t>6x1=6 případů</t>
  </si>
  <si>
    <t>chodník 0,35x0,3x(41)=4,305m3
vozovka 0,5x0,5x(4)=1m3</t>
  </si>
  <si>
    <t>2x45m=90m</t>
  </si>
  <si>
    <t>3x2ks=6ks</t>
  </si>
  <si>
    <t>1x3=3ks</t>
  </si>
  <si>
    <t>2x(45+180+65)=580m</t>
  </si>
  <si>
    <t>1x2ks=2 úseky</t>
  </si>
  <si>
    <t>překop vozovky 1x4m
vjezdy, křížení IS 5x3m=15m</t>
  </si>
  <si>
    <t>korug. chránička 2x(4+15)m=38m</t>
  </si>
  <si>
    <t>prostup do stávající kabelové komory</t>
  </si>
  <si>
    <t>1x1=1kus</t>
  </si>
  <si>
    <t>1x45m=45m</t>
  </si>
  <si>
    <t>koordinace 1x10h=10h
dohled stavbyvedoucí 1x30h=30h</t>
  </si>
  <si>
    <t>2x1ks=2 ks</t>
  </si>
  <si>
    <t>Školní nám. 1x60=60m
podél SZŠ 1x75m=75m</t>
  </si>
  <si>
    <t>viz. výkres č.5</t>
  </si>
  <si>
    <t>výkop vozovka 50x120 -zámková dlažba vč. def. povrchů, pískového lože, výstražné fólie a krycí desky, zához s hutněním po vrstvách, finální povrch v rámci kynety (D+M)</t>
  </si>
  <si>
    <t>1x75=75m</t>
  </si>
  <si>
    <t>2x0,5 x 60m=60m2</t>
  </si>
  <si>
    <t>bourání a zpětná oprava finálních povrchů - vozovka ZD (D+M)</t>
  </si>
  <si>
    <t>bourání a zpětná oprava finálních povrchů - asfaltový chodník (D+M)</t>
  </si>
  <si>
    <t>2x0,5 x 75m=75m2</t>
  </si>
  <si>
    <t>ve vozovce 1x75m
vjezdy, křížení IS 3x3m=9m</t>
  </si>
  <si>
    <t>chránička 4m x 0,05=0,2m3</t>
  </si>
  <si>
    <t>chránička 51m x 0,05=2,55m3</t>
  </si>
  <si>
    <t>2x(60+75)m=270m</t>
  </si>
  <si>
    <t>korug. chránička 2x(75+9)m=168m</t>
  </si>
  <si>
    <t>3x1ks=3ks</t>
  </si>
  <si>
    <t>viz. výkres č.5 a 10 a vyjádření odboru investic</t>
  </si>
  <si>
    <t>viz. výkres č.5 a vyjádření odboru investic</t>
  </si>
  <si>
    <t>viz. výkres č.4 a vyjádření odboru investic</t>
  </si>
  <si>
    <t>chránička 50m x 0,05=2,5m3
u paty objektu Husova 985 0,5x0,5x2=0,5m3
kabelová komora 1,0x1,0x0,1+0,3=0,31</t>
  </si>
  <si>
    <t>chodník 0,35x0,3x(10+4+22+24)=6,3m3
tráva 0,35x0,4x20=2,8m3
vozovka 0,5x0,5x(22+18)=10m3
povrchy nad rámec 40x20x0,1+2x24x0,2+10x10x0,1+2,5x18x0,2=108,6m3
kabelová komora 1,2x1,2x0,8=1,152</t>
  </si>
  <si>
    <t>chránička 84m x 0,05=4,2m3
kabelová komora 1,0x1,0x0,1+0,3=0,31</t>
  </si>
  <si>
    <t>chodník 0,35x0,3x(60)=6,3m3
vozovka 0,5x0,5x(75)=18,75m3
kabelová komora 1,2x1,2x0,8=1,152</t>
  </si>
  <si>
    <t>1x5=5ks</t>
  </si>
  <si>
    <t>Školní náměstí 1kus</t>
  </si>
  <si>
    <t>dodávka, kompletace a instalace KK na stávající trasu vč. zavedení trubek do komory, betonový základ s odvodněním, obetonování do 1/3, nější rozměr 800x1095x660mm, betonové víko A125, ref. PolyVault 2436-660 (D+M)</t>
  </si>
  <si>
    <t>2x(60+35+75)=340m</t>
  </si>
  <si>
    <t>1x60m=60m
1x75m=75m</t>
  </si>
  <si>
    <t>2x2ks=4 úseky</t>
  </si>
  <si>
    <t>koordinace 1x10h=10h
dohled stavbyvedoucí 1x50h=50h</t>
  </si>
  <si>
    <t>viz. výkres č.5 a 11</t>
  </si>
  <si>
    <t>Školní náměstí 228  1,5m</t>
  </si>
  <si>
    <t>3x1=3ks</t>
  </si>
  <si>
    <t>viz. výkres č.6 a 7</t>
  </si>
  <si>
    <t>65+190+80+70=405</t>
  </si>
  <si>
    <t>záfuk sady MT do HDPE 40/33 kombinace 4x7+3x10 (D+M)</t>
  </si>
  <si>
    <t>7x(65+190+80+70)=2835</t>
  </si>
  <si>
    <t>6x1=6kusů</t>
  </si>
  <si>
    <t>koordinace 1x5h=5h
dohled stavbyvedoucí 1x15h=15h</t>
  </si>
  <si>
    <t>koordinace 1x5h=5h
dohled stavbyvedoucí 1x10h=10h</t>
  </si>
  <si>
    <t>4x1=4ks</t>
  </si>
  <si>
    <t>730+60=790</t>
  </si>
  <si>
    <t>4x1=4 kusů
v nově instalovaných KK 2x2=4 kusy</t>
  </si>
  <si>
    <t>koordinace 1x10h=10h
dohled stavbyvedoucí 1x25h=25h</t>
  </si>
  <si>
    <t>výkop sondy v místě propojení se stávající trasou -pro KK vč. def. povrchů beton (D+M)</t>
  </si>
  <si>
    <t>výkop sondy pro zafukování -pro KK vč. def. povrchů zámková dlažba (D+M)</t>
  </si>
  <si>
    <t>2x (2x2x0,8)=6,4m3</t>
  </si>
  <si>
    <t>viz. výkres č.6</t>
  </si>
  <si>
    <t>dodávka, kompletace a instalace KK na stávající trasu vč. zavedení trubek do komory, betonový základ s odvodněním, obetonování do 1/3, nější rozměr 800x1095x660mm, víko pro zadláždění B15, ref. PolyVault 2436-660 (D+M)</t>
  </si>
  <si>
    <t>sonda pro zafukování 2kusy</t>
  </si>
  <si>
    <t>geodetické zaměření kabelové komory</t>
  </si>
  <si>
    <t>2x1kus=2 kusy</t>
  </si>
  <si>
    <t>2x1=2ks</t>
  </si>
  <si>
    <t>60+35+75=170m</t>
  </si>
  <si>
    <t>7x(60+35+75)=1190m</t>
  </si>
  <si>
    <t>7x(730+60)=5530</t>
  </si>
  <si>
    <t>4x1=6kusů</t>
  </si>
  <si>
    <t>propojení stávajících MT v objektu</t>
  </si>
  <si>
    <t>knihovna Filištínská 1x
soud Všehrdovo nám.45 1x
OKr. ředitelství policie Všehrdovo nám.46 1x</t>
  </si>
  <si>
    <t>vnitřní instalace v objektu SZŠ školní nám.228</t>
  </si>
  <si>
    <t>MEZISOUČET vnitřní instalace v objektu SZŠ školní nám.228</t>
  </si>
  <si>
    <t>viz. výkres č.13 až 17</t>
  </si>
  <si>
    <t>0.P akumulátorovna 1x
střechy místnost MP 1x</t>
  </si>
  <si>
    <t>chodba 0.P 10mx2=20 kusů
chodba 11.P 10mx2=20 kusů</t>
  </si>
  <si>
    <t>PD skutečného provedení -vnitřní trasa</t>
  </si>
  <si>
    <t>viz. výkres č.13</t>
  </si>
  <si>
    <t>stoupačka z 0.NP do 11.NP 11x4m=44m
stoupačka, odlehčovací smyčky 2x3m=6m</t>
  </si>
  <si>
    <t>0.P akumulátorovna 1x10m=8m
střecha mísnost MP 1x14m=12m</t>
  </si>
  <si>
    <t>chodba 0.P 8mx2=16 kusů
chodba 11.P 8mx2=16 kusů</t>
  </si>
  <si>
    <t>ukončení v OS/ODF 2x2,5m=5m
rezerva na kříži 2x10m=20m
horizontalní rozvod v 0.P 4+8=12m
vertikální rozvod stoupačkou 11x4m=44m
odlehčovací smyčky 2x3m=6m
vertikální rozvod 11.NP 8+12=20m
zvlnění 3% = 3m</t>
  </si>
  <si>
    <t>optický kabel SM 48vl., vnitřní v provedení v klasifikaci B2ca-s-d1 dle vyhlášky č.23/2008 Sb (samozhášivý, bezhalogenový a v provedení bez odkapávání) (D+M)</t>
  </si>
  <si>
    <t>optická spojka pro min.48 svárů, vč. kazet, průchodek a držáku na zeď (D+M)</t>
  </si>
  <si>
    <t>kabelová příchytka OK na zeď vč. šroubu -kovová (D+M)</t>
  </si>
  <si>
    <t>PVC ohebná trubka pr.32mm, HF (D+M)</t>
  </si>
  <si>
    <t>PVC lišta 60x40mm HF s víkem (D+M)</t>
  </si>
  <si>
    <t>kříž kabelové rezervy s krytem (D+M)</t>
  </si>
  <si>
    <t>viz. výkres č.8</t>
  </si>
  <si>
    <t>příprava OK pro ukončení -bez svárů vláken</t>
  </si>
  <si>
    <t>OS akumulátorovna 1x1=1
ODF MP 1x1=1</t>
  </si>
  <si>
    <t>ODF MP 1x1=1</t>
  </si>
  <si>
    <t>ODF MP 1x12=12</t>
  </si>
  <si>
    <t>úklid, potřebná výmalba</t>
  </si>
  <si>
    <t>0.P z akumulátorovny na chodbu 1 ks
0.P z chodby do stoupačky 1 ks
11.P ze stoupačky na chodbu 1 ks
11.P z chodby do místnosti MP 1 ks</t>
  </si>
  <si>
    <t>žebříky a pomocná technika</t>
  </si>
  <si>
    <t>0.P za vstupem do objektu 1x</t>
  </si>
  <si>
    <t>0.P od vstupu k rozvaděči 1x25m=25m</t>
  </si>
  <si>
    <t>viz. výkres č.11</t>
  </si>
  <si>
    <t>průrazy, stavební přípomoce</t>
  </si>
  <si>
    <t>0.P prostup na chodbu 1 ks</t>
  </si>
  <si>
    <t>viz. výkres č.6 a 8</t>
  </si>
  <si>
    <t>2x1=2</t>
  </si>
  <si>
    <t>1x(25+70+65+190+80+70)=500m</t>
  </si>
  <si>
    <t>protipožární zatěsnění prostupu (D+M)</t>
  </si>
  <si>
    <t>drobný čistící a montážní materiál (vč. přichytného materiálu) (D+M)</t>
  </si>
  <si>
    <t>optický pigtail SM SC-PC 1,5m (D+M)</t>
  </si>
  <si>
    <t>optický adaptor SM SC-PC (D+M)</t>
  </si>
  <si>
    <t>19" ODF pro 48 portů, 1U vč. kazet a držáků OK (D+M)</t>
  </si>
  <si>
    <t>délka MT 1x(25+70+65+190+80+70)=500m
formování rezervy 1x(30+30+20)=80m</t>
  </si>
  <si>
    <t>1x(30+30+20)=80m</t>
  </si>
  <si>
    <t>1x(3+2+2+1)=8 kusů</t>
  </si>
  <si>
    <t>MěÚ Pardubická 1 kus
Husova 985 0 kusů (je součástí vnitřní trasy )</t>
  </si>
  <si>
    <t>ODF MěÚ pardubická 67 1x1=1</t>
  </si>
  <si>
    <t>ODF MěÚ pardubická 67 1x12=12</t>
  </si>
  <si>
    <t>drobný čistící a montážní materiál (D+M)</t>
  </si>
  <si>
    <t>svár optického vlákna vč. ochrany sváru</t>
  </si>
  <si>
    <t>vlákno</t>
  </si>
  <si>
    <t>komplexní měření optického vlákna (ukončená vlákna)</t>
  </si>
  <si>
    <t>1x12=12 vláken</t>
  </si>
  <si>
    <t>1x(25+70+65+190+730+60+30)=1170m</t>
  </si>
  <si>
    <t>1x(30+30+5+2)=67m</t>
  </si>
  <si>
    <t>délka MT 1x(25+70+65+190+730+60)=1140m
formování rezervy 1x(30+30)=60m</t>
  </si>
  <si>
    <t>délka MT 1x(105)=105m
formování rezervy 1x(5+2)=7m</t>
  </si>
  <si>
    <t>zafouknutí mOK SM 12vl (D+M)</t>
  </si>
  <si>
    <t>zafouknutí mOK SM 48vl (D+M)</t>
  </si>
  <si>
    <t>zafouknutí mOK SM 24vl (D+M)</t>
  </si>
  <si>
    <t>ODF MěÚ pardubická 67 1x12=12
infokiosek nádraží 1x4=4</t>
  </si>
  <si>
    <t>ODF MěÚ pardubická 67 1x12=12
OS nádraží 1x12=12
infokiosek nádraží 1x4=4</t>
  </si>
  <si>
    <t>1x4=4 vlákna</t>
  </si>
  <si>
    <t>optická spojka pro min.48 svárů, vč. kazet, průchodek do KK (D+M)</t>
  </si>
  <si>
    <t>KK u nádraží 1kus</t>
  </si>
  <si>
    <t>ODF MěÚ Pardubická 67 1x12=12 vláken
Husova 985 provaření v OS 1x12=12 vláken</t>
  </si>
  <si>
    <t>ODF MěÚ Pardubická 67 1x1=1
OS akumulátorovna 1x1=1</t>
  </si>
  <si>
    <t>ODF MěÚ Pardubická 67 1x1=1
OS u nádraží 1x2=2
infokiosek u nádraží 1x1=1</t>
  </si>
  <si>
    <t>5x1=2</t>
  </si>
  <si>
    <t>1x(25+70+40+50+160+140+28+110+89+64+60+35+75+25)=971m</t>
  </si>
  <si>
    <t>délka MT 1x(25+70+40+50+160+140+28+110+89+64+60+35+75+25)=971m
formování rezervy 1x(30+30+30+30)=120m</t>
  </si>
  <si>
    <t>1x(30+30+30+30)=120m</t>
  </si>
  <si>
    <t>1x(3+2+2+2+1)=10 kusů</t>
  </si>
  <si>
    <t>MěÚ Pardubická 0 kus
SZŠ 0 kusů (je součástí vnitřní trasy )</t>
  </si>
  <si>
    <t>MěÚ Pardubická 1 kus</t>
  </si>
  <si>
    <t>ODF MěÚ Pardubická 67 1x12=12
SZŠ 1x12=12</t>
  </si>
  <si>
    <t>ODF MěÚ Pardubická 67 0 kusů (je součástí mOK do Husova 985)</t>
  </si>
  <si>
    <t>ODF MěÚ Pardubická 67 1x1=1
SZŠ 1x12=12</t>
  </si>
  <si>
    <t>ODF MěÚ Pardubická 67 1x12=12 vláken
SZŠ 1x12=12vláken</t>
  </si>
  <si>
    <t>koordinace 1x10h=10h
dohled stavbyvedoucí 1x10h=10h</t>
  </si>
  <si>
    <t>nástěnný BOX ODF pro min. 24 svárů a 12 portů, vč. kazet a držáků OK (D+M)</t>
  </si>
  <si>
    <t>ODF SZŠ Školní nám.228  1 kus</t>
  </si>
  <si>
    <t>mikrotrubička 10/8 LSOH pro vnitřní instalaci (D+M)</t>
  </si>
  <si>
    <t>1x25m=25m</t>
  </si>
  <si>
    <t xml:space="preserve">zemní úložná trasa z ulice Husova do objektu Husova 985 </t>
  </si>
  <si>
    <t>od KK do Husova 985 1x70-70m</t>
  </si>
  <si>
    <t>viz. výkres č.3 - od KK do Husova 985 1x70-70m</t>
  </si>
  <si>
    <t>1x1=1 případ</t>
  </si>
  <si>
    <t>7x1=7 případů</t>
  </si>
  <si>
    <t>5+2x70=145m</t>
  </si>
  <si>
    <t>2ks</t>
  </si>
  <si>
    <t>1x3ks=3ks</t>
  </si>
  <si>
    <t>1x6=6ks</t>
  </si>
  <si>
    <t>1x5+2x70=145m</t>
  </si>
  <si>
    <t>1x3=3 úseků</t>
  </si>
  <si>
    <t>1x70m=70m</t>
  </si>
  <si>
    <t>správní poplatky, dopravně inženýrské rozhodnutí a opatření, dočasné dopravní značení a zajištění BOZP</t>
  </si>
  <si>
    <t>překop ul. Husova 1x11=11m
překop vjezdu 1x7=7m</t>
  </si>
  <si>
    <t>chodník od příjezdu k č.p.985 1x4m + 1x2,5m=6,5m</t>
  </si>
  <si>
    <t>od č.p.1133 k ulici Husova 1x5=5m; chodník od příjezdu k č.p.985 1x11m</t>
  </si>
  <si>
    <t>1x18=18m</t>
  </si>
  <si>
    <t>2,3x4 + 2,3x2,5m =̇ 15 m2</t>
  </si>
  <si>
    <t>ul. Husova 1,65x10,5 =̇ 17,5m2
vjezd 7,5x7,5m =̇ 56,5m2</t>
  </si>
  <si>
    <t>viz položka 18 + položka 21</t>
  </si>
  <si>
    <t>u č.p. 1133 ul. Husova 2,5x3 + 1x2 =̇  10m2
chodník k č.p. 985 2x11 = 22m2</t>
  </si>
  <si>
    <t>0,35x0,2 x 18m =̇ 1,3m3</t>
  </si>
  <si>
    <t>oprava a doplnění záhonových obrubníků (D+M) vč. obetonování</t>
  </si>
  <si>
    <t>chránička překop a vjezd 18m x 0,05 x 2=1,8m3
u paty objektu Husova 985 0,5x0,5x2=0,5m3
kabelová komora 1,0x1,0x0,1+0,3=0,31</t>
  </si>
  <si>
    <t>korug. chránička 2x18m=36m</t>
  </si>
  <si>
    <t>18m</t>
  </si>
  <si>
    <t>viz. výkres č.3, ne v chodníku</t>
  </si>
  <si>
    <t>geodetické zaměření trasy vč. označení barvy a počtu chrániček, popisu a kabelových označníků Marker</t>
  </si>
  <si>
    <t>viz. SOD</t>
  </si>
  <si>
    <t>výkop volný terén 35x70 - tráva, vč. pískového lože, výstražné fólie a krycí desky, výkop, zához s hutněním po vrstvách, finální povrch v rámci kynety  (D+M)</t>
  </si>
  <si>
    <t>chodník 0,35x0,3x(16+6,5)=2,36m3
tráva 0,35x0,4x18=2,52m3
vozovka 0,65x0,5x18=5,85m3
kabelová komora 1,2x1,2x0,8=1,152</t>
  </si>
  <si>
    <t>2x2ks=0ks</t>
  </si>
  <si>
    <t>9x1ks=9ks</t>
  </si>
  <si>
    <t>bourání a zpětná oprava finálních povrchů - zámková blažba - přeložení v okolí výkopu</t>
  </si>
  <si>
    <t>2x0,5 x 180m=180m2</t>
  </si>
  <si>
    <t>výkop volný terén 35x80 - tráva, vč. pískového lože, výstražné fólie a krycí desky, výkop, zához s hutněním, finální povrch v rámci kynety  (D+M)</t>
  </si>
  <si>
    <t>1x2=2kus</t>
  </si>
  <si>
    <t>případná aktualizace vyjádření, projednání se správci IS</t>
  </si>
  <si>
    <t>pokládka HDPE 40/33, vč. vyzvednutí ve skladu objednatele vzdál. cca 1km, po 200m smotcích a vrácení neupotřeneného množství zpět</t>
  </si>
  <si>
    <t>pokládka HDPE 40/33, vč. vyzvednutí ve skladu objednatele vzdál. cca 1 km, po 200m smotcích a vrácení neupotřebeného množství zpět</t>
  </si>
  <si>
    <t>CELKEM</t>
  </si>
  <si>
    <t>Chodník</t>
  </si>
  <si>
    <t>Komunikace</t>
  </si>
  <si>
    <t>Optika</t>
  </si>
  <si>
    <t>26m</t>
  </si>
  <si>
    <t xml:space="preserve"> - poplatek za zábor veřejného prostranství - neplatí se, pouze je zpoplatněné podání žádosti - ocenit v položce správní poplatky</t>
  </si>
  <si>
    <t>zádlažba zámkovou dlažbou (parketa šedá), vč. D+M podkladních vrstev hutněných po vrstvách  dle TP 146 - chodník - nemotoristické komunikace mocnosti 0,3m (D+M)</t>
  </si>
  <si>
    <t>výkop sondy v místě propojení se stávající trasou - pro KK bez definitivních povrchů beton (skladba pro zámkovou dlažbu (D+M vč. štěrkodrti - hutnění po vrstvách (nebo jiného recyklovaného materiálu obdobných vlastností))</t>
  </si>
  <si>
    <t>výkop chodník 35x60 - beton bez definitivních povrchů, vč. pískového lože, výstražné fólie a krycí desky, zához s hutněním po vrstvách (skladba pro zámkovou dlažbu (D+M vč. štěrkodrti - hutnění po vrstách (nebo jiného recyklovaného materiálu obdobných vlastností))</t>
  </si>
  <si>
    <t>výkop v chodníku 35x60 - asfalt bez definitivích povrchů, vč. pískového lože, výstražné fólie a krycí desky, zához s hutněním po vrstvách - skladba pro zámkovou dlažbu (D+M vč. štěrkodrti hutněné po vrstvách (nebo jiného recyklovaného materiálu obdobných vlastností))</t>
  </si>
  <si>
    <t>překop vozovky 65x130 - asfalt bez definitivních povrchů, vč. chráničky, obetonování, výstražné fólie, zához s hutněním po vrstvách, vč. podkladních vrstev dle TP 146 - motoristické komunikace třída III, IV (D+M) - mocnost podkladních vrstev 0,12m ACP 16+ (ACP22+) a ŠDa 0,3m, finální povrchy viz pol. 20. Položka vč. likvidace původních podkladních vrstev mocnosti 0,42m (odvoz, skládkovné, popř. předání oprávněné osobě k recyklaci / materiálovému využití)</t>
  </si>
  <si>
    <t>bourání povrchu - betonový chodník - vč. likvidace betonu a podkladních konstrukčních vrstev (odvoz, skládkovné, popř. předání oprávněné osobě k recyklaci / materiálovému využití) celkové mocnosti 0,3m</t>
  </si>
  <si>
    <t>bourání a zpětná oprava finálních povrchů - asfaltová a betonová vozovka, vč. řezání a zálivky spár do 20 m (D+M), dle TP 146 - motoristické komunikace třída III, IV, mocnosti 0,23m (D+M), vč. likvidace - odvoz, skládkovné, popř. předání oprávněné osobě k recyklaci / materiálovému využití a D+M všech vrstev vč. hutnění</t>
  </si>
  <si>
    <t>bourání povrchu - asfaltový chodník vč. likvidace podkladních vrstev - odvoz, skládkovné, popř. předání oprávněné osobě k recyklaci / materiálovému využití, do celkové mocnosti 0,3m</t>
  </si>
  <si>
    <t>výkop chodník 35x60 - zámková dlažba vč. definitivních povrchů, pískového lože, výstražné fólie a krycí desky, výkop, zához s hutněním nově dodané štěrkodrti po vrstvách (nebo jiného recyklovaného materiálu obdobných vlastností), finální povrch v rámci kynety (D+M). Kufr a dlažba budou přednostně přeloženy (pokud zhotovitel řádně rozdělí jeho jednotlivé složky - předpokládá se, že takto půjde použít pouze část), popř. dojde k náhradě novým materiálem (pak však bude nutné původní materiál předat oprávněné osobě na skládku, či k druhotnému zpracování, což půjde k tíži zhotovitele, jakož i dodávka nového materiálu kufru)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</si>
</sst>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  <numFmt numFmtId="168" formatCode="_-* #,##0.000\ &quot;Kč&quot;_-;\-* #,##0.000\ &quot;Kč&quot;_-;_-* &quot;-&quot;???\ &quot;Kč&quot;_-;_-@_-"/>
    <numFmt numFmtId="169" formatCode="#,##0.00\ _K_č"/>
    <numFmt numFmtId="170" formatCode="#,##0.00_ ;\-#,##0.00\ "/>
  </numFmts>
  <fonts count="54">
    <font>
      <sz val="10"/>
      <name val="Univers Condensed CE"/>
      <family val="0"/>
    </font>
    <font>
      <b/>
      <sz val="10"/>
      <name val="Univers Condensed CE"/>
      <family val="0"/>
    </font>
    <font>
      <i/>
      <sz val="10"/>
      <name val="Univers Condensed CE"/>
      <family val="0"/>
    </font>
    <font>
      <b/>
      <i/>
      <sz val="10"/>
      <name val="Univers Condensed CE"/>
      <family val="0"/>
    </font>
    <font>
      <u val="single"/>
      <sz val="7.5"/>
      <color indexed="12"/>
      <name val="Univers Condensed CE"/>
      <family val="0"/>
    </font>
    <font>
      <u val="single"/>
      <sz val="7.5"/>
      <color indexed="36"/>
      <name val="Univers Condensed CE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10"/>
      <color indexed="61"/>
      <name val="Univers Condensed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Univers Condensed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8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46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47" applyFont="1" applyBorder="1" applyAlignment="1">
      <alignment horizontal="left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8" fontId="8" fillId="33" borderId="11" xfId="0" applyNumberFormat="1" applyFont="1" applyFill="1" applyBorder="1" applyAlignment="1">
      <alignment horizontal="center" vertical="center" wrapText="1"/>
    </xf>
    <xf numFmtId="44" fontId="8" fillId="33" borderId="12" xfId="38" applyFont="1" applyFill="1" applyBorder="1" applyAlignment="1">
      <alignment horizontal="center" vertical="center"/>
    </xf>
    <xf numFmtId="44" fontId="8" fillId="0" borderId="0" xfId="38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right" vertical="center" wrapText="1"/>
    </xf>
    <xf numFmtId="8" fontId="6" fillId="0" borderId="0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8" fontId="6" fillId="33" borderId="11" xfId="0" applyNumberFormat="1" applyFont="1" applyFill="1" applyBorder="1" applyAlignment="1">
      <alignment/>
    </xf>
    <xf numFmtId="8" fontId="6" fillId="33" borderId="12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167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5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" xfId="46"/>
    <cellStyle name="normální_Sitel D+M_mustr" xfId="47"/>
    <cellStyle name="Followed Hyperlink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view="pageBreakPreview" zoomScale="80" zoomScaleNormal="6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F5" sqref="F5"/>
    </sheetView>
  </sheetViews>
  <sheetFormatPr defaultColWidth="9.125" defaultRowHeight="12.75"/>
  <cols>
    <col min="1" max="1" width="9.375" style="2" customWidth="1"/>
    <col min="2" max="2" width="59.00390625" style="2" customWidth="1"/>
    <col min="3" max="3" width="5.50390625" style="3" customWidth="1"/>
    <col min="4" max="4" width="8.50390625" style="45" bestFit="1" customWidth="1"/>
    <col min="5" max="9" width="11.00390625" style="2" customWidth="1"/>
    <col min="10" max="10" width="16.00390625" style="6" customWidth="1"/>
    <col min="11" max="16384" width="9.125" style="2" customWidth="1"/>
  </cols>
  <sheetData>
    <row r="1" spans="4:8" ht="12.75">
      <c r="D1" s="4"/>
      <c r="E1" s="5"/>
      <c r="F1" s="5"/>
      <c r="G1" s="5"/>
      <c r="H1" s="5"/>
    </row>
    <row r="2" spans="2:8" ht="12.75">
      <c r="B2" s="7" t="s">
        <v>14</v>
      </c>
      <c r="D2" s="4"/>
      <c r="E2" s="5"/>
      <c r="F2" s="5"/>
      <c r="G2" s="5"/>
      <c r="H2" s="5"/>
    </row>
    <row r="3" spans="2:8" ht="12.75">
      <c r="B3" s="8"/>
      <c r="D3" s="4"/>
      <c r="E3" s="5"/>
      <c r="F3" s="5"/>
      <c r="G3" s="5"/>
      <c r="H3" s="5"/>
    </row>
    <row r="4" spans="2:8" ht="12.75">
      <c r="B4" s="8"/>
      <c r="D4" s="4"/>
      <c r="E4" s="5"/>
      <c r="F4" s="5"/>
      <c r="G4" s="5"/>
      <c r="H4" s="5"/>
    </row>
    <row r="5" spans="4:7" ht="13.5" customHeight="1">
      <c r="D5" s="4"/>
      <c r="E5" s="5"/>
      <c r="F5" s="5"/>
      <c r="G5" s="5"/>
    </row>
    <row r="6" spans="1:8" ht="15">
      <c r="A6" s="9" t="s">
        <v>0</v>
      </c>
      <c r="B6" s="58" t="s">
        <v>68</v>
      </c>
      <c r="D6" s="4"/>
      <c r="E6" s="5"/>
      <c r="F6" s="5"/>
      <c r="G6" s="5"/>
      <c r="H6" s="5" t="s">
        <v>10</v>
      </c>
    </row>
    <row r="7" spans="1:9" ht="15">
      <c r="A7" s="10" t="s">
        <v>6</v>
      </c>
      <c r="B7" s="58" t="s">
        <v>69</v>
      </c>
      <c r="D7" s="4"/>
      <c r="E7" s="5"/>
      <c r="F7" s="5"/>
      <c r="G7" s="5"/>
      <c r="H7" s="5" t="s">
        <v>11</v>
      </c>
      <c r="I7" s="59">
        <v>43807</v>
      </c>
    </row>
    <row r="8" spans="1:8" ht="8.25" customHeight="1" thickBot="1">
      <c r="A8" s="8"/>
      <c r="B8" s="62"/>
      <c r="D8" s="4"/>
      <c r="E8" s="5"/>
      <c r="F8" s="5"/>
      <c r="G8" s="5"/>
      <c r="H8" s="5"/>
    </row>
    <row r="9" spans="1:10" ht="27" thickBot="1">
      <c r="A9" s="11" t="s">
        <v>1</v>
      </c>
      <c r="B9" s="13" t="s">
        <v>2</v>
      </c>
      <c r="C9" s="12" t="s">
        <v>3</v>
      </c>
      <c r="D9" s="14" t="s">
        <v>4</v>
      </c>
      <c r="E9" s="15" t="s">
        <v>40</v>
      </c>
      <c r="F9" s="15" t="s">
        <v>8</v>
      </c>
      <c r="G9" s="15" t="s">
        <v>41</v>
      </c>
      <c r="H9" s="15" t="s">
        <v>9</v>
      </c>
      <c r="I9" s="16" t="s">
        <v>5</v>
      </c>
      <c r="J9" s="17"/>
    </row>
    <row r="10" spans="1:8" ht="4.5" customHeight="1" thickBot="1">
      <c r="A10" s="18"/>
      <c r="B10" s="19"/>
      <c r="C10" s="18"/>
      <c r="D10" s="20"/>
      <c r="E10" s="21"/>
      <c r="F10" s="21"/>
      <c r="G10" s="21"/>
      <c r="H10" s="21"/>
    </row>
    <row r="11" spans="1:10" ht="13.5" thickBot="1">
      <c r="A11" s="11">
        <v>1</v>
      </c>
      <c r="B11" s="22" t="s">
        <v>67</v>
      </c>
      <c r="C11" s="23"/>
      <c r="D11" s="24"/>
      <c r="E11" s="25"/>
      <c r="F11" s="25"/>
      <c r="G11" s="25"/>
      <c r="H11" s="25"/>
      <c r="I11" s="26"/>
      <c r="J11" s="27"/>
    </row>
    <row r="12" spans="1:10" ht="5.25" customHeight="1">
      <c r="A12" s="18"/>
      <c r="B12" s="28"/>
      <c r="C12" s="20"/>
      <c r="D12" s="29"/>
      <c r="E12" s="4"/>
      <c r="F12" s="4"/>
      <c r="G12" s="4"/>
      <c r="H12" s="4"/>
      <c r="I12" s="4"/>
      <c r="J12" s="30"/>
    </row>
    <row r="13" spans="1:10" ht="12.75">
      <c r="A13" s="72" t="s">
        <v>120</v>
      </c>
      <c r="B13" s="73" t="s">
        <v>26</v>
      </c>
      <c r="C13" s="74" t="s">
        <v>15</v>
      </c>
      <c r="D13" s="74">
        <v>190</v>
      </c>
      <c r="E13" s="75"/>
      <c r="F13" s="75">
        <f>D13*E13</f>
        <v>0</v>
      </c>
      <c r="G13" s="75"/>
      <c r="H13" s="75">
        <f>D13*G13</f>
        <v>0</v>
      </c>
      <c r="I13" s="75">
        <f>F13+H13</f>
        <v>0</v>
      </c>
      <c r="J13" s="30"/>
    </row>
    <row r="14" spans="1:10" ht="12.75">
      <c r="A14" s="80"/>
      <c r="B14" s="81" t="s">
        <v>71</v>
      </c>
      <c r="C14" s="82"/>
      <c r="D14" s="82"/>
      <c r="E14" s="83"/>
      <c r="F14" s="83"/>
      <c r="G14" s="83"/>
      <c r="H14" s="83"/>
      <c r="I14" s="84"/>
      <c r="J14" s="30"/>
    </row>
    <row r="15" spans="1:10" ht="12.75">
      <c r="A15" s="80"/>
      <c r="B15" s="81" t="s">
        <v>70</v>
      </c>
      <c r="C15" s="82"/>
      <c r="D15" s="82"/>
      <c r="E15" s="83"/>
      <c r="F15" s="83"/>
      <c r="G15" s="83"/>
      <c r="H15" s="83"/>
      <c r="I15" s="84"/>
      <c r="J15" s="30"/>
    </row>
    <row r="16" spans="1:10" ht="12.75">
      <c r="A16" s="76" t="s">
        <v>121</v>
      </c>
      <c r="B16" s="77" t="s">
        <v>27</v>
      </c>
      <c r="C16" s="78" t="s">
        <v>21</v>
      </c>
      <c r="D16" s="78">
        <v>1</v>
      </c>
      <c r="E16" s="79"/>
      <c r="F16" s="79">
        <f>D16*E16</f>
        <v>0</v>
      </c>
      <c r="G16" s="79"/>
      <c r="H16" s="79">
        <f>D16*G16</f>
        <v>0</v>
      </c>
      <c r="I16" s="79">
        <f>F16+H16</f>
        <v>0</v>
      </c>
      <c r="J16" s="30"/>
    </row>
    <row r="17" spans="1:10" ht="12.75">
      <c r="A17" s="80"/>
      <c r="B17" s="81" t="s">
        <v>72</v>
      </c>
      <c r="C17" s="82"/>
      <c r="D17" s="82"/>
      <c r="E17" s="83"/>
      <c r="F17" s="83"/>
      <c r="G17" s="83"/>
      <c r="H17" s="83"/>
      <c r="I17" s="84"/>
      <c r="J17" s="30"/>
    </row>
    <row r="18" spans="1:10" ht="12.75">
      <c r="A18" s="80"/>
      <c r="B18" s="81" t="s">
        <v>70</v>
      </c>
      <c r="C18" s="82"/>
      <c r="D18" s="82"/>
      <c r="E18" s="83"/>
      <c r="F18" s="83"/>
      <c r="G18" s="83"/>
      <c r="H18" s="83"/>
      <c r="I18" s="84"/>
      <c r="J18" s="30"/>
    </row>
    <row r="19" spans="1:10" ht="12.75">
      <c r="A19" s="53" t="s">
        <v>122</v>
      </c>
      <c r="B19" s="54" t="s">
        <v>78</v>
      </c>
      <c r="C19" s="55" t="s">
        <v>21</v>
      </c>
      <c r="D19" s="55">
        <v>1</v>
      </c>
      <c r="E19" s="56"/>
      <c r="F19" s="56">
        <f>D19*E19</f>
        <v>0</v>
      </c>
      <c r="G19" s="56"/>
      <c r="H19" s="56">
        <f>D19*G19</f>
        <v>0</v>
      </c>
      <c r="I19" s="56">
        <f>F19+H19</f>
        <v>0</v>
      </c>
      <c r="J19" s="30"/>
    </row>
    <row r="20" spans="1:10" ht="12.75">
      <c r="A20" s="80"/>
      <c r="B20" s="81" t="s">
        <v>79</v>
      </c>
      <c r="C20" s="82"/>
      <c r="D20" s="82"/>
      <c r="E20" s="83"/>
      <c r="F20" s="83"/>
      <c r="G20" s="83"/>
      <c r="H20" s="83"/>
      <c r="I20" s="84"/>
      <c r="J20" s="30"/>
    </row>
    <row r="21" spans="1:10" ht="12.75">
      <c r="A21" s="80"/>
      <c r="B21" s="81" t="s">
        <v>70</v>
      </c>
      <c r="C21" s="82"/>
      <c r="D21" s="82"/>
      <c r="E21" s="83"/>
      <c r="F21" s="83"/>
      <c r="G21" s="83"/>
      <c r="H21" s="83"/>
      <c r="I21" s="84"/>
      <c r="J21" s="30"/>
    </row>
    <row r="22" spans="1:10" ht="12.75">
      <c r="A22" s="53" t="s">
        <v>123</v>
      </c>
      <c r="B22" s="54" t="s">
        <v>117</v>
      </c>
      <c r="C22" s="55" t="s">
        <v>34</v>
      </c>
      <c r="D22" s="55">
        <f>2*1*0.6</f>
        <v>1.2</v>
      </c>
      <c r="E22" s="56"/>
      <c r="F22" s="56">
        <f>D22*E22</f>
        <v>0</v>
      </c>
      <c r="G22" s="56"/>
      <c r="H22" s="56">
        <f>D22*G22</f>
        <v>0</v>
      </c>
      <c r="I22" s="56">
        <f>F22+H22</f>
        <v>0</v>
      </c>
      <c r="J22" s="30"/>
    </row>
    <row r="23" spans="1:10" ht="12.75">
      <c r="A23" s="80"/>
      <c r="B23" s="85" t="s">
        <v>118</v>
      </c>
      <c r="C23" s="82"/>
      <c r="D23" s="82"/>
      <c r="E23" s="83"/>
      <c r="F23" s="83"/>
      <c r="G23" s="83"/>
      <c r="H23" s="83"/>
      <c r="I23" s="84"/>
      <c r="J23" s="30"/>
    </row>
    <row r="24" spans="1:10" ht="12.75">
      <c r="A24" s="80"/>
      <c r="B24" s="81" t="s">
        <v>70</v>
      </c>
      <c r="C24" s="82"/>
      <c r="D24" s="82"/>
      <c r="E24" s="83"/>
      <c r="F24" s="83"/>
      <c r="G24" s="83"/>
      <c r="H24" s="83"/>
      <c r="I24" s="84"/>
      <c r="J24" s="30"/>
    </row>
    <row r="25" spans="1:10" ht="12.75">
      <c r="A25" s="53" t="s">
        <v>124</v>
      </c>
      <c r="B25" s="54" t="s">
        <v>150</v>
      </c>
      <c r="C25" s="55" t="s">
        <v>34</v>
      </c>
      <c r="D25" s="55">
        <f>5*(1*1*0.6)</f>
        <v>3</v>
      </c>
      <c r="E25" s="56"/>
      <c r="F25" s="56">
        <f>D25*E25</f>
        <v>0</v>
      </c>
      <c r="G25" s="56"/>
      <c r="H25" s="56">
        <f>D25*G25</f>
        <v>0</v>
      </c>
      <c r="I25" s="56">
        <f>F25+H25</f>
        <v>0</v>
      </c>
      <c r="J25" s="30"/>
    </row>
    <row r="26" spans="1:10" ht="12.75">
      <c r="A26" s="80"/>
      <c r="B26" s="85" t="s">
        <v>119</v>
      </c>
      <c r="C26" s="82"/>
      <c r="D26" s="82"/>
      <c r="E26" s="83"/>
      <c r="F26" s="83"/>
      <c r="G26" s="83"/>
      <c r="H26" s="83"/>
      <c r="I26" s="84"/>
      <c r="J26" s="30"/>
    </row>
    <row r="27" spans="1:10" ht="12.75">
      <c r="A27" s="80"/>
      <c r="B27" s="81" t="s">
        <v>70</v>
      </c>
      <c r="C27" s="82"/>
      <c r="D27" s="82"/>
      <c r="E27" s="83"/>
      <c r="F27" s="83"/>
      <c r="G27" s="83"/>
      <c r="H27" s="83"/>
      <c r="I27" s="84"/>
      <c r="J27" s="30"/>
    </row>
    <row r="28" spans="1:10" ht="138" customHeight="1">
      <c r="A28" s="53" t="s">
        <v>125</v>
      </c>
      <c r="B28" s="70" t="s">
        <v>442</v>
      </c>
      <c r="C28" s="55" t="s">
        <v>15</v>
      </c>
      <c r="D28" s="55">
        <v>180</v>
      </c>
      <c r="E28" s="56"/>
      <c r="F28" s="56">
        <f>D28*E28</f>
        <v>0</v>
      </c>
      <c r="G28" s="56"/>
      <c r="H28" s="56">
        <f>D28*G28</f>
        <v>0</v>
      </c>
      <c r="I28" s="56">
        <f>F28+H28</f>
        <v>0</v>
      </c>
      <c r="J28" s="30"/>
    </row>
    <row r="29" spans="1:10" ht="12.75">
      <c r="A29" s="80"/>
      <c r="B29" s="81" t="s">
        <v>73</v>
      </c>
      <c r="C29" s="82"/>
      <c r="D29" s="82"/>
      <c r="E29" s="83"/>
      <c r="F29" s="83"/>
      <c r="G29" s="83"/>
      <c r="H29" s="83"/>
      <c r="I29" s="84"/>
      <c r="J29" s="30"/>
    </row>
    <row r="30" spans="1:10" ht="12.75">
      <c r="A30" s="80"/>
      <c r="B30" s="81" t="s">
        <v>70</v>
      </c>
      <c r="C30" s="82"/>
      <c r="D30" s="82"/>
      <c r="E30" s="83"/>
      <c r="F30" s="83"/>
      <c r="G30" s="83"/>
      <c r="H30" s="83"/>
      <c r="I30" s="84"/>
      <c r="J30" s="30"/>
    </row>
    <row r="31" spans="1:10" ht="42" customHeight="1">
      <c r="A31" s="53" t="s">
        <v>126</v>
      </c>
      <c r="B31" s="70" t="s">
        <v>423</v>
      </c>
      <c r="C31" s="55" t="s">
        <v>15</v>
      </c>
      <c r="D31" s="55">
        <v>10</v>
      </c>
      <c r="E31" s="56"/>
      <c r="F31" s="56">
        <f>D31*E31</f>
        <v>0</v>
      </c>
      <c r="G31" s="56"/>
      <c r="H31" s="56">
        <f>D31*G31</f>
        <v>0</v>
      </c>
      <c r="I31" s="56">
        <f>F31+H31</f>
        <v>0</v>
      </c>
      <c r="J31" s="30"/>
    </row>
    <row r="32" spans="1:10" ht="12.75">
      <c r="A32" s="80"/>
      <c r="B32" s="81" t="s">
        <v>74</v>
      </c>
      <c r="C32" s="82"/>
      <c r="D32" s="82"/>
      <c r="E32" s="83"/>
      <c r="F32" s="83"/>
      <c r="G32" s="83"/>
      <c r="H32" s="83"/>
      <c r="I32" s="84"/>
      <c r="J32" s="30"/>
    </row>
    <row r="33" spans="1:10" ht="12.75">
      <c r="A33" s="80"/>
      <c r="B33" s="81" t="s">
        <v>70</v>
      </c>
      <c r="C33" s="82"/>
      <c r="D33" s="82"/>
      <c r="E33" s="83"/>
      <c r="F33" s="83"/>
      <c r="G33" s="83"/>
      <c r="H33" s="83"/>
      <c r="I33" s="84"/>
      <c r="J33" s="30"/>
    </row>
    <row r="34" spans="1:10" ht="27" customHeight="1">
      <c r="A34" s="80" t="s">
        <v>127</v>
      </c>
      <c r="B34" s="70" t="s">
        <v>421</v>
      </c>
      <c r="C34" s="55" t="s">
        <v>36</v>
      </c>
      <c r="D34" s="55">
        <v>180</v>
      </c>
      <c r="E34" s="56"/>
      <c r="F34" s="56">
        <f>D34*E34</f>
        <v>0</v>
      </c>
      <c r="G34" s="56"/>
      <c r="H34" s="56">
        <f>D34*G34</f>
        <v>0</v>
      </c>
      <c r="I34" s="56">
        <f>F34+H34</f>
        <v>0</v>
      </c>
      <c r="J34" s="30"/>
    </row>
    <row r="35" spans="1:10" ht="12.75">
      <c r="A35" s="80"/>
      <c r="B35" s="81" t="s">
        <v>422</v>
      </c>
      <c r="C35" s="82"/>
      <c r="D35" s="82"/>
      <c r="E35" s="83"/>
      <c r="F35" s="83"/>
      <c r="G35" s="83"/>
      <c r="H35" s="83"/>
      <c r="I35" s="84"/>
      <c r="J35" s="30"/>
    </row>
    <row r="36" spans="1:10" ht="12.75">
      <c r="A36" s="80"/>
      <c r="B36" s="81" t="s">
        <v>110</v>
      </c>
      <c r="C36" s="82"/>
      <c r="D36" s="82"/>
      <c r="E36" s="83"/>
      <c r="F36" s="83"/>
      <c r="G36" s="83"/>
      <c r="H36" s="83"/>
      <c r="I36" s="84"/>
      <c r="J36" s="30"/>
    </row>
    <row r="37" spans="1:10" ht="12.75">
      <c r="A37" s="80" t="s">
        <v>128</v>
      </c>
      <c r="B37" s="54" t="s">
        <v>108</v>
      </c>
      <c r="C37" s="55" t="s">
        <v>36</v>
      </c>
      <c r="D37" s="55">
        <f>0.35*0.2*10</f>
        <v>0.7</v>
      </c>
      <c r="E37" s="56"/>
      <c r="F37" s="56">
        <f>D37*E37</f>
        <v>0</v>
      </c>
      <c r="G37" s="56"/>
      <c r="H37" s="56">
        <f>D37*G37</f>
        <v>0</v>
      </c>
      <c r="I37" s="56">
        <f>F37+H37</f>
        <v>0</v>
      </c>
      <c r="J37" s="30"/>
    </row>
    <row r="38" spans="1:10" ht="12.75">
      <c r="A38" s="80"/>
      <c r="B38" s="81" t="s">
        <v>109</v>
      </c>
      <c r="C38" s="82"/>
      <c r="D38" s="82"/>
      <c r="E38" s="83"/>
      <c r="F38" s="83"/>
      <c r="G38" s="83"/>
      <c r="H38" s="83"/>
      <c r="I38" s="84"/>
      <c r="J38" s="30"/>
    </row>
    <row r="39" spans="1:10" ht="12.75">
      <c r="A39" s="80"/>
      <c r="B39" s="81" t="s">
        <v>110</v>
      </c>
      <c r="C39" s="82"/>
      <c r="D39" s="82"/>
      <c r="E39" s="83"/>
      <c r="F39" s="83"/>
      <c r="G39" s="83"/>
      <c r="H39" s="83"/>
      <c r="I39" s="84"/>
      <c r="J39" s="30"/>
    </row>
    <row r="40" spans="1:10" ht="12.75">
      <c r="A40" s="53" t="s">
        <v>129</v>
      </c>
      <c r="B40" s="70" t="s">
        <v>33</v>
      </c>
      <c r="C40" s="55" t="s">
        <v>34</v>
      </c>
      <c r="D40" s="55">
        <f>190*0.35*0.3</f>
        <v>19.95</v>
      </c>
      <c r="E40" s="56"/>
      <c r="F40" s="56">
        <f>D40*E40</f>
        <v>0</v>
      </c>
      <c r="G40" s="56"/>
      <c r="H40" s="56">
        <f>D40*G40</f>
        <v>0</v>
      </c>
      <c r="I40" s="56">
        <f>F40+H40</f>
        <v>0</v>
      </c>
      <c r="J40" s="30"/>
    </row>
    <row r="41" spans="1:10" ht="12.75">
      <c r="A41" s="80"/>
      <c r="B41" s="81" t="s">
        <v>80</v>
      </c>
      <c r="C41" s="82"/>
      <c r="D41" s="82"/>
      <c r="E41" s="83"/>
      <c r="F41" s="83"/>
      <c r="G41" s="83"/>
      <c r="H41" s="83"/>
      <c r="I41" s="84"/>
      <c r="J41" s="30"/>
    </row>
    <row r="42" spans="1:10" ht="12.75">
      <c r="A42" s="80"/>
      <c r="B42" s="81" t="s">
        <v>75</v>
      </c>
      <c r="C42" s="82"/>
      <c r="D42" s="82"/>
      <c r="E42" s="83"/>
      <c r="F42" s="83"/>
      <c r="G42" s="83"/>
      <c r="H42" s="83"/>
      <c r="I42" s="84"/>
      <c r="J42" s="30"/>
    </row>
    <row r="43" spans="1:10" ht="12.75">
      <c r="A43" s="53" t="s">
        <v>130</v>
      </c>
      <c r="B43" s="70" t="s">
        <v>84</v>
      </c>
      <c r="C43" s="55" t="s">
        <v>19</v>
      </c>
      <c r="D43" s="55">
        <v>14</v>
      </c>
      <c r="E43" s="56"/>
      <c r="F43" s="56">
        <f>D43*E43</f>
        <v>0</v>
      </c>
      <c r="G43" s="56"/>
      <c r="H43" s="56">
        <f>D43*G43</f>
        <v>0</v>
      </c>
      <c r="I43" s="56">
        <f>F43+H43</f>
        <v>0</v>
      </c>
      <c r="J43" s="30"/>
    </row>
    <row r="44" spans="1:10" ht="12.75">
      <c r="A44" s="80"/>
      <c r="B44" s="81" t="s">
        <v>83</v>
      </c>
      <c r="C44" s="82"/>
      <c r="D44" s="82"/>
      <c r="E44" s="83"/>
      <c r="F44" s="83"/>
      <c r="G44" s="83"/>
      <c r="H44" s="83"/>
      <c r="I44" s="84"/>
      <c r="J44" s="30"/>
    </row>
    <row r="45" spans="1:10" ht="12.75">
      <c r="A45" s="80"/>
      <c r="B45" s="81" t="s">
        <v>70</v>
      </c>
      <c r="C45" s="82"/>
      <c r="D45" s="82"/>
      <c r="E45" s="83"/>
      <c r="F45" s="83"/>
      <c r="G45" s="83"/>
      <c r="H45" s="83"/>
      <c r="I45" s="84"/>
      <c r="J45" s="30"/>
    </row>
    <row r="46" spans="1:10" ht="12.75">
      <c r="A46" s="80" t="s">
        <v>131</v>
      </c>
      <c r="B46" s="70" t="s">
        <v>207</v>
      </c>
      <c r="C46" s="55" t="s">
        <v>34</v>
      </c>
      <c r="D46" s="55">
        <v>2.55</v>
      </c>
      <c r="E46" s="56"/>
      <c r="F46" s="56">
        <f>D46*E46</f>
        <v>0</v>
      </c>
      <c r="G46" s="56"/>
      <c r="H46" s="56">
        <f>D46*G46</f>
        <v>0</v>
      </c>
      <c r="I46" s="56">
        <f>F46+H46</f>
        <v>0</v>
      </c>
      <c r="J46" s="30"/>
    </row>
    <row r="47" spans="1:10" ht="12.75">
      <c r="A47" s="80"/>
      <c r="B47" s="87" t="s">
        <v>261</v>
      </c>
      <c r="C47" s="82"/>
      <c r="D47" s="82"/>
      <c r="E47" s="83"/>
      <c r="F47" s="83"/>
      <c r="G47" s="83"/>
      <c r="H47" s="83"/>
      <c r="I47" s="84"/>
      <c r="J47" s="30"/>
    </row>
    <row r="48" spans="1:10" ht="12.75">
      <c r="A48" s="80"/>
      <c r="B48" s="81" t="s">
        <v>70</v>
      </c>
      <c r="C48" s="82"/>
      <c r="D48" s="82"/>
      <c r="E48" s="83"/>
      <c r="F48" s="83"/>
      <c r="G48" s="83"/>
      <c r="H48" s="83"/>
      <c r="I48" s="84"/>
      <c r="J48" s="30"/>
    </row>
    <row r="49" spans="1:10" ht="41.25" customHeight="1">
      <c r="A49" s="53" t="s">
        <v>132</v>
      </c>
      <c r="B49" s="70" t="s">
        <v>426</v>
      </c>
      <c r="C49" s="55" t="s">
        <v>15</v>
      </c>
      <c r="D49" s="55">
        <f>2*190</f>
        <v>380</v>
      </c>
      <c r="E49" s="56"/>
      <c r="F49" s="56">
        <f>D49*E49</f>
        <v>0</v>
      </c>
      <c r="G49" s="56"/>
      <c r="H49" s="56">
        <f>D49*G49</f>
        <v>0</v>
      </c>
      <c r="I49" s="56">
        <f>F49+H49</f>
        <v>0</v>
      </c>
      <c r="J49" s="30"/>
    </row>
    <row r="50" spans="1:10" ht="12.75">
      <c r="A50" s="80"/>
      <c r="B50" s="81" t="s">
        <v>86</v>
      </c>
      <c r="C50" s="82"/>
      <c r="D50" s="82"/>
      <c r="E50" s="83"/>
      <c r="F50" s="83"/>
      <c r="G50" s="83"/>
      <c r="H50" s="83"/>
      <c r="I50" s="84"/>
      <c r="J50" s="30"/>
    </row>
    <row r="51" spans="1:10" ht="12.75">
      <c r="A51" s="80"/>
      <c r="B51" s="81" t="s">
        <v>43</v>
      </c>
      <c r="C51" s="82"/>
      <c r="D51" s="82"/>
      <c r="E51" s="83"/>
      <c r="F51" s="83"/>
      <c r="G51" s="83"/>
      <c r="H51" s="83"/>
      <c r="I51" s="84"/>
      <c r="J51" s="30"/>
    </row>
    <row r="52" spans="1:10" ht="12.75">
      <c r="A52" s="80" t="s">
        <v>133</v>
      </c>
      <c r="B52" s="92" t="s">
        <v>174</v>
      </c>
      <c r="C52" s="55" t="s">
        <v>15</v>
      </c>
      <c r="D52" s="55">
        <f>2*51</f>
        <v>102</v>
      </c>
      <c r="E52" s="56"/>
      <c r="F52" s="56">
        <f>D52*E52</f>
        <v>0</v>
      </c>
      <c r="G52" s="56"/>
      <c r="H52" s="56">
        <f>D52*G52</f>
        <v>0</v>
      </c>
      <c r="I52" s="56">
        <f>F52+H52</f>
        <v>0</v>
      </c>
      <c r="J52" s="30"/>
    </row>
    <row r="53" spans="1:10" ht="12.75">
      <c r="A53" s="80"/>
      <c r="B53" s="85" t="s">
        <v>173</v>
      </c>
      <c r="C53" s="82"/>
      <c r="D53" s="82"/>
      <c r="E53" s="83"/>
      <c r="F53" s="83"/>
      <c r="G53" s="83"/>
      <c r="H53" s="83"/>
      <c r="I53" s="84"/>
      <c r="J53" s="30"/>
    </row>
    <row r="54" spans="1:10" ht="12.75">
      <c r="A54" s="80"/>
      <c r="B54" s="81" t="s">
        <v>115</v>
      </c>
      <c r="C54" s="82"/>
      <c r="D54" s="82"/>
      <c r="E54" s="83"/>
      <c r="F54" s="83"/>
      <c r="G54" s="83"/>
      <c r="H54" s="83"/>
      <c r="I54" s="84"/>
      <c r="J54" s="30"/>
    </row>
    <row r="55" spans="1:10" ht="12.75">
      <c r="A55" s="53" t="s">
        <v>134</v>
      </c>
      <c r="B55" s="70" t="s">
        <v>87</v>
      </c>
      <c r="C55" s="55" t="s">
        <v>19</v>
      </c>
      <c r="D55" s="55">
        <f>5*2</f>
        <v>10</v>
      </c>
      <c r="E55" s="56"/>
      <c r="F55" s="56">
        <f>D55*E55</f>
        <v>0</v>
      </c>
      <c r="G55" s="56"/>
      <c r="H55" s="56">
        <f>D55*G55</f>
        <v>0</v>
      </c>
      <c r="I55" s="56">
        <f>F55+H55</f>
        <v>0</v>
      </c>
      <c r="J55" s="30"/>
    </row>
    <row r="56" spans="1:10" ht="12.75">
      <c r="A56" s="80"/>
      <c r="B56" s="81" t="s">
        <v>92</v>
      </c>
      <c r="C56" s="82"/>
      <c r="D56" s="82"/>
      <c r="E56" s="83"/>
      <c r="F56" s="83"/>
      <c r="G56" s="83"/>
      <c r="H56" s="83"/>
      <c r="I56" s="84"/>
      <c r="J56" s="30"/>
    </row>
    <row r="57" spans="1:10" ht="12.75">
      <c r="A57" s="80"/>
      <c r="B57" s="81" t="s">
        <v>91</v>
      </c>
      <c r="C57" s="82"/>
      <c r="D57" s="82"/>
      <c r="E57" s="83"/>
      <c r="F57" s="83"/>
      <c r="G57" s="83"/>
      <c r="H57" s="83"/>
      <c r="I57" s="84"/>
      <c r="J57" s="30"/>
    </row>
    <row r="58" spans="1:10" ht="12.75">
      <c r="A58" s="53" t="s">
        <v>135</v>
      </c>
      <c r="B58" s="54" t="s">
        <v>88</v>
      </c>
      <c r="C58" s="55" t="s">
        <v>19</v>
      </c>
      <c r="D58" s="55">
        <v>2</v>
      </c>
      <c r="E58" s="56"/>
      <c r="F58" s="56">
        <f>D58*E58</f>
        <v>0</v>
      </c>
      <c r="G58" s="56"/>
      <c r="H58" s="56">
        <f>D58*G58</f>
        <v>0</v>
      </c>
      <c r="I58" s="56">
        <f>F58+H58</f>
        <v>0</v>
      </c>
      <c r="J58" s="30"/>
    </row>
    <row r="59" spans="1:10" ht="12.75">
      <c r="A59" s="80"/>
      <c r="B59" s="81" t="s">
        <v>419</v>
      </c>
      <c r="C59" s="82"/>
      <c r="D59" s="82"/>
      <c r="E59" s="83"/>
      <c r="F59" s="83"/>
      <c r="G59" s="83"/>
      <c r="H59" s="83"/>
      <c r="I59" s="84"/>
      <c r="J59" s="30"/>
    </row>
    <row r="60" spans="1:10" ht="12.75">
      <c r="A60" s="80"/>
      <c r="B60" s="81" t="s">
        <v>91</v>
      </c>
      <c r="C60" s="82"/>
      <c r="D60" s="82"/>
      <c r="E60" s="83"/>
      <c r="F60" s="83"/>
      <c r="G60" s="83"/>
      <c r="H60" s="83"/>
      <c r="I60" s="84"/>
      <c r="J60" s="30"/>
    </row>
    <row r="61" spans="1:10" ht="12.75">
      <c r="A61" s="53" t="s">
        <v>136</v>
      </c>
      <c r="B61" s="54" t="s">
        <v>90</v>
      </c>
      <c r="C61" s="57" t="s">
        <v>19</v>
      </c>
      <c r="D61" s="55">
        <v>2</v>
      </c>
      <c r="E61" s="56"/>
      <c r="F61" s="56">
        <f>D61*E61</f>
        <v>0</v>
      </c>
      <c r="G61" s="56"/>
      <c r="H61" s="56">
        <f>D61*G61</f>
        <v>0</v>
      </c>
      <c r="I61" s="56">
        <f>F61+H61</f>
        <v>0</v>
      </c>
      <c r="J61" s="30"/>
    </row>
    <row r="62" spans="1:10" ht="12.75">
      <c r="A62" s="80"/>
      <c r="B62" s="81" t="s">
        <v>94</v>
      </c>
      <c r="C62" s="82"/>
      <c r="D62" s="82"/>
      <c r="E62" s="83"/>
      <c r="F62" s="83"/>
      <c r="G62" s="83"/>
      <c r="H62" s="83"/>
      <c r="I62" s="84"/>
      <c r="J62" s="30"/>
    </row>
    <row r="63" spans="1:10" ht="12.75">
      <c r="A63" s="80"/>
      <c r="B63" s="81" t="s">
        <v>91</v>
      </c>
      <c r="C63" s="82"/>
      <c r="D63" s="82"/>
      <c r="E63" s="83"/>
      <c r="F63" s="83"/>
      <c r="G63" s="83"/>
      <c r="H63" s="83"/>
      <c r="I63" s="84"/>
      <c r="J63" s="30"/>
    </row>
    <row r="64" spans="1:10" ht="12.75">
      <c r="A64" s="80" t="s">
        <v>137</v>
      </c>
      <c r="B64" s="54" t="s">
        <v>89</v>
      </c>
      <c r="C64" s="82" t="s">
        <v>19</v>
      </c>
      <c r="D64" s="82">
        <v>9</v>
      </c>
      <c r="E64" s="83"/>
      <c r="F64" s="56">
        <f>D64*E64</f>
        <v>0</v>
      </c>
      <c r="G64" s="56"/>
      <c r="H64" s="56">
        <f>D64*G64</f>
        <v>0</v>
      </c>
      <c r="I64" s="56">
        <f>F64+H64</f>
        <v>0</v>
      </c>
      <c r="J64" s="30"/>
    </row>
    <row r="65" spans="1:10" ht="12.75">
      <c r="A65" s="80"/>
      <c r="B65" s="81" t="s">
        <v>420</v>
      </c>
      <c r="C65" s="82"/>
      <c r="D65" s="82"/>
      <c r="E65" s="83"/>
      <c r="F65" s="83"/>
      <c r="G65" s="83"/>
      <c r="H65" s="83"/>
      <c r="I65" s="84"/>
      <c r="J65" s="30"/>
    </row>
    <row r="66" spans="1:10" ht="12.75">
      <c r="A66" s="80"/>
      <c r="B66" s="81" t="s">
        <v>70</v>
      </c>
      <c r="C66" s="82"/>
      <c r="D66" s="82"/>
      <c r="E66" s="83"/>
      <c r="F66" s="83"/>
      <c r="G66" s="83"/>
      <c r="H66" s="83"/>
      <c r="I66" s="84"/>
      <c r="J66" s="30"/>
    </row>
    <row r="67" spans="1:10" ht="12.75">
      <c r="A67" s="53" t="s">
        <v>138</v>
      </c>
      <c r="B67" s="54" t="s">
        <v>29</v>
      </c>
      <c r="C67" s="55" t="s">
        <v>15</v>
      </c>
      <c r="D67" s="55">
        <f>65+380</f>
        <v>445</v>
      </c>
      <c r="E67" s="56"/>
      <c r="F67" s="56">
        <f>D67*E67</f>
        <v>0</v>
      </c>
      <c r="G67" s="56"/>
      <c r="H67" s="56">
        <f>D67*G67</f>
        <v>0</v>
      </c>
      <c r="I67" s="56">
        <f>F67+H67</f>
        <v>0</v>
      </c>
      <c r="J67" s="30"/>
    </row>
    <row r="68" spans="1:10" ht="26.25">
      <c r="A68" s="80"/>
      <c r="B68" s="85" t="s">
        <v>97</v>
      </c>
      <c r="C68" s="82"/>
      <c r="D68" s="82"/>
      <c r="E68" s="83"/>
      <c r="F68" s="83"/>
      <c r="G68" s="83"/>
      <c r="H68" s="83"/>
      <c r="I68" s="84"/>
      <c r="J68" s="30"/>
    </row>
    <row r="69" spans="1:10" ht="12.75">
      <c r="A69" s="80"/>
      <c r="B69" s="81" t="s">
        <v>91</v>
      </c>
      <c r="C69" s="82"/>
      <c r="D69" s="82"/>
      <c r="E69" s="83"/>
      <c r="F69" s="83"/>
      <c r="G69" s="83"/>
      <c r="H69" s="83"/>
      <c r="I69" s="84"/>
      <c r="J69" s="30"/>
    </row>
    <row r="70" spans="1:10" ht="12.75">
      <c r="A70" s="53" t="s">
        <v>139</v>
      </c>
      <c r="B70" s="54" t="s">
        <v>30</v>
      </c>
      <c r="C70" s="55" t="s">
        <v>31</v>
      </c>
      <c r="D70" s="55">
        <v>2</v>
      </c>
      <c r="E70" s="56"/>
      <c r="F70" s="56">
        <f>D70*E70</f>
        <v>0</v>
      </c>
      <c r="G70" s="56"/>
      <c r="H70" s="56">
        <f>D70*G70</f>
        <v>0</v>
      </c>
      <c r="I70" s="56">
        <f>F70+H70</f>
        <v>0</v>
      </c>
      <c r="J70" s="30"/>
    </row>
    <row r="71" spans="1:10" ht="12.75">
      <c r="A71" s="80"/>
      <c r="B71" s="81" t="s">
        <v>96</v>
      </c>
      <c r="C71" s="82"/>
      <c r="D71" s="82"/>
      <c r="E71" s="83"/>
      <c r="F71" s="83"/>
      <c r="G71" s="83"/>
      <c r="H71" s="83"/>
      <c r="I71" s="84"/>
      <c r="J71" s="30"/>
    </row>
    <row r="72" spans="1:10" ht="12.75">
      <c r="A72" s="80"/>
      <c r="B72" s="81" t="s">
        <v>91</v>
      </c>
      <c r="C72" s="82"/>
      <c r="D72" s="82"/>
      <c r="E72" s="83"/>
      <c r="F72" s="83"/>
      <c r="G72" s="83"/>
      <c r="H72" s="83"/>
      <c r="I72" s="84"/>
      <c r="J72" s="30"/>
    </row>
    <row r="73" spans="1:10" ht="12.75">
      <c r="A73" s="53" t="s">
        <v>140</v>
      </c>
      <c r="B73" s="92" t="s">
        <v>35</v>
      </c>
      <c r="C73" s="55" t="s">
        <v>15</v>
      </c>
      <c r="D73" s="55">
        <f>27+24</f>
        <v>51</v>
      </c>
      <c r="E73" s="56"/>
      <c r="F73" s="56">
        <f>D73*E73</f>
        <v>0</v>
      </c>
      <c r="G73" s="56"/>
      <c r="H73" s="56">
        <f>D73*G73</f>
        <v>0</v>
      </c>
      <c r="I73" s="56">
        <f>F73+H73</f>
        <v>0</v>
      </c>
      <c r="J73" s="30"/>
    </row>
    <row r="74" spans="1:10" ht="26.25">
      <c r="A74" s="80"/>
      <c r="B74" s="85" t="s">
        <v>98</v>
      </c>
      <c r="C74" s="82"/>
      <c r="D74" s="82"/>
      <c r="E74" s="83"/>
      <c r="F74" s="83"/>
      <c r="G74" s="83"/>
      <c r="H74" s="83"/>
      <c r="I74" s="84"/>
      <c r="J74" s="30"/>
    </row>
    <row r="75" spans="1:10" ht="12.75">
      <c r="A75" s="80"/>
      <c r="B75" s="81" t="s">
        <v>70</v>
      </c>
      <c r="C75" s="82"/>
      <c r="D75" s="82"/>
      <c r="E75" s="83"/>
      <c r="F75" s="83"/>
      <c r="G75" s="83"/>
      <c r="H75" s="83"/>
      <c r="I75" s="84"/>
      <c r="J75" s="30"/>
    </row>
    <row r="76" spans="1:10" ht="12.75">
      <c r="A76" s="53" t="s">
        <v>141</v>
      </c>
      <c r="B76" s="54" t="s">
        <v>246</v>
      </c>
      <c r="C76" s="55" t="s">
        <v>19</v>
      </c>
      <c r="D76" s="55">
        <v>2</v>
      </c>
      <c r="E76" s="56"/>
      <c r="F76" s="56">
        <f>D76*E76</f>
        <v>0</v>
      </c>
      <c r="G76" s="56"/>
      <c r="H76" s="56">
        <f>D76*G76</f>
        <v>0</v>
      </c>
      <c r="I76" s="56">
        <f>F76+H76</f>
        <v>0</v>
      </c>
      <c r="J76" s="30"/>
    </row>
    <row r="77" spans="1:10" ht="12.75">
      <c r="A77" s="80"/>
      <c r="B77" s="85" t="s">
        <v>424</v>
      </c>
      <c r="C77" s="82"/>
      <c r="D77" s="82"/>
      <c r="E77" s="83"/>
      <c r="F77" s="83"/>
      <c r="G77" s="83"/>
      <c r="H77" s="83"/>
      <c r="I77" s="84"/>
      <c r="J77" s="30"/>
    </row>
    <row r="78" spans="1:10" ht="12.75">
      <c r="A78" s="80"/>
      <c r="B78" s="81" t="s">
        <v>70</v>
      </c>
      <c r="C78" s="82"/>
      <c r="D78" s="82"/>
      <c r="E78" s="83"/>
      <c r="F78" s="83"/>
      <c r="G78" s="83"/>
      <c r="H78" s="83"/>
      <c r="I78" s="84"/>
      <c r="J78" s="30"/>
    </row>
    <row r="79" spans="1:10" ht="27.75" customHeight="1">
      <c r="A79" s="53" t="s">
        <v>142</v>
      </c>
      <c r="B79" s="70" t="s">
        <v>415</v>
      </c>
      <c r="C79" s="55" t="s">
        <v>15</v>
      </c>
      <c r="D79" s="55">
        <v>190</v>
      </c>
      <c r="E79" s="56"/>
      <c r="F79" s="56">
        <f>D79*E79</f>
        <v>0</v>
      </c>
      <c r="G79" s="56"/>
      <c r="H79" s="56">
        <f>D79*G79</f>
        <v>0</v>
      </c>
      <c r="I79" s="56">
        <f>F79+H79</f>
        <v>0</v>
      </c>
      <c r="J79" s="30"/>
    </row>
    <row r="80" spans="1:10" ht="12.75">
      <c r="A80" s="80"/>
      <c r="B80" s="81" t="s">
        <v>71</v>
      </c>
      <c r="C80" s="82"/>
      <c r="D80" s="82"/>
      <c r="E80" s="83"/>
      <c r="F80" s="83"/>
      <c r="G80" s="83"/>
      <c r="H80" s="83"/>
      <c r="I80" s="84"/>
      <c r="J80" s="30"/>
    </row>
    <row r="81" spans="1:10" ht="12.75">
      <c r="A81" s="80"/>
      <c r="B81" s="81" t="s">
        <v>70</v>
      </c>
      <c r="C81" s="82"/>
      <c r="D81" s="82"/>
      <c r="E81" s="83"/>
      <c r="F81" s="83"/>
      <c r="G81" s="83"/>
      <c r="H81" s="83"/>
      <c r="I81" s="84"/>
      <c r="J81" s="30"/>
    </row>
    <row r="82" spans="1:10" ht="27" customHeight="1">
      <c r="A82" s="53" t="s">
        <v>143</v>
      </c>
      <c r="B82" s="89" t="s">
        <v>400</v>
      </c>
      <c r="C82" s="56" t="s">
        <v>21</v>
      </c>
      <c r="D82" s="55">
        <v>1</v>
      </c>
      <c r="E82" s="56"/>
      <c r="F82" s="56">
        <f>D82*E82</f>
        <v>0</v>
      </c>
      <c r="G82" s="56"/>
      <c r="H82" s="56">
        <f>D82*G82</f>
        <v>0</v>
      </c>
      <c r="I82" s="56">
        <f>F82+H82</f>
        <v>0</v>
      </c>
      <c r="J82" s="30"/>
    </row>
    <row r="83" spans="1:10" ht="12.75">
      <c r="A83" s="80"/>
      <c r="B83" s="81" t="s">
        <v>99</v>
      </c>
      <c r="C83" s="82"/>
      <c r="D83" s="82"/>
      <c r="E83" s="83"/>
      <c r="F83" s="83"/>
      <c r="G83" s="83"/>
      <c r="H83" s="83"/>
      <c r="I83" s="84"/>
      <c r="J83" s="30"/>
    </row>
    <row r="84" spans="1:10" ht="12.75">
      <c r="A84" s="80"/>
      <c r="B84" s="81" t="s">
        <v>104</v>
      </c>
      <c r="C84" s="82"/>
      <c r="D84" s="82"/>
      <c r="E84" s="83"/>
      <c r="F84" s="83"/>
      <c r="G84" s="83"/>
      <c r="H84" s="83"/>
      <c r="I84" s="84"/>
      <c r="J84" s="30"/>
    </row>
    <row r="85" spans="1:10" ht="12.75">
      <c r="A85" s="53" t="s">
        <v>144</v>
      </c>
      <c r="B85" s="61" t="s">
        <v>101</v>
      </c>
      <c r="C85" s="56" t="s">
        <v>102</v>
      </c>
      <c r="D85" s="55">
        <f>10+50</f>
        <v>60</v>
      </c>
      <c r="E85" s="56"/>
      <c r="F85" s="56">
        <f>D85*E85</f>
        <v>0</v>
      </c>
      <c r="G85" s="56"/>
      <c r="H85" s="56">
        <f>D85*G85</f>
        <v>0</v>
      </c>
      <c r="I85" s="56">
        <f>F85+H85</f>
        <v>0</v>
      </c>
      <c r="J85" s="30"/>
    </row>
    <row r="86" spans="1:10" ht="26.25">
      <c r="A86" s="80"/>
      <c r="B86" s="85" t="s">
        <v>103</v>
      </c>
      <c r="C86" s="82"/>
      <c r="D86" s="82"/>
      <c r="E86" s="83"/>
      <c r="F86" s="83"/>
      <c r="G86" s="83"/>
      <c r="H86" s="83"/>
      <c r="I86" s="84"/>
      <c r="J86" s="30"/>
    </row>
    <row r="87" spans="1:10" ht="12.75">
      <c r="A87" s="80"/>
      <c r="B87" s="81" t="s">
        <v>104</v>
      </c>
      <c r="C87" s="82"/>
      <c r="D87" s="82"/>
      <c r="E87" s="83"/>
      <c r="F87" s="83"/>
      <c r="G87" s="83"/>
      <c r="H87" s="83"/>
      <c r="I87" s="84"/>
      <c r="J87" s="30"/>
    </row>
    <row r="88" spans="1:10" ht="12.75">
      <c r="A88" s="53" t="s">
        <v>145</v>
      </c>
      <c r="B88" s="54" t="s">
        <v>20</v>
      </c>
      <c r="C88" s="55" t="s">
        <v>21</v>
      </c>
      <c r="D88" s="55">
        <v>1</v>
      </c>
      <c r="E88" s="56"/>
      <c r="F88" s="56">
        <f>D88*E88</f>
        <v>0</v>
      </c>
      <c r="G88" s="56"/>
      <c r="H88" s="56">
        <f>D88*G88</f>
        <v>0</v>
      </c>
      <c r="I88" s="56">
        <f>F88+H88</f>
        <v>0</v>
      </c>
      <c r="J88" s="30"/>
    </row>
    <row r="89" spans="1:10" ht="12.75">
      <c r="A89" s="80"/>
      <c r="B89" s="81" t="s">
        <v>99</v>
      </c>
      <c r="C89" s="82"/>
      <c r="D89" s="82"/>
      <c r="E89" s="83"/>
      <c r="F89" s="83"/>
      <c r="G89" s="83"/>
      <c r="H89" s="83"/>
      <c r="I89" s="84"/>
      <c r="J89" s="30"/>
    </row>
    <row r="90" spans="1:10" ht="12.75">
      <c r="A90" s="80"/>
      <c r="B90" s="81" t="s">
        <v>104</v>
      </c>
      <c r="C90" s="82"/>
      <c r="D90" s="82"/>
      <c r="E90" s="83"/>
      <c r="F90" s="83"/>
      <c r="G90" s="83"/>
      <c r="H90" s="83"/>
      <c r="I90" s="84"/>
      <c r="J90" s="30"/>
    </row>
    <row r="91" spans="1:10" ht="12.75">
      <c r="A91" s="53" t="s">
        <v>146</v>
      </c>
      <c r="B91" s="54" t="s">
        <v>12</v>
      </c>
      <c r="C91" s="55" t="s">
        <v>21</v>
      </c>
      <c r="D91" s="55">
        <v>1</v>
      </c>
      <c r="E91" s="56"/>
      <c r="F91" s="56">
        <f>D91*E91</f>
        <v>0</v>
      </c>
      <c r="G91" s="56"/>
      <c r="H91" s="56">
        <f>D91*G91</f>
        <v>0</v>
      </c>
      <c r="I91" s="56">
        <f>F91+H91</f>
        <v>0</v>
      </c>
      <c r="J91" s="30"/>
    </row>
    <row r="92" spans="1:10" ht="12.75">
      <c r="A92" s="80"/>
      <c r="B92" s="81" t="s">
        <v>99</v>
      </c>
      <c r="C92" s="82"/>
      <c r="D92" s="82"/>
      <c r="E92" s="83"/>
      <c r="F92" s="83"/>
      <c r="G92" s="83"/>
      <c r="H92" s="83"/>
      <c r="I92" s="84"/>
      <c r="J92" s="30"/>
    </row>
    <row r="93" spans="1:10" ht="12.75">
      <c r="A93" s="80"/>
      <c r="B93" s="81" t="s">
        <v>104</v>
      </c>
      <c r="C93" s="82"/>
      <c r="D93" s="82"/>
      <c r="E93" s="83"/>
      <c r="F93" s="83"/>
      <c r="G93" s="83"/>
      <c r="H93" s="83"/>
      <c r="I93" s="84"/>
      <c r="J93" s="30"/>
    </row>
    <row r="94" spans="1:10" ht="15" customHeight="1">
      <c r="A94" s="53" t="s">
        <v>175</v>
      </c>
      <c r="B94" s="70" t="s">
        <v>425</v>
      </c>
      <c r="C94" s="55" t="s">
        <v>21</v>
      </c>
      <c r="D94" s="55">
        <v>1</v>
      </c>
      <c r="E94" s="56"/>
      <c r="F94" s="56">
        <f>D94*E94</f>
        <v>0</v>
      </c>
      <c r="G94" s="56"/>
      <c r="H94" s="56">
        <f>D94*G94</f>
        <v>0</v>
      </c>
      <c r="I94" s="56">
        <f>F94+H94</f>
        <v>0</v>
      </c>
      <c r="J94" s="30"/>
    </row>
    <row r="95" spans="1:10" ht="13.5" customHeight="1">
      <c r="A95" s="80"/>
      <c r="B95" s="81" t="s">
        <v>72</v>
      </c>
      <c r="C95" s="82"/>
      <c r="D95" s="82"/>
      <c r="E95" s="83"/>
      <c r="F95" s="83"/>
      <c r="G95" s="83"/>
      <c r="H95" s="83"/>
      <c r="I95" s="84"/>
      <c r="J95" s="30"/>
    </row>
    <row r="96" spans="1:10" ht="13.5" customHeight="1">
      <c r="A96" s="80"/>
      <c r="B96" s="81" t="s">
        <v>82</v>
      </c>
      <c r="C96" s="82"/>
      <c r="D96" s="82"/>
      <c r="E96" s="83"/>
      <c r="F96" s="83"/>
      <c r="G96" s="83"/>
      <c r="H96" s="83"/>
      <c r="I96" s="84"/>
      <c r="J96" s="30"/>
    </row>
    <row r="97" spans="1:10" ht="13.5" customHeight="1">
      <c r="A97" s="53" t="s">
        <v>212</v>
      </c>
      <c r="B97" s="54" t="s">
        <v>114</v>
      </c>
      <c r="C97" s="55" t="s">
        <v>21</v>
      </c>
      <c r="D97" s="55">
        <v>1</v>
      </c>
      <c r="E97" s="56"/>
      <c r="F97" s="56">
        <f>D97*E97</f>
        <v>0</v>
      </c>
      <c r="G97" s="56"/>
      <c r="H97" s="56">
        <f>D97*G97</f>
        <v>0</v>
      </c>
      <c r="I97" s="56">
        <f>F97+H97</f>
        <v>0</v>
      </c>
      <c r="J97" s="30"/>
    </row>
    <row r="98" spans="1:10" ht="13.5" customHeight="1">
      <c r="A98" s="80"/>
      <c r="B98" s="81" t="s">
        <v>99</v>
      </c>
      <c r="C98" s="82"/>
      <c r="D98" s="82"/>
      <c r="E98" s="83"/>
      <c r="F98" s="83"/>
      <c r="G98" s="83"/>
      <c r="H98" s="83"/>
      <c r="I98" s="84"/>
      <c r="J98" s="30"/>
    </row>
    <row r="99" spans="1:10" ht="13.5" customHeight="1">
      <c r="A99" s="80"/>
      <c r="B99" s="81" t="s">
        <v>104</v>
      </c>
      <c r="C99" s="82"/>
      <c r="D99" s="82"/>
      <c r="E99" s="83"/>
      <c r="F99" s="83"/>
      <c r="G99" s="83"/>
      <c r="H99" s="83"/>
      <c r="I99" s="84"/>
      <c r="J99" s="30"/>
    </row>
    <row r="100" spans="1:10" ht="13.5" customHeight="1">
      <c r="A100" s="53" t="s">
        <v>213</v>
      </c>
      <c r="B100" s="54" t="s">
        <v>105</v>
      </c>
      <c r="C100" s="55" t="s">
        <v>19</v>
      </c>
      <c r="D100" s="55">
        <v>3</v>
      </c>
      <c r="E100" s="56"/>
      <c r="F100" s="56">
        <f>D100*E100</f>
        <v>0</v>
      </c>
      <c r="G100" s="56"/>
      <c r="H100" s="56">
        <f>D100*G100</f>
        <v>0</v>
      </c>
      <c r="I100" s="56">
        <f>F100+H100</f>
        <v>0</v>
      </c>
      <c r="J100" s="30"/>
    </row>
    <row r="101" spans="1:10" ht="13.5" customHeight="1">
      <c r="A101" s="80"/>
      <c r="B101" s="81" t="s">
        <v>106</v>
      </c>
      <c r="C101" s="82"/>
      <c r="D101" s="82"/>
      <c r="E101" s="83"/>
      <c r="F101" s="83"/>
      <c r="G101" s="83"/>
      <c r="H101" s="83"/>
      <c r="I101" s="84"/>
      <c r="J101" s="30"/>
    </row>
    <row r="102" spans="1:10" ht="13.5" customHeight="1">
      <c r="A102" s="80"/>
      <c r="B102" s="81" t="s">
        <v>111</v>
      </c>
      <c r="C102" s="82"/>
      <c r="D102" s="82"/>
      <c r="E102" s="83"/>
      <c r="F102" s="83"/>
      <c r="G102" s="83"/>
      <c r="H102" s="83"/>
      <c r="I102" s="84"/>
      <c r="J102" s="30"/>
    </row>
    <row r="103" spans="1:10" ht="26.25">
      <c r="A103" s="80" t="s">
        <v>214</v>
      </c>
      <c r="B103" s="70" t="s">
        <v>229</v>
      </c>
      <c r="C103" s="55" t="s">
        <v>21</v>
      </c>
      <c r="D103" s="55">
        <v>1</v>
      </c>
      <c r="E103" s="56"/>
      <c r="F103" s="56">
        <f>D103*E103</f>
        <v>0</v>
      </c>
      <c r="G103" s="56"/>
      <c r="H103" s="56">
        <f>D103*G103</f>
        <v>0</v>
      </c>
      <c r="I103" s="56">
        <f>F103+H103</f>
        <v>0</v>
      </c>
      <c r="J103" s="30"/>
    </row>
    <row r="104" spans="1:10" ht="13.5" customHeight="1">
      <c r="A104" s="80"/>
      <c r="B104" s="81" t="s">
        <v>99</v>
      </c>
      <c r="C104" s="82"/>
      <c r="D104" s="82"/>
      <c r="E104" s="83"/>
      <c r="F104" s="83"/>
      <c r="G104" s="83"/>
      <c r="H104" s="83"/>
      <c r="I104" s="84"/>
      <c r="J104" s="30"/>
    </row>
    <row r="105" spans="1:10" ht="13.5" customHeight="1">
      <c r="A105" s="80"/>
      <c r="B105" s="81" t="s">
        <v>191</v>
      </c>
      <c r="C105" s="82"/>
      <c r="D105" s="82"/>
      <c r="E105" s="83"/>
      <c r="F105" s="83"/>
      <c r="G105" s="83"/>
      <c r="H105" s="83"/>
      <c r="I105" s="84"/>
      <c r="J105" s="30"/>
    </row>
    <row r="106" spans="1:10" ht="5.25" customHeight="1" thickBot="1">
      <c r="A106" s="31"/>
      <c r="C106" s="20"/>
      <c r="D106" s="33"/>
      <c r="E106" s="33"/>
      <c r="F106" s="33"/>
      <c r="G106" s="33"/>
      <c r="H106" s="33"/>
      <c r="I106" s="4"/>
      <c r="J106" s="30"/>
    </row>
    <row r="107" spans="1:10" ht="13.5" thickBot="1">
      <c r="A107" s="11">
        <v>1</v>
      </c>
      <c r="B107" s="22" t="s">
        <v>66</v>
      </c>
      <c r="C107" s="24"/>
      <c r="D107" s="24"/>
      <c r="E107" s="35"/>
      <c r="F107" s="35">
        <f>SUM(F12:F106)</f>
        <v>0</v>
      </c>
      <c r="G107" s="35"/>
      <c r="H107" s="35">
        <f>SUM(H12:H105)</f>
        <v>0</v>
      </c>
      <c r="I107" s="36">
        <f>SUM(I12:I106)</f>
        <v>0</v>
      </c>
      <c r="J107" s="37"/>
    </row>
    <row r="108" spans="1:10" s="6" customFormat="1" ht="13.5" thickBot="1">
      <c r="A108" s="63"/>
      <c r="B108" s="64"/>
      <c r="C108" s="65"/>
      <c r="D108" s="65"/>
      <c r="E108" s="30"/>
      <c r="F108" s="30"/>
      <c r="G108" s="30"/>
      <c r="H108" s="30"/>
      <c r="I108" s="37"/>
      <c r="J108" s="37"/>
    </row>
    <row r="109" spans="1:10" s="6" customFormat="1" ht="13.5" thickBot="1">
      <c r="A109" s="11">
        <v>2</v>
      </c>
      <c r="B109" s="22" t="s">
        <v>388</v>
      </c>
      <c r="C109" s="23"/>
      <c r="D109" s="24"/>
      <c r="E109" s="25"/>
      <c r="F109" s="25"/>
      <c r="G109" s="25"/>
      <c r="H109" s="25"/>
      <c r="I109" s="26"/>
      <c r="J109" s="71"/>
    </row>
    <row r="110" spans="1:10" s="6" customFormat="1" ht="5.25" customHeight="1">
      <c r="A110" s="18"/>
      <c r="B110" s="28"/>
      <c r="C110" s="20"/>
      <c r="D110" s="20"/>
      <c r="E110" s="4"/>
      <c r="F110" s="4"/>
      <c r="G110" s="4"/>
      <c r="H110" s="4"/>
      <c r="I110" s="4"/>
      <c r="J110" s="37"/>
    </row>
    <row r="111" spans="1:10" s="6" customFormat="1" ht="12.75">
      <c r="A111" s="53" t="s">
        <v>120</v>
      </c>
      <c r="B111" s="54" t="s">
        <v>26</v>
      </c>
      <c r="C111" s="55" t="s">
        <v>15</v>
      </c>
      <c r="D111" s="55">
        <v>70</v>
      </c>
      <c r="E111" s="56"/>
      <c r="F111" s="56">
        <f>D111*E111</f>
        <v>0</v>
      </c>
      <c r="G111" s="56"/>
      <c r="H111" s="56">
        <f>D111*G111</f>
        <v>0</v>
      </c>
      <c r="I111" s="56">
        <f>F111+H111</f>
        <v>0</v>
      </c>
      <c r="J111" s="37"/>
    </row>
    <row r="112" spans="1:10" s="6" customFormat="1" ht="12.75">
      <c r="A112" s="80"/>
      <c r="B112" s="85" t="s">
        <v>389</v>
      </c>
      <c r="C112" s="82"/>
      <c r="D112" s="82"/>
      <c r="E112" s="83"/>
      <c r="F112" s="83"/>
      <c r="G112" s="83"/>
      <c r="H112" s="83"/>
      <c r="I112" s="84"/>
      <c r="J112" s="37"/>
    </row>
    <row r="113" spans="1:10" s="6" customFormat="1" ht="12.75">
      <c r="A113" s="80"/>
      <c r="B113" s="81" t="s">
        <v>115</v>
      </c>
      <c r="C113" s="82"/>
      <c r="D113" s="82"/>
      <c r="E113" s="83"/>
      <c r="F113" s="83"/>
      <c r="G113" s="83"/>
      <c r="H113" s="83"/>
      <c r="I113" s="84"/>
      <c r="J113" s="37"/>
    </row>
    <row r="114" spans="1:10" s="6" customFormat="1" ht="12.75">
      <c r="A114" s="53" t="s">
        <v>121</v>
      </c>
      <c r="B114" s="70" t="s">
        <v>27</v>
      </c>
      <c r="C114" s="55" t="s">
        <v>21</v>
      </c>
      <c r="D114" s="55">
        <v>1</v>
      </c>
      <c r="E114" s="56"/>
      <c r="F114" s="56">
        <f>D114*E114</f>
        <v>0</v>
      </c>
      <c r="G114" s="56"/>
      <c r="H114" s="56">
        <f>D114*G114</f>
        <v>0</v>
      </c>
      <c r="I114" s="56">
        <f>F114+H114</f>
        <v>0</v>
      </c>
      <c r="J114" s="37"/>
    </row>
    <row r="115" spans="1:10" s="6" customFormat="1" ht="12.75">
      <c r="A115" s="80"/>
      <c r="B115" s="81" t="s">
        <v>72</v>
      </c>
      <c r="C115" s="82"/>
      <c r="D115" s="82"/>
      <c r="E115" s="83"/>
      <c r="F115" s="83"/>
      <c r="G115" s="83"/>
      <c r="H115" s="83"/>
      <c r="I115" s="84"/>
      <c r="J115" s="37"/>
    </row>
    <row r="116" spans="1:10" s="6" customFormat="1" ht="12.75">
      <c r="A116" s="80"/>
      <c r="B116" s="81" t="s">
        <v>390</v>
      </c>
      <c r="C116" s="82"/>
      <c r="D116" s="82"/>
      <c r="E116" s="83"/>
      <c r="F116" s="83"/>
      <c r="G116" s="83"/>
      <c r="H116" s="83"/>
      <c r="I116" s="84"/>
      <c r="J116" s="37"/>
    </row>
    <row r="117" spans="1:10" s="6" customFormat="1" ht="12.75">
      <c r="A117" s="53" t="s">
        <v>122</v>
      </c>
      <c r="B117" s="54" t="s">
        <v>147</v>
      </c>
      <c r="C117" s="55" t="s">
        <v>21</v>
      </c>
      <c r="D117" s="55">
        <v>1</v>
      </c>
      <c r="E117" s="56"/>
      <c r="F117" s="56">
        <f>D117*E117</f>
        <v>0</v>
      </c>
      <c r="G117" s="56"/>
      <c r="H117" s="56">
        <f>D117*G117</f>
        <v>0</v>
      </c>
      <c r="I117" s="56">
        <f>F117+H117</f>
        <v>0</v>
      </c>
      <c r="J117" s="37"/>
    </row>
    <row r="118" spans="1:10" s="6" customFormat="1" ht="12.75">
      <c r="A118" s="80"/>
      <c r="B118" s="81" t="s">
        <v>391</v>
      </c>
      <c r="C118" s="82"/>
      <c r="D118" s="82"/>
      <c r="E118" s="83"/>
      <c r="F118" s="83"/>
      <c r="G118" s="83"/>
      <c r="H118" s="83"/>
      <c r="I118" s="84"/>
      <c r="J118" s="37"/>
    </row>
    <row r="119" spans="1:10" s="6" customFormat="1" ht="12.75">
      <c r="A119" s="80"/>
      <c r="B119" s="81" t="s">
        <v>115</v>
      </c>
      <c r="C119" s="82"/>
      <c r="D119" s="82"/>
      <c r="E119" s="83"/>
      <c r="F119" s="83"/>
      <c r="G119" s="83"/>
      <c r="H119" s="83"/>
      <c r="I119" s="84"/>
      <c r="J119" s="37"/>
    </row>
    <row r="120" spans="1:10" s="6" customFormat="1" ht="52.5">
      <c r="A120" s="53" t="s">
        <v>124</v>
      </c>
      <c r="B120" s="70" t="s">
        <v>435</v>
      </c>
      <c r="C120" s="55" t="s">
        <v>34</v>
      </c>
      <c r="D120" s="55">
        <f>2*2*0.8</f>
        <v>3.2</v>
      </c>
      <c r="E120" s="56"/>
      <c r="F120" s="56">
        <f>D120*E120</f>
        <v>0</v>
      </c>
      <c r="G120" s="56"/>
      <c r="H120" s="56">
        <f>D120*G120</f>
        <v>0</v>
      </c>
      <c r="I120" s="56">
        <f>F120+H120</f>
        <v>0</v>
      </c>
      <c r="J120" s="37"/>
    </row>
    <row r="121" spans="1:10" s="6" customFormat="1" ht="12.75">
      <c r="A121" s="80"/>
      <c r="B121" s="85" t="s">
        <v>151</v>
      </c>
      <c r="C121" s="82"/>
      <c r="D121" s="82"/>
      <c r="E121" s="83"/>
      <c r="F121" s="83"/>
      <c r="G121" s="83"/>
      <c r="H121" s="83"/>
      <c r="I121" s="84"/>
      <c r="J121" s="37"/>
    </row>
    <row r="122" spans="1:10" s="6" customFormat="1" ht="12.75">
      <c r="A122" s="80"/>
      <c r="B122" s="81" t="s">
        <v>115</v>
      </c>
      <c r="C122" s="82"/>
      <c r="D122" s="82"/>
      <c r="E122" s="83"/>
      <c r="F122" s="83"/>
      <c r="G122" s="83"/>
      <c r="H122" s="83"/>
      <c r="I122" s="84"/>
      <c r="J122" s="37"/>
    </row>
    <row r="123" spans="1:10" s="6" customFormat="1" ht="12.75">
      <c r="A123" s="53" t="s">
        <v>125</v>
      </c>
      <c r="B123" s="54" t="s">
        <v>162</v>
      </c>
      <c r="C123" s="55" t="s">
        <v>34</v>
      </c>
      <c r="D123" s="55">
        <f>5*(1*1*0.6)</f>
        <v>3</v>
      </c>
      <c r="E123" s="56"/>
      <c r="F123" s="56">
        <f>D123*E123</f>
        <v>0</v>
      </c>
      <c r="G123" s="56"/>
      <c r="H123" s="56">
        <f>D123*G123</f>
        <v>0</v>
      </c>
      <c r="I123" s="56">
        <f>F123+H123</f>
        <v>0</v>
      </c>
      <c r="J123" s="37"/>
    </row>
    <row r="124" spans="1:10" s="6" customFormat="1" ht="12.75">
      <c r="A124" s="80"/>
      <c r="B124" s="85" t="s">
        <v>119</v>
      </c>
      <c r="C124" s="82"/>
      <c r="D124" s="82"/>
      <c r="E124" s="83"/>
      <c r="F124" s="83"/>
      <c r="G124" s="83"/>
      <c r="H124" s="83"/>
      <c r="I124" s="84"/>
      <c r="J124" s="37"/>
    </row>
    <row r="125" spans="1:10" s="6" customFormat="1" ht="12.75">
      <c r="A125" s="80"/>
      <c r="B125" s="81" t="s">
        <v>115</v>
      </c>
      <c r="C125" s="82"/>
      <c r="D125" s="82"/>
      <c r="E125" s="83"/>
      <c r="F125" s="83"/>
      <c r="G125" s="83"/>
      <c r="H125" s="83"/>
      <c r="I125" s="84"/>
      <c r="J125" s="37"/>
    </row>
    <row r="126" spans="1:10" s="6" customFormat="1" ht="12.75">
      <c r="A126" s="53" t="s">
        <v>126</v>
      </c>
      <c r="B126" s="54" t="s">
        <v>163</v>
      </c>
      <c r="C126" s="55" t="s">
        <v>34</v>
      </c>
      <c r="D126" s="55">
        <f>2*2*0.8</f>
        <v>3.2</v>
      </c>
      <c r="E126" s="56"/>
      <c r="F126" s="56">
        <f>D126*E126</f>
        <v>0</v>
      </c>
      <c r="G126" s="56"/>
      <c r="H126" s="56">
        <f>D126*G126</f>
        <v>0</v>
      </c>
      <c r="I126" s="56">
        <f>F126+H126</f>
        <v>0</v>
      </c>
      <c r="J126" s="37"/>
    </row>
    <row r="127" spans="1:10" s="6" customFormat="1" ht="12.75">
      <c r="A127" s="80"/>
      <c r="B127" s="85" t="s">
        <v>164</v>
      </c>
      <c r="C127" s="82"/>
      <c r="D127" s="82"/>
      <c r="E127" s="83"/>
      <c r="F127" s="83"/>
      <c r="G127" s="83"/>
      <c r="H127" s="83"/>
      <c r="I127" s="84"/>
      <c r="J127" s="37"/>
    </row>
    <row r="128" spans="1:10" s="6" customFormat="1" ht="12.75">
      <c r="A128" s="80"/>
      <c r="B128" s="81" t="s">
        <v>115</v>
      </c>
      <c r="C128" s="82"/>
      <c r="D128" s="82"/>
      <c r="E128" s="83"/>
      <c r="F128" s="83"/>
      <c r="G128" s="83"/>
      <c r="H128" s="83"/>
      <c r="I128" s="84"/>
      <c r="J128" s="37"/>
    </row>
    <row r="129" spans="1:10" s="6" customFormat="1" ht="67.5" customHeight="1">
      <c r="A129" s="80" t="s">
        <v>130</v>
      </c>
      <c r="B129" s="70" t="s">
        <v>436</v>
      </c>
      <c r="C129" s="55" t="s">
        <v>15</v>
      </c>
      <c r="D129" s="55">
        <v>16</v>
      </c>
      <c r="E129" s="56"/>
      <c r="F129" s="56">
        <f>D129*E129</f>
        <v>0</v>
      </c>
      <c r="G129" s="56"/>
      <c r="H129" s="56">
        <f>D129*G129</f>
        <v>0</v>
      </c>
      <c r="I129" s="56">
        <f>F129+H129</f>
        <v>0</v>
      </c>
      <c r="J129" s="37"/>
    </row>
    <row r="130" spans="1:10" s="6" customFormat="1" ht="26.25">
      <c r="A130" s="80"/>
      <c r="B130" s="85" t="s">
        <v>403</v>
      </c>
      <c r="C130" s="82"/>
      <c r="D130" s="82"/>
      <c r="E130" s="83"/>
      <c r="F130" s="83"/>
      <c r="G130" s="83"/>
      <c r="H130" s="83"/>
      <c r="I130" s="84"/>
      <c r="J130" s="37"/>
    </row>
    <row r="131" spans="1:10" s="6" customFormat="1" ht="12.75">
      <c r="A131" s="80"/>
      <c r="B131" s="81" t="s">
        <v>115</v>
      </c>
      <c r="C131" s="82"/>
      <c r="D131" s="82"/>
      <c r="E131" s="83"/>
      <c r="F131" s="83"/>
      <c r="G131" s="83"/>
      <c r="H131" s="83"/>
      <c r="I131" s="84"/>
      <c r="J131" s="37"/>
    </row>
    <row r="132" spans="1:10" s="6" customFormat="1" ht="105.75" customHeight="1">
      <c r="A132" s="53" t="s">
        <v>131</v>
      </c>
      <c r="B132" s="70" t="s">
        <v>438</v>
      </c>
      <c r="C132" s="55" t="s">
        <v>15</v>
      </c>
      <c r="D132" s="55">
        <v>18</v>
      </c>
      <c r="E132" s="56"/>
      <c r="F132" s="56">
        <f>D132*E132</f>
        <v>0</v>
      </c>
      <c r="G132" s="56"/>
      <c r="H132" s="56">
        <f>D132*G132</f>
        <v>0</v>
      </c>
      <c r="I132" s="56">
        <f>F132+H132</f>
        <v>0</v>
      </c>
      <c r="J132" s="37"/>
    </row>
    <row r="133" spans="1:10" s="6" customFormat="1" ht="26.25">
      <c r="A133" s="80"/>
      <c r="B133" s="85" t="s">
        <v>401</v>
      </c>
      <c r="C133" s="82"/>
      <c r="D133" s="82"/>
      <c r="E133" s="83"/>
      <c r="F133" s="83"/>
      <c r="G133" s="83"/>
      <c r="H133" s="83"/>
      <c r="I133" s="84"/>
      <c r="J133" s="37"/>
    </row>
    <row r="134" spans="1:10" s="6" customFormat="1" ht="12.75">
      <c r="A134" s="80"/>
      <c r="B134" s="81" t="s">
        <v>115</v>
      </c>
      <c r="C134" s="82"/>
      <c r="D134" s="82"/>
      <c r="E134" s="83"/>
      <c r="F134" s="83"/>
      <c r="G134" s="83"/>
      <c r="H134" s="83"/>
      <c r="I134" s="84"/>
      <c r="J134" s="37"/>
    </row>
    <row r="135" spans="1:10" s="6" customFormat="1" ht="73.5" customHeight="1">
      <c r="A135" s="80" t="s">
        <v>132</v>
      </c>
      <c r="B135" s="70" t="s">
        <v>437</v>
      </c>
      <c r="C135" s="55" t="s">
        <v>15</v>
      </c>
      <c r="D135" s="55">
        <v>6.5</v>
      </c>
      <c r="E135" s="56"/>
      <c r="F135" s="56">
        <f>D135*E135</f>
        <v>0</v>
      </c>
      <c r="G135" s="56"/>
      <c r="H135" s="56">
        <f>D135*G135</f>
        <v>0</v>
      </c>
      <c r="I135" s="56">
        <f>F135+H135</f>
        <v>0</v>
      </c>
      <c r="J135" s="37"/>
    </row>
    <row r="136" spans="1:10" s="6" customFormat="1" ht="12.75">
      <c r="A136" s="80"/>
      <c r="B136" s="81" t="s">
        <v>402</v>
      </c>
      <c r="C136" s="82"/>
      <c r="D136" s="82"/>
      <c r="E136" s="83"/>
      <c r="F136" s="83"/>
      <c r="G136" s="83"/>
      <c r="H136" s="83"/>
      <c r="I136" s="84"/>
      <c r="J136" s="37"/>
    </row>
    <row r="137" spans="1:10" s="6" customFormat="1" ht="12.75">
      <c r="A137" s="80"/>
      <c r="B137" s="81" t="s">
        <v>115</v>
      </c>
      <c r="C137" s="82"/>
      <c r="D137" s="82"/>
      <c r="E137" s="83"/>
      <c r="F137" s="83"/>
      <c r="G137" s="83"/>
      <c r="H137" s="83"/>
      <c r="I137" s="84"/>
      <c r="J137" s="37"/>
    </row>
    <row r="138" spans="1:10" s="6" customFormat="1" ht="40.5" customHeight="1">
      <c r="A138" s="80" t="s">
        <v>133</v>
      </c>
      <c r="B138" s="70" t="s">
        <v>417</v>
      </c>
      <c r="C138" s="55" t="s">
        <v>15</v>
      </c>
      <c r="D138" s="55">
        <v>18</v>
      </c>
      <c r="E138" s="56"/>
      <c r="F138" s="56">
        <f>D138*E138</f>
        <v>0</v>
      </c>
      <c r="G138" s="56"/>
      <c r="H138" s="56">
        <f>D138*G138</f>
        <v>0</v>
      </c>
      <c r="I138" s="56">
        <f>F138+H138</f>
        <v>0</v>
      </c>
      <c r="J138" s="37"/>
    </row>
    <row r="139" spans="1:10" s="6" customFormat="1" ht="12.75">
      <c r="A139" s="80"/>
      <c r="B139" s="81" t="s">
        <v>404</v>
      </c>
      <c r="C139" s="82"/>
      <c r="D139" s="82"/>
      <c r="E139" s="83"/>
      <c r="F139" s="83"/>
      <c r="G139" s="83"/>
      <c r="H139" s="83"/>
      <c r="I139" s="84"/>
      <c r="J139" s="37"/>
    </row>
    <row r="140" spans="1:10" s="6" customFormat="1" ht="12.75">
      <c r="A140" s="80"/>
      <c r="B140" s="81" t="s">
        <v>115</v>
      </c>
      <c r="C140" s="82"/>
      <c r="D140" s="82"/>
      <c r="E140" s="83"/>
      <c r="F140" s="83"/>
      <c r="G140" s="83"/>
      <c r="H140" s="83"/>
      <c r="I140" s="84"/>
      <c r="J140" s="37"/>
    </row>
    <row r="141" spans="1:10" s="6" customFormat="1" ht="57.75" customHeight="1">
      <c r="A141" s="80" t="s">
        <v>137</v>
      </c>
      <c r="B141" s="70" t="s">
        <v>439</v>
      </c>
      <c r="C141" s="55" t="s">
        <v>36</v>
      </c>
      <c r="D141" s="55">
        <v>47</v>
      </c>
      <c r="E141" s="56"/>
      <c r="F141" s="56">
        <f>D141*E141</f>
        <v>0</v>
      </c>
      <c r="G141" s="56"/>
      <c r="H141" s="56">
        <f>D141*G141</f>
        <v>0</v>
      </c>
      <c r="I141" s="56">
        <f>F141+H141</f>
        <v>0</v>
      </c>
      <c r="J141" s="37"/>
    </row>
    <row r="142" spans="1:10" s="6" customFormat="1" ht="26.25">
      <c r="A142" s="80"/>
      <c r="B142" s="85" t="s">
        <v>408</v>
      </c>
      <c r="C142" s="82"/>
      <c r="D142" s="82"/>
      <c r="E142" s="83"/>
      <c r="F142" s="83"/>
      <c r="G142" s="83"/>
      <c r="H142" s="83"/>
      <c r="I142" s="84"/>
      <c r="J142" s="37"/>
    </row>
    <row r="143" spans="1:10" s="6" customFormat="1" ht="12.75">
      <c r="A143" s="80"/>
      <c r="B143" s="81" t="s">
        <v>190</v>
      </c>
      <c r="C143" s="82"/>
      <c r="D143" s="82"/>
      <c r="E143" s="83"/>
      <c r="F143" s="83"/>
      <c r="G143" s="83"/>
      <c r="H143" s="83"/>
      <c r="I143" s="84"/>
      <c r="J143" s="37"/>
    </row>
    <row r="144" spans="1:10" s="6" customFormat="1" ht="39.75" customHeight="1">
      <c r="A144" s="80" t="s">
        <v>138</v>
      </c>
      <c r="B144" s="70" t="s">
        <v>434</v>
      </c>
      <c r="C144" s="55" t="s">
        <v>36</v>
      </c>
      <c r="D144" s="55">
        <v>62</v>
      </c>
      <c r="E144" s="56"/>
      <c r="F144" s="56">
        <f>D144*E144</f>
        <v>0</v>
      </c>
      <c r="G144" s="56"/>
      <c r="H144" s="56">
        <f>D144*G144</f>
        <v>0</v>
      </c>
      <c r="I144" s="56">
        <f>F144+H144</f>
        <v>0</v>
      </c>
      <c r="J144" s="37"/>
    </row>
    <row r="145" spans="1:10" s="6" customFormat="1" ht="12.75">
      <c r="A145" s="80"/>
      <c r="B145" s="81" t="s">
        <v>407</v>
      </c>
      <c r="C145" s="82"/>
      <c r="D145" s="82"/>
      <c r="E145" s="83"/>
      <c r="F145" s="83"/>
      <c r="G145" s="83"/>
      <c r="H145" s="83"/>
      <c r="I145" s="84"/>
      <c r="J145" s="37"/>
    </row>
    <row r="146" spans="1:10" s="6" customFormat="1" ht="12.75">
      <c r="A146" s="80"/>
      <c r="B146" s="81" t="s">
        <v>190</v>
      </c>
      <c r="C146" s="82"/>
      <c r="D146" s="82"/>
      <c r="E146" s="83"/>
      <c r="F146" s="83"/>
      <c r="G146" s="83"/>
      <c r="H146" s="83"/>
      <c r="I146" s="84"/>
      <c r="J146" s="37"/>
    </row>
    <row r="147" spans="1:10" s="6" customFormat="1" ht="75" customHeight="1">
      <c r="A147" s="80" t="s">
        <v>139</v>
      </c>
      <c r="B147" s="70" t="s">
        <v>440</v>
      </c>
      <c r="C147" s="55" t="s">
        <v>36</v>
      </c>
      <c r="D147" s="55">
        <v>74</v>
      </c>
      <c r="E147" s="56"/>
      <c r="F147" s="56">
        <f>D147*E147</f>
        <v>0</v>
      </c>
      <c r="G147" s="56"/>
      <c r="H147" s="56">
        <f>D147*G147</f>
        <v>0</v>
      </c>
      <c r="I147" s="56">
        <f>F147+H147</f>
        <v>0</v>
      </c>
      <c r="J147" s="37"/>
    </row>
    <row r="148" spans="1:10" s="6" customFormat="1" ht="26.25">
      <c r="A148" s="80"/>
      <c r="B148" s="85" t="s">
        <v>406</v>
      </c>
      <c r="C148" s="82"/>
      <c r="D148" s="82"/>
      <c r="E148" s="83"/>
      <c r="F148" s="83"/>
      <c r="G148" s="83"/>
      <c r="H148" s="83"/>
      <c r="I148" s="84"/>
      <c r="J148" s="37"/>
    </row>
    <row r="149" spans="1:10" s="6" customFormat="1" ht="12.75">
      <c r="A149" s="80"/>
      <c r="B149" s="81" t="s">
        <v>190</v>
      </c>
      <c r="C149" s="82"/>
      <c r="D149" s="82"/>
      <c r="E149" s="83"/>
      <c r="F149" s="83"/>
      <c r="G149" s="83"/>
      <c r="H149" s="83"/>
      <c r="I149" s="84"/>
      <c r="J149" s="37"/>
    </row>
    <row r="150" spans="1:10" s="6" customFormat="1" ht="42" customHeight="1">
      <c r="A150" s="80" t="s">
        <v>140</v>
      </c>
      <c r="B150" s="70" t="s">
        <v>441</v>
      </c>
      <c r="C150" s="55" t="s">
        <v>36</v>
      </c>
      <c r="D150" s="55">
        <v>15</v>
      </c>
      <c r="E150" s="56"/>
      <c r="F150" s="56">
        <f>D150*E150</f>
        <v>0</v>
      </c>
      <c r="G150" s="56"/>
      <c r="H150" s="56">
        <f>D150*G150</f>
        <v>0</v>
      </c>
      <c r="I150" s="56">
        <f>F150+H150</f>
        <v>0</v>
      </c>
      <c r="J150" s="37"/>
    </row>
    <row r="151" spans="1:10" s="6" customFormat="1" ht="12.75">
      <c r="A151" s="80"/>
      <c r="B151" s="81" t="s">
        <v>405</v>
      </c>
      <c r="C151" s="82"/>
      <c r="D151" s="82"/>
      <c r="E151" s="83"/>
      <c r="F151" s="83"/>
      <c r="G151" s="83"/>
      <c r="H151" s="83"/>
      <c r="I151" s="84"/>
      <c r="J151" s="37"/>
    </row>
    <row r="152" spans="1:10" s="6" customFormat="1" ht="12.75">
      <c r="A152" s="80"/>
      <c r="B152" s="81" t="s">
        <v>190</v>
      </c>
      <c r="C152" s="82"/>
      <c r="D152" s="82"/>
      <c r="E152" s="83"/>
      <c r="F152" s="83"/>
      <c r="G152" s="83"/>
      <c r="H152" s="83"/>
      <c r="I152" s="84"/>
      <c r="J152" s="37"/>
    </row>
    <row r="153" spans="1:10" s="6" customFormat="1" ht="12.75">
      <c r="A153" s="80" t="s">
        <v>141</v>
      </c>
      <c r="B153" s="54" t="s">
        <v>205</v>
      </c>
      <c r="C153" s="55" t="s">
        <v>36</v>
      </c>
      <c r="D153" s="55">
        <v>1.3</v>
      </c>
      <c r="E153" s="56"/>
      <c r="F153" s="56">
        <f>D153*E153</f>
        <v>0</v>
      </c>
      <c r="G153" s="56"/>
      <c r="H153" s="56">
        <f>D153*G153</f>
        <v>0</v>
      </c>
      <c r="I153" s="56">
        <f>F153+H153</f>
        <v>0</v>
      </c>
      <c r="J153" s="37"/>
    </row>
    <row r="154" spans="1:10" s="6" customFormat="1" ht="12.75">
      <c r="A154" s="80"/>
      <c r="B154" s="81" t="s">
        <v>409</v>
      </c>
      <c r="C154" s="82"/>
      <c r="D154" s="82"/>
      <c r="E154" s="83"/>
      <c r="F154" s="83"/>
      <c r="G154" s="83"/>
      <c r="H154" s="83"/>
      <c r="I154" s="84"/>
      <c r="J154" s="37"/>
    </row>
    <row r="155" spans="1:10" s="6" customFormat="1" ht="12.75">
      <c r="A155" s="80"/>
      <c r="B155" s="81" t="s">
        <v>110</v>
      </c>
      <c r="C155" s="82"/>
      <c r="D155" s="82"/>
      <c r="E155" s="83"/>
      <c r="F155" s="83"/>
      <c r="G155" s="83"/>
      <c r="H155" s="83"/>
      <c r="I155" s="84"/>
      <c r="J155" s="37"/>
    </row>
    <row r="156" spans="1:10" s="6" customFormat="1" ht="12.75">
      <c r="A156" s="53" t="s">
        <v>142</v>
      </c>
      <c r="B156" s="70" t="s">
        <v>33</v>
      </c>
      <c r="C156" s="55" t="s">
        <v>34</v>
      </c>
      <c r="D156" s="55">
        <v>11.9</v>
      </c>
      <c r="E156" s="56"/>
      <c r="F156" s="56">
        <f>D156*E156</f>
        <v>0</v>
      </c>
      <c r="G156" s="56"/>
      <c r="H156" s="56">
        <f>D156*G156</f>
        <v>0</v>
      </c>
      <c r="I156" s="56">
        <f>F156+H156</f>
        <v>0</v>
      </c>
      <c r="J156" s="37"/>
    </row>
    <row r="157" spans="1:10" s="6" customFormat="1" ht="52.5">
      <c r="A157" s="80"/>
      <c r="B157" s="87" t="s">
        <v>418</v>
      </c>
      <c r="C157" s="82"/>
      <c r="D157" s="82"/>
      <c r="E157" s="83"/>
      <c r="F157" s="83"/>
      <c r="G157" s="83"/>
      <c r="H157" s="83"/>
      <c r="I157" s="84"/>
      <c r="J157" s="37"/>
    </row>
    <row r="158" spans="1:10" s="6" customFormat="1" ht="12.75">
      <c r="A158" s="80"/>
      <c r="B158" s="81" t="s">
        <v>165</v>
      </c>
      <c r="C158" s="82"/>
      <c r="D158" s="82"/>
      <c r="E158" s="83"/>
      <c r="F158" s="83"/>
      <c r="G158" s="83"/>
      <c r="H158" s="83"/>
      <c r="I158" s="84"/>
      <c r="J158" s="37"/>
    </row>
    <row r="159" spans="1:10" s="6" customFormat="1" ht="12.75">
      <c r="A159" s="80" t="s">
        <v>143</v>
      </c>
      <c r="B159" s="54" t="s">
        <v>410</v>
      </c>
      <c r="C159" s="55" t="s">
        <v>15</v>
      </c>
      <c r="D159" s="55">
        <v>26</v>
      </c>
      <c r="E159" s="56"/>
      <c r="F159" s="56">
        <f>D159*E159</f>
        <v>0</v>
      </c>
      <c r="G159" s="56"/>
      <c r="H159" s="56">
        <f>D159*G159</f>
        <v>0</v>
      </c>
      <c r="I159" s="56">
        <f>F159+H159</f>
        <v>0</v>
      </c>
      <c r="J159" s="37"/>
    </row>
    <row r="160" spans="1:10" s="6" customFormat="1" ht="12.75">
      <c r="A160" s="80"/>
      <c r="B160" s="81" t="s">
        <v>432</v>
      </c>
      <c r="C160" s="82"/>
      <c r="D160" s="82"/>
      <c r="E160" s="83"/>
      <c r="F160" s="83"/>
      <c r="G160" s="83"/>
      <c r="H160" s="83"/>
      <c r="I160" s="84"/>
      <c r="J160" s="37"/>
    </row>
    <row r="161" spans="1:10" s="6" customFormat="1" ht="12.75">
      <c r="A161" s="80"/>
      <c r="B161" s="81" t="s">
        <v>191</v>
      </c>
      <c r="C161" s="82"/>
      <c r="D161" s="82"/>
      <c r="E161" s="83"/>
      <c r="F161" s="83"/>
      <c r="G161" s="83"/>
      <c r="H161" s="83"/>
      <c r="I161" s="84"/>
      <c r="J161" s="37"/>
    </row>
    <row r="162" spans="1:10" s="6" customFormat="1" ht="12.75">
      <c r="A162" s="80" t="s">
        <v>144</v>
      </c>
      <c r="B162" s="70" t="s">
        <v>84</v>
      </c>
      <c r="C162" s="55" t="s">
        <v>19</v>
      </c>
      <c r="D162" s="55">
        <v>7</v>
      </c>
      <c r="E162" s="56"/>
      <c r="F162" s="56">
        <f>D162*E162</f>
        <v>0</v>
      </c>
      <c r="G162" s="56"/>
      <c r="H162" s="56">
        <f>D162*G162</f>
        <v>0</v>
      </c>
      <c r="I162" s="56">
        <f>F162+H162</f>
        <v>0</v>
      </c>
      <c r="J162" s="37"/>
    </row>
    <row r="163" spans="1:10" s="6" customFormat="1" ht="12.75">
      <c r="A163" s="80"/>
      <c r="B163" s="81" t="s">
        <v>392</v>
      </c>
      <c r="C163" s="82"/>
      <c r="D163" s="82"/>
      <c r="E163" s="83"/>
      <c r="F163" s="83"/>
      <c r="G163" s="83"/>
      <c r="H163" s="83"/>
      <c r="I163" s="84"/>
      <c r="J163" s="37"/>
    </row>
    <row r="164" spans="1:10" s="6" customFormat="1" ht="12.75">
      <c r="A164" s="80"/>
      <c r="B164" s="81" t="s">
        <v>115</v>
      </c>
      <c r="C164" s="82"/>
      <c r="D164" s="82"/>
      <c r="E164" s="83"/>
      <c r="F164" s="83"/>
      <c r="G164" s="83"/>
      <c r="H164" s="83"/>
      <c r="I164" s="84"/>
      <c r="J164" s="37"/>
    </row>
    <row r="165" spans="1:10" s="6" customFormat="1" ht="12.75">
      <c r="A165" s="80" t="s">
        <v>145</v>
      </c>
      <c r="B165" s="70" t="s">
        <v>207</v>
      </c>
      <c r="C165" s="55" t="s">
        <v>34</v>
      </c>
      <c r="D165" s="55">
        <v>2.61</v>
      </c>
      <c r="E165" s="56"/>
      <c r="F165" s="56">
        <f>D165*E165</f>
        <v>0</v>
      </c>
      <c r="G165" s="56"/>
      <c r="H165" s="56">
        <f>D165*G165</f>
        <v>0</v>
      </c>
      <c r="I165" s="56">
        <f>F165+H165</f>
        <v>0</v>
      </c>
      <c r="J165" s="37"/>
    </row>
    <row r="166" spans="1:10" s="6" customFormat="1" ht="39">
      <c r="A166" s="80"/>
      <c r="B166" s="85" t="s">
        <v>411</v>
      </c>
      <c r="C166" s="82"/>
      <c r="D166" s="82"/>
      <c r="E166" s="83"/>
      <c r="F166" s="83"/>
      <c r="G166" s="83"/>
      <c r="H166" s="83"/>
      <c r="I166" s="84"/>
      <c r="J166" s="37"/>
    </row>
    <row r="167" spans="1:10" s="6" customFormat="1" ht="12.75">
      <c r="A167" s="80"/>
      <c r="B167" s="81" t="s">
        <v>115</v>
      </c>
      <c r="C167" s="82"/>
      <c r="D167" s="82"/>
      <c r="E167" s="83"/>
      <c r="F167" s="83"/>
      <c r="G167" s="83"/>
      <c r="H167" s="83"/>
      <c r="I167" s="84"/>
      <c r="J167" s="37"/>
    </row>
    <row r="168" spans="1:10" s="6" customFormat="1" ht="12.75">
      <c r="A168" s="80" t="s">
        <v>146</v>
      </c>
      <c r="B168" s="70" t="s">
        <v>208</v>
      </c>
      <c r="C168" s="55" t="s">
        <v>15</v>
      </c>
      <c r="D168" s="55">
        <v>1.5</v>
      </c>
      <c r="E168" s="56"/>
      <c r="F168" s="56">
        <f>D168*E168</f>
        <v>0</v>
      </c>
      <c r="G168" s="56"/>
      <c r="H168" s="56">
        <f>D168*G168</f>
        <v>0</v>
      </c>
      <c r="I168" s="56">
        <f>F168+H168</f>
        <v>0</v>
      </c>
      <c r="J168" s="37"/>
    </row>
    <row r="169" spans="1:10" s="6" customFormat="1" ht="12.75">
      <c r="A169" s="80"/>
      <c r="B169" s="85" t="s">
        <v>209</v>
      </c>
      <c r="C169" s="82"/>
      <c r="D169" s="82"/>
      <c r="E169" s="83"/>
      <c r="F169" s="83"/>
      <c r="G169" s="83"/>
      <c r="H169" s="83"/>
      <c r="I169" s="84"/>
      <c r="J169" s="37"/>
    </row>
    <row r="170" spans="1:10" s="6" customFormat="1" ht="12.75">
      <c r="A170" s="80"/>
      <c r="B170" s="81" t="s">
        <v>210</v>
      </c>
      <c r="C170" s="82"/>
      <c r="D170" s="82"/>
      <c r="E170" s="83"/>
      <c r="F170" s="83"/>
      <c r="G170" s="83"/>
      <c r="H170" s="83"/>
      <c r="I170" s="84"/>
      <c r="J170" s="37"/>
    </row>
    <row r="171" spans="1:10" s="6" customFormat="1" ht="42" customHeight="1">
      <c r="A171" s="80" t="s">
        <v>212</v>
      </c>
      <c r="B171" s="70" t="s">
        <v>427</v>
      </c>
      <c r="C171" s="55" t="s">
        <v>15</v>
      </c>
      <c r="D171" s="55">
        <v>145</v>
      </c>
      <c r="E171" s="56"/>
      <c r="F171" s="56">
        <f>D171*E171</f>
        <v>0</v>
      </c>
      <c r="G171" s="56"/>
      <c r="H171" s="56">
        <f>D171*G171</f>
        <v>0</v>
      </c>
      <c r="I171" s="56">
        <f>F171+H171</f>
        <v>0</v>
      </c>
      <c r="J171" s="37"/>
    </row>
    <row r="172" spans="1:10" s="6" customFormat="1" ht="12.75">
      <c r="A172" s="80"/>
      <c r="B172" s="81" t="s">
        <v>393</v>
      </c>
      <c r="C172" s="82"/>
      <c r="D172" s="82"/>
      <c r="E172" s="83"/>
      <c r="F172" s="83"/>
      <c r="G172" s="83"/>
      <c r="H172" s="83"/>
      <c r="I172" s="84"/>
      <c r="J172" s="37"/>
    </row>
    <row r="173" spans="1:10" s="6" customFormat="1" ht="12.75">
      <c r="A173" s="80"/>
      <c r="B173" s="81" t="s">
        <v>115</v>
      </c>
      <c r="C173" s="82"/>
      <c r="D173" s="82"/>
      <c r="E173" s="83"/>
      <c r="F173" s="83"/>
      <c r="G173" s="83"/>
      <c r="H173" s="83"/>
      <c r="I173" s="84"/>
      <c r="J173" s="37"/>
    </row>
    <row r="174" spans="1:10" s="6" customFormat="1" ht="12.75">
      <c r="A174" s="80" t="s">
        <v>213</v>
      </c>
      <c r="B174" s="54" t="s">
        <v>174</v>
      </c>
      <c r="C174" s="55" t="s">
        <v>15</v>
      </c>
      <c r="D174" s="55">
        <v>36</v>
      </c>
      <c r="E174" s="56"/>
      <c r="F174" s="56">
        <f>D174*E174</f>
        <v>0</v>
      </c>
      <c r="G174" s="56"/>
      <c r="H174" s="56">
        <f>D174*G174</f>
        <v>0</v>
      </c>
      <c r="I174" s="56">
        <f>F174+H174</f>
        <v>0</v>
      </c>
      <c r="J174" s="37"/>
    </row>
    <row r="175" spans="1:10" s="6" customFormat="1" ht="12.75">
      <c r="A175" s="80"/>
      <c r="B175" s="85" t="s">
        <v>412</v>
      </c>
      <c r="C175" s="82"/>
      <c r="D175" s="82"/>
      <c r="E175" s="83"/>
      <c r="F175" s="83"/>
      <c r="G175" s="83"/>
      <c r="H175" s="83"/>
      <c r="I175" s="84"/>
      <c r="J175" s="37"/>
    </row>
    <row r="176" spans="1:10" s="6" customFormat="1" ht="12.75">
      <c r="A176" s="80"/>
      <c r="B176" s="81" t="s">
        <v>115</v>
      </c>
      <c r="C176" s="82"/>
      <c r="D176" s="82"/>
      <c r="E176" s="83"/>
      <c r="F176" s="83"/>
      <c r="G176" s="83"/>
      <c r="H176" s="83"/>
      <c r="I176" s="84"/>
      <c r="J176" s="37"/>
    </row>
    <row r="177" spans="1:10" s="6" customFormat="1" ht="12.75">
      <c r="A177" s="80" t="s">
        <v>214</v>
      </c>
      <c r="B177" s="70" t="s">
        <v>87</v>
      </c>
      <c r="C177" s="55" t="s">
        <v>19</v>
      </c>
      <c r="D177" s="55">
        <v>2</v>
      </c>
      <c r="E177" s="56"/>
      <c r="F177" s="56">
        <f>D177*E177</f>
        <v>0</v>
      </c>
      <c r="G177" s="56"/>
      <c r="H177" s="56">
        <f>D177*G177</f>
        <v>0</v>
      </c>
      <c r="I177" s="56">
        <f>F177+H177</f>
        <v>0</v>
      </c>
      <c r="J177" s="37"/>
    </row>
    <row r="178" spans="1:10" s="6" customFormat="1" ht="12.75">
      <c r="A178" s="80"/>
      <c r="B178" s="81" t="s">
        <v>394</v>
      </c>
      <c r="C178" s="82"/>
      <c r="D178" s="82"/>
      <c r="E178" s="83"/>
      <c r="F178" s="83"/>
      <c r="G178" s="83"/>
      <c r="H178" s="83"/>
      <c r="I178" s="84"/>
      <c r="J178" s="37"/>
    </row>
    <row r="179" spans="1:10" s="6" customFormat="1" ht="12.75">
      <c r="A179" s="80"/>
      <c r="B179" s="81" t="s">
        <v>91</v>
      </c>
      <c r="C179" s="82"/>
      <c r="D179" s="82"/>
      <c r="E179" s="83"/>
      <c r="F179" s="83"/>
      <c r="G179" s="83"/>
      <c r="H179" s="83"/>
      <c r="I179" s="84"/>
      <c r="J179" s="37"/>
    </row>
    <row r="180" spans="1:10" s="6" customFormat="1" ht="12.75">
      <c r="A180" s="80" t="s">
        <v>215</v>
      </c>
      <c r="B180" s="54" t="s">
        <v>88</v>
      </c>
      <c r="C180" s="55" t="s">
        <v>19</v>
      </c>
      <c r="D180" s="55">
        <v>3</v>
      </c>
      <c r="E180" s="56"/>
      <c r="F180" s="56">
        <f>D180*E180</f>
        <v>0</v>
      </c>
      <c r="G180" s="56"/>
      <c r="H180" s="56">
        <f>D180*G180</f>
        <v>0</v>
      </c>
      <c r="I180" s="56">
        <f>F180+H180</f>
        <v>0</v>
      </c>
      <c r="J180" s="37"/>
    </row>
    <row r="181" spans="1:10" s="6" customFormat="1" ht="12.75">
      <c r="A181" s="80"/>
      <c r="B181" s="81" t="s">
        <v>395</v>
      </c>
      <c r="C181" s="82"/>
      <c r="D181" s="82"/>
      <c r="E181" s="83"/>
      <c r="F181" s="83"/>
      <c r="G181" s="83"/>
      <c r="H181" s="83"/>
      <c r="I181" s="84"/>
      <c r="J181" s="37"/>
    </row>
    <row r="182" spans="1:10" s="6" customFormat="1" ht="12.75">
      <c r="A182" s="80"/>
      <c r="B182" s="81" t="s">
        <v>91</v>
      </c>
      <c r="C182" s="82"/>
      <c r="D182" s="82"/>
      <c r="E182" s="83"/>
      <c r="F182" s="83"/>
      <c r="G182" s="83"/>
      <c r="H182" s="83"/>
      <c r="I182" s="84"/>
      <c r="J182" s="37"/>
    </row>
    <row r="183" spans="1:10" s="6" customFormat="1" ht="12.75">
      <c r="A183" s="53" t="s">
        <v>216</v>
      </c>
      <c r="B183" s="54" t="s">
        <v>90</v>
      </c>
      <c r="C183" s="57" t="s">
        <v>19</v>
      </c>
      <c r="D183" s="55">
        <v>3</v>
      </c>
      <c r="E183" s="56"/>
      <c r="F183" s="56">
        <f>D183*E183</f>
        <v>0</v>
      </c>
      <c r="G183" s="56"/>
      <c r="H183" s="56">
        <f>D183*G183</f>
        <v>0</v>
      </c>
      <c r="I183" s="56">
        <f>F183+H183</f>
        <v>0</v>
      </c>
      <c r="J183" s="37"/>
    </row>
    <row r="184" spans="1:10" s="6" customFormat="1" ht="12.75">
      <c r="A184" s="80"/>
      <c r="B184" s="81" t="s">
        <v>395</v>
      </c>
      <c r="C184" s="82"/>
      <c r="D184" s="82"/>
      <c r="E184" s="83"/>
      <c r="F184" s="83"/>
      <c r="G184" s="83"/>
      <c r="H184" s="83"/>
      <c r="I184" s="84"/>
      <c r="J184" s="37"/>
    </row>
    <row r="185" spans="1:10" s="6" customFormat="1" ht="12.75">
      <c r="A185" s="80"/>
      <c r="B185" s="81" t="s">
        <v>91</v>
      </c>
      <c r="C185" s="82"/>
      <c r="D185" s="82"/>
      <c r="E185" s="83"/>
      <c r="F185" s="83"/>
      <c r="G185" s="83"/>
      <c r="H185" s="83"/>
      <c r="I185" s="84"/>
      <c r="J185" s="37"/>
    </row>
    <row r="186" spans="1:10" s="6" customFormat="1" ht="12.75">
      <c r="A186" s="53" t="s">
        <v>217</v>
      </c>
      <c r="B186" s="54" t="s">
        <v>89</v>
      </c>
      <c r="C186" s="82" t="s">
        <v>19</v>
      </c>
      <c r="D186" s="82">
        <v>6</v>
      </c>
      <c r="E186" s="83"/>
      <c r="F186" s="56">
        <f>D186*E186</f>
        <v>0</v>
      </c>
      <c r="G186" s="56"/>
      <c r="H186" s="56">
        <f>D186*G186</f>
        <v>0</v>
      </c>
      <c r="I186" s="56">
        <f>F186+H186</f>
        <v>0</v>
      </c>
      <c r="J186" s="37"/>
    </row>
    <row r="187" spans="1:10" s="6" customFormat="1" ht="12.75">
      <c r="A187" s="80"/>
      <c r="B187" s="81" t="s">
        <v>396</v>
      </c>
      <c r="C187" s="82"/>
      <c r="D187" s="82"/>
      <c r="E187" s="83"/>
      <c r="F187" s="83"/>
      <c r="G187" s="83"/>
      <c r="H187" s="83"/>
      <c r="I187" s="84"/>
      <c r="J187" s="37"/>
    </row>
    <row r="188" spans="1:10" s="6" customFormat="1" ht="12.75">
      <c r="A188" s="80"/>
      <c r="B188" s="81" t="s">
        <v>115</v>
      </c>
      <c r="C188" s="82"/>
      <c r="D188" s="82"/>
      <c r="E188" s="83"/>
      <c r="F188" s="83"/>
      <c r="G188" s="83"/>
      <c r="H188" s="83"/>
      <c r="I188" s="84"/>
      <c r="J188" s="37"/>
    </row>
    <row r="189" spans="1:10" s="6" customFormat="1" ht="12.75">
      <c r="A189" s="53" t="s">
        <v>218</v>
      </c>
      <c r="B189" s="54" t="s">
        <v>29</v>
      </c>
      <c r="C189" s="55" t="s">
        <v>15</v>
      </c>
      <c r="D189" s="55">
        <v>145</v>
      </c>
      <c r="E189" s="56"/>
      <c r="F189" s="56">
        <f>D189*E189</f>
        <v>0</v>
      </c>
      <c r="G189" s="56"/>
      <c r="H189" s="56">
        <f>D189*G189</f>
        <v>0</v>
      </c>
      <c r="I189" s="56">
        <f>F189+H189</f>
        <v>0</v>
      </c>
      <c r="J189" s="37"/>
    </row>
    <row r="190" spans="1:10" s="6" customFormat="1" ht="12.75">
      <c r="A190" s="80"/>
      <c r="B190" s="81" t="s">
        <v>397</v>
      </c>
      <c r="C190" s="82"/>
      <c r="D190" s="82"/>
      <c r="E190" s="83"/>
      <c r="F190" s="83"/>
      <c r="G190" s="83"/>
      <c r="H190" s="83"/>
      <c r="I190" s="84"/>
      <c r="J190" s="37"/>
    </row>
    <row r="191" spans="1:10" s="6" customFormat="1" ht="12.75">
      <c r="A191" s="80"/>
      <c r="B191" s="81" t="s">
        <v>91</v>
      </c>
      <c r="C191" s="82"/>
      <c r="D191" s="82"/>
      <c r="E191" s="83"/>
      <c r="F191" s="83"/>
      <c r="G191" s="83"/>
      <c r="H191" s="83"/>
      <c r="I191" s="84"/>
      <c r="J191" s="37"/>
    </row>
    <row r="192" spans="1:10" s="6" customFormat="1" ht="12.75">
      <c r="A192" s="53" t="s">
        <v>219</v>
      </c>
      <c r="B192" s="54" t="s">
        <v>30</v>
      </c>
      <c r="C192" s="55" t="s">
        <v>31</v>
      </c>
      <c r="D192" s="55">
        <v>3</v>
      </c>
      <c r="E192" s="56"/>
      <c r="F192" s="56">
        <f>D192*E192</f>
        <v>0</v>
      </c>
      <c r="G192" s="56"/>
      <c r="H192" s="56">
        <f>D192*G192</f>
        <v>0</v>
      </c>
      <c r="I192" s="56">
        <f>F192+H192</f>
        <v>0</v>
      </c>
      <c r="J192" s="37"/>
    </row>
    <row r="193" spans="1:10" s="6" customFormat="1" ht="12.75">
      <c r="A193" s="80"/>
      <c r="B193" s="81" t="s">
        <v>398</v>
      </c>
      <c r="C193" s="82"/>
      <c r="D193" s="82"/>
      <c r="E193" s="83"/>
      <c r="F193" s="83"/>
      <c r="G193" s="83"/>
      <c r="H193" s="83"/>
      <c r="I193" s="84"/>
      <c r="J193" s="37"/>
    </row>
    <row r="194" spans="1:10" s="6" customFormat="1" ht="12.75">
      <c r="A194" s="80"/>
      <c r="B194" s="81" t="s">
        <v>91</v>
      </c>
      <c r="C194" s="82"/>
      <c r="D194" s="82"/>
      <c r="E194" s="83"/>
      <c r="F194" s="83"/>
      <c r="G194" s="83"/>
      <c r="H194" s="83"/>
      <c r="I194" s="84"/>
      <c r="J194" s="37"/>
    </row>
    <row r="195" spans="1:10" s="6" customFormat="1" ht="12.75">
      <c r="A195" s="53" t="s">
        <v>220</v>
      </c>
      <c r="B195" s="92" t="s">
        <v>35</v>
      </c>
      <c r="C195" s="55" t="s">
        <v>15</v>
      </c>
      <c r="D195" s="55">
        <v>18</v>
      </c>
      <c r="E195" s="56"/>
      <c r="F195" s="56">
        <f>D195*E195</f>
        <v>0</v>
      </c>
      <c r="G195" s="56"/>
      <c r="H195" s="56">
        <f>D195*G195</f>
        <v>0</v>
      </c>
      <c r="I195" s="56">
        <f>F195+H195</f>
        <v>0</v>
      </c>
      <c r="J195" s="37"/>
    </row>
    <row r="196" spans="1:10" s="6" customFormat="1" ht="12.75">
      <c r="A196" s="80"/>
      <c r="B196" s="81" t="s">
        <v>413</v>
      </c>
      <c r="C196" s="82"/>
      <c r="D196" s="82"/>
      <c r="E196" s="83"/>
      <c r="F196" s="83"/>
      <c r="G196" s="83"/>
      <c r="H196" s="83"/>
      <c r="I196" s="84"/>
      <c r="J196" s="37"/>
    </row>
    <row r="197" spans="1:10" s="6" customFormat="1" ht="12.75">
      <c r="A197" s="80"/>
      <c r="B197" s="81" t="s">
        <v>414</v>
      </c>
      <c r="C197" s="82"/>
      <c r="D197" s="82"/>
      <c r="E197" s="83"/>
      <c r="F197" s="83"/>
      <c r="G197" s="83"/>
      <c r="H197" s="83"/>
      <c r="I197" s="84"/>
      <c r="J197" s="37"/>
    </row>
    <row r="198" spans="1:10" s="6" customFormat="1" ht="58.5" customHeight="1">
      <c r="A198" s="53" t="s">
        <v>221</v>
      </c>
      <c r="B198" s="70" t="s">
        <v>185</v>
      </c>
      <c r="C198" s="55" t="s">
        <v>21</v>
      </c>
      <c r="D198" s="55">
        <v>1</v>
      </c>
      <c r="E198" s="56"/>
      <c r="F198" s="56">
        <f>D198*E198</f>
        <v>0</v>
      </c>
      <c r="G198" s="56"/>
      <c r="H198" s="56">
        <f>D198*G198</f>
        <v>0</v>
      </c>
      <c r="I198" s="56">
        <f>F198+H198</f>
        <v>0</v>
      </c>
      <c r="J198" s="37"/>
    </row>
    <row r="199" spans="1:10" s="6" customFormat="1" ht="12.75">
      <c r="A199" s="80"/>
      <c r="B199" s="81" t="s">
        <v>186</v>
      </c>
      <c r="C199" s="82"/>
      <c r="D199" s="82"/>
      <c r="E199" s="83"/>
      <c r="F199" s="83"/>
      <c r="G199" s="83"/>
      <c r="H199" s="83"/>
      <c r="I199" s="84"/>
      <c r="J199" s="37"/>
    </row>
    <row r="200" spans="1:10" s="6" customFormat="1" ht="12.75">
      <c r="A200" s="80"/>
      <c r="B200" s="81" t="s">
        <v>115</v>
      </c>
      <c r="C200" s="82"/>
      <c r="D200" s="82"/>
      <c r="E200" s="83"/>
      <c r="F200" s="83"/>
      <c r="G200" s="83"/>
      <c r="H200" s="83"/>
      <c r="I200" s="84"/>
      <c r="J200" s="37"/>
    </row>
    <row r="201" spans="1:10" s="6" customFormat="1" ht="27" customHeight="1">
      <c r="A201" s="53" t="s">
        <v>222</v>
      </c>
      <c r="B201" s="70" t="s">
        <v>415</v>
      </c>
      <c r="C201" s="55" t="s">
        <v>15</v>
      </c>
      <c r="D201" s="55">
        <v>70</v>
      </c>
      <c r="E201" s="56"/>
      <c r="F201" s="56">
        <f>D201*E201</f>
        <v>0</v>
      </c>
      <c r="G201" s="56"/>
      <c r="H201" s="56">
        <f>D201*G201</f>
        <v>0</v>
      </c>
      <c r="I201" s="56">
        <f>F201+H201</f>
        <v>0</v>
      </c>
      <c r="J201" s="37"/>
    </row>
    <row r="202" spans="1:10" s="6" customFormat="1" ht="12.75">
      <c r="A202" s="80"/>
      <c r="B202" s="81" t="s">
        <v>399</v>
      </c>
      <c r="C202" s="82"/>
      <c r="D202" s="82"/>
      <c r="E202" s="83"/>
      <c r="F202" s="83"/>
      <c r="G202" s="83"/>
      <c r="H202" s="83"/>
      <c r="I202" s="84"/>
      <c r="J202" s="37"/>
    </row>
    <row r="203" spans="1:10" s="6" customFormat="1" ht="12.75">
      <c r="A203" s="80"/>
      <c r="B203" s="81" t="s">
        <v>115</v>
      </c>
      <c r="C203" s="82"/>
      <c r="D203" s="82"/>
      <c r="E203" s="83"/>
      <c r="F203" s="83"/>
      <c r="G203" s="83"/>
      <c r="H203" s="83"/>
      <c r="I203" s="84"/>
      <c r="J203" s="37"/>
    </row>
    <row r="204" spans="1:10" s="6" customFormat="1" ht="27" customHeight="1">
      <c r="A204" s="80" t="s">
        <v>223</v>
      </c>
      <c r="B204" s="89" t="s">
        <v>400</v>
      </c>
      <c r="C204" s="56" t="s">
        <v>21</v>
      </c>
      <c r="D204" s="55">
        <v>1</v>
      </c>
      <c r="E204" s="56"/>
      <c r="F204" s="56">
        <f>D204*E204</f>
        <v>0</v>
      </c>
      <c r="G204" s="56"/>
      <c r="H204" s="56">
        <f>D204*G204</f>
        <v>0</v>
      </c>
      <c r="I204" s="56">
        <f>F204+H204</f>
        <v>0</v>
      </c>
      <c r="J204" s="37"/>
    </row>
    <row r="205" spans="1:10" s="6" customFormat="1" ht="12.75">
      <c r="A205" s="80"/>
      <c r="B205" s="81" t="s">
        <v>99</v>
      </c>
      <c r="C205" s="82"/>
      <c r="D205" s="82"/>
      <c r="E205" s="83"/>
      <c r="F205" s="83"/>
      <c r="G205" s="83"/>
      <c r="H205" s="83"/>
      <c r="I205" s="84"/>
      <c r="J205" s="37"/>
    </row>
    <row r="206" spans="1:10" s="6" customFormat="1" ht="12.75">
      <c r="A206" s="80"/>
      <c r="B206" s="81" t="s">
        <v>416</v>
      </c>
      <c r="C206" s="82"/>
      <c r="D206" s="82"/>
      <c r="E206" s="83"/>
      <c r="F206" s="83"/>
      <c r="G206" s="83"/>
      <c r="H206" s="83"/>
      <c r="I206" s="84"/>
      <c r="J206" s="37"/>
    </row>
    <row r="207" spans="1:10" s="6" customFormat="1" ht="12.75">
      <c r="A207" s="80" t="s">
        <v>224</v>
      </c>
      <c r="B207" s="61" t="s">
        <v>101</v>
      </c>
      <c r="C207" s="56" t="s">
        <v>102</v>
      </c>
      <c r="D207" s="55">
        <f>10+50</f>
        <v>60</v>
      </c>
      <c r="E207" s="56"/>
      <c r="F207" s="56">
        <f>D207*E207</f>
        <v>0</v>
      </c>
      <c r="G207" s="56"/>
      <c r="H207" s="56">
        <f>D207*G207</f>
        <v>0</v>
      </c>
      <c r="I207" s="56">
        <f>F207+H207</f>
        <v>0</v>
      </c>
      <c r="J207" s="37"/>
    </row>
    <row r="208" spans="1:10" s="6" customFormat="1" ht="26.25">
      <c r="A208" s="80"/>
      <c r="B208" s="85" t="s">
        <v>278</v>
      </c>
      <c r="C208" s="82"/>
      <c r="D208" s="82"/>
      <c r="E208" s="83"/>
      <c r="F208" s="83"/>
      <c r="G208" s="83"/>
      <c r="H208" s="83"/>
      <c r="I208" s="84"/>
      <c r="J208" s="37"/>
    </row>
    <row r="209" spans="1:10" s="6" customFormat="1" ht="12.75">
      <c r="A209" s="80"/>
      <c r="B209" s="81" t="s">
        <v>416</v>
      </c>
      <c r="C209" s="82"/>
      <c r="D209" s="82"/>
      <c r="E209" s="83"/>
      <c r="F209" s="83"/>
      <c r="G209" s="83"/>
      <c r="H209" s="83"/>
      <c r="I209" s="84"/>
      <c r="J209" s="37"/>
    </row>
    <row r="210" spans="1:10" s="6" customFormat="1" ht="12.75">
      <c r="A210" s="80" t="s">
        <v>225</v>
      </c>
      <c r="B210" s="54" t="s">
        <v>20</v>
      </c>
      <c r="C210" s="55" t="s">
        <v>21</v>
      </c>
      <c r="D210" s="55">
        <v>1</v>
      </c>
      <c r="E210" s="56"/>
      <c r="F210" s="56">
        <f>D210*E210</f>
        <v>0</v>
      </c>
      <c r="G210" s="56"/>
      <c r="H210" s="56">
        <f>D210*G210</f>
        <v>0</v>
      </c>
      <c r="I210" s="56">
        <f>F210+H210</f>
        <v>0</v>
      </c>
      <c r="J210" s="37"/>
    </row>
    <row r="211" spans="1:10" s="6" customFormat="1" ht="12.75">
      <c r="A211" s="80"/>
      <c r="B211" s="81" t="s">
        <v>99</v>
      </c>
      <c r="C211" s="82"/>
      <c r="D211" s="82"/>
      <c r="E211" s="83"/>
      <c r="F211" s="83"/>
      <c r="G211" s="83"/>
      <c r="H211" s="83"/>
      <c r="I211" s="84"/>
      <c r="J211" s="37"/>
    </row>
    <row r="212" spans="1:10" s="6" customFormat="1" ht="12.75">
      <c r="A212" s="80"/>
      <c r="B212" s="81" t="s">
        <v>104</v>
      </c>
      <c r="C212" s="82"/>
      <c r="D212" s="82"/>
      <c r="E212" s="83"/>
      <c r="F212" s="83"/>
      <c r="G212" s="83"/>
      <c r="H212" s="83"/>
      <c r="I212" s="84"/>
      <c r="J212" s="37"/>
    </row>
    <row r="213" spans="1:10" s="6" customFormat="1" ht="12.75">
      <c r="A213" s="80" t="s">
        <v>226</v>
      </c>
      <c r="B213" s="54" t="s">
        <v>12</v>
      </c>
      <c r="C213" s="55" t="s">
        <v>21</v>
      </c>
      <c r="D213" s="55">
        <v>1</v>
      </c>
      <c r="E213" s="56"/>
      <c r="F213" s="56">
        <f>D213*E213</f>
        <v>0</v>
      </c>
      <c r="G213" s="56"/>
      <c r="H213" s="56">
        <f>D213*G213</f>
        <v>0</v>
      </c>
      <c r="I213" s="56">
        <f>F213+H213</f>
        <v>0</v>
      </c>
      <c r="J213" s="37"/>
    </row>
    <row r="214" spans="1:10" s="6" customFormat="1" ht="12.75">
      <c r="A214" s="80"/>
      <c r="B214" s="81" t="s">
        <v>99</v>
      </c>
      <c r="C214" s="82"/>
      <c r="D214" s="82"/>
      <c r="E214" s="83"/>
      <c r="F214" s="83"/>
      <c r="G214" s="83"/>
      <c r="H214" s="83"/>
      <c r="I214" s="84"/>
      <c r="J214" s="37"/>
    </row>
    <row r="215" spans="1:10" s="6" customFormat="1" ht="12.75">
      <c r="A215" s="80"/>
      <c r="B215" s="81" t="s">
        <v>104</v>
      </c>
      <c r="C215" s="82"/>
      <c r="D215" s="82"/>
      <c r="E215" s="83"/>
      <c r="F215" s="83"/>
      <c r="G215" s="83"/>
      <c r="H215" s="83"/>
      <c r="I215" s="84"/>
      <c r="J215" s="37"/>
    </row>
    <row r="216" spans="1:10" s="6" customFormat="1" ht="12.75">
      <c r="A216" s="80" t="s">
        <v>227</v>
      </c>
      <c r="B216" s="54" t="s">
        <v>114</v>
      </c>
      <c r="C216" s="55" t="s">
        <v>21</v>
      </c>
      <c r="D216" s="55">
        <v>1</v>
      </c>
      <c r="E216" s="56"/>
      <c r="F216" s="56">
        <f>D216*E216</f>
        <v>0</v>
      </c>
      <c r="G216" s="56"/>
      <c r="H216" s="56">
        <f>D216*G216</f>
        <v>0</v>
      </c>
      <c r="I216" s="56">
        <f>F216+H216</f>
        <v>0</v>
      </c>
      <c r="J216" s="37"/>
    </row>
    <row r="217" spans="1:10" s="6" customFormat="1" ht="12.75">
      <c r="A217" s="80"/>
      <c r="B217" s="81" t="s">
        <v>99</v>
      </c>
      <c r="C217" s="82"/>
      <c r="D217" s="82"/>
      <c r="E217" s="83"/>
      <c r="F217" s="83"/>
      <c r="G217" s="83"/>
      <c r="H217" s="83"/>
      <c r="I217" s="84"/>
      <c r="J217" s="37"/>
    </row>
    <row r="218" spans="1:10" s="6" customFormat="1" ht="12.75">
      <c r="A218" s="80"/>
      <c r="B218" s="81" t="s">
        <v>104</v>
      </c>
      <c r="C218" s="82"/>
      <c r="D218" s="82"/>
      <c r="E218" s="83"/>
      <c r="F218" s="83"/>
      <c r="G218" s="83"/>
      <c r="H218" s="83"/>
      <c r="I218" s="84"/>
      <c r="J218" s="37"/>
    </row>
    <row r="219" spans="1:10" s="6" customFormat="1" ht="12.75">
      <c r="A219" s="80" t="s">
        <v>228</v>
      </c>
      <c r="B219" s="54" t="s">
        <v>105</v>
      </c>
      <c r="C219" s="55" t="s">
        <v>19</v>
      </c>
      <c r="D219" s="55">
        <v>2</v>
      </c>
      <c r="E219" s="56"/>
      <c r="F219" s="56">
        <f>D219*E219</f>
        <v>0</v>
      </c>
      <c r="G219" s="56"/>
      <c r="H219" s="56">
        <f>D219*G219</f>
        <v>0</v>
      </c>
      <c r="I219" s="56">
        <f>F219+H219</f>
        <v>0</v>
      </c>
      <c r="J219" s="37"/>
    </row>
    <row r="220" spans="1:10" s="6" customFormat="1" ht="12.75">
      <c r="A220" s="80"/>
      <c r="B220" s="81" t="s">
        <v>250</v>
      </c>
      <c r="C220" s="82"/>
      <c r="D220" s="82"/>
      <c r="E220" s="83"/>
      <c r="F220" s="83"/>
      <c r="G220" s="83"/>
      <c r="H220" s="83"/>
      <c r="I220" s="84"/>
      <c r="J220" s="37"/>
    </row>
    <row r="221" spans="1:10" s="6" customFormat="1" ht="12.75">
      <c r="A221" s="80"/>
      <c r="B221" s="81" t="s">
        <v>191</v>
      </c>
      <c r="C221" s="82"/>
      <c r="D221" s="82"/>
      <c r="E221" s="83"/>
      <c r="F221" s="83"/>
      <c r="G221" s="83"/>
      <c r="H221" s="83"/>
      <c r="I221" s="84"/>
      <c r="J221" s="37"/>
    </row>
    <row r="222" spans="1:10" s="6" customFormat="1" ht="26.25">
      <c r="A222" s="80" t="s">
        <v>230</v>
      </c>
      <c r="B222" s="70" t="s">
        <v>229</v>
      </c>
      <c r="C222" s="55" t="s">
        <v>21</v>
      </c>
      <c r="D222" s="55">
        <v>1</v>
      </c>
      <c r="E222" s="56"/>
      <c r="F222" s="56">
        <f>D222*E222</f>
        <v>0</v>
      </c>
      <c r="G222" s="56"/>
      <c r="H222" s="56">
        <f>D222*G222</f>
        <v>0</v>
      </c>
      <c r="I222" s="56">
        <f>F222+H222</f>
        <v>0</v>
      </c>
      <c r="J222" s="37"/>
    </row>
    <row r="223" spans="1:10" s="6" customFormat="1" ht="12.75">
      <c r="A223" s="80"/>
      <c r="B223" s="81" t="s">
        <v>99</v>
      </c>
      <c r="C223" s="82"/>
      <c r="D223" s="82"/>
      <c r="E223" s="83"/>
      <c r="F223" s="83"/>
      <c r="G223" s="83"/>
      <c r="H223" s="83"/>
      <c r="I223" s="84"/>
      <c r="J223" s="37"/>
    </row>
    <row r="224" spans="1:10" s="6" customFormat="1" ht="12.75">
      <c r="A224" s="80"/>
      <c r="B224" s="81" t="s">
        <v>191</v>
      </c>
      <c r="C224" s="82"/>
      <c r="D224" s="82"/>
      <c r="E224" s="83"/>
      <c r="F224" s="83"/>
      <c r="G224" s="83"/>
      <c r="H224" s="83"/>
      <c r="I224" s="84"/>
      <c r="J224" s="37"/>
    </row>
    <row r="225" spans="1:10" s="6" customFormat="1" ht="6" customHeight="1" thickBot="1">
      <c r="A225" s="18"/>
      <c r="B225" s="67"/>
      <c r="C225" s="20"/>
      <c r="D225" s="33"/>
      <c r="E225" s="33"/>
      <c r="F225" s="33"/>
      <c r="G225" s="33"/>
      <c r="H225" s="33"/>
      <c r="I225" s="4"/>
      <c r="J225" s="37"/>
    </row>
    <row r="226" spans="1:10" s="6" customFormat="1" ht="13.5" thickBot="1">
      <c r="A226" s="11">
        <v>2</v>
      </c>
      <c r="B226" s="22" t="s">
        <v>47</v>
      </c>
      <c r="C226" s="24"/>
      <c r="D226" s="24"/>
      <c r="E226" s="35"/>
      <c r="F226" s="35">
        <f>SUM(F110:F225)</f>
        <v>0</v>
      </c>
      <c r="G226" s="35"/>
      <c r="H226" s="35">
        <f>SUM(H110:H225)</f>
        <v>0</v>
      </c>
      <c r="I226" s="36">
        <f>SUM(I110:I225)</f>
        <v>0</v>
      </c>
      <c r="J226" s="37"/>
    </row>
    <row r="227" spans="1:10" s="6" customFormat="1" ht="12.75">
      <c r="A227" s="63"/>
      <c r="B227" s="64"/>
      <c r="C227" s="65"/>
      <c r="D227" s="66"/>
      <c r="E227" s="30"/>
      <c r="F227" s="30"/>
      <c r="G227" s="30"/>
      <c r="H227" s="30"/>
      <c r="I227" s="37"/>
      <c r="J227" s="37"/>
    </row>
    <row r="228" spans="1:10" s="6" customFormat="1" ht="15">
      <c r="A228" s="63"/>
      <c r="B228" s="69" t="s">
        <v>23</v>
      </c>
      <c r="C228" s="65"/>
      <c r="D228" s="66" t="s">
        <v>428</v>
      </c>
      <c r="E228" s="30"/>
      <c r="F228" s="30" t="s">
        <v>429</v>
      </c>
      <c r="G228" s="30" t="s">
        <v>430</v>
      </c>
      <c r="H228" s="30" t="s">
        <v>431</v>
      </c>
      <c r="I228" s="37"/>
      <c r="J228" s="37"/>
    </row>
    <row r="229" spans="1:10" s="6" customFormat="1" ht="12.75">
      <c r="A229" s="68">
        <v>1</v>
      </c>
      <c r="B229" s="44" t="str">
        <f>B11</f>
        <v>zemní úložná trasa v jižním chodníku Masarykova n.</v>
      </c>
      <c r="C229" s="93">
        <f>I107</f>
        <v>0</v>
      </c>
      <c r="D229" s="93"/>
      <c r="E229" s="30"/>
      <c r="F229" s="30">
        <f>F34+H34</f>
        <v>0</v>
      </c>
      <c r="G229" s="30">
        <v>0</v>
      </c>
      <c r="H229" s="30">
        <f>C229-F229-G229</f>
        <v>0</v>
      </c>
      <c r="I229" s="37"/>
      <c r="J229" s="37"/>
    </row>
    <row r="230" spans="1:10" s="6" customFormat="1" ht="12.75">
      <c r="A230" s="68">
        <v>2</v>
      </c>
      <c r="B230" s="44" t="str">
        <f>B109</f>
        <v>zemní úložná trasa z ulice Husova do objektu Husova 985 </v>
      </c>
      <c r="C230" s="93">
        <f>I226</f>
        <v>0</v>
      </c>
      <c r="D230" s="93"/>
      <c r="E230" s="30"/>
      <c r="F230" s="30">
        <f>F141+H141+F144+H144+F150+H150+F159+H159</f>
        <v>0</v>
      </c>
      <c r="G230" s="30">
        <f>F147+H147</f>
        <v>0</v>
      </c>
      <c r="H230" s="30">
        <f>C230-F230-G230</f>
        <v>0</v>
      </c>
      <c r="I230" s="37"/>
      <c r="J230" s="37"/>
    </row>
    <row r="231" spans="1:10" ht="12.75">
      <c r="A231" s="18"/>
      <c r="B231" s="28"/>
      <c r="C231" s="20"/>
      <c r="D231" s="29"/>
      <c r="E231" s="33"/>
      <c r="F231" s="33"/>
      <c r="G231" s="33"/>
      <c r="H231" s="33"/>
      <c r="I231" s="4"/>
      <c r="J231" s="30"/>
    </row>
    <row r="232" spans="1:10" ht="12.75">
      <c r="A232" s="18"/>
      <c r="B232" s="28" t="s">
        <v>7</v>
      </c>
      <c r="C232" s="96">
        <f>SUM(C229:D231)</f>
        <v>0</v>
      </c>
      <c r="D232" s="96"/>
      <c r="E232" s="33"/>
      <c r="F232" s="33">
        <f>SUM(F229:F231)</f>
        <v>0</v>
      </c>
      <c r="G232" s="33">
        <f>SUM(G229:G231)</f>
        <v>0</v>
      </c>
      <c r="H232" s="33">
        <f>SUM(H229:H231)</f>
        <v>0</v>
      </c>
      <c r="I232" s="41"/>
      <c r="J232" s="42"/>
    </row>
    <row r="233" spans="1:10" ht="13.5" thickBot="1">
      <c r="A233" s="18"/>
      <c r="B233" s="31" t="s">
        <v>13</v>
      </c>
      <c r="C233" s="98">
        <f>ROUND(C232*0.21,1)</f>
        <v>0</v>
      </c>
      <c r="D233" s="98"/>
      <c r="E233" s="4"/>
      <c r="F233" s="4">
        <f>ROUND(F232*0.21,1)</f>
        <v>0</v>
      </c>
      <c r="G233" s="4">
        <f>ROUND(G232*0.21,1)</f>
        <v>0</v>
      </c>
      <c r="H233" s="4">
        <f>ROUND(H232*0.21,1)</f>
        <v>0</v>
      </c>
      <c r="I233" s="4"/>
      <c r="J233" s="30"/>
    </row>
    <row r="234" spans="1:10" s="6" customFormat="1" ht="13.5" thickBot="1">
      <c r="A234" s="39"/>
      <c r="B234" s="40" t="s">
        <v>25</v>
      </c>
      <c r="C234" s="95">
        <f>ROUND(C232+C233,0)</f>
        <v>0</v>
      </c>
      <c r="D234" s="95"/>
      <c r="E234" s="35"/>
      <c r="F234" s="35">
        <f>ROUND(F232+F233,0)</f>
        <v>0</v>
      </c>
      <c r="G234" s="35">
        <f>ROUND(G232+G233,0)</f>
        <v>0</v>
      </c>
      <c r="H234" s="35">
        <f>ROUND(H232+H233,0)</f>
        <v>0</v>
      </c>
      <c r="I234" s="43"/>
      <c r="J234" s="42"/>
    </row>
    <row r="235" spans="1:8" ht="12.75">
      <c r="A235" s="18"/>
      <c r="B235" s="31"/>
      <c r="C235" s="18"/>
      <c r="D235" s="29"/>
      <c r="E235" s="5"/>
      <c r="F235" s="5"/>
      <c r="G235" s="5"/>
      <c r="H235" s="5"/>
    </row>
    <row r="236" spans="1:10" ht="15">
      <c r="A236" s="97" t="s">
        <v>44</v>
      </c>
      <c r="B236" s="97"/>
      <c r="C236" s="97"/>
      <c r="D236" s="97"/>
      <c r="E236" s="97"/>
      <c r="F236" s="97"/>
      <c r="G236" s="97"/>
      <c r="H236" s="97"/>
      <c r="I236" s="97"/>
      <c r="J236" s="44"/>
    </row>
    <row r="237" spans="1:9" ht="12.75">
      <c r="A237" s="94" t="s">
        <v>24</v>
      </c>
      <c r="B237" s="94"/>
      <c r="C237" s="94"/>
      <c r="D237" s="94"/>
      <c r="E237" s="94"/>
      <c r="F237" s="94"/>
      <c r="G237" s="94"/>
      <c r="H237" s="94"/>
      <c r="I237" s="94"/>
    </row>
    <row r="238" spans="1:9" ht="12.75">
      <c r="A238" s="94" t="s">
        <v>42</v>
      </c>
      <c r="B238" s="94"/>
      <c r="C238" s="94"/>
      <c r="D238" s="94"/>
      <c r="E238" s="94"/>
      <c r="F238" s="94"/>
      <c r="G238" s="94"/>
      <c r="H238" s="94"/>
      <c r="I238" s="94"/>
    </row>
    <row r="239" spans="1:9" ht="12.75">
      <c r="A239" s="94" t="s">
        <v>433</v>
      </c>
      <c r="B239" s="94"/>
      <c r="C239" s="94"/>
      <c r="D239" s="94"/>
      <c r="E239" s="94"/>
      <c r="F239" s="94"/>
      <c r="G239" s="94"/>
      <c r="H239" s="94"/>
      <c r="I239" s="94"/>
    </row>
    <row r="240" spans="1:8" ht="12.75">
      <c r="A240" s="18"/>
      <c r="B240" s="31"/>
      <c r="C240" s="18"/>
      <c r="D240" s="20"/>
      <c r="E240" s="5"/>
      <c r="F240" s="5"/>
      <c r="G240" s="5"/>
      <c r="H240" s="5"/>
    </row>
    <row r="241" spans="1:8" ht="12.75">
      <c r="A241" s="18"/>
      <c r="B241" s="31"/>
      <c r="C241" s="18"/>
      <c r="D241" s="20"/>
      <c r="E241" s="5"/>
      <c r="F241" s="5"/>
      <c r="G241" s="5"/>
      <c r="H241" s="5"/>
    </row>
    <row r="242" spans="1:8" ht="12.75">
      <c r="A242" s="18"/>
      <c r="B242" s="31"/>
      <c r="C242" s="18"/>
      <c r="D242" s="20"/>
      <c r="E242" s="5"/>
      <c r="F242" s="5"/>
      <c r="G242" s="5"/>
      <c r="H242" s="5"/>
    </row>
    <row r="243" spans="1:8" ht="12.75">
      <c r="A243" s="18"/>
      <c r="B243" s="31"/>
      <c r="C243" s="18"/>
      <c r="D243" s="20"/>
      <c r="E243" s="5"/>
      <c r="F243" s="5"/>
      <c r="G243" s="5"/>
      <c r="H243" s="5"/>
    </row>
    <row r="244" spans="1:8" ht="12.75">
      <c r="A244" s="18"/>
      <c r="B244" s="31"/>
      <c r="C244" s="18"/>
      <c r="D244" s="20"/>
      <c r="E244" s="5"/>
      <c r="F244" s="5"/>
      <c r="G244" s="5"/>
      <c r="H244" s="5"/>
    </row>
    <row r="245" spans="1:8" ht="12.75">
      <c r="A245" s="18"/>
      <c r="B245" s="31"/>
      <c r="C245" s="18"/>
      <c r="D245" s="20"/>
      <c r="E245" s="5"/>
      <c r="F245" s="5"/>
      <c r="G245" s="5"/>
      <c r="H245" s="5"/>
    </row>
    <row r="246" spans="1:8" ht="12.75">
      <c r="A246" s="18"/>
      <c r="B246" s="28"/>
      <c r="C246" s="18"/>
      <c r="D246" s="20"/>
      <c r="E246" s="21"/>
      <c r="F246" s="21"/>
      <c r="G246" s="21"/>
      <c r="H246" s="21"/>
    </row>
    <row r="247" spans="1:8" ht="12.75">
      <c r="A247" s="18"/>
      <c r="B247" s="28"/>
      <c r="C247" s="18"/>
      <c r="D247" s="20"/>
      <c r="E247" s="21"/>
      <c r="F247" s="21"/>
      <c r="G247" s="21"/>
      <c r="H247" s="21"/>
    </row>
    <row r="248" spans="1:8" ht="12.75">
      <c r="A248" s="18"/>
      <c r="B248" s="31"/>
      <c r="C248" s="18"/>
      <c r="D248" s="20"/>
      <c r="E248" s="21"/>
      <c r="F248" s="21"/>
      <c r="G248" s="21"/>
      <c r="H248" s="21"/>
    </row>
    <row r="250" spans="1:2" ht="12.75">
      <c r="A250" s="3"/>
      <c r="B250" s="8"/>
    </row>
    <row r="251" spans="1:8" ht="12.75">
      <c r="A251" s="3"/>
      <c r="B251" s="8"/>
      <c r="D251" s="4"/>
      <c r="E251" s="5"/>
      <c r="F251" s="5"/>
      <c r="G251" s="5"/>
      <c r="H251" s="5"/>
    </row>
    <row r="252" spans="1:8" ht="12.75">
      <c r="A252" s="3"/>
      <c r="D252" s="4"/>
      <c r="E252" s="5"/>
      <c r="F252" s="5"/>
      <c r="G252" s="5"/>
      <c r="H252" s="5"/>
    </row>
    <row r="253" spans="1:8" ht="12.75">
      <c r="A253" s="3"/>
      <c r="D253" s="4"/>
      <c r="E253" s="5"/>
      <c r="F253" s="5"/>
      <c r="G253" s="5"/>
      <c r="H253" s="5"/>
    </row>
    <row r="254" spans="1:8" ht="12.75">
      <c r="A254" s="3"/>
      <c r="D254" s="4"/>
      <c r="E254" s="5"/>
      <c r="F254" s="5"/>
      <c r="G254" s="5"/>
      <c r="H254" s="5"/>
    </row>
    <row r="255" spans="1:8" ht="12.75">
      <c r="A255" s="3"/>
      <c r="D255" s="4"/>
      <c r="E255" s="5"/>
      <c r="F255" s="5"/>
      <c r="G255" s="5"/>
      <c r="H255" s="5"/>
    </row>
    <row r="256" spans="1:8" ht="12.75">
      <c r="A256" s="3"/>
      <c r="B256" s="46"/>
      <c r="D256" s="4"/>
      <c r="E256" s="5"/>
      <c r="F256" s="5"/>
      <c r="G256" s="5"/>
      <c r="H256" s="5"/>
    </row>
    <row r="257" spans="1:8" ht="12.75">
      <c r="A257" s="3"/>
      <c r="D257" s="4"/>
      <c r="E257" s="5"/>
      <c r="F257" s="5"/>
      <c r="G257" s="5"/>
      <c r="H257" s="5"/>
    </row>
    <row r="258" spans="1:8" ht="12.75">
      <c r="A258" s="3"/>
      <c r="D258" s="4"/>
      <c r="E258" s="5"/>
      <c r="F258" s="5"/>
      <c r="G258" s="5"/>
      <c r="H258" s="5"/>
    </row>
    <row r="259" spans="1:8" ht="12.75">
      <c r="A259" s="3"/>
      <c r="B259" s="8"/>
      <c r="D259" s="4"/>
      <c r="E259" s="5"/>
      <c r="F259" s="5"/>
      <c r="G259" s="5"/>
      <c r="H259" s="5"/>
    </row>
    <row r="260" spans="1:8" ht="12.75">
      <c r="A260" s="3"/>
      <c r="D260" s="4"/>
      <c r="E260" s="5"/>
      <c r="F260" s="5"/>
      <c r="G260" s="5"/>
      <c r="H260" s="5"/>
    </row>
    <row r="261" spans="1:8" ht="12.75">
      <c r="A261" s="3"/>
      <c r="D261" s="4"/>
      <c r="E261" s="5"/>
      <c r="F261" s="5"/>
      <c r="G261" s="5"/>
      <c r="H261" s="5"/>
    </row>
    <row r="262" spans="1:8" ht="12.75">
      <c r="A262" s="3"/>
      <c r="B262" s="8"/>
      <c r="D262" s="4"/>
      <c r="E262" s="5"/>
      <c r="F262" s="5"/>
      <c r="G262" s="5"/>
      <c r="H262" s="5"/>
    </row>
    <row r="263" spans="1:8" ht="12.75">
      <c r="A263" s="3"/>
      <c r="D263" s="4"/>
      <c r="E263" s="5"/>
      <c r="F263" s="5"/>
      <c r="G263" s="5"/>
      <c r="H263" s="5"/>
    </row>
    <row r="264" spans="1:8" ht="12.75">
      <c r="A264" s="3"/>
      <c r="B264" s="8"/>
      <c r="D264" s="4"/>
      <c r="E264" s="5"/>
      <c r="F264" s="5"/>
      <c r="G264" s="5"/>
      <c r="H264" s="5"/>
    </row>
    <row r="265" spans="1:8" ht="12.75">
      <c r="A265" s="3"/>
      <c r="D265" s="4"/>
      <c r="E265" s="5"/>
      <c r="F265" s="5"/>
      <c r="G265" s="5"/>
      <c r="H265" s="5"/>
    </row>
    <row r="266" spans="1:8" ht="12.75">
      <c r="A266" s="3"/>
      <c r="D266" s="4"/>
      <c r="E266" s="5"/>
      <c r="F266" s="5"/>
      <c r="G266" s="5"/>
      <c r="H266" s="5"/>
    </row>
    <row r="267" spans="1:8" ht="12.75">
      <c r="A267" s="3"/>
      <c r="B267" s="8"/>
      <c r="D267" s="4"/>
      <c r="E267" s="5"/>
      <c r="F267" s="5"/>
      <c r="G267" s="5"/>
      <c r="H267" s="5"/>
    </row>
    <row r="268" spans="1:8" ht="12.75">
      <c r="A268" s="3"/>
      <c r="D268" s="4"/>
      <c r="E268" s="5"/>
      <c r="F268" s="5"/>
      <c r="G268" s="5"/>
      <c r="H268" s="5"/>
    </row>
    <row r="269" spans="1:8" ht="12.75">
      <c r="A269" s="3"/>
      <c r="D269" s="4"/>
      <c r="E269" s="5"/>
      <c r="F269" s="5"/>
      <c r="G269" s="5"/>
      <c r="H269" s="5"/>
    </row>
    <row r="270" spans="1:8" ht="12.75">
      <c r="A270" s="3"/>
      <c r="B270" s="8"/>
      <c r="D270" s="4"/>
      <c r="E270" s="5"/>
      <c r="F270" s="5"/>
      <c r="G270" s="5"/>
      <c r="H270" s="5"/>
    </row>
    <row r="271" spans="1:8" ht="12.75">
      <c r="A271" s="3"/>
      <c r="D271" s="4"/>
      <c r="E271" s="5"/>
      <c r="F271" s="5"/>
      <c r="G271" s="5"/>
      <c r="H271" s="5"/>
    </row>
    <row r="272" spans="1:8" ht="12.75">
      <c r="A272" s="3"/>
      <c r="D272" s="4"/>
      <c r="E272" s="5"/>
      <c r="F272" s="5"/>
      <c r="G272" s="5"/>
      <c r="H272" s="5"/>
    </row>
    <row r="273" spans="1:2" ht="12.75">
      <c r="A273" s="3"/>
      <c r="B273" s="8"/>
    </row>
    <row r="274" spans="1:8" ht="12.75">
      <c r="A274" s="3"/>
      <c r="D274" s="4"/>
      <c r="E274" s="5"/>
      <c r="F274" s="5"/>
      <c r="G274" s="5"/>
      <c r="H274" s="5"/>
    </row>
    <row r="275" spans="1:8" ht="12.75">
      <c r="A275" s="3"/>
      <c r="D275" s="4"/>
      <c r="E275" s="5"/>
      <c r="F275" s="5"/>
      <c r="G275" s="5"/>
      <c r="H275" s="5"/>
    </row>
    <row r="276" spans="1:8" ht="12.75">
      <c r="A276" s="3"/>
      <c r="D276" s="4"/>
      <c r="E276" s="5"/>
      <c r="F276" s="5"/>
      <c r="G276" s="5"/>
      <c r="H276" s="5"/>
    </row>
    <row r="277" spans="1:8" ht="12.75">
      <c r="A277" s="3"/>
      <c r="D277" s="4"/>
      <c r="E277" s="5"/>
      <c r="F277" s="5"/>
      <c r="G277" s="5"/>
      <c r="H277" s="5"/>
    </row>
    <row r="278" spans="1:8" ht="12.75">
      <c r="A278" s="3"/>
      <c r="D278" s="4"/>
      <c r="E278" s="5"/>
      <c r="F278" s="5"/>
      <c r="G278" s="5"/>
      <c r="H278" s="5"/>
    </row>
    <row r="279" spans="1:8" ht="12.75">
      <c r="A279" s="3"/>
      <c r="B279" s="46"/>
      <c r="D279" s="4"/>
      <c r="E279" s="5"/>
      <c r="F279" s="5"/>
      <c r="G279" s="5"/>
      <c r="H279" s="5"/>
    </row>
    <row r="280" spans="1:8" ht="12.75">
      <c r="A280" s="3"/>
      <c r="B280" s="46"/>
      <c r="D280" s="4"/>
      <c r="E280" s="5"/>
      <c r="F280" s="5"/>
      <c r="G280" s="5"/>
      <c r="H280" s="5"/>
    </row>
    <row r="281" spans="1:8" ht="12.75">
      <c r="A281" s="3"/>
      <c r="B281" s="46"/>
      <c r="D281" s="4"/>
      <c r="E281" s="5"/>
      <c r="F281" s="5"/>
      <c r="G281" s="5"/>
      <c r="H281" s="5"/>
    </row>
    <row r="282" spans="1:8" ht="12.75">
      <c r="A282" s="3"/>
      <c r="B282" s="46"/>
      <c r="D282" s="4"/>
      <c r="E282" s="5"/>
      <c r="F282" s="5"/>
      <c r="G282" s="5"/>
      <c r="H282" s="5"/>
    </row>
    <row r="283" spans="1:8" ht="12.75">
      <c r="A283" s="3"/>
      <c r="B283" s="46"/>
      <c r="D283" s="4"/>
      <c r="E283" s="5"/>
      <c r="F283" s="5"/>
      <c r="G283" s="5"/>
      <c r="H283" s="5"/>
    </row>
    <row r="284" spans="1:8" ht="12.75">
      <c r="A284" s="3"/>
      <c r="B284" s="46"/>
      <c r="D284" s="4"/>
      <c r="E284" s="5"/>
      <c r="F284" s="5"/>
      <c r="G284" s="5"/>
      <c r="H284" s="5"/>
    </row>
    <row r="285" spans="1:8" ht="12.75">
      <c r="A285" s="3"/>
      <c r="B285" s="46"/>
      <c r="D285" s="4"/>
      <c r="E285" s="5"/>
      <c r="F285" s="5"/>
      <c r="G285" s="5"/>
      <c r="H285" s="5"/>
    </row>
    <row r="286" spans="1:8" ht="12.75">
      <c r="A286" s="3"/>
      <c r="D286" s="4"/>
      <c r="E286" s="5"/>
      <c r="F286" s="5"/>
      <c r="G286" s="5"/>
      <c r="H286" s="5"/>
    </row>
    <row r="287" spans="1:8" ht="12.75">
      <c r="A287" s="3"/>
      <c r="D287" s="4"/>
      <c r="E287" s="5"/>
      <c r="F287" s="5"/>
      <c r="G287" s="5"/>
      <c r="H287" s="5"/>
    </row>
    <row r="288" spans="1:8" ht="12.75">
      <c r="A288" s="3"/>
      <c r="D288" s="4"/>
      <c r="E288" s="5"/>
      <c r="F288" s="5"/>
      <c r="G288" s="5"/>
      <c r="H288" s="5"/>
    </row>
    <row r="289" spans="1:8" ht="12.75">
      <c r="A289" s="3"/>
      <c r="D289" s="4"/>
      <c r="E289" s="5"/>
      <c r="F289" s="5"/>
      <c r="G289" s="5"/>
      <c r="H289" s="5"/>
    </row>
    <row r="290" spans="1:8" ht="12.75">
      <c r="A290" s="3"/>
      <c r="D290" s="4"/>
      <c r="E290" s="5"/>
      <c r="F290" s="5"/>
      <c r="G290" s="5"/>
      <c r="H290" s="5"/>
    </row>
    <row r="291" spans="1:8" ht="12.75">
      <c r="A291" s="3"/>
      <c r="D291" s="4"/>
      <c r="E291" s="5"/>
      <c r="F291" s="5"/>
      <c r="G291" s="5"/>
      <c r="H291" s="5"/>
    </row>
    <row r="292" spans="1:8" ht="12.75">
      <c r="A292" s="3"/>
      <c r="D292" s="4"/>
      <c r="E292" s="5"/>
      <c r="F292" s="5"/>
      <c r="G292" s="5"/>
      <c r="H292" s="5"/>
    </row>
    <row r="293" spans="1:8" ht="12.75">
      <c r="A293" s="3"/>
      <c r="D293" s="4"/>
      <c r="E293" s="5"/>
      <c r="F293" s="5"/>
      <c r="G293" s="5"/>
      <c r="H293" s="5"/>
    </row>
    <row r="294" spans="1:8" ht="12.75">
      <c r="A294" s="3"/>
      <c r="D294" s="4"/>
      <c r="E294" s="5"/>
      <c r="F294" s="5"/>
      <c r="G294" s="5"/>
      <c r="H294" s="5"/>
    </row>
    <row r="295" spans="1:8" ht="12.75">
      <c r="A295" s="3"/>
      <c r="D295" s="4"/>
      <c r="E295" s="5"/>
      <c r="F295" s="5"/>
      <c r="G295" s="5"/>
      <c r="H295" s="5"/>
    </row>
    <row r="296" spans="1:8" ht="12.75">
      <c r="A296" s="3"/>
      <c r="D296" s="4"/>
      <c r="E296" s="5"/>
      <c r="F296" s="5"/>
      <c r="G296" s="5"/>
      <c r="H296" s="5"/>
    </row>
    <row r="297" spans="1:8" ht="12.75">
      <c r="A297" s="3"/>
      <c r="D297" s="4"/>
      <c r="E297" s="5"/>
      <c r="F297" s="5"/>
      <c r="G297" s="5"/>
      <c r="H297" s="5"/>
    </row>
    <row r="298" spans="1:8" ht="12.75">
      <c r="A298" s="3"/>
      <c r="D298" s="4"/>
      <c r="E298" s="5"/>
      <c r="F298" s="5"/>
      <c r="G298" s="5"/>
      <c r="H298" s="5"/>
    </row>
    <row r="299" spans="1:8" ht="12.75">
      <c r="A299" s="3"/>
      <c r="D299" s="4"/>
      <c r="E299" s="5"/>
      <c r="F299" s="5"/>
      <c r="G299" s="5"/>
      <c r="H299" s="5"/>
    </row>
    <row r="300" spans="1:8" ht="12.75">
      <c r="A300" s="3"/>
      <c r="D300" s="4"/>
      <c r="E300" s="5"/>
      <c r="F300" s="5"/>
      <c r="G300" s="5"/>
      <c r="H300" s="5"/>
    </row>
    <row r="301" spans="1:8" ht="12.75">
      <c r="A301" s="3"/>
      <c r="D301" s="4"/>
      <c r="E301" s="5"/>
      <c r="F301" s="5"/>
      <c r="G301" s="5"/>
      <c r="H301" s="5"/>
    </row>
    <row r="302" spans="1:8" ht="12.75">
      <c r="A302" s="3"/>
      <c r="D302" s="4"/>
      <c r="E302" s="5"/>
      <c r="F302" s="5"/>
      <c r="G302" s="5"/>
      <c r="H302" s="5"/>
    </row>
    <row r="303" spans="1:8" ht="12.75">
      <c r="A303" s="3"/>
      <c r="D303" s="4"/>
      <c r="E303" s="5"/>
      <c r="F303" s="5"/>
      <c r="G303" s="5"/>
      <c r="H303" s="5"/>
    </row>
    <row r="304" spans="1:8" ht="12.75">
      <c r="A304" s="3"/>
      <c r="D304" s="4"/>
      <c r="E304" s="5"/>
      <c r="F304" s="5"/>
      <c r="G304" s="5"/>
      <c r="H304" s="5"/>
    </row>
    <row r="305" spans="1:8" ht="12.75">
      <c r="A305" s="3"/>
      <c r="D305" s="4"/>
      <c r="E305" s="5"/>
      <c r="F305" s="5"/>
      <c r="G305" s="5"/>
      <c r="H305" s="5"/>
    </row>
    <row r="306" spans="1:8" ht="12.75">
      <c r="A306" s="3"/>
      <c r="D306" s="4"/>
      <c r="E306" s="5"/>
      <c r="F306" s="5"/>
      <c r="G306" s="5"/>
      <c r="H306" s="5"/>
    </row>
    <row r="307" spans="1:8" ht="12.75">
      <c r="A307" s="3"/>
      <c r="D307" s="4"/>
      <c r="E307" s="5"/>
      <c r="F307" s="5"/>
      <c r="G307" s="5"/>
      <c r="H307" s="5"/>
    </row>
    <row r="308" spans="1:8" ht="12.75">
      <c r="A308" s="47"/>
      <c r="D308" s="4"/>
      <c r="E308" s="5"/>
      <c r="F308" s="5"/>
      <c r="G308" s="5"/>
      <c r="H308" s="5"/>
    </row>
    <row r="309" spans="1:8" ht="12.75">
      <c r="A309" s="47"/>
      <c r="D309" s="4"/>
      <c r="E309" s="5"/>
      <c r="F309" s="5"/>
      <c r="G309" s="5"/>
      <c r="H309" s="5"/>
    </row>
    <row r="310" spans="1:8" ht="12.75">
      <c r="A310" s="47"/>
      <c r="D310" s="4"/>
      <c r="E310" s="5"/>
      <c r="F310" s="5"/>
      <c r="G310" s="5"/>
      <c r="H310" s="5"/>
    </row>
    <row r="311" spans="1:8" ht="12.75">
      <c r="A311" s="47"/>
      <c r="D311" s="4"/>
      <c r="E311" s="5"/>
      <c r="F311" s="5"/>
      <c r="G311" s="5"/>
      <c r="H311" s="5"/>
    </row>
    <row r="312" spans="1:8" ht="12.75">
      <c r="A312" s="47"/>
      <c r="D312" s="4"/>
      <c r="E312" s="5"/>
      <c r="F312" s="5"/>
      <c r="G312" s="5"/>
      <c r="H312" s="5"/>
    </row>
    <row r="313" spans="1:8" ht="12.75">
      <c r="A313" s="47"/>
      <c r="D313" s="4"/>
      <c r="E313" s="5"/>
      <c r="F313" s="5"/>
      <c r="G313" s="5"/>
      <c r="H313" s="5"/>
    </row>
    <row r="314" spans="1:8" ht="12.75">
      <c r="A314" s="47"/>
      <c r="D314" s="4"/>
      <c r="E314" s="5"/>
      <c r="F314" s="5"/>
      <c r="G314" s="5"/>
      <c r="H314" s="5"/>
    </row>
    <row r="315" spans="1:8" ht="12.75">
      <c r="A315" s="47"/>
      <c r="D315" s="4"/>
      <c r="E315" s="5"/>
      <c r="F315" s="5"/>
      <c r="G315" s="5"/>
      <c r="H315" s="5"/>
    </row>
    <row r="316" spans="1:8" ht="12.75">
      <c r="A316" s="47"/>
      <c r="D316" s="4"/>
      <c r="E316" s="5"/>
      <c r="F316" s="5"/>
      <c r="G316" s="5"/>
      <c r="H316" s="5"/>
    </row>
    <row r="317" spans="1:8" ht="12.75">
      <c r="A317" s="3"/>
      <c r="D317" s="4"/>
      <c r="E317" s="5"/>
      <c r="F317" s="5"/>
      <c r="G317" s="5"/>
      <c r="H317" s="5"/>
    </row>
    <row r="318" spans="1:8" ht="12.75">
      <c r="A318" s="3"/>
      <c r="D318" s="4"/>
      <c r="E318" s="5"/>
      <c r="F318" s="5"/>
      <c r="G318" s="5"/>
      <c r="H318" s="5"/>
    </row>
    <row r="319" spans="1:8" ht="12.75">
      <c r="A319" s="3"/>
      <c r="D319" s="4"/>
      <c r="E319" s="5"/>
      <c r="F319" s="5"/>
      <c r="G319" s="5"/>
      <c r="H319" s="5"/>
    </row>
    <row r="320" spans="1:8" ht="12.75">
      <c r="A320" s="3"/>
      <c r="D320" s="4"/>
      <c r="E320" s="5"/>
      <c r="F320" s="5"/>
      <c r="G320" s="5"/>
      <c r="H320" s="5"/>
    </row>
    <row r="321" spans="1:8" ht="12.75">
      <c r="A321" s="3"/>
      <c r="D321" s="4"/>
      <c r="E321" s="5"/>
      <c r="F321" s="5"/>
      <c r="G321" s="5"/>
      <c r="H321" s="5"/>
    </row>
    <row r="322" spans="1:8" ht="12.75">
      <c r="A322" s="3"/>
      <c r="D322" s="4"/>
      <c r="E322" s="5"/>
      <c r="F322" s="5"/>
      <c r="G322" s="5"/>
      <c r="H322" s="5"/>
    </row>
    <row r="323" spans="1:8" ht="12.75">
      <c r="A323" s="3"/>
      <c r="D323" s="4"/>
      <c r="E323" s="5"/>
      <c r="F323" s="5"/>
      <c r="G323" s="5"/>
      <c r="H323" s="5"/>
    </row>
    <row r="324" spans="1:8" ht="12.75">
      <c r="A324" s="3"/>
      <c r="D324" s="4"/>
      <c r="E324" s="5"/>
      <c r="F324" s="5"/>
      <c r="G324" s="5"/>
      <c r="H324" s="5"/>
    </row>
    <row r="325" spans="1:8" ht="12.75">
      <c r="A325" s="3"/>
      <c r="D325" s="4"/>
      <c r="E325" s="5"/>
      <c r="F325" s="5"/>
      <c r="G325" s="5"/>
      <c r="H325" s="5"/>
    </row>
    <row r="326" spans="1:8" ht="12.75">
      <c r="A326" s="3"/>
      <c r="D326" s="4"/>
      <c r="E326" s="5"/>
      <c r="F326" s="5"/>
      <c r="G326" s="5"/>
      <c r="H326" s="5"/>
    </row>
    <row r="327" spans="1:8" ht="12.75">
      <c r="A327" s="3"/>
      <c r="D327" s="4"/>
      <c r="E327" s="5"/>
      <c r="F327" s="5"/>
      <c r="G327" s="5"/>
      <c r="H327" s="5"/>
    </row>
    <row r="328" spans="1:8" ht="12.75">
      <c r="A328" s="3"/>
      <c r="D328" s="4"/>
      <c r="E328" s="5"/>
      <c r="F328" s="5"/>
      <c r="G328" s="5"/>
      <c r="H328" s="5"/>
    </row>
    <row r="329" spans="1:8" ht="12.75">
      <c r="A329" s="3"/>
      <c r="D329" s="4"/>
      <c r="E329" s="5"/>
      <c r="F329" s="5"/>
      <c r="G329" s="5"/>
      <c r="H329" s="5"/>
    </row>
    <row r="330" spans="1:8" ht="12.75">
      <c r="A330" s="3"/>
      <c r="D330" s="4"/>
      <c r="E330" s="5"/>
      <c r="F330" s="5"/>
      <c r="G330" s="5"/>
      <c r="H330" s="5"/>
    </row>
    <row r="331" spans="1:8" ht="12.75">
      <c r="A331" s="3"/>
      <c r="D331" s="4"/>
      <c r="E331" s="5"/>
      <c r="F331" s="5"/>
      <c r="G331" s="5"/>
      <c r="H331" s="5"/>
    </row>
    <row r="332" spans="1:8" ht="12.75">
      <c r="A332" s="3"/>
      <c r="D332" s="4"/>
      <c r="E332" s="5"/>
      <c r="F332" s="5"/>
      <c r="G332" s="5"/>
      <c r="H332" s="5"/>
    </row>
    <row r="333" spans="1:8" ht="12.75">
      <c r="A333" s="3"/>
      <c r="D333" s="4"/>
      <c r="E333" s="5"/>
      <c r="F333" s="5"/>
      <c r="G333" s="5"/>
      <c r="H333" s="5"/>
    </row>
    <row r="334" spans="1:8" ht="12.75">
      <c r="A334" s="3"/>
      <c r="D334" s="4"/>
      <c r="E334" s="5"/>
      <c r="F334" s="5"/>
      <c r="G334" s="5"/>
      <c r="H334" s="5"/>
    </row>
    <row r="335" spans="1:8" ht="12.75">
      <c r="A335" s="3"/>
      <c r="D335" s="4"/>
      <c r="E335" s="5"/>
      <c r="F335" s="5"/>
      <c r="G335" s="5"/>
      <c r="H335" s="5"/>
    </row>
    <row r="336" spans="1:8" ht="12.75">
      <c r="A336" s="3"/>
      <c r="D336" s="4"/>
      <c r="E336" s="5"/>
      <c r="F336" s="5"/>
      <c r="G336" s="5"/>
      <c r="H336" s="5"/>
    </row>
    <row r="337" spans="1:8" ht="12.75">
      <c r="A337" s="3"/>
      <c r="D337" s="4"/>
      <c r="E337" s="5"/>
      <c r="F337" s="5"/>
      <c r="G337" s="5"/>
      <c r="H337" s="5"/>
    </row>
    <row r="338" spans="1:8" ht="12.75">
      <c r="A338" s="3"/>
      <c r="D338" s="4"/>
      <c r="E338" s="5"/>
      <c r="F338" s="5"/>
      <c r="G338" s="5"/>
      <c r="H338" s="5"/>
    </row>
    <row r="339" spans="1:8" ht="12.75">
      <c r="A339" s="3"/>
      <c r="D339" s="4"/>
      <c r="E339" s="5"/>
      <c r="F339" s="5"/>
      <c r="G339" s="5"/>
      <c r="H339" s="5"/>
    </row>
    <row r="340" spans="1:8" ht="12.75">
      <c r="A340" s="3"/>
      <c r="D340" s="4"/>
      <c r="E340" s="5"/>
      <c r="F340" s="5"/>
      <c r="G340" s="5"/>
      <c r="H340" s="5"/>
    </row>
    <row r="341" spans="1:8" ht="12.75">
      <c r="A341" s="3"/>
      <c r="D341" s="4"/>
      <c r="E341" s="5"/>
      <c r="F341" s="5"/>
      <c r="G341" s="5"/>
      <c r="H341" s="5"/>
    </row>
    <row r="342" spans="1:8" ht="12.75">
      <c r="A342" s="3"/>
      <c r="D342" s="4"/>
      <c r="E342" s="5"/>
      <c r="F342" s="5"/>
      <c r="G342" s="5"/>
      <c r="H342" s="5"/>
    </row>
    <row r="343" spans="1:8" ht="12.75">
      <c r="A343" s="3"/>
      <c r="D343" s="4"/>
      <c r="E343" s="5"/>
      <c r="F343" s="5"/>
      <c r="G343" s="5"/>
      <c r="H343" s="5"/>
    </row>
    <row r="344" spans="1:8" ht="12.75">
      <c r="A344" s="3"/>
      <c r="B344" s="8"/>
      <c r="D344" s="4"/>
      <c r="E344" s="5"/>
      <c r="F344" s="5"/>
      <c r="G344" s="5"/>
      <c r="H344" s="5"/>
    </row>
    <row r="345" spans="1:8" ht="12.75">
      <c r="A345" s="3"/>
      <c r="B345" s="8"/>
      <c r="D345" s="4"/>
      <c r="E345" s="5"/>
      <c r="F345" s="5"/>
      <c r="G345" s="5"/>
      <c r="H345" s="5"/>
    </row>
    <row r="346" spans="1:8" ht="12.75">
      <c r="A346" s="3"/>
      <c r="B346" s="8"/>
      <c r="D346" s="4"/>
      <c r="E346" s="5"/>
      <c r="F346" s="5"/>
      <c r="G346" s="5"/>
      <c r="H346" s="5"/>
    </row>
    <row r="347" spans="1:8" ht="12.75">
      <c r="A347" s="3"/>
      <c r="B347" s="8"/>
      <c r="D347" s="4"/>
      <c r="E347" s="5"/>
      <c r="F347" s="5"/>
      <c r="G347" s="5"/>
      <c r="H347" s="5"/>
    </row>
    <row r="348" spans="1:8" ht="12.75">
      <c r="A348" s="3"/>
      <c r="D348" s="4"/>
      <c r="E348" s="5"/>
      <c r="F348" s="5"/>
      <c r="G348" s="5"/>
      <c r="H348" s="5"/>
    </row>
    <row r="349" spans="1:8" ht="12.75">
      <c r="A349" s="3"/>
      <c r="D349" s="4"/>
      <c r="E349" s="5"/>
      <c r="F349" s="5"/>
      <c r="G349" s="5"/>
      <c r="H349" s="5"/>
    </row>
    <row r="350" spans="1:8" ht="12.75">
      <c r="A350" s="3"/>
      <c r="D350" s="4"/>
      <c r="E350" s="5"/>
      <c r="F350" s="5"/>
      <c r="G350" s="5"/>
      <c r="H350" s="5"/>
    </row>
    <row r="351" spans="1:8" ht="12.75">
      <c r="A351" s="3"/>
      <c r="D351" s="4"/>
      <c r="E351" s="5"/>
      <c r="F351" s="5"/>
      <c r="G351" s="5"/>
      <c r="H351" s="5"/>
    </row>
    <row r="352" spans="1:8" ht="12.75">
      <c r="A352" s="3"/>
      <c r="B352" s="8"/>
      <c r="D352" s="4"/>
      <c r="E352" s="5"/>
      <c r="F352" s="5"/>
      <c r="G352" s="5"/>
      <c r="H352" s="5"/>
    </row>
    <row r="353" spans="1:8" ht="12.75">
      <c r="A353" s="3"/>
      <c r="D353" s="4"/>
      <c r="E353" s="5"/>
      <c r="F353" s="5"/>
      <c r="G353" s="5"/>
      <c r="H353" s="5"/>
    </row>
    <row r="354" spans="1:8" ht="12.75">
      <c r="A354" s="3"/>
      <c r="D354" s="4"/>
      <c r="E354" s="5"/>
      <c r="F354" s="5"/>
      <c r="G354" s="5"/>
      <c r="H354" s="5"/>
    </row>
    <row r="355" spans="1:8" ht="12.75">
      <c r="A355" s="3"/>
      <c r="B355" s="8"/>
      <c r="D355" s="4"/>
      <c r="E355" s="5"/>
      <c r="F355" s="5"/>
      <c r="G355" s="5"/>
      <c r="H355" s="5"/>
    </row>
    <row r="356" spans="1:8" ht="12.75">
      <c r="A356" s="3"/>
      <c r="D356" s="4"/>
      <c r="E356" s="5"/>
      <c r="F356" s="5"/>
      <c r="G356" s="5"/>
      <c r="H356" s="5"/>
    </row>
    <row r="357" spans="1:8" ht="12.75">
      <c r="A357" s="3"/>
      <c r="B357" s="8"/>
      <c r="D357" s="4"/>
      <c r="E357" s="5"/>
      <c r="F357" s="5"/>
      <c r="G357" s="5"/>
      <c r="H357" s="5"/>
    </row>
    <row r="358" spans="1:8" ht="12.75">
      <c r="A358" s="3"/>
      <c r="D358" s="4"/>
      <c r="E358" s="5"/>
      <c r="F358" s="5"/>
      <c r="G358" s="5"/>
      <c r="H358" s="5"/>
    </row>
    <row r="359" spans="1:8" ht="12.75">
      <c r="A359" s="3"/>
      <c r="D359" s="4"/>
      <c r="E359" s="5"/>
      <c r="F359" s="5"/>
      <c r="G359" s="5"/>
      <c r="H359" s="5"/>
    </row>
    <row r="360" spans="1:8" ht="12.75">
      <c r="A360" s="3"/>
      <c r="D360" s="4"/>
      <c r="E360" s="5"/>
      <c r="F360" s="5"/>
      <c r="G360" s="5"/>
      <c r="H360" s="5"/>
    </row>
    <row r="361" spans="1:8" ht="12.75">
      <c r="A361" s="3"/>
      <c r="B361" s="8"/>
      <c r="D361" s="4"/>
      <c r="E361" s="5"/>
      <c r="F361" s="5"/>
      <c r="G361" s="5"/>
      <c r="H361" s="5"/>
    </row>
    <row r="362" spans="1:8" ht="12.75">
      <c r="A362" s="3"/>
      <c r="D362" s="4"/>
      <c r="E362" s="5"/>
      <c r="F362" s="5"/>
      <c r="G362" s="5"/>
      <c r="H362" s="5"/>
    </row>
    <row r="363" spans="1:8" ht="12.75">
      <c r="A363" s="3"/>
      <c r="D363" s="4"/>
      <c r="E363" s="5"/>
      <c r="F363" s="5"/>
      <c r="G363" s="5"/>
      <c r="H363" s="5"/>
    </row>
    <row r="364" spans="1:8" ht="12.75">
      <c r="A364" s="3"/>
      <c r="D364" s="4"/>
      <c r="E364" s="5"/>
      <c r="F364" s="5"/>
      <c r="G364" s="5"/>
      <c r="H364" s="5"/>
    </row>
    <row r="365" spans="1:8" ht="12.75">
      <c r="A365" s="3"/>
      <c r="D365" s="4"/>
      <c r="E365" s="5"/>
      <c r="F365" s="5"/>
      <c r="G365" s="5"/>
      <c r="H365" s="5"/>
    </row>
    <row r="366" spans="1:8" ht="12.75">
      <c r="A366" s="3"/>
      <c r="D366" s="4"/>
      <c r="E366" s="5"/>
      <c r="F366" s="5"/>
      <c r="G366" s="5"/>
      <c r="H366" s="5"/>
    </row>
    <row r="367" spans="1:8" ht="12.75">
      <c r="A367" s="3"/>
      <c r="D367" s="4"/>
      <c r="E367" s="5"/>
      <c r="F367" s="5"/>
      <c r="G367" s="5"/>
      <c r="H367" s="5"/>
    </row>
    <row r="368" spans="1:8" ht="12.75">
      <c r="A368" s="3"/>
      <c r="B368" s="8"/>
      <c r="D368" s="4"/>
      <c r="E368" s="5"/>
      <c r="F368" s="5"/>
      <c r="G368" s="5"/>
      <c r="H368" s="5"/>
    </row>
    <row r="369" spans="1:8" ht="12.75">
      <c r="A369" s="3"/>
      <c r="D369" s="4"/>
      <c r="E369" s="5"/>
      <c r="F369" s="5"/>
      <c r="G369" s="5"/>
      <c r="H369" s="5"/>
    </row>
    <row r="370" spans="1:8" ht="12.75">
      <c r="A370" s="3"/>
      <c r="D370" s="4"/>
      <c r="E370" s="5"/>
      <c r="F370" s="5"/>
      <c r="G370" s="5"/>
      <c r="H370" s="5"/>
    </row>
    <row r="371" spans="1:8" ht="12.75">
      <c r="A371" s="3"/>
      <c r="D371" s="4"/>
      <c r="E371" s="5"/>
      <c r="F371" s="5"/>
      <c r="G371" s="5"/>
      <c r="H371" s="5"/>
    </row>
    <row r="372" spans="1:8" ht="12.75">
      <c r="A372" s="3"/>
      <c r="B372" s="8"/>
      <c r="D372" s="4"/>
      <c r="E372" s="5"/>
      <c r="F372" s="5"/>
      <c r="G372" s="5"/>
      <c r="H372" s="5"/>
    </row>
    <row r="373" spans="1:8" ht="12.75">
      <c r="A373" s="3"/>
      <c r="D373" s="4"/>
      <c r="E373" s="5"/>
      <c r="F373" s="5"/>
      <c r="G373" s="5"/>
      <c r="H373" s="5"/>
    </row>
    <row r="374" spans="1:8" ht="12.75">
      <c r="A374" s="3"/>
      <c r="D374" s="4"/>
      <c r="E374" s="5"/>
      <c r="F374" s="5"/>
      <c r="G374" s="5"/>
      <c r="H374" s="5"/>
    </row>
    <row r="375" spans="1:8" ht="12.75">
      <c r="A375" s="3"/>
      <c r="D375" s="4"/>
      <c r="E375" s="5"/>
      <c r="F375" s="5"/>
      <c r="G375" s="5"/>
      <c r="H375" s="5"/>
    </row>
    <row r="377" spans="1:8" ht="12.75">
      <c r="A377" s="3"/>
      <c r="D377" s="4"/>
      <c r="E377" s="5"/>
      <c r="F377" s="5"/>
      <c r="G377" s="5"/>
      <c r="H377" s="5"/>
    </row>
    <row r="378" spans="1:8" ht="12.75">
      <c r="A378" s="3"/>
      <c r="B378" s="8"/>
      <c r="D378" s="4"/>
      <c r="E378" s="5"/>
      <c r="F378" s="5"/>
      <c r="G378" s="5"/>
      <c r="H378" s="5"/>
    </row>
    <row r="379" spans="1:8" ht="12.75">
      <c r="A379" s="3"/>
      <c r="B379" s="8"/>
      <c r="D379" s="4"/>
      <c r="E379" s="5"/>
      <c r="F379" s="5"/>
      <c r="G379" s="5"/>
      <c r="H379" s="5"/>
    </row>
    <row r="380" spans="1:8" ht="12.75">
      <c r="A380" s="3"/>
      <c r="B380" s="8"/>
      <c r="D380" s="4"/>
      <c r="E380" s="5"/>
      <c r="F380" s="5"/>
      <c r="G380" s="5"/>
      <c r="H380" s="5"/>
    </row>
    <row r="382" spans="1:8" ht="12.75">
      <c r="A382" s="48"/>
      <c r="B382" s="28"/>
      <c r="C382" s="18"/>
      <c r="D382" s="20"/>
      <c r="E382" s="21"/>
      <c r="F382" s="21"/>
      <c r="G382" s="21"/>
      <c r="H382" s="21"/>
    </row>
    <row r="383" spans="2:4" s="6" customFormat="1" ht="12.75">
      <c r="B383" s="49"/>
      <c r="C383" s="38"/>
      <c r="D383" s="50"/>
    </row>
    <row r="384" spans="1:8" ht="12.75">
      <c r="A384" s="51"/>
      <c r="B384" s="51"/>
      <c r="C384" s="51"/>
      <c r="D384" s="52"/>
      <c r="E384" s="51"/>
      <c r="F384" s="51"/>
      <c r="G384" s="51"/>
      <c r="H384" s="51"/>
    </row>
    <row r="385" spans="1:8" ht="12.75">
      <c r="A385" s="51"/>
      <c r="B385" s="51"/>
      <c r="C385" s="51"/>
      <c r="D385" s="52"/>
      <c r="E385" s="51"/>
      <c r="F385" s="51"/>
      <c r="G385" s="51"/>
      <c r="H385" s="51"/>
    </row>
    <row r="386" spans="1:8" ht="12.75">
      <c r="A386" s="51"/>
      <c r="B386" s="51"/>
      <c r="C386" s="51"/>
      <c r="D386" s="52"/>
      <c r="E386" s="51"/>
      <c r="F386" s="51"/>
      <c r="G386" s="51"/>
      <c r="H386" s="51"/>
    </row>
    <row r="387" spans="1:8" ht="12.75">
      <c r="A387" s="51"/>
      <c r="B387" s="51"/>
      <c r="C387" s="51"/>
      <c r="D387" s="52"/>
      <c r="E387" s="51"/>
      <c r="F387" s="51"/>
      <c r="G387" s="51"/>
      <c r="H387" s="51"/>
    </row>
    <row r="388" spans="1:8" ht="12.75">
      <c r="A388" s="51"/>
      <c r="B388" s="51"/>
      <c r="C388" s="51"/>
      <c r="D388" s="52"/>
      <c r="E388" s="51"/>
      <c r="F388" s="51"/>
      <c r="G388" s="51"/>
      <c r="H388" s="51"/>
    </row>
    <row r="389" spans="1:8" ht="12.75">
      <c r="A389" s="51"/>
      <c r="B389" s="51"/>
      <c r="C389" s="51"/>
      <c r="D389" s="52"/>
      <c r="E389" s="51"/>
      <c r="F389" s="51"/>
      <c r="G389" s="51"/>
      <c r="H389" s="51"/>
    </row>
    <row r="390" spans="1:8" ht="12.75">
      <c r="A390" s="51"/>
      <c r="B390" s="51"/>
      <c r="C390" s="51"/>
      <c r="D390" s="52"/>
      <c r="E390" s="51"/>
      <c r="F390" s="51"/>
      <c r="G390" s="51"/>
      <c r="H390" s="51"/>
    </row>
    <row r="391" spans="1:8" ht="12.75">
      <c r="A391" s="51"/>
      <c r="B391" s="51"/>
      <c r="C391" s="51"/>
      <c r="D391" s="52"/>
      <c r="E391" s="51"/>
      <c r="F391" s="51"/>
      <c r="G391" s="51"/>
      <c r="H391" s="51"/>
    </row>
    <row r="392" spans="1:8" ht="12.75">
      <c r="A392" s="51"/>
      <c r="B392" s="51"/>
      <c r="C392" s="51"/>
      <c r="D392" s="52"/>
      <c r="E392" s="51"/>
      <c r="F392" s="51"/>
      <c r="G392" s="51"/>
      <c r="H392" s="51"/>
    </row>
    <row r="393" spans="1:8" ht="12.75">
      <c r="A393" s="51"/>
      <c r="B393" s="51"/>
      <c r="C393" s="51"/>
      <c r="D393" s="52"/>
      <c r="E393" s="51"/>
      <c r="F393" s="51"/>
      <c r="G393" s="51"/>
      <c r="H393" s="51"/>
    </row>
    <row r="394" spans="1:8" ht="12.75">
      <c r="A394" s="51"/>
      <c r="B394" s="51"/>
      <c r="C394" s="51"/>
      <c r="D394" s="52"/>
      <c r="E394" s="51"/>
      <c r="F394" s="51"/>
      <c r="G394" s="51"/>
      <c r="H394" s="51"/>
    </row>
    <row r="395" spans="1:8" ht="12.75">
      <c r="A395" s="51"/>
      <c r="B395" s="51"/>
      <c r="C395" s="51"/>
      <c r="D395" s="52"/>
      <c r="E395" s="51"/>
      <c r="F395" s="51"/>
      <c r="G395" s="51"/>
      <c r="H395" s="51"/>
    </row>
    <row r="396" spans="1:8" ht="12.75">
      <c r="A396" s="51"/>
      <c r="B396" s="51"/>
      <c r="C396" s="51"/>
      <c r="D396" s="52"/>
      <c r="E396" s="51"/>
      <c r="F396" s="51"/>
      <c r="G396" s="51"/>
      <c r="H396" s="51"/>
    </row>
    <row r="397" spans="1:8" ht="12.75">
      <c r="A397" s="51"/>
      <c r="B397" s="51"/>
      <c r="C397" s="51"/>
      <c r="D397" s="52"/>
      <c r="E397" s="51"/>
      <c r="F397" s="51"/>
      <c r="G397" s="51"/>
      <c r="H397" s="51"/>
    </row>
    <row r="398" spans="1:8" ht="12.75">
      <c r="A398" s="51"/>
      <c r="B398" s="51"/>
      <c r="C398" s="51"/>
      <c r="D398" s="52"/>
      <c r="E398" s="51"/>
      <c r="F398" s="51"/>
      <c r="G398" s="51"/>
      <c r="H398" s="51"/>
    </row>
    <row r="399" spans="1:8" ht="12.75">
      <c r="A399" s="51"/>
      <c r="B399" s="51"/>
      <c r="C399" s="51"/>
      <c r="D399" s="52"/>
      <c r="E399" s="51"/>
      <c r="F399" s="51"/>
      <c r="G399" s="51"/>
      <c r="H399" s="51"/>
    </row>
    <row r="400" spans="1:8" ht="12.75">
      <c r="A400" s="51"/>
      <c r="B400" s="51"/>
      <c r="C400" s="51"/>
      <c r="D400" s="52"/>
      <c r="E400" s="51"/>
      <c r="F400" s="51"/>
      <c r="G400" s="51"/>
      <c r="H400" s="51"/>
    </row>
    <row r="401" spans="1:8" ht="12.75">
      <c r="A401" s="51"/>
      <c r="B401" s="51"/>
      <c r="C401" s="51"/>
      <c r="D401" s="52"/>
      <c r="E401" s="51"/>
      <c r="F401" s="51"/>
      <c r="G401" s="51"/>
      <c r="H401" s="51"/>
    </row>
    <row r="402" spans="1:8" ht="12.75">
      <c r="A402" s="51"/>
      <c r="B402" s="51"/>
      <c r="C402" s="51"/>
      <c r="D402" s="52"/>
      <c r="E402" s="51"/>
      <c r="F402" s="51"/>
      <c r="G402" s="51"/>
      <c r="H402" s="51"/>
    </row>
    <row r="403" spans="1:8" ht="12.75">
      <c r="A403" s="51"/>
      <c r="B403" s="51"/>
      <c r="C403" s="51"/>
      <c r="D403" s="52"/>
      <c r="E403" s="51"/>
      <c r="F403" s="51"/>
      <c r="G403" s="51"/>
      <c r="H403" s="51"/>
    </row>
    <row r="404" spans="1:8" ht="12.75">
      <c r="A404" s="51"/>
      <c r="B404" s="51"/>
      <c r="C404" s="51"/>
      <c r="D404" s="52"/>
      <c r="E404" s="51"/>
      <c r="F404" s="51"/>
      <c r="G404" s="51"/>
      <c r="H404" s="51"/>
    </row>
    <row r="405" spans="1:8" ht="12.75">
      <c r="A405" s="51"/>
      <c r="B405" s="51"/>
      <c r="C405" s="51"/>
      <c r="D405" s="52"/>
      <c r="E405" s="51"/>
      <c r="F405" s="51"/>
      <c r="G405" s="51"/>
      <c r="H405" s="51"/>
    </row>
    <row r="406" spans="1:8" ht="12.75">
      <c r="A406" s="51"/>
      <c r="B406" s="51"/>
      <c r="C406" s="51"/>
      <c r="D406" s="52"/>
      <c r="E406" s="51"/>
      <c r="F406" s="51"/>
      <c r="G406" s="51"/>
      <c r="H406" s="51"/>
    </row>
    <row r="407" spans="1:8" ht="12.75">
      <c r="A407" s="51"/>
      <c r="B407" s="51"/>
      <c r="C407" s="51"/>
      <c r="D407" s="52"/>
      <c r="E407" s="51"/>
      <c r="F407" s="51"/>
      <c r="G407" s="51"/>
      <c r="H407" s="51"/>
    </row>
  </sheetData>
  <sheetProtection/>
  <mergeCells count="9">
    <mergeCell ref="C229:D229"/>
    <mergeCell ref="C230:D230"/>
    <mergeCell ref="A239:I239"/>
    <mergeCell ref="A238:I238"/>
    <mergeCell ref="C234:D234"/>
    <mergeCell ref="C232:D232"/>
    <mergeCell ref="A236:I236"/>
    <mergeCell ref="A237:I237"/>
    <mergeCell ref="C233:D233"/>
  </mergeCells>
  <printOptions/>
  <pageMargins left="0.984251968503937" right="0.984251968503937" top="0.4724409448818898" bottom="0.5118110236220472" header="0.2362204724409449" footer="0.31496062992125984"/>
  <pageSetup horizontalDpi="600" verticalDpi="600" orientation="portrait" paperSize="9" scale="59" r:id="rId3"/>
  <headerFooter alignWithMargins="0">
    <oddHeader>&amp;LCenová nabídka&amp;C&amp;"Univers Condensed CE,Tučné"SITEL, spol. s r.o. &amp;"Univers Condensed CE,Kurzíva"Společnost pro výstavbu integrovaných telekomunikací &amp;"Univers Condensed CE,Tučné"Nad Elektrárnou 1526/45, 106 00 P r a h a 10&amp;R&amp;D</oddHeader>
    <oddFooter>&amp;L&amp;"Times New Roman CE,obyčejné"Vypracoval: Miloslav Žatecký&amp;RStrana &amp;P</oddFooter>
  </headerFooter>
  <colBreaks count="1" manualBreakCount="1">
    <brk id="9" max="41" man="1"/>
  </colBreaks>
  <legacyDrawing r:id="rId2"/>
  <oleObjects>
    <oleObject progId="Word.Picture.8" shapeId="18965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995"/>
  <sheetViews>
    <sheetView zoomScale="80" zoomScaleNormal="80" zoomScalePageLayoutView="0" workbookViewId="0" topLeftCell="A802">
      <selection activeCell="B807" sqref="B807"/>
    </sheetView>
  </sheetViews>
  <sheetFormatPr defaultColWidth="9.125" defaultRowHeight="12.75"/>
  <cols>
    <col min="1" max="1" width="9.375" style="2" customWidth="1"/>
    <col min="2" max="2" width="86.625" style="2" customWidth="1"/>
    <col min="3" max="3" width="5.50390625" style="3" customWidth="1"/>
    <col min="4" max="4" width="8.50390625" style="45" bestFit="1" customWidth="1"/>
    <col min="5" max="16384" width="9.125" style="2" customWidth="1"/>
  </cols>
  <sheetData>
    <row r="1" ht="12.75">
      <c r="D1" s="4"/>
    </row>
    <row r="2" spans="2:4" ht="12.75">
      <c r="B2" s="7" t="s">
        <v>14</v>
      </c>
      <c r="D2" s="4"/>
    </row>
    <row r="3" spans="2:4" ht="12.75">
      <c r="B3" s="8"/>
      <c r="D3" s="4"/>
    </row>
    <row r="4" spans="2:4" ht="12.75">
      <c r="B4" s="8"/>
      <c r="D4" s="4"/>
    </row>
    <row r="5" ht="13.5" customHeight="1">
      <c r="D5" s="4"/>
    </row>
    <row r="6" spans="1:4" ht="15">
      <c r="A6" s="9" t="s">
        <v>0</v>
      </c>
      <c r="B6" s="58" t="s">
        <v>68</v>
      </c>
      <c r="D6" s="4"/>
    </row>
    <row r="7" spans="1:4" ht="15">
      <c r="A7" s="10" t="s">
        <v>6</v>
      </c>
      <c r="B7" s="58" t="s">
        <v>69</v>
      </c>
      <c r="D7" s="4"/>
    </row>
    <row r="8" spans="1:4" ht="8.25" customHeight="1" thickBot="1">
      <c r="A8" s="8"/>
      <c r="B8" s="62"/>
      <c r="D8" s="4"/>
    </row>
    <row r="9" spans="1:4" ht="27" thickBot="1">
      <c r="A9" s="11" t="s">
        <v>1</v>
      </c>
      <c r="B9" s="13" t="s">
        <v>2</v>
      </c>
      <c r="C9" s="12" t="s">
        <v>3</v>
      </c>
      <c r="D9" s="14" t="s">
        <v>4</v>
      </c>
    </row>
    <row r="10" spans="1:4" ht="4.5" customHeight="1" thickBot="1">
      <c r="A10" s="18"/>
      <c r="B10" s="19"/>
      <c r="C10" s="18"/>
      <c r="D10" s="20"/>
    </row>
    <row r="11" spans="1:4" ht="13.5" thickBot="1">
      <c r="A11" s="11">
        <v>1</v>
      </c>
      <c r="B11" s="22" t="s">
        <v>67</v>
      </c>
      <c r="C11" s="23"/>
      <c r="D11" s="24"/>
    </row>
    <row r="12" spans="1:4" ht="5.25" customHeight="1">
      <c r="A12" s="18"/>
      <c r="B12" s="28"/>
      <c r="C12" s="20"/>
      <c r="D12" s="29"/>
    </row>
    <row r="13" spans="1:4" ht="12.75">
      <c r="A13" s="72" t="s">
        <v>120</v>
      </c>
      <c r="B13" s="73" t="s">
        <v>26</v>
      </c>
      <c r="C13" s="74" t="s">
        <v>15</v>
      </c>
      <c r="D13" s="74">
        <v>190</v>
      </c>
    </row>
    <row r="14" spans="1:4" ht="12.75">
      <c r="A14" s="80"/>
      <c r="B14" s="81" t="s">
        <v>71</v>
      </c>
      <c r="C14" s="82"/>
      <c r="D14" s="82"/>
    </row>
    <row r="15" spans="1:4" ht="12.75">
      <c r="A15" s="80"/>
      <c r="B15" s="81" t="s">
        <v>70</v>
      </c>
      <c r="C15" s="82"/>
      <c r="D15" s="82"/>
    </row>
    <row r="16" spans="1:4" ht="12.75">
      <c r="A16" s="76" t="s">
        <v>121</v>
      </c>
      <c r="B16" s="77" t="s">
        <v>27</v>
      </c>
      <c r="C16" s="78" t="s">
        <v>21</v>
      </c>
      <c r="D16" s="78">
        <v>1</v>
      </c>
    </row>
    <row r="17" spans="1:4" ht="12.75">
      <c r="A17" s="80"/>
      <c r="B17" s="81" t="s">
        <v>72</v>
      </c>
      <c r="C17" s="82"/>
      <c r="D17" s="82"/>
    </row>
    <row r="18" spans="1:4" ht="12.75">
      <c r="A18" s="80"/>
      <c r="B18" s="81" t="s">
        <v>70</v>
      </c>
      <c r="C18" s="82"/>
      <c r="D18" s="82"/>
    </row>
    <row r="19" spans="1:4" ht="12.75">
      <c r="A19" s="53" t="s">
        <v>122</v>
      </c>
      <c r="B19" s="54" t="s">
        <v>78</v>
      </c>
      <c r="C19" s="55" t="s">
        <v>21</v>
      </c>
      <c r="D19" s="55">
        <v>1</v>
      </c>
    </row>
    <row r="20" spans="1:4" ht="12.75">
      <c r="A20" s="80"/>
      <c r="B20" s="81" t="s">
        <v>79</v>
      </c>
      <c r="C20" s="82"/>
      <c r="D20" s="82"/>
    </row>
    <row r="21" spans="1:4" ht="12.75">
      <c r="A21" s="80"/>
      <c r="B21" s="81" t="s">
        <v>70</v>
      </c>
      <c r="C21" s="82"/>
      <c r="D21" s="82"/>
    </row>
    <row r="22" spans="1:4" ht="12.75">
      <c r="A22" s="53" t="s">
        <v>123</v>
      </c>
      <c r="B22" s="54" t="s">
        <v>117</v>
      </c>
      <c r="C22" s="55" t="s">
        <v>34</v>
      </c>
      <c r="D22" s="55">
        <f>2*1*0.6</f>
        <v>1.2</v>
      </c>
    </row>
    <row r="23" spans="1:4" ht="12.75">
      <c r="A23" s="80"/>
      <c r="B23" s="85" t="s">
        <v>118</v>
      </c>
      <c r="C23" s="82"/>
      <c r="D23" s="82"/>
    </row>
    <row r="24" spans="1:4" ht="12.75">
      <c r="A24" s="80"/>
      <c r="B24" s="81" t="s">
        <v>70</v>
      </c>
      <c r="C24" s="82"/>
      <c r="D24" s="82"/>
    </row>
    <row r="25" spans="1:4" ht="12.75">
      <c r="A25" s="53" t="s">
        <v>124</v>
      </c>
      <c r="B25" s="54" t="s">
        <v>150</v>
      </c>
      <c r="C25" s="55" t="s">
        <v>34</v>
      </c>
      <c r="D25" s="55">
        <f>5*(1*1*0.6)</f>
        <v>3</v>
      </c>
    </row>
    <row r="26" spans="1:4" ht="12.75">
      <c r="A26" s="80"/>
      <c r="B26" s="85" t="s">
        <v>119</v>
      </c>
      <c r="C26" s="82"/>
      <c r="D26" s="82"/>
    </row>
    <row r="27" spans="1:4" ht="12.75">
      <c r="A27" s="80"/>
      <c r="B27" s="81" t="s">
        <v>70</v>
      </c>
      <c r="C27" s="82"/>
      <c r="D27" s="82"/>
    </row>
    <row r="28" spans="1:4" ht="26.25">
      <c r="A28" s="53" t="s">
        <v>125</v>
      </c>
      <c r="B28" s="70" t="s">
        <v>76</v>
      </c>
      <c r="C28" s="55" t="s">
        <v>15</v>
      </c>
      <c r="D28" s="55">
        <v>180</v>
      </c>
    </row>
    <row r="29" spans="1:4" ht="12.75">
      <c r="A29" s="80"/>
      <c r="B29" s="81" t="s">
        <v>73</v>
      </c>
      <c r="C29" s="82"/>
      <c r="D29" s="82"/>
    </row>
    <row r="30" spans="1:4" ht="12.75">
      <c r="A30" s="80"/>
      <c r="B30" s="81" t="s">
        <v>70</v>
      </c>
      <c r="C30" s="82"/>
      <c r="D30" s="82"/>
    </row>
    <row r="31" spans="1:4" ht="26.25">
      <c r="A31" s="53" t="s">
        <v>126</v>
      </c>
      <c r="B31" s="70" t="s">
        <v>77</v>
      </c>
      <c r="C31" s="55" t="s">
        <v>15</v>
      </c>
      <c r="D31" s="55">
        <v>10</v>
      </c>
    </row>
    <row r="32" spans="1:4" ht="12.75">
      <c r="A32" s="80"/>
      <c r="B32" s="81" t="s">
        <v>74</v>
      </c>
      <c r="C32" s="82"/>
      <c r="D32" s="82"/>
    </row>
    <row r="33" spans="1:4" ht="12.75">
      <c r="A33" s="80"/>
      <c r="B33" s="81" t="s">
        <v>70</v>
      </c>
      <c r="C33" s="82"/>
      <c r="D33" s="82"/>
    </row>
    <row r="34" spans="1:4" ht="12.75">
      <c r="A34" s="80" t="s">
        <v>127</v>
      </c>
      <c r="B34" s="54" t="s">
        <v>107</v>
      </c>
      <c r="C34" s="55" t="s">
        <v>36</v>
      </c>
      <c r="D34" s="55">
        <v>190</v>
      </c>
    </row>
    <row r="35" spans="1:4" ht="12.75">
      <c r="A35" s="80"/>
      <c r="B35" s="81" t="s">
        <v>113</v>
      </c>
      <c r="C35" s="82"/>
      <c r="D35" s="82"/>
    </row>
    <row r="36" spans="1:4" ht="12.75">
      <c r="A36" s="80"/>
      <c r="B36" s="81" t="s">
        <v>110</v>
      </c>
      <c r="C36" s="82"/>
      <c r="D36" s="82"/>
    </row>
    <row r="37" spans="1:4" ht="12.75">
      <c r="A37" s="80" t="s">
        <v>128</v>
      </c>
      <c r="B37" s="54" t="s">
        <v>108</v>
      </c>
      <c r="C37" s="55" t="s">
        <v>36</v>
      </c>
      <c r="D37" s="55">
        <f>0.35*0.2*10</f>
        <v>0.7</v>
      </c>
    </row>
    <row r="38" spans="1:4" ht="12.75">
      <c r="A38" s="80"/>
      <c r="B38" s="81" t="s">
        <v>109</v>
      </c>
      <c r="C38" s="82"/>
      <c r="D38" s="82"/>
    </row>
    <row r="39" spans="1:4" ht="12.75">
      <c r="A39" s="80"/>
      <c r="B39" s="81" t="s">
        <v>110</v>
      </c>
      <c r="C39" s="82"/>
      <c r="D39" s="82"/>
    </row>
    <row r="40" spans="1:4" ht="12.75">
      <c r="A40" s="53" t="s">
        <v>129</v>
      </c>
      <c r="B40" s="70" t="s">
        <v>33</v>
      </c>
      <c r="C40" s="55" t="s">
        <v>34</v>
      </c>
      <c r="D40" s="55">
        <f>190*0.35*0.3</f>
        <v>19.95</v>
      </c>
    </row>
    <row r="41" spans="1:4" ht="12.75">
      <c r="A41" s="80"/>
      <c r="B41" s="81" t="s">
        <v>80</v>
      </c>
      <c r="C41" s="82"/>
      <c r="D41" s="82"/>
    </row>
    <row r="42" spans="1:4" ht="12.75">
      <c r="A42" s="80"/>
      <c r="B42" s="81" t="s">
        <v>75</v>
      </c>
      <c r="C42" s="82"/>
      <c r="D42" s="82"/>
    </row>
    <row r="43" spans="1:4" ht="12.75">
      <c r="A43" s="53" t="s">
        <v>130</v>
      </c>
      <c r="B43" s="70" t="s">
        <v>84</v>
      </c>
      <c r="C43" s="55" t="s">
        <v>19</v>
      </c>
      <c r="D43" s="55">
        <v>14</v>
      </c>
    </row>
    <row r="44" spans="1:4" ht="12.75">
      <c r="A44" s="80"/>
      <c r="B44" s="81" t="s">
        <v>83</v>
      </c>
      <c r="C44" s="82"/>
      <c r="D44" s="82"/>
    </row>
    <row r="45" spans="1:4" ht="12.75">
      <c r="A45" s="80"/>
      <c r="B45" s="81" t="s">
        <v>70</v>
      </c>
      <c r="C45" s="82"/>
      <c r="D45" s="82"/>
    </row>
    <row r="46" spans="1:4" ht="12.75">
      <c r="A46" s="80" t="s">
        <v>131</v>
      </c>
      <c r="B46" s="70" t="s">
        <v>207</v>
      </c>
      <c r="C46" s="55" t="s">
        <v>34</v>
      </c>
      <c r="D46" s="55">
        <v>2.55</v>
      </c>
    </row>
    <row r="47" spans="1:4" ht="12.75">
      <c r="A47" s="80"/>
      <c r="B47" s="85" t="s">
        <v>261</v>
      </c>
      <c r="C47" s="82"/>
      <c r="D47" s="82"/>
    </row>
    <row r="48" spans="1:4" ht="12.75">
      <c r="A48" s="80"/>
      <c r="B48" s="81" t="s">
        <v>70</v>
      </c>
      <c r="C48" s="82"/>
      <c r="D48" s="82"/>
    </row>
    <row r="49" spans="1:4" ht="12.75">
      <c r="A49" s="53" t="s">
        <v>132</v>
      </c>
      <c r="B49" s="54" t="s">
        <v>85</v>
      </c>
      <c r="C49" s="55" t="s">
        <v>15</v>
      </c>
      <c r="D49" s="55">
        <f>2*190</f>
        <v>380</v>
      </c>
    </row>
    <row r="50" spans="1:4" ht="12.75">
      <c r="A50" s="80"/>
      <c r="B50" s="81" t="s">
        <v>86</v>
      </c>
      <c r="C50" s="82"/>
      <c r="D50" s="82"/>
    </row>
    <row r="51" spans="1:4" ht="12.75">
      <c r="A51" s="80"/>
      <c r="B51" s="81" t="s">
        <v>43</v>
      </c>
      <c r="C51" s="82"/>
      <c r="D51" s="82"/>
    </row>
    <row r="52" spans="1:4" ht="12.75">
      <c r="A52" s="80" t="s">
        <v>133</v>
      </c>
      <c r="B52" s="54" t="s">
        <v>174</v>
      </c>
      <c r="C52" s="55" t="s">
        <v>15</v>
      </c>
      <c r="D52" s="55">
        <f>2*51</f>
        <v>102</v>
      </c>
    </row>
    <row r="53" spans="1:4" ht="12.75">
      <c r="A53" s="80"/>
      <c r="B53" s="85" t="s">
        <v>173</v>
      </c>
      <c r="C53" s="82"/>
      <c r="D53" s="82"/>
    </row>
    <row r="54" spans="1:4" ht="12.75">
      <c r="A54" s="80"/>
      <c r="B54" s="81" t="s">
        <v>115</v>
      </c>
      <c r="C54" s="82"/>
      <c r="D54" s="82"/>
    </row>
    <row r="55" spans="1:4" ht="12.75">
      <c r="A55" s="53" t="s">
        <v>134</v>
      </c>
      <c r="B55" s="70" t="s">
        <v>87</v>
      </c>
      <c r="C55" s="55" t="s">
        <v>19</v>
      </c>
      <c r="D55" s="55">
        <f>5*2</f>
        <v>10</v>
      </c>
    </row>
    <row r="56" spans="1:4" ht="12.75">
      <c r="A56" s="80"/>
      <c r="B56" s="81" t="s">
        <v>92</v>
      </c>
      <c r="C56" s="82"/>
      <c r="D56" s="82"/>
    </row>
    <row r="57" spans="1:4" ht="12.75">
      <c r="A57" s="80"/>
      <c r="B57" s="81" t="s">
        <v>91</v>
      </c>
      <c r="C57" s="82"/>
      <c r="D57" s="82"/>
    </row>
    <row r="58" spans="1:4" ht="12.75">
      <c r="A58" s="53" t="s">
        <v>135</v>
      </c>
      <c r="B58" s="54" t="s">
        <v>88</v>
      </c>
      <c r="C58" s="55"/>
      <c r="D58" s="55">
        <v>0</v>
      </c>
    </row>
    <row r="59" spans="1:4" ht="12.75">
      <c r="A59" s="80"/>
      <c r="B59" s="81" t="s">
        <v>95</v>
      </c>
      <c r="C59" s="82"/>
      <c r="D59" s="82"/>
    </row>
    <row r="60" spans="1:4" ht="12.75">
      <c r="A60" s="80"/>
      <c r="B60" s="81" t="s">
        <v>91</v>
      </c>
      <c r="C60" s="82"/>
      <c r="D60" s="82"/>
    </row>
    <row r="61" spans="1:4" ht="12.75">
      <c r="A61" s="53" t="s">
        <v>136</v>
      </c>
      <c r="B61" s="54" t="s">
        <v>90</v>
      </c>
      <c r="C61" s="57" t="s">
        <v>19</v>
      </c>
      <c r="D61" s="55">
        <v>2</v>
      </c>
    </row>
    <row r="62" spans="1:4" ht="12.75">
      <c r="A62" s="80"/>
      <c r="B62" s="81" t="s">
        <v>94</v>
      </c>
      <c r="C62" s="82"/>
      <c r="D62" s="82"/>
    </row>
    <row r="63" spans="1:4" ht="12.75">
      <c r="A63" s="80"/>
      <c r="B63" s="81" t="s">
        <v>91</v>
      </c>
      <c r="C63" s="82"/>
      <c r="D63" s="82"/>
    </row>
    <row r="64" spans="1:4" ht="12.75">
      <c r="A64" s="80" t="s">
        <v>137</v>
      </c>
      <c r="B64" s="54" t="s">
        <v>89</v>
      </c>
      <c r="C64" s="82" t="s">
        <v>19</v>
      </c>
      <c r="D64" s="82">
        <v>5</v>
      </c>
    </row>
    <row r="65" spans="1:4" ht="12.75">
      <c r="A65" s="80"/>
      <c r="B65" s="81" t="s">
        <v>93</v>
      </c>
      <c r="C65" s="82"/>
      <c r="D65" s="82"/>
    </row>
    <row r="66" spans="1:4" ht="12.75">
      <c r="A66" s="80"/>
      <c r="B66" s="81" t="s">
        <v>70</v>
      </c>
      <c r="C66" s="82"/>
      <c r="D66" s="82"/>
    </row>
    <row r="67" spans="1:4" ht="12.75">
      <c r="A67" s="53" t="s">
        <v>138</v>
      </c>
      <c r="B67" s="54" t="s">
        <v>29</v>
      </c>
      <c r="C67" s="55" t="s">
        <v>15</v>
      </c>
      <c r="D67" s="55">
        <f>65+380</f>
        <v>445</v>
      </c>
    </row>
    <row r="68" spans="1:4" ht="26.25">
      <c r="A68" s="80"/>
      <c r="B68" s="85" t="s">
        <v>97</v>
      </c>
      <c r="C68" s="82"/>
      <c r="D68" s="82"/>
    </row>
    <row r="69" spans="1:4" ht="12.75">
      <c r="A69" s="80"/>
      <c r="B69" s="81" t="s">
        <v>91</v>
      </c>
      <c r="C69" s="82"/>
      <c r="D69" s="82"/>
    </row>
    <row r="70" spans="1:4" ht="12.75">
      <c r="A70" s="53" t="s">
        <v>139</v>
      </c>
      <c r="B70" s="54" t="s">
        <v>30</v>
      </c>
      <c r="C70" s="55" t="s">
        <v>31</v>
      </c>
      <c r="D70" s="55">
        <v>2</v>
      </c>
    </row>
    <row r="71" spans="1:4" ht="12.75">
      <c r="A71" s="80"/>
      <c r="B71" s="81" t="s">
        <v>96</v>
      </c>
      <c r="C71" s="82"/>
      <c r="D71" s="82"/>
    </row>
    <row r="72" spans="1:4" ht="12.75">
      <c r="A72" s="80"/>
      <c r="B72" s="81" t="s">
        <v>91</v>
      </c>
      <c r="C72" s="82"/>
      <c r="D72" s="82"/>
    </row>
    <row r="73" spans="1:4" ht="12.75">
      <c r="A73" s="53" t="s">
        <v>140</v>
      </c>
      <c r="B73" s="54" t="s">
        <v>35</v>
      </c>
      <c r="C73" s="55" t="s">
        <v>15</v>
      </c>
      <c r="D73" s="55">
        <f>27+24</f>
        <v>51</v>
      </c>
    </row>
    <row r="74" spans="1:4" ht="26.25">
      <c r="A74" s="80"/>
      <c r="B74" s="85" t="s">
        <v>98</v>
      </c>
      <c r="C74" s="82"/>
      <c r="D74" s="82"/>
    </row>
    <row r="75" spans="1:4" ht="12.75">
      <c r="A75" s="80"/>
      <c r="B75" s="81" t="s">
        <v>70</v>
      </c>
      <c r="C75" s="82"/>
      <c r="D75" s="82"/>
    </row>
    <row r="76" spans="1:4" ht="12.75">
      <c r="A76" s="53" t="s">
        <v>141</v>
      </c>
      <c r="B76" s="54" t="s">
        <v>246</v>
      </c>
      <c r="C76" s="55" t="s">
        <v>19</v>
      </c>
      <c r="D76" s="55">
        <v>1</v>
      </c>
    </row>
    <row r="77" spans="1:4" ht="12.75">
      <c r="A77" s="80"/>
      <c r="B77" s="85" t="s">
        <v>247</v>
      </c>
      <c r="C77" s="82"/>
      <c r="D77" s="82"/>
    </row>
    <row r="78" spans="1:4" ht="12.75">
      <c r="A78" s="80"/>
      <c r="B78" s="81" t="s">
        <v>70</v>
      </c>
      <c r="C78" s="82"/>
      <c r="D78" s="82"/>
    </row>
    <row r="79" spans="1:4" ht="12.75">
      <c r="A79" s="53" t="s">
        <v>142</v>
      </c>
      <c r="B79" s="54" t="s">
        <v>32</v>
      </c>
      <c r="C79" s="55" t="s">
        <v>15</v>
      </c>
      <c r="D79" s="55">
        <v>190</v>
      </c>
    </row>
    <row r="80" spans="1:4" ht="12.75">
      <c r="A80" s="80"/>
      <c r="B80" s="81" t="s">
        <v>71</v>
      </c>
      <c r="C80" s="82"/>
      <c r="D80" s="82"/>
    </row>
    <row r="81" spans="1:4" ht="12.75">
      <c r="A81" s="80"/>
      <c r="B81" s="81" t="s">
        <v>70</v>
      </c>
      <c r="C81" s="82"/>
      <c r="D81" s="82"/>
    </row>
    <row r="82" spans="1:4" ht="12.75">
      <c r="A82" s="53" t="s">
        <v>143</v>
      </c>
      <c r="B82" s="61" t="s">
        <v>100</v>
      </c>
      <c r="C82" s="56" t="s">
        <v>21</v>
      </c>
      <c r="D82" s="55">
        <v>1</v>
      </c>
    </row>
    <row r="83" spans="1:4" ht="12.75">
      <c r="A83" s="80"/>
      <c r="B83" s="81" t="s">
        <v>99</v>
      </c>
      <c r="C83" s="82"/>
      <c r="D83" s="82"/>
    </row>
    <row r="84" spans="1:4" ht="12.75">
      <c r="A84" s="80"/>
      <c r="B84" s="81" t="s">
        <v>104</v>
      </c>
      <c r="C84" s="82"/>
      <c r="D84" s="82"/>
    </row>
    <row r="85" spans="1:4" ht="12.75">
      <c r="A85" s="53" t="s">
        <v>144</v>
      </c>
      <c r="B85" s="61" t="s">
        <v>101</v>
      </c>
      <c r="C85" s="56" t="s">
        <v>102</v>
      </c>
      <c r="D85" s="55">
        <f>10+50</f>
        <v>60</v>
      </c>
    </row>
    <row r="86" spans="1:4" ht="26.25">
      <c r="A86" s="80"/>
      <c r="B86" s="85" t="s">
        <v>103</v>
      </c>
      <c r="C86" s="82"/>
      <c r="D86" s="82"/>
    </row>
    <row r="87" spans="1:4" ht="12.75">
      <c r="A87" s="80"/>
      <c r="B87" s="81" t="s">
        <v>104</v>
      </c>
      <c r="C87" s="82"/>
      <c r="D87" s="82"/>
    </row>
    <row r="88" spans="1:4" ht="12.75">
      <c r="A88" s="53" t="s">
        <v>145</v>
      </c>
      <c r="B88" s="54" t="s">
        <v>20</v>
      </c>
      <c r="C88" s="55" t="s">
        <v>21</v>
      </c>
      <c r="D88" s="55">
        <v>1</v>
      </c>
    </row>
    <row r="89" spans="1:4" ht="12.75">
      <c r="A89" s="80"/>
      <c r="B89" s="81" t="s">
        <v>99</v>
      </c>
      <c r="C89" s="82"/>
      <c r="D89" s="82"/>
    </row>
    <row r="90" spans="1:4" ht="12.75">
      <c r="A90" s="80"/>
      <c r="B90" s="81" t="s">
        <v>104</v>
      </c>
      <c r="C90" s="82"/>
      <c r="D90" s="82"/>
    </row>
    <row r="91" spans="1:4" ht="12.75">
      <c r="A91" s="53" t="s">
        <v>146</v>
      </c>
      <c r="B91" s="54" t="s">
        <v>12</v>
      </c>
      <c r="C91" s="55" t="s">
        <v>21</v>
      </c>
      <c r="D91" s="55">
        <v>1</v>
      </c>
    </row>
    <row r="92" spans="1:4" ht="12.75">
      <c r="A92" s="80"/>
      <c r="B92" s="81" t="s">
        <v>99</v>
      </c>
      <c r="C92" s="82"/>
      <c r="D92" s="82"/>
    </row>
    <row r="93" spans="1:4" ht="12.75">
      <c r="A93" s="80"/>
      <c r="B93" s="81" t="s">
        <v>104</v>
      </c>
      <c r="C93" s="82"/>
      <c r="D93" s="82"/>
    </row>
    <row r="94" spans="1:4" ht="12.75">
      <c r="A94" s="53" t="s">
        <v>175</v>
      </c>
      <c r="B94" s="54" t="s">
        <v>81</v>
      </c>
      <c r="C94" s="55" t="s">
        <v>21</v>
      </c>
      <c r="D94" s="55">
        <v>1</v>
      </c>
    </row>
    <row r="95" spans="1:4" ht="12.75">
      <c r="A95" s="80"/>
      <c r="B95" s="81" t="s">
        <v>72</v>
      </c>
      <c r="C95" s="82"/>
      <c r="D95" s="82"/>
    </row>
    <row r="96" spans="1:4" ht="12.75">
      <c r="A96" s="80"/>
      <c r="B96" s="81" t="s">
        <v>82</v>
      </c>
      <c r="C96" s="82"/>
      <c r="D96" s="82"/>
    </row>
    <row r="97" spans="1:4" ht="12.75">
      <c r="A97" s="53" t="s">
        <v>212</v>
      </c>
      <c r="B97" s="54" t="s">
        <v>114</v>
      </c>
      <c r="C97" s="55" t="s">
        <v>21</v>
      </c>
      <c r="D97" s="55">
        <v>1</v>
      </c>
    </row>
    <row r="98" spans="1:4" ht="12.75">
      <c r="A98" s="80"/>
      <c r="B98" s="81" t="s">
        <v>99</v>
      </c>
      <c r="C98" s="82"/>
      <c r="D98" s="82"/>
    </row>
    <row r="99" spans="1:4" ht="12.75">
      <c r="A99" s="80"/>
      <c r="B99" s="81" t="s">
        <v>104</v>
      </c>
      <c r="C99" s="82"/>
      <c r="D99" s="82"/>
    </row>
    <row r="100" spans="1:4" ht="12.75">
      <c r="A100" s="53" t="s">
        <v>213</v>
      </c>
      <c r="B100" s="54" t="s">
        <v>105</v>
      </c>
      <c r="C100" s="55" t="s">
        <v>19</v>
      </c>
      <c r="D100" s="55">
        <v>3</v>
      </c>
    </row>
    <row r="101" spans="1:4" ht="12.75">
      <c r="A101" s="80"/>
      <c r="B101" s="81" t="s">
        <v>106</v>
      </c>
      <c r="C101" s="82"/>
      <c r="D101" s="82"/>
    </row>
    <row r="102" spans="1:4" ht="12.75">
      <c r="A102" s="80"/>
      <c r="B102" s="81" t="s">
        <v>111</v>
      </c>
      <c r="C102" s="82"/>
      <c r="D102" s="82"/>
    </row>
    <row r="103" spans="1:4" ht="26.25">
      <c r="A103" s="80" t="s">
        <v>214</v>
      </c>
      <c r="B103" s="70" t="s">
        <v>229</v>
      </c>
      <c r="C103" s="55" t="s">
        <v>21</v>
      </c>
      <c r="D103" s="55">
        <v>1</v>
      </c>
    </row>
    <row r="104" spans="1:4" ht="12.75">
      <c r="A104" s="80"/>
      <c r="B104" s="81" t="s">
        <v>99</v>
      </c>
      <c r="C104" s="82"/>
      <c r="D104" s="82"/>
    </row>
    <row r="105" spans="1:4" ht="12.75">
      <c r="A105" s="80"/>
      <c r="B105" s="81" t="s">
        <v>191</v>
      </c>
      <c r="C105" s="82"/>
      <c r="D105" s="82"/>
    </row>
    <row r="106" spans="1:4" ht="13.5" thickBot="1">
      <c r="A106" s="31"/>
      <c r="C106" s="20"/>
      <c r="D106" s="33"/>
    </row>
    <row r="107" spans="1:4" ht="13.5" thickBot="1">
      <c r="A107" s="11">
        <v>1</v>
      </c>
      <c r="B107" s="22" t="s">
        <v>66</v>
      </c>
      <c r="C107" s="24"/>
      <c r="D107" s="24"/>
    </row>
    <row r="108" spans="1:4" s="6" customFormat="1" ht="13.5" thickBot="1">
      <c r="A108" s="63"/>
      <c r="B108" s="64"/>
      <c r="C108" s="65"/>
      <c r="D108" s="65"/>
    </row>
    <row r="109" spans="1:4" s="6" customFormat="1" ht="13.5" thickBot="1">
      <c r="A109" s="11">
        <v>2</v>
      </c>
      <c r="B109" s="22" t="s">
        <v>46</v>
      </c>
      <c r="C109" s="23"/>
      <c r="D109" s="24"/>
    </row>
    <row r="110" spans="1:4" s="6" customFormat="1" ht="12.75">
      <c r="A110" s="18"/>
      <c r="B110" s="28"/>
      <c r="C110" s="20"/>
      <c r="D110" s="20"/>
    </row>
    <row r="111" spans="1:4" s="6" customFormat="1" ht="12.75">
      <c r="A111" s="53" t="s">
        <v>120</v>
      </c>
      <c r="B111" s="54" t="s">
        <v>26</v>
      </c>
      <c r="C111" s="55" t="s">
        <v>15</v>
      </c>
      <c r="D111" s="55">
        <f>10+15+40+70</f>
        <v>135</v>
      </c>
    </row>
    <row r="112" spans="1:4" s="6" customFormat="1" ht="52.5">
      <c r="A112" s="80"/>
      <c r="B112" s="85" t="s">
        <v>116</v>
      </c>
      <c r="C112" s="82"/>
      <c r="D112" s="82"/>
    </row>
    <row r="113" spans="1:4" s="6" customFormat="1" ht="12.75">
      <c r="A113" s="80"/>
      <c r="B113" s="81" t="s">
        <v>115</v>
      </c>
      <c r="C113" s="82"/>
      <c r="D113" s="82"/>
    </row>
    <row r="114" spans="1:4" s="6" customFormat="1" ht="12.75">
      <c r="A114" s="53" t="s">
        <v>121</v>
      </c>
      <c r="B114" s="70" t="s">
        <v>27</v>
      </c>
      <c r="C114" s="55" t="s">
        <v>21</v>
      </c>
      <c r="D114" s="55">
        <v>1</v>
      </c>
    </row>
    <row r="115" spans="1:4" s="6" customFormat="1" ht="12.75">
      <c r="A115" s="80"/>
      <c r="B115" s="81" t="s">
        <v>72</v>
      </c>
      <c r="C115" s="82"/>
      <c r="D115" s="82"/>
    </row>
    <row r="116" spans="1:4" s="6" customFormat="1" ht="12.75">
      <c r="A116" s="80"/>
      <c r="B116" s="81" t="s">
        <v>115</v>
      </c>
      <c r="C116" s="82"/>
      <c r="D116" s="82"/>
    </row>
    <row r="117" spans="1:4" s="6" customFormat="1" ht="12.75">
      <c r="A117" s="53" t="s">
        <v>122</v>
      </c>
      <c r="B117" s="54" t="s">
        <v>147</v>
      </c>
      <c r="C117" s="55" t="s">
        <v>21</v>
      </c>
      <c r="D117" s="55">
        <v>2</v>
      </c>
    </row>
    <row r="118" spans="1:4" s="6" customFormat="1" ht="12.75">
      <c r="A118" s="80"/>
      <c r="B118" s="81" t="s">
        <v>148</v>
      </c>
      <c r="C118" s="82"/>
      <c r="D118" s="82"/>
    </row>
    <row r="119" spans="1:4" s="6" customFormat="1" ht="12.75">
      <c r="A119" s="80"/>
      <c r="B119" s="81" t="s">
        <v>115</v>
      </c>
      <c r="C119" s="82"/>
      <c r="D119" s="82"/>
    </row>
    <row r="120" spans="1:4" s="6" customFormat="1" ht="12.75">
      <c r="A120" s="53" t="s">
        <v>123</v>
      </c>
      <c r="B120" s="54" t="s">
        <v>149</v>
      </c>
      <c r="C120" s="55" t="s">
        <v>34</v>
      </c>
      <c r="D120" s="55">
        <f>2*1*0.6</f>
        <v>1.2</v>
      </c>
    </row>
    <row r="121" spans="1:4" s="6" customFormat="1" ht="12.75">
      <c r="A121" s="80"/>
      <c r="B121" s="85" t="s">
        <v>118</v>
      </c>
      <c r="C121" s="82"/>
      <c r="D121" s="82"/>
    </row>
    <row r="122" spans="1:4" s="6" customFormat="1" ht="12.75">
      <c r="A122" s="80"/>
      <c r="B122" s="81" t="s">
        <v>115</v>
      </c>
      <c r="C122" s="82"/>
      <c r="D122" s="82"/>
    </row>
    <row r="123" spans="1:4" s="6" customFormat="1" ht="26.25">
      <c r="A123" s="53" t="s">
        <v>124</v>
      </c>
      <c r="B123" s="70" t="s">
        <v>180</v>
      </c>
      <c r="C123" s="55" t="s">
        <v>34</v>
      </c>
      <c r="D123" s="55">
        <f>2*2*0.8</f>
        <v>3.2</v>
      </c>
    </row>
    <row r="124" spans="1:4" s="6" customFormat="1" ht="12.75">
      <c r="A124" s="80"/>
      <c r="B124" s="85" t="s">
        <v>151</v>
      </c>
      <c r="C124" s="82"/>
      <c r="D124" s="82"/>
    </row>
    <row r="125" spans="1:4" s="6" customFormat="1" ht="12.75">
      <c r="A125" s="80"/>
      <c r="B125" s="81" t="s">
        <v>115</v>
      </c>
      <c r="C125" s="82"/>
      <c r="D125" s="82"/>
    </row>
    <row r="126" spans="1:4" s="6" customFormat="1" ht="12.75">
      <c r="A126" s="53" t="s">
        <v>125</v>
      </c>
      <c r="B126" s="54" t="s">
        <v>162</v>
      </c>
      <c r="C126" s="55" t="s">
        <v>34</v>
      </c>
      <c r="D126" s="55">
        <f>5*(1*1*0.6)</f>
        <v>3</v>
      </c>
    </row>
    <row r="127" spans="1:4" s="6" customFormat="1" ht="12.75">
      <c r="A127" s="80"/>
      <c r="B127" s="85" t="s">
        <v>119</v>
      </c>
      <c r="C127" s="82"/>
      <c r="D127" s="82"/>
    </row>
    <row r="128" spans="1:4" s="6" customFormat="1" ht="12.75">
      <c r="A128" s="80"/>
      <c r="B128" s="81" t="s">
        <v>115</v>
      </c>
      <c r="C128" s="82"/>
      <c r="D128" s="82"/>
    </row>
    <row r="129" spans="1:4" s="6" customFormat="1" ht="12.75">
      <c r="A129" s="53" t="s">
        <v>126</v>
      </c>
      <c r="B129" s="54" t="s">
        <v>163</v>
      </c>
      <c r="C129" s="55" t="s">
        <v>34</v>
      </c>
      <c r="D129" s="55">
        <f>2*2*0.8</f>
        <v>3.2</v>
      </c>
    </row>
    <row r="130" spans="1:4" s="6" customFormat="1" ht="12.75">
      <c r="A130" s="80"/>
      <c r="B130" s="85" t="s">
        <v>164</v>
      </c>
      <c r="C130" s="82"/>
      <c r="D130" s="82"/>
    </row>
    <row r="131" spans="1:4" s="6" customFormat="1" ht="12.75">
      <c r="A131" s="80"/>
      <c r="B131" s="81" t="s">
        <v>115</v>
      </c>
      <c r="C131" s="82"/>
      <c r="D131" s="82"/>
    </row>
    <row r="132" spans="1:4" s="6" customFormat="1" ht="26.25">
      <c r="A132" s="53" t="s">
        <v>127</v>
      </c>
      <c r="B132" s="70" t="s">
        <v>153</v>
      </c>
      <c r="C132" s="55" t="s">
        <v>15</v>
      </c>
      <c r="D132" s="55">
        <v>10</v>
      </c>
    </row>
    <row r="133" spans="1:4" s="6" customFormat="1" ht="12.75">
      <c r="A133" s="80"/>
      <c r="B133" s="81" t="s">
        <v>152</v>
      </c>
      <c r="C133" s="82"/>
      <c r="D133" s="82"/>
    </row>
    <row r="134" spans="1:4" s="6" customFormat="1" ht="12.75">
      <c r="A134" s="80"/>
      <c r="B134" s="81" t="s">
        <v>115</v>
      </c>
      <c r="C134" s="82"/>
      <c r="D134" s="82"/>
    </row>
    <row r="135" spans="1:4" s="6" customFormat="1" ht="26.25">
      <c r="A135" s="80" t="s">
        <v>128</v>
      </c>
      <c r="B135" s="70" t="s">
        <v>154</v>
      </c>
      <c r="C135" s="55" t="s">
        <v>15</v>
      </c>
      <c r="D135" s="55">
        <v>4</v>
      </c>
    </row>
    <row r="136" spans="1:4" s="6" customFormat="1" ht="12.75">
      <c r="A136" s="80"/>
      <c r="B136" s="81" t="s">
        <v>168</v>
      </c>
      <c r="C136" s="82"/>
      <c r="D136" s="82"/>
    </row>
    <row r="137" spans="1:4" s="6" customFormat="1" ht="12.75">
      <c r="A137" s="80"/>
      <c r="B137" s="81" t="s">
        <v>115</v>
      </c>
      <c r="C137" s="82"/>
      <c r="D137" s="82"/>
    </row>
    <row r="138" spans="1:4" s="6" customFormat="1" ht="26.25">
      <c r="A138" s="53" t="s">
        <v>129</v>
      </c>
      <c r="B138" s="70" t="s">
        <v>155</v>
      </c>
      <c r="C138" s="55" t="s">
        <v>15</v>
      </c>
      <c r="D138" s="55">
        <v>22</v>
      </c>
    </row>
    <row r="139" spans="1:4" s="6" customFormat="1" ht="12.75">
      <c r="A139" s="80"/>
      <c r="B139" s="81" t="s">
        <v>167</v>
      </c>
      <c r="C139" s="82"/>
      <c r="D139" s="82"/>
    </row>
    <row r="140" spans="1:4" s="6" customFormat="1" ht="12.75">
      <c r="A140" s="80"/>
      <c r="B140" s="81" t="s">
        <v>115</v>
      </c>
      <c r="C140" s="82"/>
      <c r="D140" s="82"/>
    </row>
    <row r="141" spans="1:4" s="6" customFormat="1" ht="26.25">
      <c r="A141" s="80" t="s">
        <v>130</v>
      </c>
      <c r="B141" s="70" t="s">
        <v>156</v>
      </c>
      <c r="C141" s="55" t="s">
        <v>15</v>
      </c>
      <c r="D141" s="55">
        <v>24</v>
      </c>
    </row>
    <row r="142" spans="1:4" s="6" customFormat="1" ht="12.75">
      <c r="A142" s="80"/>
      <c r="B142" s="81" t="s">
        <v>166</v>
      </c>
      <c r="C142" s="82"/>
      <c r="D142" s="82"/>
    </row>
    <row r="143" spans="1:4" s="6" customFormat="1" ht="12.75">
      <c r="A143" s="80"/>
      <c r="B143" s="81" t="s">
        <v>115</v>
      </c>
      <c r="C143" s="82"/>
      <c r="D143" s="82"/>
    </row>
    <row r="144" spans="1:4" s="6" customFormat="1" ht="26.25">
      <c r="A144" s="53" t="s">
        <v>131</v>
      </c>
      <c r="B144" s="70" t="s">
        <v>157</v>
      </c>
      <c r="C144" s="55" t="s">
        <v>15</v>
      </c>
      <c r="D144" s="55">
        <v>22</v>
      </c>
    </row>
    <row r="145" spans="1:4" s="6" customFormat="1" ht="26.25">
      <c r="A145" s="80"/>
      <c r="B145" s="85" t="s">
        <v>158</v>
      </c>
      <c r="C145" s="82"/>
      <c r="D145" s="82"/>
    </row>
    <row r="146" spans="1:4" s="6" customFormat="1" ht="12.75">
      <c r="A146" s="80"/>
      <c r="B146" s="81" t="s">
        <v>115</v>
      </c>
      <c r="C146" s="82"/>
      <c r="D146" s="82"/>
    </row>
    <row r="147" spans="1:4" s="6" customFormat="1" ht="26.25">
      <c r="A147" s="80" t="s">
        <v>132</v>
      </c>
      <c r="B147" s="70" t="s">
        <v>159</v>
      </c>
      <c r="C147" s="55" t="s">
        <v>15</v>
      </c>
      <c r="D147" s="55">
        <v>18</v>
      </c>
    </row>
    <row r="148" spans="1:4" s="6" customFormat="1" ht="12.75">
      <c r="A148" s="80"/>
      <c r="B148" s="81" t="s">
        <v>161</v>
      </c>
      <c r="C148" s="82"/>
      <c r="D148" s="82"/>
    </row>
    <row r="149" spans="1:4" s="6" customFormat="1" ht="12.75">
      <c r="A149" s="80"/>
      <c r="B149" s="81" t="s">
        <v>115</v>
      </c>
      <c r="C149" s="82"/>
      <c r="D149" s="82"/>
    </row>
    <row r="150" spans="1:4" s="6" customFormat="1" ht="26.25">
      <c r="A150" s="80" t="s">
        <v>133</v>
      </c>
      <c r="B150" s="70" t="s">
        <v>77</v>
      </c>
      <c r="C150" s="55" t="s">
        <v>15</v>
      </c>
      <c r="D150" s="55">
        <v>20</v>
      </c>
    </row>
    <row r="151" spans="1:4" s="6" customFormat="1" ht="12.75">
      <c r="A151" s="80"/>
      <c r="B151" s="81" t="s">
        <v>160</v>
      </c>
      <c r="C151" s="82"/>
      <c r="D151" s="82"/>
    </row>
    <row r="152" spans="1:4" s="6" customFormat="1" ht="12.75">
      <c r="A152" s="80"/>
      <c r="B152" s="81" t="s">
        <v>115</v>
      </c>
      <c r="C152" s="82"/>
      <c r="D152" s="82"/>
    </row>
    <row r="153" spans="1:4" s="6" customFormat="1" ht="12.75">
      <c r="A153" s="80" t="s">
        <v>134</v>
      </c>
      <c r="B153" s="54" t="s">
        <v>203</v>
      </c>
      <c r="C153" s="55" t="s">
        <v>36</v>
      </c>
      <c r="D153" s="55">
        <f>2*0.5*10</f>
        <v>10</v>
      </c>
    </row>
    <row r="154" spans="1:4" s="6" customFormat="1" ht="12.75">
      <c r="A154" s="80"/>
      <c r="B154" s="81" t="s">
        <v>112</v>
      </c>
      <c r="C154" s="82"/>
      <c r="D154" s="82"/>
    </row>
    <row r="155" spans="1:4" s="6" customFormat="1" ht="12.75">
      <c r="A155" s="80"/>
      <c r="B155" s="81" t="s">
        <v>190</v>
      </c>
      <c r="C155" s="82"/>
      <c r="D155" s="82"/>
    </row>
    <row r="156" spans="1:4" s="6" customFormat="1" ht="12.75">
      <c r="A156" s="80" t="s">
        <v>135</v>
      </c>
      <c r="B156" s="54" t="s">
        <v>107</v>
      </c>
      <c r="C156" s="55" t="s">
        <v>36</v>
      </c>
      <c r="D156" s="55">
        <f>2*0.5*4</f>
        <v>4</v>
      </c>
    </row>
    <row r="157" spans="1:4" s="6" customFormat="1" ht="12.75">
      <c r="A157" s="80"/>
      <c r="B157" s="81" t="s">
        <v>189</v>
      </c>
      <c r="C157" s="82"/>
      <c r="D157" s="82"/>
    </row>
    <row r="158" spans="1:4" s="6" customFormat="1" ht="12.75">
      <c r="A158" s="80"/>
      <c r="B158" s="81" t="s">
        <v>190</v>
      </c>
      <c r="C158" s="82"/>
      <c r="D158" s="82"/>
    </row>
    <row r="159" spans="1:4" s="6" customFormat="1" ht="12.75">
      <c r="A159" s="80" t="s">
        <v>136</v>
      </c>
      <c r="B159" s="70" t="s">
        <v>202</v>
      </c>
      <c r="C159" s="55" t="s">
        <v>36</v>
      </c>
      <c r="D159" s="55">
        <f>4*20</f>
        <v>80</v>
      </c>
    </row>
    <row r="160" spans="1:4" s="6" customFormat="1" ht="12.75">
      <c r="A160" s="80"/>
      <c r="B160" s="81" t="s">
        <v>192</v>
      </c>
      <c r="C160" s="82"/>
      <c r="D160" s="82"/>
    </row>
    <row r="161" spans="1:4" s="6" customFormat="1" ht="12.75">
      <c r="A161" s="80"/>
      <c r="B161" s="81" t="s">
        <v>190</v>
      </c>
      <c r="C161" s="82"/>
      <c r="D161" s="82"/>
    </row>
    <row r="162" spans="1:4" s="6" customFormat="1" ht="12.75">
      <c r="A162" s="80" t="s">
        <v>137</v>
      </c>
      <c r="B162" s="54" t="s">
        <v>193</v>
      </c>
      <c r="C162" s="55" t="s">
        <v>36</v>
      </c>
      <c r="D162" s="55">
        <f>2*24</f>
        <v>48</v>
      </c>
    </row>
    <row r="163" spans="1:4" s="6" customFormat="1" ht="12.75">
      <c r="A163" s="80"/>
      <c r="B163" s="81" t="s">
        <v>194</v>
      </c>
      <c r="C163" s="82"/>
      <c r="D163" s="82"/>
    </row>
    <row r="164" spans="1:4" s="6" customFormat="1" ht="12.75">
      <c r="A164" s="80"/>
      <c r="B164" s="81" t="s">
        <v>190</v>
      </c>
      <c r="C164" s="82"/>
      <c r="D164" s="82"/>
    </row>
    <row r="165" spans="1:4" s="6" customFormat="1" ht="12.75">
      <c r="A165" s="80" t="s">
        <v>138</v>
      </c>
      <c r="B165" s="54" t="s">
        <v>204</v>
      </c>
      <c r="C165" s="55" t="s">
        <v>36</v>
      </c>
      <c r="D165" s="55">
        <f>2.5*24</f>
        <v>60</v>
      </c>
    </row>
    <row r="166" spans="1:4" s="6" customFormat="1" ht="12.75">
      <c r="A166" s="80"/>
      <c r="B166" s="81" t="s">
        <v>196</v>
      </c>
      <c r="C166" s="82"/>
      <c r="D166" s="82"/>
    </row>
    <row r="167" spans="1:4" s="6" customFormat="1" ht="12.75">
      <c r="A167" s="80"/>
      <c r="B167" s="81" t="s">
        <v>190</v>
      </c>
      <c r="C167" s="82"/>
      <c r="D167" s="82"/>
    </row>
    <row r="168" spans="1:4" s="6" customFormat="1" ht="12.75">
      <c r="A168" s="80" t="s">
        <v>139</v>
      </c>
      <c r="B168" s="70" t="s">
        <v>201</v>
      </c>
      <c r="C168" s="55" t="s">
        <v>36</v>
      </c>
      <c r="D168" s="55">
        <f>4*10+10*10</f>
        <v>140</v>
      </c>
    </row>
    <row r="169" spans="1:4" s="6" customFormat="1" ht="26.25">
      <c r="A169" s="80"/>
      <c r="B169" s="85" t="s">
        <v>197</v>
      </c>
      <c r="C169" s="82"/>
      <c r="D169" s="82"/>
    </row>
    <row r="170" spans="1:4" s="6" customFormat="1" ht="12.75">
      <c r="A170" s="80"/>
      <c r="B170" s="81" t="s">
        <v>190</v>
      </c>
      <c r="C170" s="82"/>
      <c r="D170" s="82"/>
    </row>
    <row r="171" spans="1:4" s="6" customFormat="1" ht="12.75">
      <c r="A171" s="80" t="s">
        <v>140</v>
      </c>
      <c r="B171" s="54" t="s">
        <v>195</v>
      </c>
      <c r="C171" s="55" t="s">
        <v>36</v>
      </c>
      <c r="D171" s="55">
        <f>2.5*18</f>
        <v>45</v>
      </c>
    </row>
    <row r="172" spans="1:4" s="6" customFormat="1" ht="12.75">
      <c r="A172" s="80"/>
      <c r="B172" s="81" t="s">
        <v>198</v>
      </c>
      <c r="C172" s="82"/>
      <c r="D172" s="82"/>
    </row>
    <row r="173" spans="1:4" s="6" customFormat="1" ht="12.75">
      <c r="A173" s="80"/>
      <c r="B173" s="81" t="s">
        <v>190</v>
      </c>
      <c r="C173" s="82"/>
      <c r="D173" s="82"/>
    </row>
    <row r="174" spans="1:4" s="6" customFormat="1" ht="12.75">
      <c r="A174" s="80" t="s">
        <v>141</v>
      </c>
      <c r="B174" s="54" t="s">
        <v>205</v>
      </c>
      <c r="C174" s="55" t="s">
        <v>36</v>
      </c>
      <c r="D174" s="55">
        <f>0.35*0.2*20</f>
        <v>1.4</v>
      </c>
    </row>
    <row r="175" spans="1:4" s="6" customFormat="1" ht="12.75">
      <c r="A175" s="80"/>
      <c r="B175" s="81" t="s">
        <v>199</v>
      </c>
      <c r="C175" s="82"/>
      <c r="D175" s="82"/>
    </row>
    <row r="176" spans="1:4" s="6" customFormat="1" ht="12.75">
      <c r="A176" s="80"/>
      <c r="B176" s="81" t="s">
        <v>110</v>
      </c>
      <c r="C176" s="82"/>
      <c r="D176" s="82"/>
    </row>
    <row r="177" spans="1:4" s="6" customFormat="1" ht="12.75">
      <c r="A177" s="53" t="s">
        <v>142</v>
      </c>
      <c r="B177" s="70" t="s">
        <v>33</v>
      </c>
      <c r="C177" s="55" t="s">
        <v>34</v>
      </c>
      <c r="D177" s="55">
        <f>0.35*0.3*(10+4+22+24)+0.35*0.4*20+0.5*0.5*(22+18)+(40*20*0.1+2*24*0.2+10*10*0.1+2.5*18*0.2)+(1.2*1.2*0.8)</f>
        <v>128.85199999999998</v>
      </c>
    </row>
    <row r="178" spans="1:4" s="6" customFormat="1" ht="66">
      <c r="A178" s="80"/>
      <c r="B178" s="87" t="s">
        <v>269</v>
      </c>
      <c r="C178" s="82"/>
      <c r="D178" s="82"/>
    </row>
    <row r="179" spans="1:4" s="6" customFormat="1" ht="12.75">
      <c r="A179" s="80"/>
      <c r="B179" s="81" t="s">
        <v>165</v>
      </c>
      <c r="C179" s="82"/>
      <c r="D179" s="82"/>
    </row>
    <row r="180" spans="1:4" s="6" customFormat="1" ht="12.75">
      <c r="A180" s="80" t="s">
        <v>143</v>
      </c>
      <c r="B180" s="54" t="s">
        <v>206</v>
      </c>
      <c r="C180" s="55" t="s">
        <v>19</v>
      </c>
      <c r="D180" s="55">
        <v>52</v>
      </c>
    </row>
    <row r="181" spans="1:4" s="6" customFormat="1" ht="12.75">
      <c r="A181" s="80"/>
      <c r="B181" s="81" t="s">
        <v>200</v>
      </c>
      <c r="C181" s="82"/>
      <c r="D181" s="82"/>
    </row>
    <row r="182" spans="1:4" s="6" customFormat="1" ht="12.75">
      <c r="A182" s="80"/>
      <c r="B182" s="81" t="s">
        <v>191</v>
      </c>
      <c r="C182" s="82"/>
      <c r="D182" s="82"/>
    </row>
    <row r="183" spans="1:4" s="6" customFormat="1" ht="12.75">
      <c r="A183" s="80" t="s">
        <v>144</v>
      </c>
      <c r="B183" s="70" t="s">
        <v>84</v>
      </c>
      <c r="C183" s="55" t="s">
        <v>19</v>
      </c>
      <c r="D183" s="55">
        <v>8</v>
      </c>
    </row>
    <row r="184" spans="1:4" s="6" customFormat="1" ht="12.75">
      <c r="A184" s="80"/>
      <c r="B184" s="81" t="s">
        <v>169</v>
      </c>
      <c r="C184" s="82"/>
      <c r="D184" s="82"/>
    </row>
    <row r="185" spans="1:4" s="6" customFormat="1" ht="12.75">
      <c r="A185" s="80"/>
      <c r="B185" s="81" t="s">
        <v>115</v>
      </c>
      <c r="C185" s="82"/>
      <c r="D185" s="82"/>
    </row>
    <row r="186" spans="1:4" s="6" customFormat="1" ht="12.75">
      <c r="A186" s="80" t="s">
        <v>145</v>
      </c>
      <c r="B186" s="70" t="s">
        <v>207</v>
      </c>
      <c r="C186" s="55" t="s">
        <v>34</v>
      </c>
      <c r="D186" s="55">
        <f>2.5+0.5+0.31</f>
        <v>3.31</v>
      </c>
    </row>
    <row r="187" spans="1:4" s="6" customFormat="1" ht="39">
      <c r="A187" s="80"/>
      <c r="B187" s="85" t="s">
        <v>268</v>
      </c>
      <c r="C187" s="82"/>
      <c r="D187" s="82"/>
    </row>
    <row r="188" spans="1:4" s="6" customFormat="1" ht="12.75">
      <c r="A188" s="80"/>
      <c r="B188" s="81" t="s">
        <v>115</v>
      </c>
      <c r="C188" s="82"/>
      <c r="D188" s="82"/>
    </row>
    <row r="189" spans="1:4" s="6" customFormat="1" ht="12.75">
      <c r="A189" s="80" t="s">
        <v>146</v>
      </c>
      <c r="B189" s="70" t="s">
        <v>208</v>
      </c>
      <c r="C189" s="55" t="s">
        <v>15</v>
      </c>
      <c r="D189" s="55">
        <v>1.5</v>
      </c>
    </row>
    <row r="190" spans="1:4" s="6" customFormat="1" ht="12.75">
      <c r="A190" s="80"/>
      <c r="B190" s="85" t="s">
        <v>209</v>
      </c>
      <c r="C190" s="82"/>
      <c r="D190" s="82"/>
    </row>
    <row r="191" spans="1:4" s="6" customFormat="1" ht="12.75">
      <c r="A191" s="80"/>
      <c r="B191" s="81" t="s">
        <v>210</v>
      </c>
      <c r="C191" s="82"/>
      <c r="D191" s="82"/>
    </row>
    <row r="192" spans="1:4" s="6" customFormat="1" ht="26.25">
      <c r="A192" s="80" t="s">
        <v>175</v>
      </c>
      <c r="B192" s="70" t="s">
        <v>211</v>
      </c>
      <c r="C192" s="55" t="s">
        <v>15</v>
      </c>
      <c r="D192" s="55">
        <v>18</v>
      </c>
    </row>
    <row r="193" spans="1:4" s="6" customFormat="1" ht="12.75">
      <c r="A193" s="80"/>
      <c r="B193" s="81" t="s">
        <v>170</v>
      </c>
      <c r="C193" s="82"/>
      <c r="D193" s="82"/>
    </row>
    <row r="194" spans="1:4" s="6" customFormat="1" ht="12.75">
      <c r="A194" s="80"/>
      <c r="B194" s="81" t="s">
        <v>171</v>
      </c>
      <c r="C194" s="82"/>
      <c r="D194" s="82"/>
    </row>
    <row r="195" spans="1:4" s="6" customFormat="1" ht="12.75">
      <c r="A195" s="80" t="s">
        <v>212</v>
      </c>
      <c r="B195" s="54" t="s">
        <v>28</v>
      </c>
      <c r="C195" s="55" t="s">
        <v>15</v>
      </c>
      <c r="D195" s="55">
        <f>5+2*70+2*65</f>
        <v>275</v>
      </c>
    </row>
    <row r="196" spans="1:4" s="6" customFormat="1" ht="12.75">
      <c r="A196" s="80"/>
      <c r="B196" s="81" t="s">
        <v>184</v>
      </c>
      <c r="C196" s="82"/>
      <c r="D196" s="82"/>
    </row>
    <row r="197" spans="1:4" s="6" customFormat="1" ht="12.75">
      <c r="A197" s="80"/>
      <c r="B197" s="81" t="s">
        <v>43</v>
      </c>
      <c r="C197" s="82"/>
      <c r="D197" s="82"/>
    </row>
    <row r="198" spans="1:4" s="6" customFormat="1" ht="12.75">
      <c r="A198" s="80" t="s">
        <v>213</v>
      </c>
      <c r="B198" s="54" t="s">
        <v>174</v>
      </c>
      <c r="C198" s="55" t="s">
        <v>15</v>
      </c>
      <c r="D198" s="55">
        <f>2*18+2*50</f>
        <v>136</v>
      </c>
    </row>
    <row r="199" spans="1:4" s="6" customFormat="1" ht="26.25">
      <c r="A199" s="80"/>
      <c r="B199" s="85" t="s">
        <v>172</v>
      </c>
      <c r="C199" s="82"/>
      <c r="D199" s="82"/>
    </row>
    <row r="200" spans="1:4" s="6" customFormat="1" ht="12.75">
      <c r="A200" s="80"/>
      <c r="B200" s="81" t="s">
        <v>115</v>
      </c>
      <c r="C200" s="82"/>
      <c r="D200" s="82"/>
    </row>
    <row r="201" spans="1:4" s="6" customFormat="1" ht="12.75">
      <c r="A201" s="80" t="s">
        <v>214</v>
      </c>
      <c r="B201" s="70" t="s">
        <v>87</v>
      </c>
      <c r="C201" s="55" t="s">
        <v>19</v>
      </c>
      <c r="D201" s="55">
        <f>2*8</f>
        <v>16</v>
      </c>
    </row>
    <row r="202" spans="1:4" s="6" customFormat="1" ht="12.75">
      <c r="A202" s="80"/>
      <c r="B202" s="81" t="s">
        <v>176</v>
      </c>
      <c r="C202" s="82"/>
      <c r="D202" s="82"/>
    </row>
    <row r="203" spans="1:4" s="6" customFormat="1" ht="12.75">
      <c r="A203" s="80"/>
      <c r="B203" s="81" t="s">
        <v>91</v>
      </c>
      <c r="C203" s="82"/>
      <c r="D203" s="82"/>
    </row>
    <row r="204" spans="1:4" s="6" customFormat="1" ht="12.75">
      <c r="A204" s="80" t="s">
        <v>215</v>
      </c>
      <c r="B204" s="54" t="s">
        <v>88</v>
      </c>
      <c r="C204" s="55" t="s">
        <v>19</v>
      </c>
      <c r="D204" s="55">
        <v>4</v>
      </c>
    </row>
    <row r="205" spans="1:4" s="6" customFormat="1" ht="12.75">
      <c r="A205" s="80"/>
      <c r="B205" s="81" t="s">
        <v>178</v>
      </c>
      <c r="C205" s="82"/>
      <c r="D205" s="82"/>
    </row>
    <row r="206" spans="1:4" s="6" customFormat="1" ht="12.75">
      <c r="A206" s="80"/>
      <c r="B206" s="81" t="s">
        <v>91</v>
      </c>
      <c r="C206" s="82"/>
      <c r="D206" s="82"/>
    </row>
    <row r="207" spans="1:4" s="6" customFormat="1" ht="12.75">
      <c r="A207" s="53" t="s">
        <v>216</v>
      </c>
      <c r="B207" s="54" t="s">
        <v>90</v>
      </c>
      <c r="C207" s="57" t="s">
        <v>19</v>
      </c>
      <c r="D207" s="55">
        <v>6</v>
      </c>
    </row>
    <row r="208" spans="1:4" s="6" customFormat="1" ht="12.75">
      <c r="A208" s="80"/>
      <c r="B208" s="81" t="s">
        <v>177</v>
      </c>
      <c r="C208" s="82"/>
      <c r="D208" s="82"/>
    </row>
    <row r="209" spans="1:4" s="6" customFormat="1" ht="12.75">
      <c r="A209" s="80"/>
      <c r="B209" s="81" t="s">
        <v>91</v>
      </c>
      <c r="C209" s="82"/>
      <c r="D209" s="82"/>
    </row>
    <row r="210" spans="1:4" s="6" customFormat="1" ht="12.75">
      <c r="A210" s="53" t="s">
        <v>217</v>
      </c>
      <c r="B210" s="54" t="s">
        <v>89</v>
      </c>
      <c r="C210" s="82" t="s">
        <v>19</v>
      </c>
      <c r="D210" s="82">
        <v>8</v>
      </c>
    </row>
    <row r="211" spans="1:4" s="6" customFormat="1" ht="12.75">
      <c r="A211" s="80"/>
      <c r="B211" s="81" t="s">
        <v>179</v>
      </c>
      <c r="C211" s="82"/>
      <c r="D211" s="82"/>
    </row>
    <row r="212" spans="1:4" s="6" customFormat="1" ht="12.75">
      <c r="A212" s="80"/>
      <c r="B212" s="81" t="s">
        <v>115</v>
      </c>
      <c r="C212" s="82"/>
      <c r="D212" s="82"/>
    </row>
    <row r="213" spans="1:4" s="6" customFormat="1" ht="12.75">
      <c r="A213" s="53" t="s">
        <v>218</v>
      </c>
      <c r="B213" s="54" t="s">
        <v>29</v>
      </c>
      <c r="C213" s="55" t="s">
        <v>15</v>
      </c>
      <c r="D213" s="55">
        <v>725</v>
      </c>
    </row>
    <row r="214" spans="1:4" s="6" customFormat="1" ht="12.75">
      <c r="A214" s="80"/>
      <c r="B214" s="81" t="s">
        <v>182</v>
      </c>
      <c r="C214" s="82"/>
      <c r="D214" s="82"/>
    </row>
    <row r="215" spans="1:4" s="6" customFormat="1" ht="12.75">
      <c r="A215" s="80"/>
      <c r="B215" s="81" t="s">
        <v>91</v>
      </c>
      <c r="C215" s="82"/>
      <c r="D215" s="82"/>
    </row>
    <row r="216" spans="1:4" s="6" customFormat="1" ht="12.75">
      <c r="A216" s="53" t="s">
        <v>219</v>
      </c>
      <c r="B216" s="54" t="s">
        <v>30</v>
      </c>
      <c r="C216" s="55" t="s">
        <v>31</v>
      </c>
      <c r="D216" s="55">
        <v>5</v>
      </c>
    </row>
    <row r="217" spans="1:4" s="6" customFormat="1" ht="12.75">
      <c r="A217" s="80"/>
      <c r="B217" s="81" t="s">
        <v>183</v>
      </c>
      <c r="C217" s="82"/>
      <c r="D217" s="82"/>
    </row>
    <row r="218" spans="1:4" s="6" customFormat="1" ht="12.75">
      <c r="A218" s="80"/>
      <c r="B218" s="81" t="s">
        <v>91</v>
      </c>
      <c r="C218" s="82"/>
      <c r="D218" s="82"/>
    </row>
    <row r="219" spans="1:4" s="6" customFormat="1" ht="12.75">
      <c r="A219" s="53" t="s">
        <v>220</v>
      </c>
      <c r="B219" s="54" t="s">
        <v>35</v>
      </c>
      <c r="C219" s="55" t="s">
        <v>15</v>
      </c>
      <c r="D219" s="55">
        <v>50</v>
      </c>
    </row>
    <row r="220" spans="1:4" s="6" customFormat="1" ht="12.75">
      <c r="A220" s="80"/>
      <c r="B220" s="81" t="s">
        <v>181</v>
      </c>
      <c r="C220" s="82"/>
      <c r="D220" s="82"/>
    </row>
    <row r="221" spans="1:4" s="6" customFormat="1" ht="12.75">
      <c r="A221" s="80"/>
      <c r="B221" s="81" t="s">
        <v>115</v>
      </c>
      <c r="C221" s="82"/>
      <c r="D221" s="82"/>
    </row>
    <row r="222" spans="1:4" s="6" customFormat="1" ht="39">
      <c r="A222" s="53" t="s">
        <v>221</v>
      </c>
      <c r="B222" s="70" t="s">
        <v>185</v>
      </c>
      <c r="C222" s="55" t="s">
        <v>21</v>
      </c>
      <c r="D222" s="55">
        <v>1</v>
      </c>
    </row>
    <row r="223" spans="1:4" s="6" customFormat="1" ht="12.75">
      <c r="A223" s="80"/>
      <c r="B223" s="81" t="s">
        <v>186</v>
      </c>
      <c r="C223" s="82"/>
      <c r="D223" s="82"/>
    </row>
    <row r="224" spans="1:4" s="6" customFormat="1" ht="12.75">
      <c r="A224" s="80"/>
      <c r="B224" s="81" t="s">
        <v>115</v>
      </c>
      <c r="C224" s="82"/>
      <c r="D224" s="82"/>
    </row>
    <row r="225" spans="1:4" s="6" customFormat="1" ht="12.75">
      <c r="A225" s="53" t="s">
        <v>222</v>
      </c>
      <c r="B225" s="54" t="s">
        <v>32</v>
      </c>
      <c r="C225" s="55" t="s">
        <v>15</v>
      </c>
      <c r="D225" s="55">
        <v>135</v>
      </c>
    </row>
    <row r="226" spans="1:4" s="6" customFormat="1" ht="12.75">
      <c r="A226" s="80"/>
      <c r="B226" s="81" t="s">
        <v>187</v>
      </c>
      <c r="C226" s="82"/>
      <c r="D226" s="82"/>
    </row>
    <row r="227" spans="1:4" s="6" customFormat="1" ht="12.75">
      <c r="A227" s="80"/>
      <c r="B227" s="81" t="s">
        <v>115</v>
      </c>
      <c r="C227" s="82"/>
      <c r="D227" s="82"/>
    </row>
    <row r="228" spans="1:4" s="6" customFormat="1" ht="12.75">
      <c r="A228" s="80" t="s">
        <v>223</v>
      </c>
      <c r="B228" s="61" t="s">
        <v>100</v>
      </c>
      <c r="C228" s="56" t="s">
        <v>21</v>
      </c>
      <c r="D228" s="55">
        <v>1</v>
      </c>
    </row>
    <row r="229" spans="1:4" s="6" customFormat="1" ht="12.75">
      <c r="A229" s="80"/>
      <c r="B229" s="81" t="s">
        <v>99</v>
      </c>
      <c r="C229" s="82"/>
      <c r="D229" s="82"/>
    </row>
    <row r="230" spans="1:4" s="6" customFormat="1" ht="12.75">
      <c r="A230" s="80"/>
      <c r="B230" s="81" t="s">
        <v>104</v>
      </c>
      <c r="C230" s="82"/>
      <c r="D230" s="82"/>
    </row>
    <row r="231" spans="1:4" s="6" customFormat="1" ht="12.75">
      <c r="A231" s="80" t="s">
        <v>224</v>
      </c>
      <c r="B231" s="61" t="s">
        <v>101</v>
      </c>
      <c r="C231" s="56" t="s">
        <v>102</v>
      </c>
      <c r="D231" s="55">
        <f>10+50</f>
        <v>60</v>
      </c>
    </row>
    <row r="232" spans="1:4" s="6" customFormat="1" ht="26.25">
      <c r="A232" s="80"/>
      <c r="B232" s="85" t="s">
        <v>103</v>
      </c>
      <c r="C232" s="82"/>
      <c r="D232" s="82"/>
    </row>
    <row r="233" spans="1:4" s="6" customFormat="1" ht="12.75">
      <c r="A233" s="80"/>
      <c r="B233" s="81" t="s">
        <v>104</v>
      </c>
      <c r="C233" s="82"/>
      <c r="D233" s="82"/>
    </row>
    <row r="234" spans="1:4" s="6" customFormat="1" ht="12.75">
      <c r="A234" s="80" t="s">
        <v>225</v>
      </c>
      <c r="B234" s="54" t="s">
        <v>20</v>
      </c>
      <c r="C234" s="55" t="s">
        <v>21</v>
      </c>
      <c r="D234" s="55">
        <v>1</v>
      </c>
    </row>
    <row r="235" spans="1:4" s="6" customFormat="1" ht="12.75">
      <c r="A235" s="80"/>
      <c r="B235" s="81" t="s">
        <v>99</v>
      </c>
      <c r="C235" s="82"/>
      <c r="D235" s="82"/>
    </row>
    <row r="236" spans="1:4" s="6" customFormat="1" ht="12.75">
      <c r="A236" s="80"/>
      <c r="B236" s="81" t="s">
        <v>104</v>
      </c>
      <c r="C236" s="82"/>
      <c r="D236" s="82"/>
    </row>
    <row r="237" spans="1:4" s="6" customFormat="1" ht="12.75">
      <c r="A237" s="80" t="s">
        <v>226</v>
      </c>
      <c r="B237" s="54" t="s">
        <v>12</v>
      </c>
      <c r="C237" s="55" t="s">
        <v>21</v>
      </c>
      <c r="D237" s="55">
        <v>1</v>
      </c>
    </row>
    <row r="238" spans="1:4" s="6" customFormat="1" ht="12.75">
      <c r="A238" s="80"/>
      <c r="B238" s="81" t="s">
        <v>99</v>
      </c>
      <c r="C238" s="82"/>
      <c r="D238" s="82"/>
    </row>
    <row r="239" spans="1:4" s="6" customFormat="1" ht="12.75">
      <c r="A239" s="80"/>
      <c r="B239" s="81" t="s">
        <v>104</v>
      </c>
      <c r="C239" s="82"/>
      <c r="D239" s="82"/>
    </row>
    <row r="240" spans="1:4" s="6" customFormat="1" ht="12.75">
      <c r="A240" s="80" t="s">
        <v>227</v>
      </c>
      <c r="B240" s="54" t="s">
        <v>114</v>
      </c>
      <c r="C240" s="55" t="s">
        <v>21</v>
      </c>
      <c r="D240" s="55">
        <v>1</v>
      </c>
    </row>
    <row r="241" spans="1:4" s="6" customFormat="1" ht="12.75">
      <c r="A241" s="80"/>
      <c r="B241" s="81" t="s">
        <v>99</v>
      </c>
      <c r="C241" s="82"/>
      <c r="D241" s="82"/>
    </row>
    <row r="242" spans="1:4" s="6" customFormat="1" ht="12.75">
      <c r="A242" s="80"/>
      <c r="B242" s="81" t="s">
        <v>104</v>
      </c>
      <c r="C242" s="82"/>
      <c r="D242" s="82"/>
    </row>
    <row r="243" spans="1:4" s="6" customFormat="1" ht="12.75">
      <c r="A243" s="80" t="s">
        <v>228</v>
      </c>
      <c r="B243" s="54" t="s">
        <v>105</v>
      </c>
      <c r="C243" s="55" t="s">
        <v>19</v>
      </c>
      <c r="D243" s="55">
        <v>4</v>
      </c>
    </row>
    <row r="244" spans="1:4" s="6" customFormat="1" ht="12.75">
      <c r="A244" s="80"/>
      <c r="B244" s="81" t="s">
        <v>188</v>
      </c>
      <c r="C244" s="82"/>
      <c r="D244" s="82"/>
    </row>
    <row r="245" spans="1:4" s="6" customFormat="1" ht="12.75">
      <c r="A245" s="80"/>
      <c r="B245" s="81" t="s">
        <v>191</v>
      </c>
      <c r="C245" s="82"/>
      <c r="D245" s="82"/>
    </row>
    <row r="246" spans="1:4" s="6" customFormat="1" ht="26.25">
      <c r="A246" s="80" t="s">
        <v>230</v>
      </c>
      <c r="B246" s="70" t="s">
        <v>229</v>
      </c>
      <c r="C246" s="55" t="s">
        <v>21</v>
      </c>
      <c r="D246" s="55">
        <v>1</v>
      </c>
    </row>
    <row r="247" spans="1:4" s="6" customFormat="1" ht="12.75">
      <c r="A247" s="80"/>
      <c r="B247" s="81" t="s">
        <v>99</v>
      </c>
      <c r="C247" s="82"/>
      <c r="D247" s="82"/>
    </row>
    <row r="248" spans="1:4" s="6" customFormat="1" ht="12.75">
      <c r="A248" s="80"/>
      <c r="B248" s="81" t="s">
        <v>191</v>
      </c>
      <c r="C248" s="82"/>
      <c r="D248" s="82"/>
    </row>
    <row r="249" spans="1:4" s="6" customFormat="1" ht="13.5" thickBot="1">
      <c r="A249" s="18"/>
      <c r="B249" s="67"/>
      <c r="C249" s="20"/>
      <c r="D249" s="33"/>
    </row>
    <row r="250" spans="1:4" s="6" customFormat="1" ht="13.5" thickBot="1">
      <c r="A250" s="11">
        <v>2</v>
      </c>
      <c r="B250" s="22" t="s">
        <v>47</v>
      </c>
      <c r="C250" s="24"/>
      <c r="D250" s="24"/>
    </row>
    <row r="251" spans="1:4" s="6" customFormat="1" ht="13.5" thickBot="1">
      <c r="A251" s="63"/>
      <c r="B251" s="64"/>
      <c r="C251" s="65"/>
      <c r="D251" s="65"/>
    </row>
    <row r="252" spans="1:4" s="6" customFormat="1" ht="13.5" thickBot="1">
      <c r="A252" s="11">
        <v>3</v>
      </c>
      <c r="B252" s="22" t="s">
        <v>48</v>
      </c>
      <c r="C252" s="23"/>
      <c r="D252" s="24"/>
    </row>
    <row r="253" spans="1:4" s="6" customFormat="1" ht="12.75">
      <c r="A253" s="18"/>
      <c r="B253" s="28"/>
      <c r="C253" s="20"/>
      <c r="D253" s="20"/>
    </row>
    <row r="254" spans="1:4" s="6" customFormat="1" ht="12.75">
      <c r="A254" s="53" t="s">
        <v>120</v>
      </c>
      <c r="B254" s="54" t="s">
        <v>26</v>
      </c>
      <c r="C254" s="55" t="s">
        <v>15</v>
      </c>
      <c r="D254" s="55">
        <v>45</v>
      </c>
    </row>
    <row r="255" spans="1:4" s="6" customFormat="1" ht="12.75">
      <c r="A255" s="80"/>
      <c r="B255" s="81" t="s">
        <v>232</v>
      </c>
      <c r="C255" s="82"/>
      <c r="D255" s="82"/>
    </row>
    <row r="256" spans="1:4" s="6" customFormat="1" ht="12.75">
      <c r="A256" s="80"/>
      <c r="B256" s="81" t="s">
        <v>231</v>
      </c>
      <c r="C256" s="82"/>
      <c r="D256" s="82"/>
    </row>
    <row r="257" spans="1:4" s="6" customFormat="1" ht="12.75">
      <c r="A257" s="53" t="s">
        <v>121</v>
      </c>
      <c r="B257" s="70" t="s">
        <v>27</v>
      </c>
      <c r="C257" s="55" t="s">
        <v>21</v>
      </c>
      <c r="D257" s="55">
        <v>1</v>
      </c>
    </row>
    <row r="258" spans="1:4" s="6" customFormat="1" ht="12.75">
      <c r="A258" s="80"/>
      <c r="B258" s="81" t="s">
        <v>72</v>
      </c>
      <c r="C258" s="82"/>
      <c r="D258" s="82"/>
    </row>
    <row r="259" spans="1:4" s="6" customFormat="1" ht="12.75">
      <c r="A259" s="80"/>
      <c r="B259" s="81" t="s">
        <v>231</v>
      </c>
      <c r="C259" s="82"/>
      <c r="D259" s="82"/>
    </row>
    <row r="260" spans="1:4" s="6" customFormat="1" ht="26.25">
      <c r="A260" s="53" t="s">
        <v>122</v>
      </c>
      <c r="B260" s="70" t="s">
        <v>153</v>
      </c>
      <c r="C260" s="55" t="s">
        <v>15</v>
      </c>
      <c r="D260" s="55">
        <v>41</v>
      </c>
    </row>
    <row r="261" spans="1:4" s="6" customFormat="1" ht="12.75">
      <c r="A261" s="80"/>
      <c r="B261" s="81" t="s">
        <v>234</v>
      </c>
      <c r="C261" s="82"/>
      <c r="D261" s="82"/>
    </row>
    <row r="262" spans="1:4" s="6" customFormat="1" ht="12.75">
      <c r="A262" s="80"/>
      <c r="B262" s="81" t="s">
        <v>231</v>
      </c>
      <c r="C262" s="82"/>
      <c r="D262" s="82"/>
    </row>
    <row r="263" spans="1:4" s="6" customFormat="1" ht="26.25">
      <c r="A263" s="53" t="s">
        <v>123</v>
      </c>
      <c r="B263" s="70" t="s">
        <v>233</v>
      </c>
      <c r="C263" s="55" t="s">
        <v>15</v>
      </c>
      <c r="D263" s="55">
        <v>4</v>
      </c>
    </row>
    <row r="264" spans="1:4" s="6" customFormat="1" ht="12.75">
      <c r="A264" s="80"/>
      <c r="B264" s="81" t="s">
        <v>235</v>
      </c>
      <c r="C264" s="82"/>
      <c r="D264" s="82"/>
    </row>
    <row r="265" spans="1:4" s="6" customFormat="1" ht="12.75">
      <c r="A265" s="80"/>
      <c r="B265" s="81" t="s">
        <v>231</v>
      </c>
      <c r="C265" s="82"/>
      <c r="D265" s="82"/>
    </row>
    <row r="266" spans="1:4" s="6" customFormat="1" ht="12.75">
      <c r="A266" s="80" t="s">
        <v>124</v>
      </c>
      <c r="B266" s="54" t="s">
        <v>203</v>
      </c>
      <c r="C266" s="55" t="s">
        <v>36</v>
      </c>
      <c r="D266" s="82">
        <f>41+8</f>
        <v>49</v>
      </c>
    </row>
    <row r="267" spans="1:4" s="6" customFormat="1" ht="26.25">
      <c r="A267" s="80"/>
      <c r="B267" s="85" t="s">
        <v>236</v>
      </c>
      <c r="C267" s="82"/>
      <c r="D267" s="82"/>
    </row>
    <row r="268" spans="1:4" s="6" customFormat="1" ht="12.75">
      <c r="A268" s="80"/>
      <c r="B268" s="81" t="s">
        <v>190</v>
      </c>
      <c r="C268" s="82"/>
      <c r="D268" s="82"/>
    </row>
    <row r="269" spans="1:4" s="6" customFormat="1" ht="12.75">
      <c r="A269" s="80" t="s">
        <v>125</v>
      </c>
      <c r="B269" s="70" t="s">
        <v>84</v>
      </c>
      <c r="C269" s="55" t="s">
        <v>19</v>
      </c>
      <c r="D269" s="55">
        <v>6</v>
      </c>
    </row>
    <row r="270" spans="1:4" s="6" customFormat="1" ht="12.75">
      <c r="A270" s="80"/>
      <c r="B270" s="81" t="s">
        <v>237</v>
      </c>
      <c r="C270" s="82"/>
      <c r="D270" s="82"/>
    </row>
    <row r="271" spans="1:4" s="6" customFormat="1" ht="12.75">
      <c r="A271" s="80"/>
      <c r="B271" s="81" t="s">
        <v>231</v>
      </c>
      <c r="C271" s="82"/>
      <c r="D271" s="82"/>
    </row>
    <row r="272" spans="1:4" s="6" customFormat="1" ht="12.75">
      <c r="A272" s="80" t="s">
        <v>126</v>
      </c>
      <c r="B272" s="70" t="s">
        <v>207</v>
      </c>
      <c r="C272" s="55" t="s">
        <v>34</v>
      </c>
      <c r="D272" s="55">
        <f>0.2</f>
        <v>0.2</v>
      </c>
    </row>
    <row r="273" spans="1:4" s="6" customFormat="1" ht="12.75">
      <c r="A273" s="80"/>
      <c r="B273" s="85" t="s">
        <v>260</v>
      </c>
      <c r="C273" s="82"/>
      <c r="D273" s="82"/>
    </row>
    <row r="274" spans="1:4" s="6" customFormat="1" ht="12.75">
      <c r="A274" s="80"/>
      <c r="B274" s="81" t="s">
        <v>231</v>
      </c>
      <c r="C274" s="82"/>
      <c r="D274" s="82"/>
    </row>
    <row r="275" spans="1:4" s="6" customFormat="1" ht="12.75">
      <c r="A275" s="53" t="s">
        <v>127</v>
      </c>
      <c r="B275" s="70" t="s">
        <v>33</v>
      </c>
      <c r="C275" s="55" t="s">
        <v>34</v>
      </c>
      <c r="D275" s="88">
        <f>4.305+1</f>
        <v>5.305</v>
      </c>
    </row>
    <row r="276" spans="1:4" s="6" customFormat="1" ht="26.25">
      <c r="A276" s="80"/>
      <c r="B276" s="87" t="s">
        <v>238</v>
      </c>
      <c r="C276" s="82"/>
      <c r="D276" s="82"/>
    </row>
    <row r="277" spans="1:4" s="6" customFormat="1" ht="12.75">
      <c r="A277" s="80"/>
      <c r="B277" s="81" t="s">
        <v>231</v>
      </c>
      <c r="C277" s="82"/>
      <c r="D277" s="82"/>
    </row>
    <row r="278" spans="1:4" s="6" customFormat="1" ht="12.75">
      <c r="A278" s="53" t="s">
        <v>128</v>
      </c>
      <c r="B278" s="54" t="s">
        <v>28</v>
      </c>
      <c r="C278" s="55" t="s">
        <v>15</v>
      </c>
      <c r="D278" s="55">
        <f>2*45</f>
        <v>90</v>
      </c>
    </row>
    <row r="279" spans="1:4" s="6" customFormat="1" ht="12.75">
      <c r="A279" s="80"/>
      <c r="B279" s="81" t="s">
        <v>239</v>
      </c>
      <c r="C279" s="82"/>
      <c r="D279" s="82"/>
    </row>
    <row r="280" spans="1:4" s="6" customFormat="1" ht="12.75">
      <c r="A280" s="80"/>
      <c r="B280" s="81" t="s">
        <v>231</v>
      </c>
      <c r="C280" s="82"/>
      <c r="D280" s="82"/>
    </row>
    <row r="281" spans="1:4" s="6" customFormat="1" ht="12.75">
      <c r="A281" s="80" t="s">
        <v>129</v>
      </c>
      <c r="B281" s="54" t="s">
        <v>174</v>
      </c>
      <c r="C281" s="55" t="s">
        <v>15</v>
      </c>
      <c r="D281" s="82">
        <v>38</v>
      </c>
    </row>
    <row r="282" spans="1:4" s="6" customFormat="1" ht="12.75">
      <c r="A282" s="80"/>
      <c r="B282" s="85" t="s">
        <v>245</v>
      </c>
      <c r="C282" s="82"/>
      <c r="D282" s="82"/>
    </row>
    <row r="283" spans="1:4" s="6" customFormat="1" ht="12.75">
      <c r="A283" s="80"/>
      <c r="B283" s="81" t="s">
        <v>231</v>
      </c>
      <c r="C283" s="82"/>
      <c r="D283" s="82"/>
    </row>
    <row r="284" spans="1:4" s="6" customFormat="1" ht="12.75">
      <c r="A284" s="80" t="s">
        <v>130</v>
      </c>
      <c r="B284" s="70" t="s">
        <v>87</v>
      </c>
      <c r="C284" s="55" t="s">
        <v>19</v>
      </c>
      <c r="D284" s="82">
        <v>6</v>
      </c>
    </row>
    <row r="285" spans="1:4" s="6" customFormat="1" ht="12.75">
      <c r="A285" s="80"/>
      <c r="B285" s="81" t="s">
        <v>240</v>
      </c>
      <c r="C285" s="82"/>
      <c r="D285" s="82"/>
    </row>
    <row r="286" spans="1:4" s="6" customFormat="1" ht="12.75">
      <c r="A286" s="80"/>
      <c r="B286" s="81" t="s">
        <v>91</v>
      </c>
      <c r="C286" s="82"/>
      <c r="D286" s="82"/>
    </row>
    <row r="287" spans="1:4" s="6" customFormat="1" ht="12.75">
      <c r="A287" s="80" t="s">
        <v>131</v>
      </c>
      <c r="B287" s="54" t="s">
        <v>90</v>
      </c>
      <c r="C287" s="57" t="s">
        <v>19</v>
      </c>
      <c r="D287" s="82">
        <v>2</v>
      </c>
    </row>
    <row r="288" spans="1:4" s="6" customFormat="1" ht="12.75">
      <c r="A288" s="80"/>
      <c r="B288" s="81" t="s">
        <v>94</v>
      </c>
      <c r="C288" s="82"/>
      <c r="D288" s="82"/>
    </row>
    <row r="289" spans="1:4" s="6" customFormat="1" ht="12.75">
      <c r="A289" s="80"/>
      <c r="B289" s="81" t="s">
        <v>91</v>
      </c>
      <c r="C289" s="82"/>
      <c r="D289" s="82"/>
    </row>
    <row r="290" spans="1:4" s="6" customFormat="1" ht="12.75">
      <c r="A290" s="53" t="s">
        <v>132</v>
      </c>
      <c r="B290" s="54" t="s">
        <v>89</v>
      </c>
      <c r="C290" s="82" t="s">
        <v>19</v>
      </c>
      <c r="D290" s="55">
        <v>3</v>
      </c>
    </row>
    <row r="291" spans="1:4" s="6" customFormat="1" ht="12.75">
      <c r="A291" s="80"/>
      <c r="B291" s="81" t="s">
        <v>241</v>
      </c>
      <c r="C291" s="82"/>
      <c r="D291" s="82"/>
    </row>
    <row r="292" spans="1:4" s="6" customFormat="1" ht="12.75">
      <c r="A292" s="80"/>
      <c r="B292" s="81" t="s">
        <v>231</v>
      </c>
      <c r="C292" s="82"/>
      <c r="D292" s="82"/>
    </row>
    <row r="293" spans="1:4" s="6" customFormat="1" ht="12.75">
      <c r="A293" s="53" t="s">
        <v>133</v>
      </c>
      <c r="B293" s="54" t="s">
        <v>29</v>
      </c>
      <c r="C293" s="55" t="s">
        <v>15</v>
      </c>
      <c r="D293" s="55">
        <v>580</v>
      </c>
    </row>
    <row r="294" spans="1:4" s="6" customFormat="1" ht="12.75">
      <c r="A294" s="80"/>
      <c r="B294" s="81" t="s">
        <v>242</v>
      </c>
      <c r="C294" s="82"/>
      <c r="D294" s="82"/>
    </row>
    <row r="295" spans="1:4" s="6" customFormat="1" ht="12.75">
      <c r="A295" s="80"/>
      <c r="B295" s="81" t="s">
        <v>91</v>
      </c>
      <c r="C295" s="82"/>
      <c r="D295" s="82"/>
    </row>
    <row r="296" spans="1:4" s="6" customFormat="1" ht="12.75">
      <c r="A296" s="53" t="s">
        <v>134</v>
      </c>
      <c r="B296" s="54" t="s">
        <v>30</v>
      </c>
      <c r="C296" s="55" t="s">
        <v>31</v>
      </c>
      <c r="D296" s="55">
        <v>2</v>
      </c>
    </row>
    <row r="297" spans="1:4" s="6" customFormat="1" ht="12.75">
      <c r="A297" s="80"/>
      <c r="B297" s="81" t="s">
        <v>243</v>
      </c>
      <c r="C297" s="82"/>
      <c r="D297" s="82"/>
    </row>
    <row r="298" spans="1:4" s="6" customFormat="1" ht="12.75">
      <c r="A298" s="80"/>
      <c r="B298" s="81" t="s">
        <v>91</v>
      </c>
      <c r="C298" s="82"/>
      <c r="D298" s="82"/>
    </row>
    <row r="299" spans="1:4" s="6" customFormat="1" ht="12.75">
      <c r="A299" s="53" t="s">
        <v>135</v>
      </c>
      <c r="B299" s="54" t="s">
        <v>35</v>
      </c>
      <c r="C299" s="55" t="s">
        <v>15</v>
      </c>
      <c r="D299" s="55">
        <v>19</v>
      </c>
    </row>
    <row r="300" spans="1:4" s="6" customFormat="1" ht="26.25">
      <c r="A300" s="80"/>
      <c r="B300" s="85" t="s">
        <v>244</v>
      </c>
      <c r="C300" s="82"/>
      <c r="D300" s="82"/>
    </row>
    <row r="301" spans="1:4" s="6" customFormat="1" ht="12.75">
      <c r="A301" s="80"/>
      <c r="B301" s="81" t="s">
        <v>231</v>
      </c>
      <c r="C301" s="82"/>
      <c r="D301" s="82"/>
    </row>
    <row r="302" spans="1:4" s="6" customFormat="1" ht="12.75">
      <c r="A302" s="80" t="s">
        <v>136</v>
      </c>
      <c r="B302" s="54" t="s">
        <v>246</v>
      </c>
      <c r="C302" s="55" t="s">
        <v>19</v>
      </c>
      <c r="D302" s="55">
        <v>1</v>
      </c>
    </row>
    <row r="303" spans="1:4" s="6" customFormat="1" ht="12.75">
      <c r="A303" s="80"/>
      <c r="B303" s="85" t="s">
        <v>247</v>
      </c>
      <c r="C303" s="82"/>
      <c r="D303" s="82"/>
    </row>
    <row r="304" spans="1:4" s="6" customFormat="1" ht="12.75">
      <c r="A304" s="80"/>
      <c r="B304" s="81" t="s">
        <v>231</v>
      </c>
      <c r="C304" s="82"/>
      <c r="D304" s="82"/>
    </row>
    <row r="305" spans="1:4" s="6" customFormat="1" ht="12.75">
      <c r="A305" s="53" t="s">
        <v>137</v>
      </c>
      <c r="B305" s="54" t="s">
        <v>32</v>
      </c>
      <c r="C305" s="55" t="s">
        <v>15</v>
      </c>
      <c r="D305" s="55">
        <v>45</v>
      </c>
    </row>
    <row r="306" spans="1:4" s="6" customFormat="1" ht="12.75">
      <c r="A306" s="80"/>
      <c r="B306" s="81" t="s">
        <v>248</v>
      </c>
      <c r="C306" s="82"/>
      <c r="D306" s="82"/>
    </row>
    <row r="307" spans="1:4" s="6" customFormat="1" ht="12.75">
      <c r="A307" s="80"/>
      <c r="B307" s="81" t="s">
        <v>231</v>
      </c>
      <c r="C307" s="82"/>
      <c r="D307" s="82"/>
    </row>
    <row r="308" spans="1:4" s="6" customFormat="1" ht="12.75">
      <c r="A308" s="80" t="s">
        <v>138</v>
      </c>
      <c r="B308" s="61" t="s">
        <v>100</v>
      </c>
      <c r="C308" s="56" t="s">
        <v>21</v>
      </c>
      <c r="D308" s="55">
        <v>1</v>
      </c>
    </row>
    <row r="309" spans="1:4" s="6" customFormat="1" ht="12.75">
      <c r="A309" s="80"/>
      <c r="B309" s="81" t="s">
        <v>99</v>
      </c>
      <c r="C309" s="82"/>
      <c r="D309" s="82"/>
    </row>
    <row r="310" spans="1:4" s="6" customFormat="1" ht="12.75">
      <c r="A310" s="80"/>
      <c r="B310" s="81" t="s">
        <v>104</v>
      </c>
      <c r="C310" s="82"/>
      <c r="D310" s="82"/>
    </row>
    <row r="311" spans="1:4" s="6" customFormat="1" ht="12.75">
      <c r="A311" s="80" t="s">
        <v>139</v>
      </c>
      <c r="B311" s="61" t="s">
        <v>101</v>
      </c>
      <c r="C311" s="56" t="s">
        <v>102</v>
      </c>
      <c r="D311" s="55">
        <f>10+40</f>
        <v>50</v>
      </c>
    </row>
    <row r="312" spans="1:4" s="6" customFormat="1" ht="26.25">
      <c r="A312" s="80"/>
      <c r="B312" s="85" t="s">
        <v>249</v>
      </c>
      <c r="C312" s="82"/>
      <c r="D312" s="82"/>
    </row>
    <row r="313" spans="1:4" s="6" customFormat="1" ht="12.75">
      <c r="A313" s="80"/>
      <c r="B313" s="81" t="s">
        <v>104</v>
      </c>
      <c r="C313" s="82"/>
      <c r="D313" s="82"/>
    </row>
    <row r="314" spans="1:4" s="6" customFormat="1" ht="12.75">
      <c r="A314" s="80" t="s">
        <v>140</v>
      </c>
      <c r="B314" s="54" t="s">
        <v>20</v>
      </c>
      <c r="C314" s="55" t="s">
        <v>21</v>
      </c>
      <c r="D314" s="55">
        <v>1</v>
      </c>
    </row>
    <row r="315" spans="1:4" s="6" customFormat="1" ht="12.75">
      <c r="A315" s="80"/>
      <c r="B315" s="81" t="s">
        <v>99</v>
      </c>
      <c r="C315" s="82"/>
      <c r="D315" s="82"/>
    </row>
    <row r="316" spans="1:4" s="6" customFormat="1" ht="12.75">
      <c r="A316" s="80"/>
      <c r="B316" s="81" t="s">
        <v>104</v>
      </c>
      <c r="C316" s="82"/>
      <c r="D316" s="82"/>
    </row>
    <row r="317" spans="1:4" s="6" customFormat="1" ht="12.75">
      <c r="A317" s="80" t="s">
        <v>141</v>
      </c>
      <c r="B317" s="54" t="s">
        <v>12</v>
      </c>
      <c r="C317" s="55" t="s">
        <v>21</v>
      </c>
      <c r="D317" s="55">
        <v>1</v>
      </c>
    </row>
    <row r="318" spans="1:4" s="6" customFormat="1" ht="12.75">
      <c r="A318" s="80"/>
      <c r="B318" s="81" t="s">
        <v>99</v>
      </c>
      <c r="C318" s="82"/>
      <c r="D318" s="82"/>
    </row>
    <row r="319" spans="1:4" s="6" customFormat="1" ht="12.75">
      <c r="A319" s="80"/>
      <c r="B319" s="81" t="s">
        <v>104</v>
      </c>
      <c r="C319" s="82"/>
      <c r="D319" s="82"/>
    </row>
    <row r="320" spans="1:4" s="6" customFormat="1" ht="12.75">
      <c r="A320" s="80" t="s">
        <v>142</v>
      </c>
      <c r="B320" s="54" t="s">
        <v>114</v>
      </c>
      <c r="C320" s="55" t="s">
        <v>21</v>
      </c>
      <c r="D320" s="55">
        <v>1</v>
      </c>
    </row>
    <row r="321" spans="1:4" s="6" customFormat="1" ht="12.75">
      <c r="A321" s="80"/>
      <c r="B321" s="81" t="s">
        <v>99</v>
      </c>
      <c r="C321" s="82"/>
      <c r="D321" s="82"/>
    </row>
    <row r="322" spans="1:4" s="6" customFormat="1" ht="12.75">
      <c r="A322" s="80"/>
      <c r="B322" s="81" t="s">
        <v>104</v>
      </c>
      <c r="C322" s="82"/>
      <c r="D322" s="82"/>
    </row>
    <row r="323" spans="1:4" s="6" customFormat="1" ht="12.75">
      <c r="A323" s="80" t="s">
        <v>143</v>
      </c>
      <c r="B323" s="54" t="s">
        <v>105</v>
      </c>
      <c r="C323" s="55" t="s">
        <v>19</v>
      </c>
      <c r="D323" s="55">
        <v>2</v>
      </c>
    </row>
    <row r="324" spans="1:4" s="6" customFormat="1" ht="12.75">
      <c r="A324" s="80"/>
      <c r="B324" s="81" t="s">
        <v>250</v>
      </c>
      <c r="C324" s="82"/>
      <c r="D324" s="82"/>
    </row>
    <row r="325" spans="1:4" s="6" customFormat="1" ht="12.75">
      <c r="A325" s="80"/>
      <c r="B325" s="81" t="s">
        <v>267</v>
      </c>
      <c r="C325" s="82"/>
      <c r="D325" s="82"/>
    </row>
    <row r="326" spans="1:4" s="6" customFormat="1" ht="13.5" thickBot="1">
      <c r="A326" s="18"/>
      <c r="B326" s="67"/>
      <c r="C326" s="20"/>
      <c r="D326" s="33"/>
    </row>
    <row r="327" spans="1:4" s="6" customFormat="1" ht="13.5" thickBot="1">
      <c r="A327" s="11">
        <v>3</v>
      </c>
      <c r="B327" s="22" t="s">
        <v>49</v>
      </c>
      <c r="C327" s="24"/>
      <c r="D327" s="24"/>
    </row>
    <row r="328" spans="1:4" s="6" customFormat="1" ht="13.5" thickBot="1">
      <c r="A328" s="63"/>
      <c r="B328" s="64"/>
      <c r="C328" s="65"/>
      <c r="D328" s="65"/>
    </row>
    <row r="329" spans="1:4" s="6" customFormat="1" ht="13.5" thickBot="1">
      <c r="A329" s="11">
        <v>4</v>
      </c>
      <c r="B329" s="22" t="s">
        <v>65</v>
      </c>
      <c r="C329" s="23"/>
      <c r="D329" s="24"/>
    </row>
    <row r="330" spans="1:4" s="6" customFormat="1" ht="12.75">
      <c r="A330" s="18"/>
      <c r="B330" s="28"/>
      <c r="C330" s="20"/>
      <c r="D330" s="20"/>
    </row>
    <row r="331" spans="1:4" s="6" customFormat="1" ht="12.75">
      <c r="A331" s="53" t="s">
        <v>120</v>
      </c>
      <c r="B331" s="54" t="s">
        <v>26</v>
      </c>
      <c r="C331" s="55" t="s">
        <v>15</v>
      </c>
      <c r="D331" s="55">
        <v>45</v>
      </c>
    </row>
    <row r="332" spans="1:4" s="6" customFormat="1" ht="26.25">
      <c r="A332" s="80"/>
      <c r="B332" s="85" t="s">
        <v>251</v>
      </c>
      <c r="C332" s="82"/>
      <c r="D332" s="82"/>
    </row>
    <row r="333" spans="1:4" s="6" customFormat="1" ht="12.75">
      <c r="A333" s="80"/>
      <c r="B333" s="81" t="s">
        <v>252</v>
      </c>
      <c r="C333" s="82"/>
      <c r="D333" s="82"/>
    </row>
    <row r="334" spans="1:4" s="6" customFormat="1" ht="12.75">
      <c r="A334" s="53" t="s">
        <v>121</v>
      </c>
      <c r="B334" s="70" t="s">
        <v>27</v>
      </c>
      <c r="C334" s="55" t="s">
        <v>21</v>
      </c>
      <c r="D334" s="55">
        <v>1</v>
      </c>
    </row>
    <row r="335" spans="1:4" s="6" customFormat="1" ht="12.75">
      <c r="A335" s="80"/>
      <c r="B335" s="81" t="s">
        <v>72</v>
      </c>
      <c r="C335" s="82"/>
      <c r="D335" s="82"/>
    </row>
    <row r="336" spans="1:4" s="6" customFormat="1" ht="12.75">
      <c r="A336" s="80"/>
      <c r="B336" s="81" t="s">
        <v>252</v>
      </c>
      <c r="C336" s="82"/>
      <c r="D336" s="82"/>
    </row>
    <row r="337" spans="1:4" s="6" customFormat="1" ht="12.75">
      <c r="A337" s="80" t="s">
        <v>122</v>
      </c>
      <c r="B337" s="70" t="s">
        <v>293</v>
      </c>
      <c r="C337" s="55" t="s">
        <v>34</v>
      </c>
      <c r="D337" s="55">
        <f>2*2*0.8</f>
        <v>3.2</v>
      </c>
    </row>
    <row r="338" spans="1:4" s="6" customFormat="1" ht="12.75">
      <c r="A338" s="80"/>
      <c r="B338" s="85" t="s">
        <v>151</v>
      </c>
      <c r="C338" s="82"/>
      <c r="D338" s="82"/>
    </row>
    <row r="339" spans="1:4" s="6" customFormat="1" ht="12.75">
      <c r="A339" s="80"/>
      <c r="B339" s="81" t="s">
        <v>115</v>
      </c>
      <c r="C339" s="82"/>
      <c r="D339" s="82"/>
    </row>
    <row r="340" spans="1:4" s="6" customFormat="1" ht="26.25">
      <c r="A340" s="53" t="s">
        <v>123</v>
      </c>
      <c r="B340" s="70" t="s">
        <v>155</v>
      </c>
      <c r="C340" s="55" t="s">
        <v>15</v>
      </c>
      <c r="D340" s="55">
        <v>41</v>
      </c>
    </row>
    <row r="341" spans="1:4" s="6" customFormat="1" ht="12.75">
      <c r="A341" s="80"/>
      <c r="B341" s="81" t="s">
        <v>234</v>
      </c>
      <c r="C341" s="82"/>
      <c r="D341" s="82"/>
    </row>
    <row r="342" spans="1:4" s="6" customFormat="1" ht="12.75">
      <c r="A342" s="80"/>
      <c r="B342" s="81" t="s">
        <v>252</v>
      </c>
      <c r="C342" s="82"/>
      <c r="D342" s="82"/>
    </row>
    <row r="343" spans="1:4" s="6" customFormat="1" ht="26.25">
      <c r="A343" s="53" t="s">
        <v>124</v>
      </c>
      <c r="B343" s="70" t="s">
        <v>253</v>
      </c>
      <c r="C343" s="55" t="s">
        <v>15</v>
      </c>
      <c r="D343" s="55">
        <v>75</v>
      </c>
    </row>
    <row r="344" spans="1:4" s="6" customFormat="1" ht="12.75">
      <c r="A344" s="80"/>
      <c r="B344" s="81" t="s">
        <v>254</v>
      </c>
      <c r="C344" s="82"/>
      <c r="D344" s="82"/>
    </row>
    <row r="345" spans="1:4" s="6" customFormat="1" ht="12.75">
      <c r="A345" s="80"/>
      <c r="B345" s="81" t="s">
        <v>252</v>
      </c>
      <c r="C345" s="82"/>
      <c r="D345" s="82"/>
    </row>
    <row r="346" spans="1:4" s="6" customFormat="1" ht="12.75">
      <c r="A346" s="80" t="s">
        <v>125</v>
      </c>
      <c r="B346" s="54" t="s">
        <v>257</v>
      </c>
      <c r="C346" s="55" t="s">
        <v>36</v>
      </c>
      <c r="D346" s="82">
        <v>60</v>
      </c>
    </row>
    <row r="347" spans="1:4" s="6" customFormat="1" ht="12.75">
      <c r="A347" s="80"/>
      <c r="B347" s="85" t="s">
        <v>255</v>
      </c>
      <c r="C347" s="82"/>
      <c r="D347" s="82"/>
    </row>
    <row r="348" spans="1:4" s="6" customFormat="1" ht="12.75">
      <c r="A348" s="80"/>
      <c r="B348" s="81" t="s">
        <v>265</v>
      </c>
      <c r="C348" s="82"/>
      <c r="D348" s="82"/>
    </row>
    <row r="349" spans="1:4" s="6" customFormat="1" ht="12.75">
      <c r="A349" s="80" t="s">
        <v>126</v>
      </c>
      <c r="B349" s="54" t="s">
        <v>256</v>
      </c>
      <c r="C349" s="55" t="s">
        <v>36</v>
      </c>
      <c r="D349" s="82">
        <v>75</v>
      </c>
    </row>
    <row r="350" spans="1:4" s="6" customFormat="1" ht="12.75">
      <c r="A350" s="80"/>
      <c r="B350" s="85" t="s">
        <v>258</v>
      </c>
      <c r="C350" s="82"/>
      <c r="D350" s="82"/>
    </row>
    <row r="351" spans="1:4" s="6" customFormat="1" ht="12.75">
      <c r="A351" s="80"/>
      <c r="B351" s="81" t="s">
        <v>265</v>
      </c>
      <c r="C351" s="82"/>
      <c r="D351" s="82"/>
    </row>
    <row r="352" spans="1:4" s="6" customFormat="1" ht="12.75">
      <c r="A352" s="80" t="s">
        <v>127</v>
      </c>
      <c r="B352" s="70" t="s">
        <v>84</v>
      </c>
      <c r="C352" s="55" t="s">
        <v>19</v>
      </c>
      <c r="D352" s="55">
        <v>8</v>
      </c>
    </row>
    <row r="353" spans="1:4" s="6" customFormat="1" ht="12.75">
      <c r="A353" s="80"/>
      <c r="B353" s="81" t="s">
        <v>169</v>
      </c>
      <c r="C353" s="82"/>
      <c r="D353" s="82"/>
    </row>
    <row r="354" spans="1:4" s="6" customFormat="1" ht="12.75">
      <c r="A354" s="80"/>
      <c r="B354" s="81" t="s">
        <v>252</v>
      </c>
      <c r="C354" s="82"/>
      <c r="D354" s="82"/>
    </row>
    <row r="355" spans="1:4" s="6" customFormat="1" ht="12.75">
      <c r="A355" s="80" t="s">
        <v>128</v>
      </c>
      <c r="B355" s="70" t="s">
        <v>207</v>
      </c>
      <c r="C355" s="55" t="s">
        <v>34</v>
      </c>
      <c r="D355" s="55">
        <f>4.2+0.31</f>
        <v>4.51</v>
      </c>
    </row>
    <row r="356" spans="1:4" s="6" customFormat="1" ht="26.25">
      <c r="A356" s="80"/>
      <c r="B356" s="85" t="s">
        <v>270</v>
      </c>
      <c r="C356" s="82"/>
      <c r="D356" s="82"/>
    </row>
    <row r="357" spans="1:4" s="6" customFormat="1" ht="12.75">
      <c r="A357" s="80"/>
      <c r="B357" s="81" t="s">
        <v>252</v>
      </c>
      <c r="C357" s="82"/>
      <c r="D357" s="82"/>
    </row>
    <row r="358" spans="1:4" s="6" customFormat="1" ht="12.75">
      <c r="A358" s="80" t="s">
        <v>129</v>
      </c>
      <c r="B358" s="70" t="s">
        <v>208</v>
      </c>
      <c r="C358" s="55" t="s">
        <v>15</v>
      </c>
      <c r="D358" s="55">
        <v>1.5</v>
      </c>
    </row>
    <row r="359" spans="1:4" s="6" customFormat="1" ht="12.75">
      <c r="A359" s="80"/>
      <c r="B359" s="85" t="s">
        <v>280</v>
      </c>
      <c r="C359" s="82"/>
      <c r="D359" s="82"/>
    </row>
    <row r="360" spans="1:4" s="6" customFormat="1" ht="12.75">
      <c r="A360" s="80"/>
      <c r="B360" s="81" t="s">
        <v>279</v>
      </c>
      <c r="C360" s="82"/>
      <c r="D360" s="82"/>
    </row>
    <row r="361" spans="1:4" s="6" customFormat="1" ht="12.75">
      <c r="A361" s="53" t="s">
        <v>130</v>
      </c>
      <c r="B361" s="70" t="s">
        <v>33</v>
      </c>
      <c r="C361" s="55" t="s">
        <v>34</v>
      </c>
      <c r="D361" s="88">
        <f>6.3+18.75+1.152</f>
        <v>26.202</v>
      </c>
    </row>
    <row r="362" spans="1:4" s="6" customFormat="1" ht="39">
      <c r="A362" s="80"/>
      <c r="B362" s="87" t="s">
        <v>271</v>
      </c>
      <c r="C362" s="82"/>
      <c r="D362" s="82"/>
    </row>
    <row r="363" spans="1:4" s="6" customFormat="1" ht="12.75">
      <c r="A363" s="80"/>
      <c r="B363" s="81" t="s">
        <v>252</v>
      </c>
      <c r="C363" s="82"/>
      <c r="D363" s="82"/>
    </row>
    <row r="364" spans="1:4" s="6" customFormat="1" ht="12.75">
      <c r="A364" s="53" t="s">
        <v>131</v>
      </c>
      <c r="B364" s="54" t="s">
        <v>28</v>
      </c>
      <c r="C364" s="55" t="s">
        <v>15</v>
      </c>
      <c r="D364" s="55">
        <v>270</v>
      </c>
    </row>
    <row r="365" spans="1:4" s="6" customFormat="1" ht="12.75">
      <c r="A365" s="80"/>
      <c r="B365" s="81" t="s">
        <v>262</v>
      </c>
      <c r="C365" s="82"/>
      <c r="D365" s="82"/>
    </row>
    <row r="366" spans="1:4" s="6" customFormat="1" ht="12.75">
      <c r="A366" s="80"/>
      <c r="B366" s="81" t="s">
        <v>252</v>
      </c>
      <c r="C366" s="82"/>
      <c r="D366" s="82"/>
    </row>
    <row r="367" spans="1:4" s="6" customFormat="1" ht="12.75">
      <c r="A367" s="80" t="s">
        <v>132</v>
      </c>
      <c r="B367" s="54" t="s">
        <v>174</v>
      </c>
      <c r="C367" s="55" t="s">
        <v>15</v>
      </c>
      <c r="D367" s="82">
        <v>168</v>
      </c>
    </row>
    <row r="368" spans="1:4" s="6" customFormat="1" ht="12.75">
      <c r="A368" s="80"/>
      <c r="B368" s="85" t="s">
        <v>263</v>
      </c>
      <c r="C368" s="82"/>
      <c r="D368" s="82"/>
    </row>
    <row r="369" spans="1:4" s="6" customFormat="1" ht="12.75">
      <c r="A369" s="80"/>
      <c r="B369" s="81" t="s">
        <v>252</v>
      </c>
      <c r="C369" s="82"/>
      <c r="D369" s="82"/>
    </row>
    <row r="370" spans="1:4" s="6" customFormat="1" ht="12.75">
      <c r="A370" s="80" t="s">
        <v>133</v>
      </c>
      <c r="B370" s="70" t="s">
        <v>87</v>
      </c>
      <c r="C370" s="55" t="s">
        <v>19</v>
      </c>
      <c r="D370" s="82">
        <v>10</v>
      </c>
    </row>
    <row r="371" spans="1:4" s="6" customFormat="1" ht="12.75">
      <c r="A371" s="80"/>
      <c r="B371" s="81" t="s">
        <v>92</v>
      </c>
      <c r="C371" s="82"/>
      <c r="D371" s="82"/>
    </row>
    <row r="372" spans="1:4" s="6" customFormat="1" ht="12.75">
      <c r="A372" s="80"/>
      <c r="B372" s="81" t="s">
        <v>91</v>
      </c>
      <c r="C372" s="82"/>
      <c r="D372" s="82"/>
    </row>
    <row r="373" spans="1:4" s="6" customFormat="1" ht="12.75">
      <c r="A373" s="80" t="s">
        <v>134</v>
      </c>
      <c r="B373" s="54" t="s">
        <v>88</v>
      </c>
      <c r="C373" s="57" t="s">
        <v>19</v>
      </c>
      <c r="D373" s="82">
        <v>3</v>
      </c>
    </row>
    <row r="374" spans="1:4" s="6" customFormat="1" ht="12.75">
      <c r="A374" s="80"/>
      <c r="B374" s="81" t="s">
        <v>264</v>
      </c>
      <c r="C374" s="82"/>
      <c r="D374" s="82"/>
    </row>
    <row r="375" spans="1:4" s="6" customFormat="1" ht="12.75">
      <c r="A375" s="80"/>
      <c r="B375" s="81" t="s">
        <v>91</v>
      </c>
      <c r="C375" s="82"/>
      <c r="D375" s="82"/>
    </row>
    <row r="376" spans="1:4" s="6" customFormat="1" ht="12.75">
      <c r="A376" s="80" t="s">
        <v>135</v>
      </c>
      <c r="B376" s="54" t="s">
        <v>90</v>
      </c>
      <c r="C376" s="57" t="s">
        <v>19</v>
      </c>
      <c r="D376" s="82">
        <v>3</v>
      </c>
    </row>
    <row r="377" spans="1:4" s="6" customFormat="1" ht="12.75">
      <c r="A377" s="80"/>
      <c r="B377" s="81" t="s">
        <v>264</v>
      </c>
      <c r="C377" s="82"/>
      <c r="D377" s="82"/>
    </row>
    <row r="378" spans="1:4" s="6" customFormat="1" ht="12.75">
      <c r="A378" s="80"/>
      <c r="B378" s="81" t="s">
        <v>91</v>
      </c>
      <c r="C378" s="82"/>
      <c r="D378" s="82"/>
    </row>
    <row r="379" spans="1:4" s="6" customFormat="1" ht="12.75">
      <c r="A379" s="53" t="s">
        <v>136</v>
      </c>
      <c r="B379" s="54" t="s">
        <v>89</v>
      </c>
      <c r="C379" s="82" t="s">
        <v>19</v>
      </c>
      <c r="D379" s="55">
        <v>5</v>
      </c>
    </row>
    <row r="380" spans="1:4" s="6" customFormat="1" ht="12.75">
      <c r="A380" s="80"/>
      <c r="B380" s="81" t="s">
        <v>272</v>
      </c>
      <c r="C380" s="82"/>
      <c r="D380" s="82"/>
    </row>
    <row r="381" spans="1:4" s="6" customFormat="1" ht="12.75">
      <c r="A381" s="80"/>
      <c r="B381" s="81" t="s">
        <v>252</v>
      </c>
      <c r="C381" s="82"/>
      <c r="D381" s="82"/>
    </row>
    <row r="382" spans="1:4" s="6" customFormat="1" ht="12.75">
      <c r="A382" s="53" t="s">
        <v>137</v>
      </c>
      <c r="B382" s="54" t="s">
        <v>29</v>
      </c>
      <c r="C382" s="55" t="s">
        <v>15</v>
      </c>
      <c r="D382" s="55">
        <v>340</v>
      </c>
    </row>
    <row r="383" spans="1:4" s="6" customFormat="1" ht="12.75">
      <c r="A383" s="80"/>
      <c r="B383" s="81" t="s">
        <v>275</v>
      </c>
      <c r="C383" s="82"/>
      <c r="D383" s="82"/>
    </row>
    <row r="384" spans="1:4" s="6" customFormat="1" ht="12.75">
      <c r="A384" s="80"/>
      <c r="B384" s="81" t="s">
        <v>91</v>
      </c>
      <c r="C384" s="82"/>
      <c r="D384" s="82"/>
    </row>
    <row r="385" spans="1:4" s="6" customFormat="1" ht="12.75">
      <c r="A385" s="53" t="s">
        <v>138</v>
      </c>
      <c r="B385" s="54" t="s">
        <v>30</v>
      </c>
      <c r="C385" s="55" t="s">
        <v>31</v>
      </c>
      <c r="D385" s="55">
        <v>4</v>
      </c>
    </row>
    <row r="386" spans="1:4" s="6" customFormat="1" ht="12.75">
      <c r="A386" s="80"/>
      <c r="B386" s="81" t="s">
        <v>277</v>
      </c>
      <c r="C386" s="82"/>
      <c r="D386" s="82"/>
    </row>
    <row r="387" spans="1:4" s="6" customFormat="1" ht="12.75">
      <c r="A387" s="80"/>
      <c r="B387" s="81" t="s">
        <v>91</v>
      </c>
      <c r="C387" s="82"/>
      <c r="D387" s="82"/>
    </row>
    <row r="388" spans="1:4" s="6" customFormat="1" ht="39">
      <c r="A388" s="80" t="s">
        <v>139</v>
      </c>
      <c r="B388" s="70" t="s">
        <v>274</v>
      </c>
      <c r="C388" s="55" t="s">
        <v>21</v>
      </c>
      <c r="D388" s="55">
        <v>1</v>
      </c>
    </row>
    <row r="389" spans="1:4" s="6" customFormat="1" ht="12.75">
      <c r="A389" s="80"/>
      <c r="B389" s="81" t="s">
        <v>273</v>
      </c>
      <c r="C389" s="82"/>
      <c r="D389" s="82"/>
    </row>
    <row r="390" spans="1:4" s="6" customFormat="1" ht="12.75">
      <c r="A390" s="80"/>
      <c r="B390" s="81" t="s">
        <v>252</v>
      </c>
      <c r="C390" s="82"/>
      <c r="D390" s="82"/>
    </row>
    <row r="391" spans="1:4" s="6" customFormat="1" ht="12.75">
      <c r="A391" s="53" t="s">
        <v>140</v>
      </c>
      <c r="B391" s="54" t="s">
        <v>35</v>
      </c>
      <c r="C391" s="55" t="s">
        <v>15</v>
      </c>
      <c r="D391" s="55">
        <f>75+9</f>
        <v>84</v>
      </c>
    </row>
    <row r="392" spans="1:4" s="6" customFormat="1" ht="26.25">
      <c r="A392" s="80"/>
      <c r="B392" s="85" t="s">
        <v>259</v>
      </c>
      <c r="C392" s="82"/>
      <c r="D392" s="82"/>
    </row>
    <row r="393" spans="1:4" s="6" customFormat="1" ht="12.75">
      <c r="A393" s="80"/>
      <c r="B393" s="81" t="s">
        <v>252</v>
      </c>
      <c r="C393" s="82"/>
      <c r="D393" s="82"/>
    </row>
    <row r="394" spans="1:4" s="6" customFormat="1" ht="12.75">
      <c r="A394" s="80" t="s">
        <v>141</v>
      </c>
      <c r="B394" s="54" t="s">
        <v>246</v>
      </c>
      <c r="C394" s="55" t="s">
        <v>19</v>
      </c>
      <c r="D394" s="55">
        <v>1</v>
      </c>
    </row>
    <row r="395" spans="1:4" s="6" customFormat="1" ht="12.75">
      <c r="A395" s="80"/>
      <c r="B395" s="85" t="s">
        <v>247</v>
      </c>
      <c r="C395" s="82"/>
      <c r="D395" s="82"/>
    </row>
    <row r="396" spans="1:4" s="6" customFormat="1" ht="12.75">
      <c r="A396" s="80"/>
      <c r="B396" s="81" t="s">
        <v>252</v>
      </c>
      <c r="C396" s="82"/>
      <c r="D396" s="82"/>
    </row>
    <row r="397" spans="1:4" s="6" customFormat="1" ht="12.75">
      <c r="A397" s="53" t="s">
        <v>142</v>
      </c>
      <c r="B397" s="54" t="s">
        <v>32</v>
      </c>
      <c r="C397" s="55" t="s">
        <v>15</v>
      </c>
      <c r="D397" s="55">
        <f>60+75</f>
        <v>135</v>
      </c>
    </row>
    <row r="398" spans="1:4" s="6" customFormat="1" ht="26.25">
      <c r="A398" s="80"/>
      <c r="B398" s="85" t="s">
        <v>276</v>
      </c>
      <c r="C398" s="82"/>
      <c r="D398" s="82"/>
    </row>
    <row r="399" spans="1:4" s="6" customFormat="1" ht="12.75">
      <c r="A399" s="80"/>
      <c r="B399" s="81" t="s">
        <v>252</v>
      </c>
      <c r="C399" s="82"/>
      <c r="D399" s="82"/>
    </row>
    <row r="400" spans="1:4" s="6" customFormat="1" ht="12.75">
      <c r="A400" s="80" t="s">
        <v>143</v>
      </c>
      <c r="B400" s="61" t="s">
        <v>100</v>
      </c>
      <c r="C400" s="56" t="s">
        <v>21</v>
      </c>
      <c r="D400" s="55">
        <v>1</v>
      </c>
    </row>
    <row r="401" spans="1:4" s="6" customFormat="1" ht="12.75">
      <c r="A401" s="80"/>
      <c r="B401" s="81" t="s">
        <v>99</v>
      </c>
      <c r="C401" s="82"/>
      <c r="D401" s="82"/>
    </row>
    <row r="402" spans="1:4" s="6" customFormat="1" ht="12.75">
      <c r="A402" s="80"/>
      <c r="B402" s="81" t="s">
        <v>104</v>
      </c>
      <c r="C402" s="82"/>
      <c r="D402" s="82"/>
    </row>
    <row r="403" spans="1:4" s="6" customFormat="1" ht="12.75">
      <c r="A403" s="80" t="s">
        <v>144</v>
      </c>
      <c r="B403" s="61" t="s">
        <v>101</v>
      </c>
      <c r="C403" s="56" t="s">
        <v>102</v>
      </c>
      <c r="D403" s="55">
        <f>10+50</f>
        <v>60</v>
      </c>
    </row>
    <row r="404" spans="1:4" s="6" customFormat="1" ht="26.25">
      <c r="A404" s="80"/>
      <c r="B404" s="85" t="s">
        <v>278</v>
      </c>
      <c r="C404" s="82"/>
      <c r="D404" s="82"/>
    </row>
    <row r="405" spans="1:4" s="6" customFormat="1" ht="12.75">
      <c r="A405" s="80"/>
      <c r="B405" s="81" t="s">
        <v>104</v>
      </c>
      <c r="C405" s="82"/>
      <c r="D405" s="82"/>
    </row>
    <row r="406" spans="1:4" s="6" customFormat="1" ht="12.75">
      <c r="A406" s="80" t="s">
        <v>145</v>
      </c>
      <c r="B406" s="54" t="s">
        <v>20</v>
      </c>
      <c r="C406" s="55" t="s">
        <v>21</v>
      </c>
      <c r="D406" s="55">
        <v>1</v>
      </c>
    </row>
    <row r="407" spans="1:4" s="6" customFormat="1" ht="12.75">
      <c r="A407" s="80"/>
      <c r="B407" s="81" t="s">
        <v>99</v>
      </c>
      <c r="C407" s="82"/>
      <c r="D407" s="82"/>
    </row>
    <row r="408" spans="1:4" s="6" customFormat="1" ht="12.75">
      <c r="A408" s="80"/>
      <c r="B408" s="81" t="s">
        <v>104</v>
      </c>
      <c r="C408" s="82"/>
      <c r="D408" s="82"/>
    </row>
    <row r="409" spans="1:4" s="6" customFormat="1" ht="12.75">
      <c r="A409" s="80" t="s">
        <v>146</v>
      </c>
      <c r="B409" s="54" t="s">
        <v>12</v>
      </c>
      <c r="C409" s="55" t="s">
        <v>21</v>
      </c>
      <c r="D409" s="55">
        <v>1</v>
      </c>
    </row>
    <row r="410" spans="1:4" s="6" customFormat="1" ht="12.75">
      <c r="A410" s="80"/>
      <c r="B410" s="81" t="s">
        <v>99</v>
      </c>
      <c r="C410" s="82"/>
      <c r="D410" s="82"/>
    </row>
    <row r="411" spans="1:4" s="6" customFormat="1" ht="12.75">
      <c r="A411" s="80"/>
      <c r="B411" s="81" t="s">
        <v>104</v>
      </c>
      <c r="C411" s="82"/>
      <c r="D411" s="82"/>
    </row>
    <row r="412" spans="1:4" s="6" customFormat="1" ht="12.75">
      <c r="A412" s="80" t="s">
        <v>175</v>
      </c>
      <c r="B412" s="54" t="s">
        <v>114</v>
      </c>
      <c r="C412" s="55" t="s">
        <v>21</v>
      </c>
      <c r="D412" s="55">
        <v>1</v>
      </c>
    </row>
    <row r="413" spans="1:4" s="6" customFormat="1" ht="12.75">
      <c r="A413" s="80"/>
      <c r="B413" s="81" t="s">
        <v>99</v>
      </c>
      <c r="C413" s="82"/>
      <c r="D413" s="82"/>
    </row>
    <row r="414" spans="1:4" s="6" customFormat="1" ht="12.75">
      <c r="A414" s="80"/>
      <c r="B414" s="81" t="s">
        <v>104</v>
      </c>
      <c r="C414" s="82"/>
      <c r="D414" s="82"/>
    </row>
    <row r="415" spans="1:4" s="6" customFormat="1" ht="12.75">
      <c r="A415" s="80" t="s">
        <v>212</v>
      </c>
      <c r="B415" s="54" t="s">
        <v>105</v>
      </c>
      <c r="C415" s="55" t="s">
        <v>19</v>
      </c>
      <c r="D415" s="55">
        <v>4</v>
      </c>
    </row>
    <row r="416" spans="1:4" s="6" customFormat="1" ht="12.75">
      <c r="A416" s="80"/>
      <c r="B416" s="81" t="s">
        <v>188</v>
      </c>
      <c r="C416" s="82"/>
      <c r="D416" s="82"/>
    </row>
    <row r="417" spans="1:4" s="6" customFormat="1" ht="12.75">
      <c r="A417" s="80"/>
      <c r="B417" s="81" t="s">
        <v>266</v>
      </c>
      <c r="C417" s="82"/>
      <c r="D417" s="82"/>
    </row>
    <row r="418" spans="1:4" s="6" customFormat="1" ht="13.5" thickBot="1">
      <c r="A418" s="18"/>
      <c r="B418" s="67"/>
      <c r="C418" s="20"/>
      <c r="D418" s="33"/>
    </row>
    <row r="419" spans="1:4" s="6" customFormat="1" ht="13.5" thickBot="1">
      <c r="A419" s="11">
        <v>4</v>
      </c>
      <c r="B419" s="22" t="s">
        <v>64</v>
      </c>
      <c r="C419" s="24"/>
      <c r="D419" s="24"/>
    </row>
    <row r="420" spans="1:4" s="6" customFormat="1" ht="13.5" thickBot="1">
      <c r="A420" s="63"/>
      <c r="B420" s="64"/>
      <c r="C420" s="65"/>
      <c r="D420" s="65"/>
    </row>
    <row r="421" spans="1:4" s="6" customFormat="1" ht="13.5" thickBot="1">
      <c r="A421" s="11">
        <v>5</v>
      </c>
      <c r="B421" s="22" t="s">
        <v>50</v>
      </c>
      <c r="C421" s="23"/>
      <c r="D421" s="24"/>
    </row>
    <row r="422" spans="1:4" s="6" customFormat="1" ht="12.75">
      <c r="A422" s="18"/>
      <c r="B422" s="28"/>
      <c r="C422" s="20"/>
      <c r="D422" s="20"/>
    </row>
    <row r="423" spans="1:4" s="6" customFormat="1" ht="12.75">
      <c r="A423" s="53" t="s">
        <v>120</v>
      </c>
      <c r="B423" s="60" t="s">
        <v>16</v>
      </c>
      <c r="C423" s="55" t="s">
        <v>19</v>
      </c>
      <c r="D423" s="86">
        <v>3</v>
      </c>
    </row>
    <row r="424" spans="1:4" s="6" customFormat="1" ht="12.75">
      <c r="A424" s="80"/>
      <c r="B424" s="81" t="s">
        <v>281</v>
      </c>
      <c r="C424" s="82"/>
      <c r="D424" s="82"/>
    </row>
    <row r="425" spans="1:4" s="6" customFormat="1" ht="12.75">
      <c r="A425" s="80"/>
      <c r="B425" s="81" t="s">
        <v>282</v>
      </c>
      <c r="C425" s="82"/>
      <c r="D425" s="82"/>
    </row>
    <row r="426" spans="1:4" s="6" customFormat="1" ht="12.75">
      <c r="A426" s="53" t="s">
        <v>121</v>
      </c>
      <c r="B426" s="60" t="s">
        <v>37</v>
      </c>
      <c r="C426" s="55" t="s">
        <v>15</v>
      </c>
      <c r="D426" s="86">
        <f>65+190+80+70</f>
        <v>405</v>
      </c>
    </row>
    <row r="427" spans="1:4" s="6" customFormat="1" ht="12.75">
      <c r="A427" s="80"/>
      <c r="B427" s="81" t="s">
        <v>283</v>
      </c>
      <c r="C427" s="82"/>
      <c r="D427" s="82"/>
    </row>
    <row r="428" spans="1:4" s="6" customFormat="1" ht="12.75">
      <c r="A428" s="80"/>
      <c r="B428" s="81" t="s">
        <v>282</v>
      </c>
      <c r="C428" s="82"/>
      <c r="D428" s="82"/>
    </row>
    <row r="429" spans="1:4" s="6" customFormat="1" ht="12.75">
      <c r="A429" s="53" t="s">
        <v>122</v>
      </c>
      <c r="B429" s="54" t="s">
        <v>284</v>
      </c>
      <c r="C429" s="55" t="s">
        <v>15</v>
      </c>
      <c r="D429" s="86">
        <f>65+190+80+70</f>
        <v>405</v>
      </c>
    </row>
    <row r="430" spans="1:4" s="6" customFormat="1" ht="12.75">
      <c r="A430" s="80"/>
      <c r="B430" s="81" t="s">
        <v>283</v>
      </c>
      <c r="C430" s="82"/>
      <c r="D430" s="82"/>
    </row>
    <row r="431" spans="1:4" s="6" customFormat="1" ht="12.75">
      <c r="A431" s="80"/>
      <c r="B431" s="81" t="s">
        <v>282</v>
      </c>
      <c r="C431" s="82"/>
      <c r="D431" s="82"/>
    </row>
    <row r="432" spans="1:4" s="6" customFormat="1" ht="12.75">
      <c r="A432" s="53" t="s">
        <v>123</v>
      </c>
      <c r="B432" s="54" t="s">
        <v>38</v>
      </c>
      <c r="C432" s="55" t="s">
        <v>15</v>
      </c>
      <c r="D432" s="86">
        <f>7*(65+190+80+70)</f>
        <v>2835</v>
      </c>
    </row>
    <row r="433" spans="1:4" s="6" customFormat="1" ht="12.75">
      <c r="A433" s="80"/>
      <c r="B433" s="81" t="s">
        <v>285</v>
      </c>
      <c r="C433" s="82"/>
      <c r="D433" s="82"/>
    </row>
    <row r="434" spans="1:4" s="6" customFormat="1" ht="12.75">
      <c r="A434" s="80"/>
      <c r="B434" s="81" t="s">
        <v>282</v>
      </c>
      <c r="C434" s="82"/>
      <c r="D434" s="82"/>
    </row>
    <row r="435" spans="1:4" s="6" customFormat="1" ht="12.75">
      <c r="A435" s="53" t="s">
        <v>124</v>
      </c>
      <c r="B435" s="54" t="s">
        <v>17</v>
      </c>
      <c r="C435" s="55" t="s">
        <v>19</v>
      </c>
      <c r="D435" s="86">
        <v>6</v>
      </c>
    </row>
    <row r="436" spans="1:4" s="6" customFormat="1" ht="12.75">
      <c r="A436" s="80"/>
      <c r="B436" s="81" t="s">
        <v>286</v>
      </c>
      <c r="C436" s="82"/>
      <c r="D436" s="82"/>
    </row>
    <row r="437" spans="1:4" s="6" customFormat="1" ht="12.75">
      <c r="A437" s="80"/>
      <c r="B437" s="81" t="s">
        <v>282</v>
      </c>
      <c r="C437" s="82"/>
      <c r="D437" s="82"/>
    </row>
    <row r="438" spans="1:4" s="6" customFormat="1" ht="12.75">
      <c r="A438" s="53" t="s">
        <v>125</v>
      </c>
      <c r="B438" s="61" t="s">
        <v>100</v>
      </c>
      <c r="C438" s="56" t="s">
        <v>21</v>
      </c>
      <c r="D438" s="55">
        <v>1</v>
      </c>
    </row>
    <row r="439" spans="1:4" s="6" customFormat="1" ht="12.75">
      <c r="A439" s="80"/>
      <c r="B439" s="81" t="s">
        <v>99</v>
      </c>
      <c r="C439" s="82"/>
      <c r="D439" s="82"/>
    </row>
    <row r="440" spans="1:4" s="6" customFormat="1" ht="12.75">
      <c r="A440" s="80"/>
      <c r="B440" s="81" t="s">
        <v>104</v>
      </c>
      <c r="C440" s="82"/>
      <c r="D440" s="82"/>
    </row>
    <row r="441" spans="1:4" s="6" customFormat="1" ht="12.75">
      <c r="A441" s="53" t="s">
        <v>126</v>
      </c>
      <c r="B441" s="61" t="s">
        <v>101</v>
      </c>
      <c r="C441" s="56" t="s">
        <v>102</v>
      </c>
      <c r="D441" s="55">
        <f>5+10</f>
        <v>15</v>
      </c>
    </row>
    <row r="442" spans="1:4" s="6" customFormat="1" ht="26.25">
      <c r="A442" s="80"/>
      <c r="B442" s="85" t="s">
        <v>288</v>
      </c>
      <c r="C442" s="82"/>
      <c r="D442" s="82"/>
    </row>
    <row r="443" spans="1:4" s="6" customFormat="1" ht="12.75">
      <c r="A443" s="80"/>
      <c r="B443" s="81" t="s">
        <v>104</v>
      </c>
      <c r="C443" s="82"/>
      <c r="D443" s="82"/>
    </row>
    <row r="444" spans="1:4" s="6" customFormat="1" ht="12.75">
      <c r="A444" s="53" t="s">
        <v>127</v>
      </c>
      <c r="B444" s="54" t="s">
        <v>20</v>
      </c>
      <c r="C444" s="55" t="s">
        <v>21</v>
      </c>
      <c r="D444" s="55">
        <v>1</v>
      </c>
    </row>
    <row r="445" spans="1:4" s="6" customFormat="1" ht="12.75">
      <c r="A445" s="80"/>
      <c r="B445" s="81" t="s">
        <v>99</v>
      </c>
      <c r="C445" s="82"/>
      <c r="D445" s="82"/>
    </row>
    <row r="446" spans="1:4" s="6" customFormat="1" ht="12.75">
      <c r="A446" s="80"/>
      <c r="B446" s="81" t="s">
        <v>104</v>
      </c>
      <c r="C446" s="82"/>
      <c r="D446" s="82"/>
    </row>
    <row r="447" spans="1:4" s="6" customFormat="1" ht="12.75">
      <c r="A447" s="53" t="s">
        <v>128</v>
      </c>
      <c r="B447" s="54" t="s">
        <v>12</v>
      </c>
      <c r="C447" s="55" t="s">
        <v>21</v>
      </c>
      <c r="D447" s="55">
        <v>1</v>
      </c>
    </row>
    <row r="448" spans="1:4" s="6" customFormat="1" ht="12.75">
      <c r="A448" s="80"/>
      <c r="B448" s="81" t="s">
        <v>99</v>
      </c>
      <c r="C448" s="82"/>
      <c r="D448" s="82"/>
    </row>
    <row r="449" spans="1:4" s="6" customFormat="1" ht="12.75">
      <c r="A449" s="80"/>
      <c r="B449" s="81" t="s">
        <v>104</v>
      </c>
      <c r="C449" s="82"/>
      <c r="D449" s="82"/>
    </row>
    <row r="450" spans="1:4" s="6" customFormat="1" ht="12.75">
      <c r="A450" s="53" t="s">
        <v>129</v>
      </c>
      <c r="B450" s="54" t="s">
        <v>114</v>
      </c>
      <c r="C450" s="55" t="s">
        <v>21</v>
      </c>
      <c r="D450" s="55">
        <v>1</v>
      </c>
    </row>
    <row r="451" spans="1:4" s="6" customFormat="1" ht="12.75">
      <c r="A451" s="80"/>
      <c r="B451" s="81" t="s">
        <v>99</v>
      </c>
      <c r="C451" s="82"/>
      <c r="D451" s="82"/>
    </row>
    <row r="452" spans="1:4" s="6" customFormat="1" ht="12.75">
      <c r="A452" s="80"/>
      <c r="B452" s="81" t="s">
        <v>104</v>
      </c>
      <c r="C452" s="82"/>
      <c r="D452" s="82"/>
    </row>
    <row r="453" spans="1:4" s="6" customFormat="1" ht="13.5" thickBot="1">
      <c r="A453" s="18"/>
      <c r="B453" s="32"/>
      <c r="C453" s="20"/>
      <c r="D453" s="33"/>
    </row>
    <row r="454" spans="1:4" s="6" customFormat="1" ht="13.5" thickBot="1">
      <c r="A454" s="11">
        <v>5</v>
      </c>
      <c r="B454" s="22" t="s">
        <v>58</v>
      </c>
      <c r="C454" s="24"/>
      <c r="D454" s="24"/>
    </row>
    <row r="455" spans="1:4" s="6" customFormat="1" ht="13.5" thickBot="1">
      <c r="A455" s="63"/>
      <c r="B455" s="64"/>
      <c r="C455" s="65"/>
      <c r="D455" s="65"/>
    </row>
    <row r="456" spans="1:4" s="6" customFormat="1" ht="13.5" thickBot="1">
      <c r="A456" s="11">
        <v>6</v>
      </c>
      <c r="B456" s="22" t="s">
        <v>57</v>
      </c>
      <c r="C456" s="23"/>
      <c r="D456" s="24"/>
    </row>
    <row r="457" spans="1:4" s="6" customFormat="1" ht="12.75">
      <c r="A457" s="18"/>
      <c r="B457" s="28"/>
      <c r="C457" s="20"/>
      <c r="D457" s="20"/>
    </row>
    <row r="458" spans="1:4" s="6" customFormat="1" ht="12.75">
      <c r="A458" s="53" t="s">
        <v>120</v>
      </c>
      <c r="B458" s="60" t="s">
        <v>16</v>
      </c>
      <c r="C458" s="55" t="s">
        <v>19</v>
      </c>
      <c r="D458" s="86">
        <v>4</v>
      </c>
    </row>
    <row r="459" spans="1:4" s="6" customFormat="1" ht="12.75">
      <c r="A459" s="80"/>
      <c r="B459" s="81" t="s">
        <v>289</v>
      </c>
      <c r="C459" s="82"/>
      <c r="D459" s="82"/>
    </row>
    <row r="460" spans="1:4" s="6" customFormat="1" ht="12.75">
      <c r="A460" s="80"/>
      <c r="B460" s="81" t="s">
        <v>282</v>
      </c>
      <c r="C460" s="82"/>
      <c r="D460" s="82"/>
    </row>
    <row r="461" spans="1:4" s="6" customFormat="1" ht="12.75">
      <c r="A461" s="53" t="s">
        <v>121</v>
      </c>
      <c r="B461" s="60" t="s">
        <v>37</v>
      </c>
      <c r="C461" s="55" t="s">
        <v>15</v>
      </c>
      <c r="D461" s="86">
        <v>790</v>
      </c>
    </row>
    <row r="462" spans="1:4" s="6" customFormat="1" ht="12.75">
      <c r="A462" s="80"/>
      <c r="B462" s="81" t="s">
        <v>290</v>
      </c>
      <c r="C462" s="82"/>
      <c r="D462" s="82"/>
    </row>
    <row r="463" spans="1:4" s="6" customFormat="1" ht="12.75">
      <c r="A463" s="80"/>
      <c r="B463" s="81" t="s">
        <v>282</v>
      </c>
      <c r="C463" s="82"/>
      <c r="D463" s="82"/>
    </row>
    <row r="464" spans="1:4" s="6" customFormat="1" ht="12.75">
      <c r="A464" s="53" t="s">
        <v>122</v>
      </c>
      <c r="B464" s="54" t="s">
        <v>284</v>
      </c>
      <c r="C464" s="55" t="s">
        <v>15</v>
      </c>
      <c r="D464" s="86">
        <v>790</v>
      </c>
    </row>
    <row r="465" spans="1:4" s="6" customFormat="1" ht="12.75">
      <c r="A465" s="80"/>
      <c r="B465" s="81" t="s">
        <v>290</v>
      </c>
      <c r="C465" s="82"/>
      <c r="D465" s="82"/>
    </row>
    <row r="466" spans="1:4" s="6" customFormat="1" ht="12.75">
      <c r="A466" s="80"/>
      <c r="B466" s="81" t="s">
        <v>282</v>
      </c>
      <c r="C466" s="82"/>
      <c r="D466" s="82"/>
    </row>
    <row r="467" spans="1:4" s="6" customFormat="1" ht="12.75">
      <c r="A467" s="53" t="s">
        <v>123</v>
      </c>
      <c r="B467" s="54" t="s">
        <v>38</v>
      </c>
      <c r="C467" s="55" t="s">
        <v>15</v>
      </c>
      <c r="D467" s="86">
        <f>7*(730+60)</f>
        <v>5530</v>
      </c>
    </row>
    <row r="468" spans="1:4" s="6" customFormat="1" ht="12.75">
      <c r="A468" s="80"/>
      <c r="B468" s="81" t="s">
        <v>304</v>
      </c>
      <c r="C468" s="82"/>
      <c r="D468" s="82"/>
    </row>
    <row r="469" spans="1:4" s="6" customFormat="1" ht="12.75">
      <c r="A469" s="80"/>
      <c r="B469" s="81" t="s">
        <v>282</v>
      </c>
      <c r="C469" s="82"/>
      <c r="D469" s="82"/>
    </row>
    <row r="470" spans="1:4" s="6" customFormat="1" ht="12.75">
      <c r="A470" s="53" t="s">
        <v>124</v>
      </c>
      <c r="B470" s="54" t="s">
        <v>17</v>
      </c>
      <c r="C470" s="55" t="s">
        <v>19</v>
      </c>
      <c r="D470" s="86">
        <v>8</v>
      </c>
    </row>
    <row r="471" spans="1:4" s="6" customFormat="1" ht="26.25">
      <c r="A471" s="80"/>
      <c r="B471" s="85" t="s">
        <v>291</v>
      </c>
      <c r="C471" s="82"/>
      <c r="D471" s="82"/>
    </row>
    <row r="472" spans="1:4" s="6" customFormat="1" ht="12.75">
      <c r="A472" s="80"/>
      <c r="B472" s="81" t="s">
        <v>282</v>
      </c>
      <c r="C472" s="82"/>
      <c r="D472" s="82"/>
    </row>
    <row r="473" spans="1:4" s="6" customFormat="1" ht="12.75">
      <c r="A473" s="80" t="s">
        <v>125</v>
      </c>
      <c r="B473" s="70" t="s">
        <v>294</v>
      </c>
      <c r="C473" s="55" t="s">
        <v>34</v>
      </c>
      <c r="D473" s="55">
        <f>2*2*2*0.8</f>
        <v>6.4</v>
      </c>
    </row>
    <row r="474" spans="1:4" s="6" customFormat="1" ht="12.75">
      <c r="A474" s="80"/>
      <c r="B474" s="85" t="s">
        <v>295</v>
      </c>
      <c r="C474" s="82"/>
      <c r="D474" s="82"/>
    </row>
    <row r="475" spans="1:4" s="6" customFormat="1" ht="12.75">
      <c r="A475" s="80"/>
      <c r="B475" s="81" t="s">
        <v>296</v>
      </c>
      <c r="C475" s="82"/>
      <c r="D475" s="82"/>
    </row>
    <row r="476" spans="1:4" s="6" customFormat="1" ht="39">
      <c r="A476" s="80" t="s">
        <v>126</v>
      </c>
      <c r="B476" s="70" t="s">
        <v>297</v>
      </c>
      <c r="C476" s="55" t="s">
        <v>21</v>
      </c>
      <c r="D476" s="55">
        <v>2</v>
      </c>
    </row>
    <row r="477" spans="1:4" s="6" customFormat="1" ht="12.75">
      <c r="A477" s="80"/>
      <c r="B477" s="81" t="s">
        <v>298</v>
      </c>
      <c r="C477" s="82"/>
      <c r="D477" s="82"/>
    </row>
    <row r="478" spans="1:4" s="6" customFormat="1" ht="12.75">
      <c r="A478" s="80"/>
      <c r="B478" s="81" t="s">
        <v>296</v>
      </c>
      <c r="C478" s="82"/>
      <c r="D478" s="82"/>
    </row>
    <row r="479" spans="1:4" s="6" customFormat="1" ht="12.75">
      <c r="A479" s="80" t="s">
        <v>127</v>
      </c>
      <c r="B479" s="54" t="s">
        <v>299</v>
      </c>
      <c r="C479" s="55" t="s">
        <v>19</v>
      </c>
      <c r="D479" s="55">
        <v>2</v>
      </c>
    </row>
    <row r="480" spans="1:4" s="6" customFormat="1" ht="12.75">
      <c r="A480" s="80"/>
      <c r="B480" s="85" t="s">
        <v>300</v>
      </c>
      <c r="C480" s="82"/>
      <c r="D480" s="82"/>
    </row>
    <row r="481" spans="1:4" s="6" customFormat="1" ht="12.75">
      <c r="A481" s="80"/>
      <c r="B481" s="81" t="s">
        <v>296</v>
      </c>
      <c r="C481" s="82"/>
      <c r="D481" s="82"/>
    </row>
    <row r="482" spans="1:4" s="6" customFormat="1" ht="12.75">
      <c r="A482" s="53" t="s">
        <v>128</v>
      </c>
      <c r="B482" s="61" t="s">
        <v>100</v>
      </c>
      <c r="C482" s="56" t="s">
        <v>21</v>
      </c>
      <c r="D482" s="55">
        <v>1</v>
      </c>
    </row>
    <row r="483" spans="1:4" s="6" customFormat="1" ht="12.75">
      <c r="A483" s="80"/>
      <c r="B483" s="81" t="s">
        <v>99</v>
      </c>
      <c r="C483" s="82"/>
      <c r="D483" s="82"/>
    </row>
    <row r="484" spans="1:4" s="6" customFormat="1" ht="12.75">
      <c r="A484" s="80"/>
      <c r="B484" s="81" t="s">
        <v>104</v>
      </c>
      <c r="C484" s="82"/>
      <c r="D484" s="82"/>
    </row>
    <row r="485" spans="1:4" s="6" customFormat="1" ht="12.75">
      <c r="A485" s="53" t="s">
        <v>129</v>
      </c>
      <c r="B485" s="61" t="s">
        <v>101</v>
      </c>
      <c r="C485" s="56" t="s">
        <v>102</v>
      </c>
      <c r="D485" s="55">
        <f>10+25</f>
        <v>35</v>
      </c>
    </row>
    <row r="486" spans="1:4" s="6" customFormat="1" ht="26.25">
      <c r="A486" s="80"/>
      <c r="B486" s="85" t="s">
        <v>292</v>
      </c>
      <c r="C486" s="82"/>
      <c r="D486" s="82"/>
    </row>
    <row r="487" spans="1:4" s="6" customFormat="1" ht="12.75">
      <c r="A487" s="80"/>
      <c r="B487" s="81" t="s">
        <v>104</v>
      </c>
      <c r="C487" s="82"/>
      <c r="D487" s="82"/>
    </row>
    <row r="488" spans="1:4" s="6" customFormat="1" ht="12.75">
      <c r="A488" s="53" t="s">
        <v>130</v>
      </c>
      <c r="B488" s="54" t="s">
        <v>20</v>
      </c>
      <c r="C488" s="55" t="s">
        <v>21</v>
      </c>
      <c r="D488" s="55">
        <v>1</v>
      </c>
    </row>
    <row r="489" spans="1:4" s="6" customFormat="1" ht="12.75">
      <c r="A489" s="80"/>
      <c r="B489" s="81" t="s">
        <v>99</v>
      </c>
      <c r="C489" s="82"/>
      <c r="D489" s="82"/>
    </row>
    <row r="490" spans="1:4" s="6" customFormat="1" ht="12.75">
      <c r="A490" s="80"/>
      <c r="B490" s="81" t="s">
        <v>104</v>
      </c>
      <c r="C490" s="82"/>
      <c r="D490" s="82"/>
    </row>
    <row r="491" spans="1:4" s="6" customFormat="1" ht="12.75">
      <c r="A491" s="53" t="s">
        <v>131</v>
      </c>
      <c r="B491" s="54" t="s">
        <v>12</v>
      </c>
      <c r="C491" s="55" t="s">
        <v>21</v>
      </c>
      <c r="D491" s="55">
        <v>1</v>
      </c>
    </row>
    <row r="492" spans="1:4" s="6" customFormat="1" ht="12.75">
      <c r="A492" s="80"/>
      <c r="B492" s="81" t="s">
        <v>99</v>
      </c>
      <c r="C492" s="82"/>
      <c r="D492" s="82"/>
    </row>
    <row r="493" spans="1:4" s="6" customFormat="1" ht="12.75">
      <c r="A493" s="80"/>
      <c r="B493" s="81" t="s">
        <v>104</v>
      </c>
      <c r="C493" s="82"/>
      <c r="D493" s="82"/>
    </row>
    <row r="494" spans="1:4" s="6" customFormat="1" ht="12.75">
      <c r="A494" s="53" t="s">
        <v>132</v>
      </c>
      <c r="B494" s="54" t="s">
        <v>114</v>
      </c>
      <c r="C494" s="55" t="s">
        <v>21</v>
      </c>
      <c r="D494" s="55">
        <v>1</v>
      </c>
    </row>
    <row r="495" spans="1:4" s="6" customFormat="1" ht="12.75">
      <c r="A495" s="80"/>
      <c r="B495" s="81" t="s">
        <v>99</v>
      </c>
      <c r="C495" s="82"/>
      <c r="D495" s="82"/>
    </row>
    <row r="496" spans="1:4" s="6" customFormat="1" ht="12.75">
      <c r="A496" s="80"/>
      <c r="B496" s="81" t="s">
        <v>104</v>
      </c>
      <c r="C496" s="82"/>
      <c r="D496" s="82"/>
    </row>
    <row r="497" spans="1:4" s="6" customFormat="1" ht="13.5" thickBot="1">
      <c r="A497" s="18"/>
      <c r="B497" s="32"/>
      <c r="C497" s="20"/>
      <c r="D497" s="33"/>
    </row>
    <row r="498" spans="1:4" s="6" customFormat="1" ht="13.5" thickBot="1">
      <c r="A498" s="11">
        <v>6</v>
      </c>
      <c r="B498" s="22" t="s">
        <v>59</v>
      </c>
      <c r="C498" s="24"/>
      <c r="D498" s="24"/>
    </row>
    <row r="499" spans="1:4" s="6" customFormat="1" ht="13.5" thickBot="1">
      <c r="A499" s="63"/>
      <c r="B499" s="64"/>
      <c r="C499" s="65"/>
      <c r="D499" s="65"/>
    </row>
    <row r="500" spans="1:4" s="6" customFormat="1" ht="13.5" thickBot="1">
      <c r="A500" s="11">
        <v>7</v>
      </c>
      <c r="B500" s="22" t="s">
        <v>60</v>
      </c>
      <c r="C500" s="23"/>
      <c r="D500" s="24"/>
    </row>
    <row r="501" spans="1:4" s="6" customFormat="1" ht="12.75">
      <c r="A501" s="18"/>
      <c r="B501" s="28"/>
      <c r="C501" s="20"/>
      <c r="D501" s="20"/>
    </row>
    <row r="502" spans="1:4" s="6" customFormat="1" ht="12.75">
      <c r="A502" s="53" t="s">
        <v>120</v>
      </c>
      <c r="B502" s="60" t="s">
        <v>16</v>
      </c>
      <c r="C502" s="55" t="s">
        <v>19</v>
      </c>
      <c r="D502" s="86">
        <v>2</v>
      </c>
    </row>
    <row r="503" spans="1:4" s="6" customFormat="1" ht="12.75">
      <c r="A503" s="80"/>
      <c r="B503" s="81" t="s">
        <v>301</v>
      </c>
      <c r="C503" s="82"/>
      <c r="D503" s="82"/>
    </row>
    <row r="504" spans="1:4" s="6" customFormat="1" ht="12.75">
      <c r="A504" s="80"/>
      <c r="B504" s="81" t="s">
        <v>282</v>
      </c>
      <c r="C504" s="82"/>
      <c r="D504" s="82"/>
    </row>
    <row r="505" spans="1:4" s="6" customFormat="1" ht="12.75">
      <c r="A505" s="53" t="s">
        <v>121</v>
      </c>
      <c r="B505" s="60" t="s">
        <v>37</v>
      </c>
      <c r="C505" s="55" t="s">
        <v>15</v>
      </c>
      <c r="D505" s="86">
        <f>60+35+75</f>
        <v>170</v>
      </c>
    </row>
    <row r="506" spans="1:4" s="6" customFormat="1" ht="12.75">
      <c r="A506" s="80"/>
      <c r="B506" s="81" t="s">
        <v>302</v>
      </c>
      <c r="C506" s="82"/>
      <c r="D506" s="82"/>
    </row>
    <row r="507" spans="1:4" s="6" customFormat="1" ht="12.75">
      <c r="A507" s="80"/>
      <c r="B507" s="81" t="s">
        <v>282</v>
      </c>
      <c r="C507" s="82"/>
      <c r="D507" s="82"/>
    </row>
    <row r="508" spans="1:4" s="6" customFormat="1" ht="12.75">
      <c r="A508" s="53" t="s">
        <v>122</v>
      </c>
      <c r="B508" s="54" t="s">
        <v>284</v>
      </c>
      <c r="C508" s="55" t="s">
        <v>15</v>
      </c>
      <c r="D508" s="86">
        <f>60+35+75</f>
        <v>170</v>
      </c>
    </row>
    <row r="509" spans="1:4" s="6" customFormat="1" ht="12.75">
      <c r="A509" s="80"/>
      <c r="B509" s="81" t="s">
        <v>302</v>
      </c>
      <c r="C509" s="82"/>
      <c r="D509" s="82"/>
    </row>
    <row r="510" spans="1:4" s="6" customFormat="1" ht="12.75">
      <c r="A510" s="80"/>
      <c r="B510" s="81" t="s">
        <v>282</v>
      </c>
      <c r="C510" s="82"/>
      <c r="D510" s="82"/>
    </row>
    <row r="511" spans="1:4" s="6" customFormat="1" ht="12.75">
      <c r="A511" s="53" t="s">
        <v>123</v>
      </c>
      <c r="B511" s="54" t="s">
        <v>38</v>
      </c>
      <c r="C511" s="55" t="s">
        <v>15</v>
      </c>
      <c r="D511" s="86">
        <v>1190</v>
      </c>
    </row>
    <row r="512" spans="1:4" s="6" customFormat="1" ht="12.75">
      <c r="A512" s="80"/>
      <c r="B512" s="85" t="s">
        <v>303</v>
      </c>
      <c r="C512" s="82"/>
      <c r="D512" s="82"/>
    </row>
    <row r="513" spans="1:4" s="6" customFormat="1" ht="12.75">
      <c r="A513" s="80"/>
      <c r="B513" s="81" t="s">
        <v>282</v>
      </c>
      <c r="C513" s="82"/>
      <c r="D513" s="82"/>
    </row>
    <row r="514" spans="1:4" s="6" customFormat="1" ht="12.75">
      <c r="A514" s="53" t="s">
        <v>124</v>
      </c>
      <c r="B514" s="54" t="s">
        <v>17</v>
      </c>
      <c r="C514" s="55" t="s">
        <v>19</v>
      </c>
      <c r="D514" s="86">
        <v>4</v>
      </c>
    </row>
    <row r="515" spans="1:4" s="6" customFormat="1" ht="12.75">
      <c r="A515" s="80"/>
      <c r="B515" s="81" t="s">
        <v>305</v>
      </c>
      <c r="C515" s="82"/>
      <c r="D515" s="82"/>
    </row>
    <row r="516" spans="1:4" s="6" customFormat="1" ht="12.75">
      <c r="A516" s="80"/>
      <c r="B516" s="81" t="s">
        <v>282</v>
      </c>
      <c r="C516" s="82"/>
      <c r="D516" s="82"/>
    </row>
    <row r="517" spans="1:4" s="6" customFormat="1" ht="12.75">
      <c r="A517" s="53" t="s">
        <v>125</v>
      </c>
      <c r="B517" s="54" t="s">
        <v>306</v>
      </c>
      <c r="C517" s="55" t="s">
        <v>19</v>
      </c>
      <c r="D517" s="86">
        <v>3</v>
      </c>
    </row>
    <row r="518" spans="1:4" s="6" customFormat="1" ht="39">
      <c r="A518" s="80"/>
      <c r="B518" s="85" t="s">
        <v>307</v>
      </c>
      <c r="C518" s="82"/>
      <c r="D518" s="82"/>
    </row>
    <row r="519" spans="1:4" s="6" customFormat="1" ht="12.75">
      <c r="A519" s="80"/>
      <c r="B519" s="81" t="s">
        <v>282</v>
      </c>
      <c r="C519" s="82"/>
      <c r="D519" s="82"/>
    </row>
    <row r="520" spans="1:4" s="6" customFormat="1" ht="12.75">
      <c r="A520" s="53" t="s">
        <v>126</v>
      </c>
      <c r="B520" s="61" t="s">
        <v>100</v>
      </c>
      <c r="C520" s="56" t="s">
        <v>21</v>
      </c>
      <c r="D520" s="55">
        <v>1</v>
      </c>
    </row>
    <row r="521" spans="1:4" s="6" customFormat="1" ht="12.75">
      <c r="A521" s="80"/>
      <c r="B521" s="81" t="s">
        <v>99</v>
      </c>
      <c r="C521" s="82"/>
      <c r="D521" s="82"/>
    </row>
    <row r="522" spans="1:4" s="6" customFormat="1" ht="12.75">
      <c r="A522" s="80"/>
      <c r="B522" s="81" t="s">
        <v>104</v>
      </c>
      <c r="C522" s="82"/>
      <c r="D522" s="82"/>
    </row>
    <row r="523" spans="1:4" s="6" customFormat="1" ht="12.75">
      <c r="A523" s="53" t="s">
        <v>127</v>
      </c>
      <c r="B523" s="61" t="s">
        <v>101</v>
      </c>
      <c r="C523" s="56" t="s">
        <v>102</v>
      </c>
      <c r="D523" s="55">
        <f>5+10</f>
        <v>15</v>
      </c>
    </row>
    <row r="524" spans="1:4" s="6" customFormat="1" ht="26.25">
      <c r="A524" s="80"/>
      <c r="B524" s="85" t="s">
        <v>288</v>
      </c>
      <c r="C524" s="82"/>
      <c r="D524" s="82"/>
    </row>
    <row r="525" spans="1:4" s="6" customFormat="1" ht="12.75">
      <c r="A525" s="80"/>
      <c r="B525" s="81" t="s">
        <v>104</v>
      </c>
      <c r="C525" s="82"/>
      <c r="D525" s="82"/>
    </row>
    <row r="526" spans="1:4" s="6" customFormat="1" ht="12.75">
      <c r="A526" s="53" t="s">
        <v>128</v>
      </c>
      <c r="B526" s="54" t="s">
        <v>20</v>
      </c>
      <c r="C526" s="55" t="s">
        <v>21</v>
      </c>
      <c r="D526" s="55">
        <v>1</v>
      </c>
    </row>
    <row r="527" spans="1:4" s="6" customFormat="1" ht="12.75">
      <c r="A527" s="80"/>
      <c r="B527" s="81" t="s">
        <v>99</v>
      </c>
      <c r="C527" s="82"/>
      <c r="D527" s="82"/>
    </row>
    <row r="528" spans="1:4" s="6" customFormat="1" ht="12.75">
      <c r="A528" s="80"/>
      <c r="B528" s="81" t="s">
        <v>104</v>
      </c>
      <c r="C528" s="82"/>
      <c r="D528" s="82"/>
    </row>
    <row r="529" spans="1:4" s="6" customFormat="1" ht="12.75">
      <c r="A529" s="53" t="s">
        <v>129</v>
      </c>
      <c r="B529" s="54" t="s">
        <v>12</v>
      </c>
      <c r="C529" s="55" t="s">
        <v>21</v>
      </c>
      <c r="D529" s="55">
        <v>1</v>
      </c>
    </row>
    <row r="530" spans="1:4" s="6" customFormat="1" ht="12.75">
      <c r="A530" s="80"/>
      <c r="B530" s="81" t="s">
        <v>99</v>
      </c>
      <c r="C530" s="82"/>
      <c r="D530" s="82"/>
    </row>
    <row r="531" spans="1:4" s="6" customFormat="1" ht="12.75">
      <c r="A531" s="80"/>
      <c r="B531" s="81" t="s">
        <v>104</v>
      </c>
      <c r="C531" s="82"/>
      <c r="D531" s="82"/>
    </row>
    <row r="532" spans="1:4" s="6" customFormat="1" ht="12.75">
      <c r="A532" s="53" t="s">
        <v>130</v>
      </c>
      <c r="B532" s="54" t="s">
        <v>114</v>
      </c>
      <c r="C532" s="55" t="s">
        <v>21</v>
      </c>
      <c r="D532" s="55">
        <v>1</v>
      </c>
    </row>
    <row r="533" spans="1:4" s="6" customFormat="1" ht="12.75">
      <c r="A533" s="80"/>
      <c r="B533" s="81" t="s">
        <v>99</v>
      </c>
      <c r="C533" s="82"/>
      <c r="D533" s="82"/>
    </row>
    <row r="534" spans="1:4" s="6" customFormat="1" ht="12.75">
      <c r="A534" s="80"/>
      <c r="B534" s="81" t="s">
        <v>104</v>
      </c>
      <c r="C534" s="82"/>
      <c r="D534" s="82"/>
    </row>
    <row r="535" spans="1:4" s="6" customFormat="1" ht="13.5" thickBot="1">
      <c r="A535" s="18"/>
      <c r="B535" s="32"/>
      <c r="C535" s="20"/>
      <c r="D535" s="33"/>
    </row>
    <row r="536" spans="1:4" s="6" customFormat="1" ht="13.5" thickBot="1">
      <c r="A536" s="11">
        <v>7</v>
      </c>
      <c r="B536" s="22" t="s">
        <v>61</v>
      </c>
      <c r="C536" s="24"/>
      <c r="D536" s="24"/>
    </row>
    <row r="537" spans="1:4" s="6" customFormat="1" ht="13.5" thickBot="1">
      <c r="A537" s="63"/>
      <c r="B537" s="64"/>
      <c r="C537" s="65"/>
      <c r="D537" s="65"/>
    </row>
    <row r="538" spans="1:4" s="6" customFormat="1" ht="13.5" thickBot="1">
      <c r="A538" s="11">
        <v>8</v>
      </c>
      <c r="B538" s="22" t="s">
        <v>51</v>
      </c>
      <c r="C538" s="23"/>
      <c r="D538" s="24"/>
    </row>
    <row r="539" spans="1:4" s="6" customFormat="1" ht="12.75">
      <c r="A539" s="18"/>
      <c r="B539" s="28"/>
      <c r="C539" s="20"/>
      <c r="D539" s="20"/>
    </row>
    <row r="540" spans="1:4" s="6" customFormat="1" ht="12.75">
      <c r="A540" s="53" t="s">
        <v>120</v>
      </c>
      <c r="B540" s="60" t="s">
        <v>324</v>
      </c>
      <c r="C540" s="55" t="s">
        <v>19</v>
      </c>
      <c r="D540" s="86">
        <v>2</v>
      </c>
    </row>
    <row r="541" spans="1:4" s="6" customFormat="1" ht="26.25">
      <c r="A541" s="80"/>
      <c r="B541" s="85" t="s">
        <v>311</v>
      </c>
      <c r="C541" s="82"/>
      <c r="D541" s="82"/>
    </row>
    <row r="542" spans="1:4" s="6" customFormat="1" ht="12.75">
      <c r="A542" s="80"/>
      <c r="B542" s="85" t="s">
        <v>310</v>
      </c>
      <c r="C542" s="82"/>
      <c r="D542" s="82"/>
    </row>
    <row r="543" spans="1:4" s="6" customFormat="1" ht="12.75">
      <c r="A543" s="53" t="s">
        <v>121</v>
      </c>
      <c r="B543" s="60" t="s">
        <v>323</v>
      </c>
      <c r="C543" s="55" t="s">
        <v>15</v>
      </c>
      <c r="D543" s="86">
        <f>8+12</f>
        <v>20</v>
      </c>
    </row>
    <row r="544" spans="1:4" s="6" customFormat="1" ht="26.25">
      <c r="A544" s="80"/>
      <c r="B544" s="85" t="s">
        <v>316</v>
      </c>
      <c r="C544" s="82"/>
      <c r="D544" s="82"/>
    </row>
    <row r="545" spans="1:4" s="6" customFormat="1" ht="12.75">
      <c r="A545" s="80"/>
      <c r="B545" s="85" t="s">
        <v>310</v>
      </c>
      <c r="C545" s="82"/>
      <c r="D545" s="82"/>
    </row>
    <row r="546" spans="1:4" s="6" customFormat="1" ht="12.75">
      <c r="A546" s="53" t="s">
        <v>122</v>
      </c>
      <c r="B546" s="70" t="s">
        <v>322</v>
      </c>
      <c r="C546" s="55" t="s">
        <v>15</v>
      </c>
      <c r="D546" s="86">
        <f>44+6</f>
        <v>50</v>
      </c>
    </row>
    <row r="547" spans="1:4" s="6" customFormat="1" ht="26.25">
      <c r="A547" s="80"/>
      <c r="B547" s="85" t="s">
        <v>315</v>
      </c>
      <c r="C547" s="82"/>
      <c r="D547" s="82"/>
    </row>
    <row r="548" spans="1:4" s="6" customFormat="1" ht="12.75">
      <c r="A548" s="80"/>
      <c r="B548" s="85" t="s">
        <v>310</v>
      </c>
      <c r="C548" s="82"/>
      <c r="D548" s="82"/>
    </row>
    <row r="549" spans="1:4" s="6" customFormat="1" ht="12.75">
      <c r="A549" s="53" t="s">
        <v>123</v>
      </c>
      <c r="B549" s="70" t="s">
        <v>321</v>
      </c>
      <c r="C549" s="55" t="s">
        <v>19</v>
      </c>
      <c r="D549" s="86">
        <f>2*16</f>
        <v>32</v>
      </c>
    </row>
    <row r="550" spans="1:4" s="6" customFormat="1" ht="26.25">
      <c r="A550" s="80"/>
      <c r="B550" s="85" t="s">
        <v>317</v>
      </c>
      <c r="C550" s="82"/>
      <c r="D550" s="82"/>
    </row>
    <row r="551" spans="1:4" s="6" customFormat="1" ht="12.75">
      <c r="A551" s="80"/>
      <c r="B551" s="85" t="s">
        <v>310</v>
      </c>
      <c r="C551" s="82"/>
      <c r="D551" s="82"/>
    </row>
    <row r="552" spans="1:4" s="6" customFormat="1" ht="12.75">
      <c r="A552" s="53" t="s">
        <v>124</v>
      </c>
      <c r="B552" s="85" t="s">
        <v>320</v>
      </c>
      <c r="C552" s="55" t="s">
        <v>19</v>
      </c>
      <c r="D552" s="86">
        <v>1</v>
      </c>
    </row>
    <row r="553" spans="1:4" s="6" customFormat="1" ht="26.25">
      <c r="A553" s="80"/>
      <c r="B553" s="85" t="s">
        <v>312</v>
      </c>
      <c r="C553" s="82"/>
      <c r="D553" s="82"/>
    </row>
    <row r="554" spans="1:4" s="6" customFormat="1" ht="12.75">
      <c r="A554" s="80"/>
      <c r="B554" s="85" t="s">
        <v>314</v>
      </c>
      <c r="C554" s="82"/>
      <c r="D554" s="82"/>
    </row>
    <row r="555" spans="1:4" s="6" customFormat="1" ht="26.25">
      <c r="A555" s="53" t="s">
        <v>125</v>
      </c>
      <c r="B555" s="85" t="s">
        <v>319</v>
      </c>
      <c r="C555" s="55" t="s">
        <v>15</v>
      </c>
      <c r="D555" s="86">
        <f>(5+20+12+44+6+20)+3</f>
        <v>110</v>
      </c>
    </row>
    <row r="556" spans="1:4" s="6" customFormat="1" ht="92.25">
      <c r="A556" s="80"/>
      <c r="B556" s="85" t="s">
        <v>318</v>
      </c>
      <c r="C556" s="82"/>
      <c r="D556" s="82"/>
    </row>
    <row r="557" spans="1:4" s="6" customFormat="1" ht="12.75">
      <c r="A557" s="80"/>
      <c r="B557" s="85" t="s">
        <v>310</v>
      </c>
      <c r="C557" s="82"/>
      <c r="D557" s="82"/>
    </row>
    <row r="558" spans="1:4" s="6" customFormat="1" ht="12.75">
      <c r="A558" s="53" t="s">
        <v>126</v>
      </c>
      <c r="B558" s="85" t="s">
        <v>345</v>
      </c>
      <c r="C558" s="56" t="s">
        <v>21</v>
      </c>
      <c r="D558" s="55">
        <v>1</v>
      </c>
    </row>
    <row r="559" spans="1:4" s="6" customFormat="1" ht="12.75">
      <c r="A559" s="80"/>
      <c r="B559" s="85" t="s">
        <v>328</v>
      </c>
      <c r="C559" s="82"/>
      <c r="D559" s="82"/>
    </row>
    <row r="560" spans="1:4" s="6" customFormat="1" ht="12.75">
      <c r="A560" s="80"/>
      <c r="B560" s="85" t="s">
        <v>325</v>
      </c>
      <c r="C560" s="82"/>
      <c r="D560" s="82"/>
    </row>
    <row r="561" spans="1:4" s="6" customFormat="1" ht="12.75">
      <c r="A561" s="53" t="s">
        <v>127</v>
      </c>
      <c r="B561" s="85" t="s">
        <v>344</v>
      </c>
      <c r="C561" s="56" t="s">
        <v>19</v>
      </c>
      <c r="D561" s="55">
        <v>12</v>
      </c>
    </row>
    <row r="562" spans="1:4" s="6" customFormat="1" ht="12.75">
      <c r="A562" s="80"/>
      <c r="B562" s="85" t="s">
        <v>329</v>
      </c>
      <c r="C562" s="82"/>
      <c r="D562" s="82"/>
    </row>
    <row r="563" spans="1:4" s="6" customFormat="1" ht="12.75">
      <c r="A563" s="80"/>
      <c r="B563" s="85" t="s">
        <v>325</v>
      </c>
      <c r="C563" s="82"/>
      <c r="D563" s="82"/>
    </row>
    <row r="564" spans="1:4" s="6" customFormat="1" ht="12.75">
      <c r="A564" s="53" t="s">
        <v>128</v>
      </c>
      <c r="B564" s="85" t="s">
        <v>343</v>
      </c>
      <c r="C564" s="56" t="s">
        <v>19</v>
      </c>
      <c r="D564" s="55">
        <v>12</v>
      </c>
    </row>
    <row r="565" spans="1:4" s="6" customFormat="1" ht="12.75">
      <c r="A565" s="80"/>
      <c r="B565" s="85" t="s">
        <v>329</v>
      </c>
      <c r="C565" s="82"/>
      <c r="D565" s="82"/>
    </row>
    <row r="566" spans="1:4" s="6" customFormat="1" ht="12.75">
      <c r="A566" s="80"/>
      <c r="B566" s="85" t="s">
        <v>325</v>
      </c>
      <c r="C566" s="82"/>
      <c r="D566" s="82"/>
    </row>
    <row r="567" spans="1:4" s="6" customFormat="1" ht="12.75">
      <c r="A567" s="53" t="s">
        <v>129</v>
      </c>
      <c r="B567" s="89" t="s">
        <v>326</v>
      </c>
      <c r="C567" s="56" t="s">
        <v>19</v>
      </c>
      <c r="D567" s="55">
        <v>2</v>
      </c>
    </row>
    <row r="568" spans="1:4" s="6" customFormat="1" ht="26.25">
      <c r="A568" s="80"/>
      <c r="B568" s="85" t="s">
        <v>327</v>
      </c>
      <c r="C568" s="82"/>
      <c r="D568" s="82"/>
    </row>
    <row r="569" spans="1:4" s="6" customFormat="1" ht="12.75">
      <c r="A569" s="80"/>
      <c r="B569" s="85" t="s">
        <v>325</v>
      </c>
      <c r="C569" s="82"/>
      <c r="D569" s="82"/>
    </row>
    <row r="570" spans="1:4" s="6" customFormat="1" ht="12.75">
      <c r="A570" s="53" t="s">
        <v>130</v>
      </c>
      <c r="B570" s="85" t="s">
        <v>353</v>
      </c>
      <c r="C570" s="56" t="s">
        <v>354</v>
      </c>
      <c r="D570" s="55">
        <v>12</v>
      </c>
    </row>
    <row r="571" spans="1:4" s="6" customFormat="1" ht="12.75">
      <c r="A571" s="80"/>
      <c r="B571" s="85" t="s">
        <v>329</v>
      </c>
      <c r="C571" s="82"/>
      <c r="D571" s="82"/>
    </row>
    <row r="572" spans="1:4" s="6" customFormat="1" ht="12.75">
      <c r="A572" s="80"/>
      <c r="B572" s="85" t="s">
        <v>325</v>
      </c>
      <c r="C572" s="82"/>
      <c r="D572" s="82"/>
    </row>
    <row r="573" spans="1:4" s="6" customFormat="1" ht="12.75">
      <c r="A573" s="53" t="s">
        <v>131</v>
      </c>
      <c r="B573" s="89" t="s">
        <v>101</v>
      </c>
      <c r="C573" s="56" t="s">
        <v>102</v>
      </c>
      <c r="D573" s="55">
        <f>5+15</f>
        <v>20</v>
      </c>
    </row>
    <row r="574" spans="1:4" s="6" customFormat="1" ht="26.25">
      <c r="A574" s="80"/>
      <c r="B574" s="85" t="s">
        <v>287</v>
      </c>
      <c r="C574" s="82"/>
      <c r="D574" s="82"/>
    </row>
    <row r="575" spans="1:4" s="6" customFormat="1" ht="12.75">
      <c r="A575" s="80"/>
      <c r="B575" s="85" t="s">
        <v>104</v>
      </c>
      <c r="C575" s="82"/>
      <c r="D575" s="82"/>
    </row>
    <row r="576" spans="1:4" s="6" customFormat="1" ht="12.75">
      <c r="A576" s="53" t="s">
        <v>132</v>
      </c>
      <c r="B576" s="70" t="s">
        <v>20</v>
      </c>
      <c r="C576" s="55" t="s">
        <v>21</v>
      </c>
      <c r="D576" s="55">
        <v>1</v>
      </c>
    </row>
    <row r="577" spans="1:4" s="6" customFormat="1" ht="12.75">
      <c r="A577" s="80"/>
      <c r="B577" s="85" t="s">
        <v>99</v>
      </c>
      <c r="C577" s="82"/>
      <c r="D577" s="82"/>
    </row>
    <row r="578" spans="1:4" s="6" customFormat="1" ht="12.75">
      <c r="A578" s="80"/>
      <c r="B578" s="85" t="s">
        <v>104</v>
      </c>
      <c r="C578" s="82"/>
      <c r="D578" s="82"/>
    </row>
    <row r="579" spans="1:4" s="6" customFormat="1" ht="12.75">
      <c r="A579" s="53" t="s">
        <v>133</v>
      </c>
      <c r="B579" s="70" t="s">
        <v>313</v>
      </c>
      <c r="C579" s="55" t="s">
        <v>21</v>
      </c>
      <c r="D579" s="55">
        <v>1</v>
      </c>
    </row>
    <row r="580" spans="1:4" s="6" customFormat="1" ht="12.75">
      <c r="A580" s="80"/>
      <c r="B580" s="85" t="s">
        <v>99</v>
      </c>
      <c r="C580" s="82"/>
      <c r="D580" s="82"/>
    </row>
    <row r="581" spans="1:4" s="6" customFormat="1" ht="12.75">
      <c r="A581" s="80"/>
      <c r="B581" s="85" t="s">
        <v>104</v>
      </c>
      <c r="C581" s="82"/>
      <c r="D581" s="82"/>
    </row>
    <row r="582" spans="1:4" s="6" customFormat="1" ht="12.75">
      <c r="A582" s="53" t="s">
        <v>134</v>
      </c>
      <c r="B582" s="70" t="s">
        <v>342</v>
      </c>
      <c r="C582" s="55" t="s">
        <v>21</v>
      </c>
      <c r="D582" s="55">
        <v>1</v>
      </c>
    </row>
    <row r="583" spans="1:4" s="6" customFormat="1" ht="12.75">
      <c r="A583" s="80"/>
      <c r="B583" s="85" t="s">
        <v>99</v>
      </c>
      <c r="C583" s="82"/>
      <c r="D583" s="82"/>
    </row>
    <row r="584" spans="1:4" s="6" customFormat="1" ht="12.75">
      <c r="A584" s="80"/>
      <c r="B584" s="85" t="s">
        <v>104</v>
      </c>
      <c r="C584" s="82"/>
      <c r="D584" s="82"/>
    </row>
    <row r="585" spans="1:4" s="6" customFormat="1" ht="12.75">
      <c r="A585" s="53" t="s">
        <v>135</v>
      </c>
      <c r="B585" s="70" t="s">
        <v>330</v>
      </c>
      <c r="C585" s="55" t="s">
        <v>21</v>
      </c>
      <c r="D585" s="55">
        <v>1</v>
      </c>
    </row>
    <row r="586" spans="1:4" s="6" customFormat="1" ht="12.75">
      <c r="A586" s="80"/>
      <c r="B586" s="85" t="s">
        <v>99</v>
      </c>
      <c r="C586" s="82"/>
      <c r="D586" s="82"/>
    </row>
    <row r="587" spans="1:4" s="6" customFormat="1" ht="12.75">
      <c r="A587" s="80"/>
      <c r="B587" s="85" t="s">
        <v>104</v>
      </c>
      <c r="C587" s="82"/>
      <c r="D587" s="82"/>
    </row>
    <row r="588" spans="1:4" s="6" customFormat="1" ht="12.75">
      <c r="A588" s="53" t="s">
        <v>136</v>
      </c>
      <c r="B588" s="70" t="s">
        <v>336</v>
      </c>
      <c r="C588" s="55" t="s">
        <v>21</v>
      </c>
      <c r="D588" s="55">
        <v>1</v>
      </c>
    </row>
    <row r="589" spans="1:4" s="6" customFormat="1" ht="12.75">
      <c r="A589" s="80"/>
      <c r="B589" s="85" t="s">
        <v>99</v>
      </c>
      <c r="C589" s="82"/>
      <c r="D589" s="82"/>
    </row>
    <row r="590" spans="1:4" s="6" customFormat="1" ht="12.75">
      <c r="A590" s="80"/>
      <c r="B590" s="85" t="s">
        <v>310</v>
      </c>
      <c r="C590" s="82"/>
      <c r="D590" s="82"/>
    </row>
    <row r="591" spans="1:4" s="6" customFormat="1" ht="12.75">
      <c r="A591" s="53" t="s">
        <v>137</v>
      </c>
      <c r="B591" s="70" t="s">
        <v>341</v>
      </c>
      <c r="C591" s="55" t="s">
        <v>19</v>
      </c>
      <c r="D591" s="55">
        <v>4</v>
      </c>
    </row>
    <row r="592" spans="1:4" s="6" customFormat="1" ht="52.5">
      <c r="A592" s="80"/>
      <c r="B592" s="85" t="s">
        <v>331</v>
      </c>
      <c r="C592" s="82"/>
      <c r="D592" s="82"/>
    </row>
    <row r="593" spans="1:4" s="6" customFormat="1" ht="12.75">
      <c r="A593" s="80"/>
      <c r="B593" s="85" t="s">
        <v>310</v>
      </c>
      <c r="C593" s="82"/>
      <c r="D593" s="82"/>
    </row>
    <row r="594" spans="1:4" s="6" customFormat="1" ht="12.75">
      <c r="A594" s="53" t="s">
        <v>138</v>
      </c>
      <c r="B594" s="70" t="s">
        <v>332</v>
      </c>
      <c r="C594" s="55" t="s">
        <v>21</v>
      </c>
      <c r="D594" s="55">
        <v>1</v>
      </c>
    </row>
    <row r="595" spans="1:4" s="6" customFormat="1" ht="12.75">
      <c r="A595" s="80"/>
      <c r="B595" s="85" t="s">
        <v>99</v>
      </c>
      <c r="C595" s="82"/>
      <c r="D595" s="82"/>
    </row>
    <row r="596" spans="1:4" s="6" customFormat="1" ht="12.75">
      <c r="A596" s="80"/>
      <c r="B596" s="85" t="s">
        <v>104</v>
      </c>
      <c r="C596" s="82"/>
      <c r="D596" s="82"/>
    </row>
    <row r="597" spans="1:4" s="6" customFormat="1" ht="13.5" thickBot="1">
      <c r="A597" s="18"/>
      <c r="B597" s="32"/>
      <c r="C597" s="20"/>
      <c r="D597" s="33"/>
    </row>
    <row r="598" spans="1:4" s="6" customFormat="1" ht="13.5" thickBot="1">
      <c r="A598" s="11">
        <v>8</v>
      </c>
      <c r="B598" s="22" t="s">
        <v>52</v>
      </c>
      <c r="C598" s="24"/>
      <c r="D598" s="24"/>
    </row>
    <row r="599" spans="1:4" s="6" customFormat="1" ht="13.5" thickBot="1">
      <c r="A599" s="63"/>
      <c r="B599" s="64"/>
      <c r="C599" s="65"/>
      <c r="D599" s="65"/>
    </row>
    <row r="600" spans="1:4" s="6" customFormat="1" ht="13.5" thickBot="1">
      <c r="A600" s="11">
        <v>9</v>
      </c>
      <c r="B600" s="22" t="s">
        <v>308</v>
      </c>
      <c r="C600" s="23"/>
      <c r="D600" s="24"/>
    </row>
    <row r="601" spans="1:4" s="6" customFormat="1" ht="12.75">
      <c r="A601" s="18"/>
      <c r="B601" s="90"/>
      <c r="C601" s="20"/>
      <c r="D601" s="20"/>
    </row>
    <row r="602" spans="1:4" s="6" customFormat="1" ht="12.75">
      <c r="A602" s="53" t="s">
        <v>120</v>
      </c>
      <c r="B602" s="60" t="s">
        <v>324</v>
      </c>
      <c r="C602" s="55" t="s">
        <v>19</v>
      </c>
      <c r="D602" s="86">
        <v>1</v>
      </c>
    </row>
    <row r="603" spans="1:4" s="6" customFormat="1" ht="12.75">
      <c r="A603" s="80"/>
      <c r="B603" s="85" t="s">
        <v>333</v>
      </c>
      <c r="C603" s="82"/>
      <c r="D603" s="82"/>
    </row>
    <row r="604" spans="1:4" s="6" customFormat="1" ht="12.75">
      <c r="A604" s="80"/>
      <c r="B604" s="85" t="s">
        <v>335</v>
      </c>
      <c r="C604" s="82"/>
      <c r="D604" s="82"/>
    </row>
    <row r="605" spans="1:4" s="6" customFormat="1" ht="12.75">
      <c r="A605" s="80" t="s">
        <v>121</v>
      </c>
      <c r="B605" s="85" t="s">
        <v>386</v>
      </c>
      <c r="C605" s="55" t="s">
        <v>15</v>
      </c>
      <c r="D605" s="86">
        <v>25</v>
      </c>
    </row>
    <row r="606" spans="1:4" s="6" customFormat="1" ht="12.75">
      <c r="A606" s="80"/>
      <c r="B606" s="85" t="s">
        <v>387</v>
      </c>
      <c r="C606" s="82"/>
      <c r="D606" s="82"/>
    </row>
    <row r="607" spans="1:4" s="6" customFormat="1" ht="12.75">
      <c r="A607" s="80"/>
      <c r="B607" s="85" t="s">
        <v>335</v>
      </c>
      <c r="C607" s="82"/>
      <c r="D607" s="82"/>
    </row>
    <row r="608" spans="1:4" s="6" customFormat="1" ht="12.75">
      <c r="A608" s="53" t="s">
        <v>122</v>
      </c>
      <c r="B608" s="60" t="s">
        <v>323</v>
      </c>
      <c r="C608" s="55" t="s">
        <v>15</v>
      </c>
      <c r="D608" s="86">
        <v>25</v>
      </c>
    </row>
    <row r="609" spans="1:4" s="6" customFormat="1" ht="12.75">
      <c r="A609" s="80"/>
      <c r="B609" s="85" t="s">
        <v>334</v>
      </c>
      <c r="C609" s="82"/>
      <c r="D609" s="82"/>
    </row>
    <row r="610" spans="1:4" s="6" customFormat="1" ht="12.75">
      <c r="A610" s="80"/>
      <c r="B610" s="85" t="s">
        <v>335</v>
      </c>
      <c r="C610" s="82"/>
      <c r="D610" s="82"/>
    </row>
    <row r="611" spans="1:4" s="6" customFormat="1" ht="12.75">
      <c r="A611" s="53" t="s">
        <v>123</v>
      </c>
      <c r="B611" s="89" t="s">
        <v>101</v>
      </c>
      <c r="C611" s="56" t="s">
        <v>102</v>
      </c>
      <c r="D611" s="55">
        <f>10+5</f>
        <v>15</v>
      </c>
    </row>
    <row r="612" spans="1:4" s="6" customFormat="1" ht="26.25">
      <c r="A612" s="80"/>
      <c r="B612" s="85" t="s">
        <v>288</v>
      </c>
      <c r="C612" s="82"/>
      <c r="D612" s="82"/>
    </row>
    <row r="613" spans="1:4" s="6" customFormat="1" ht="12.75">
      <c r="A613" s="80"/>
      <c r="B613" s="85" t="s">
        <v>104</v>
      </c>
      <c r="C613" s="82"/>
      <c r="D613" s="82"/>
    </row>
    <row r="614" spans="1:4" s="6" customFormat="1" ht="12.75">
      <c r="A614" s="53" t="s">
        <v>124</v>
      </c>
      <c r="B614" s="70" t="s">
        <v>20</v>
      </c>
      <c r="C614" s="55" t="s">
        <v>21</v>
      </c>
      <c r="D614" s="55">
        <v>1</v>
      </c>
    </row>
    <row r="615" spans="1:4" s="6" customFormat="1" ht="12.75">
      <c r="A615" s="80"/>
      <c r="B615" s="85" t="s">
        <v>99</v>
      </c>
      <c r="C615" s="82"/>
      <c r="D615" s="82"/>
    </row>
    <row r="616" spans="1:4" s="6" customFormat="1" ht="12.75">
      <c r="A616" s="80"/>
      <c r="B616" s="85" t="s">
        <v>104</v>
      </c>
      <c r="C616" s="82"/>
      <c r="D616" s="82"/>
    </row>
    <row r="617" spans="1:4" s="6" customFormat="1" ht="12.75">
      <c r="A617" s="53" t="s">
        <v>125</v>
      </c>
      <c r="B617" s="70" t="s">
        <v>313</v>
      </c>
      <c r="C617" s="55" t="s">
        <v>21</v>
      </c>
      <c r="D617" s="55">
        <v>1</v>
      </c>
    </row>
    <row r="618" spans="1:4" s="6" customFormat="1" ht="12.75">
      <c r="A618" s="80"/>
      <c r="B618" s="85" t="s">
        <v>99</v>
      </c>
      <c r="C618" s="82"/>
      <c r="D618" s="82"/>
    </row>
    <row r="619" spans="1:4" s="6" customFormat="1" ht="12.75">
      <c r="A619" s="80"/>
      <c r="B619" s="85" t="s">
        <v>104</v>
      </c>
      <c r="C619" s="82"/>
      <c r="D619" s="82"/>
    </row>
    <row r="620" spans="1:4" s="6" customFormat="1" ht="12.75">
      <c r="A620" s="53" t="s">
        <v>126</v>
      </c>
      <c r="B620" s="70" t="s">
        <v>342</v>
      </c>
      <c r="C620" s="55" t="s">
        <v>21</v>
      </c>
      <c r="D620" s="55">
        <v>1</v>
      </c>
    </row>
    <row r="621" spans="1:4" s="6" customFormat="1" ht="12.75">
      <c r="A621" s="80"/>
      <c r="B621" s="85" t="s">
        <v>99</v>
      </c>
      <c r="C621" s="82"/>
      <c r="D621" s="82"/>
    </row>
    <row r="622" spans="1:4" s="6" customFormat="1" ht="12.75">
      <c r="A622" s="80"/>
      <c r="B622" s="85" t="s">
        <v>104</v>
      </c>
      <c r="C622" s="82"/>
      <c r="D622" s="82"/>
    </row>
    <row r="623" spans="1:4" s="6" customFormat="1" ht="12.75">
      <c r="A623" s="53" t="s">
        <v>127</v>
      </c>
      <c r="B623" s="70" t="s">
        <v>330</v>
      </c>
      <c r="C623" s="55" t="s">
        <v>21</v>
      </c>
      <c r="D623" s="55">
        <v>1</v>
      </c>
    </row>
    <row r="624" spans="1:4" s="6" customFormat="1" ht="12.75">
      <c r="A624" s="80"/>
      <c r="B624" s="85" t="s">
        <v>99</v>
      </c>
      <c r="C624" s="82"/>
      <c r="D624" s="82"/>
    </row>
    <row r="625" spans="1:4" s="6" customFormat="1" ht="12.75">
      <c r="A625" s="80"/>
      <c r="B625" s="85" t="s">
        <v>104</v>
      </c>
      <c r="C625" s="82"/>
      <c r="D625" s="82"/>
    </row>
    <row r="626" spans="1:4" s="6" customFormat="1" ht="12.75">
      <c r="A626" s="53" t="s">
        <v>128</v>
      </c>
      <c r="B626" s="70" t="s">
        <v>336</v>
      </c>
      <c r="C626" s="55" t="s">
        <v>21</v>
      </c>
      <c r="D626" s="55">
        <v>1</v>
      </c>
    </row>
    <row r="627" spans="1:4" s="6" customFormat="1" ht="12.75">
      <c r="A627" s="80"/>
      <c r="B627" s="85" t="s">
        <v>99</v>
      </c>
      <c r="C627" s="82"/>
      <c r="D627" s="82"/>
    </row>
    <row r="628" spans="1:4" s="6" customFormat="1" ht="12.75">
      <c r="A628" s="80"/>
      <c r="B628" s="85" t="s">
        <v>310</v>
      </c>
      <c r="C628" s="82"/>
      <c r="D628" s="82"/>
    </row>
    <row r="629" spans="1:4" s="6" customFormat="1" ht="12.75">
      <c r="A629" s="53" t="s">
        <v>129</v>
      </c>
      <c r="B629" s="70" t="s">
        <v>341</v>
      </c>
      <c r="C629" s="55" t="s">
        <v>19</v>
      </c>
      <c r="D629" s="55">
        <v>1</v>
      </c>
    </row>
    <row r="630" spans="1:4" s="6" customFormat="1" ht="12.75">
      <c r="A630" s="80"/>
      <c r="B630" s="85" t="s">
        <v>337</v>
      </c>
      <c r="C630" s="82"/>
      <c r="D630" s="82"/>
    </row>
    <row r="631" spans="1:4" s="6" customFormat="1" ht="12.75">
      <c r="A631" s="80"/>
      <c r="B631" s="85" t="s">
        <v>310</v>
      </c>
      <c r="C631" s="82"/>
      <c r="D631" s="82"/>
    </row>
    <row r="632" spans="1:4" s="6" customFormat="1" ht="12.75">
      <c r="A632" s="53" t="s">
        <v>130</v>
      </c>
      <c r="B632" s="70" t="s">
        <v>332</v>
      </c>
      <c r="C632" s="55" t="s">
        <v>21</v>
      </c>
      <c r="D632" s="55">
        <v>1</v>
      </c>
    </row>
    <row r="633" spans="1:4" s="6" customFormat="1" ht="12.75">
      <c r="A633" s="80"/>
      <c r="B633" s="85" t="s">
        <v>99</v>
      </c>
      <c r="C633" s="82"/>
      <c r="D633" s="82"/>
    </row>
    <row r="634" spans="1:4" s="6" customFormat="1" ht="12.75">
      <c r="A634" s="80"/>
      <c r="B634" s="85" t="s">
        <v>104</v>
      </c>
      <c r="C634" s="82"/>
      <c r="D634" s="82"/>
    </row>
    <row r="635" spans="1:4" s="6" customFormat="1" ht="13.5" thickBot="1">
      <c r="A635" s="18"/>
      <c r="B635" s="32"/>
      <c r="C635" s="20"/>
      <c r="D635" s="33"/>
    </row>
    <row r="636" spans="1:4" s="6" customFormat="1" ht="13.5" thickBot="1">
      <c r="A636" s="11">
        <v>9</v>
      </c>
      <c r="B636" s="22" t="s">
        <v>309</v>
      </c>
      <c r="C636" s="24"/>
      <c r="D636" s="24"/>
    </row>
    <row r="637" spans="1:4" s="6" customFormat="1" ht="13.5" thickBot="1">
      <c r="A637" s="63"/>
      <c r="B637" s="64"/>
      <c r="C637" s="65"/>
      <c r="D637" s="65"/>
    </row>
    <row r="638" spans="1:4" s="6" customFormat="1" ht="13.5" thickBot="1">
      <c r="A638" s="11">
        <v>10</v>
      </c>
      <c r="B638" s="22" t="s">
        <v>53</v>
      </c>
      <c r="C638" s="23"/>
      <c r="D638" s="24"/>
    </row>
    <row r="639" spans="1:4" s="6" customFormat="1" ht="12.75">
      <c r="A639" s="18"/>
      <c r="B639" s="28"/>
      <c r="C639" s="20"/>
      <c r="D639" s="20"/>
    </row>
    <row r="640" spans="1:4" s="6" customFormat="1" ht="12.75">
      <c r="A640" s="53" t="s">
        <v>120</v>
      </c>
      <c r="B640" s="60" t="s">
        <v>16</v>
      </c>
      <c r="C640" s="55" t="s">
        <v>19</v>
      </c>
      <c r="D640" s="86">
        <v>2</v>
      </c>
    </row>
    <row r="641" spans="1:4" s="6" customFormat="1" ht="12.75">
      <c r="A641" s="80"/>
      <c r="B641" s="81" t="s">
        <v>339</v>
      </c>
      <c r="C641" s="82"/>
      <c r="D641" s="82"/>
    </row>
    <row r="642" spans="1:4" s="6" customFormat="1" ht="12.75">
      <c r="A642" s="80"/>
      <c r="B642" s="81" t="s">
        <v>338</v>
      </c>
      <c r="C642" s="82"/>
      <c r="D642" s="82"/>
    </row>
    <row r="643" spans="1:4" s="6" customFormat="1" ht="12.75">
      <c r="A643" s="53" t="s">
        <v>121</v>
      </c>
      <c r="B643" s="54" t="s">
        <v>38</v>
      </c>
      <c r="C643" s="55" t="s">
        <v>15</v>
      </c>
      <c r="D643" s="86">
        <f>25+70+65+190+80+70</f>
        <v>500</v>
      </c>
    </row>
    <row r="644" spans="1:4" s="6" customFormat="1" ht="12.75">
      <c r="A644" s="80"/>
      <c r="B644" s="81" t="s">
        <v>340</v>
      </c>
      <c r="C644" s="82"/>
      <c r="D644" s="82"/>
    </row>
    <row r="645" spans="1:4" s="6" customFormat="1" ht="12.75">
      <c r="A645" s="80"/>
      <c r="B645" s="81" t="s">
        <v>282</v>
      </c>
      <c r="C645" s="82"/>
      <c r="D645" s="82"/>
    </row>
    <row r="646" spans="1:4" s="6" customFormat="1" ht="12.75">
      <c r="A646" s="53" t="s">
        <v>122</v>
      </c>
      <c r="B646" s="54" t="s">
        <v>363</v>
      </c>
      <c r="C646" s="55" t="s">
        <v>15</v>
      </c>
      <c r="D646" s="86">
        <f>500+30+30+20</f>
        <v>580</v>
      </c>
    </row>
    <row r="647" spans="1:4" s="6" customFormat="1" ht="26.25">
      <c r="A647" s="80"/>
      <c r="B647" s="85" t="s">
        <v>346</v>
      </c>
      <c r="C647" s="82"/>
      <c r="D647" s="82"/>
    </row>
    <row r="648" spans="1:4" s="6" customFormat="1" ht="12.75">
      <c r="A648" s="80"/>
      <c r="B648" s="81" t="s">
        <v>325</v>
      </c>
      <c r="C648" s="82"/>
      <c r="D648" s="82"/>
    </row>
    <row r="649" spans="1:4" s="6" customFormat="1" ht="12.75">
      <c r="A649" s="53" t="s">
        <v>123</v>
      </c>
      <c r="B649" s="54" t="s">
        <v>39</v>
      </c>
      <c r="C649" s="55" t="s">
        <v>15</v>
      </c>
      <c r="D649" s="86">
        <f>30+30+20</f>
        <v>80</v>
      </c>
    </row>
    <row r="650" spans="1:4" s="6" customFormat="1" ht="12.75">
      <c r="A650" s="80"/>
      <c r="B650" s="81" t="s">
        <v>347</v>
      </c>
      <c r="C650" s="82"/>
      <c r="D650" s="82"/>
    </row>
    <row r="651" spans="1:4" s="6" customFormat="1" ht="12.75">
      <c r="A651" s="80"/>
      <c r="B651" s="81" t="s">
        <v>325</v>
      </c>
      <c r="C651" s="82"/>
      <c r="D651" s="82"/>
    </row>
    <row r="652" spans="1:4" s="6" customFormat="1" ht="12.75">
      <c r="A652" s="53" t="s">
        <v>124</v>
      </c>
      <c r="B652" s="54" t="s">
        <v>18</v>
      </c>
      <c r="C652" s="55" t="s">
        <v>19</v>
      </c>
      <c r="D652" s="86">
        <v>8</v>
      </c>
    </row>
    <row r="653" spans="1:4" s="6" customFormat="1" ht="12.75">
      <c r="A653" s="80"/>
      <c r="B653" s="81" t="s">
        <v>348</v>
      </c>
      <c r="C653" s="82"/>
      <c r="D653" s="82"/>
    </row>
    <row r="654" spans="1:4" s="6" customFormat="1" ht="12.75">
      <c r="A654" s="80"/>
      <c r="B654" s="81" t="s">
        <v>325</v>
      </c>
      <c r="C654" s="82"/>
      <c r="D654" s="82"/>
    </row>
    <row r="655" spans="1:4" s="6" customFormat="1" ht="12.75">
      <c r="A655" s="53" t="s">
        <v>125</v>
      </c>
      <c r="B655" s="61" t="s">
        <v>22</v>
      </c>
      <c r="C655" s="56" t="s">
        <v>19</v>
      </c>
      <c r="D655" s="86">
        <v>1</v>
      </c>
    </row>
    <row r="656" spans="1:4" s="6" customFormat="1" ht="26.25">
      <c r="A656" s="80"/>
      <c r="B656" s="85" t="s">
        <v>349</v>
      </c>
      <c r="C656" s="82"/>
      <c r="D656" s="82"/>
    </row>
    <row r="657" spans="1:4" s="6" customFormat="1" ht="12.75">
      <c r="A657" s="80"/>
      <c r="B657" s="81" t="s">
        <v>325</v>
      </c>
      <c r="C657" s="82"/>
      <c r="D657" s="82"/>
    </row>
    <row r="658" spans="1:4" s="6" customFormat="1" ht="12.75">
      <c r="A658" s="53" t="s">
        <v>126</v>
      </c>
      <c r="B658" s="85" t="s">
        <v>345</v>
      </c>
      <c r="C658" s="56" t="s">
        <v>21</v>
      </c>
      <c r="D658" s="55">
        <v>1</v>
      </c>
    </row>
    <row r="659" spans="1:4" s="6" customFormat="1" ht="12.75">
      <c r="A659" s="80"/>
      <c r="B659" s="85" t="s">
        <v>350</v>
      </c>
      <c r="C659" s="82"/>
      <c r="D659" s="82"/>
    </row>
    <row r="660" spans="1:4" s="6" customFormat="1" ht="12.75">
      <c r="A660" s="80"/>
      <c r="B660" s="85" t="s">
        <v>325</v>
      </c>
      <c r="C660" s="82"/>
      <c r="D660" s="82"/>
    </row>
    <row r="661" spans="1:4" s="6" customFormat="1" ht="12.75">
      <c r="A661" s="53" t="s">
        <v>127</v>
      </c>
      <c r="B661" s="85" t="s">
        <v>344</v>
      </c>
      <c r="C661" s="56" t="s">
        <v>19</v>
      </c>
      <c r="D661" s="55">
        <v>12</v>
      </c>
    </row>
    <row r="662" spans="1:4" s="6" customFormat="1" ht="12.75">
      <c r="A662" s="80"/>
      <c r="B662" s="85" t="s">
        <v>351</v>
      </c>
      <c r="C662" s="82"/>
      <c r="D662" s="82"/>
    </row>
    <row r="663" spans="1:4" s="6" customFormat="1" ht="12.75">
      <c r="A663" s="80"/>
      <c r="B663" s="85" t="s">
        <v>325</v>
      </c>
      <c r="C663" s="82"/>
      <c r="D663" s="82"/>
    </row>
    <row r="664" spans="1:4" s="6" customFormat="1" ht="12.75">
      <c r="A664" s="53" t="s">
        <v>128</v>
      </c>
      <c r="B664" s="85" t="s">
        <v>343</v>
      </c>
      <c r="C664" s="56" t="s">
        <v>19</v>
      </c>
      <c r="D664" s="55">
        <v>12</v>
      </c>
    </row>
    <row r="665" spans="1:4" s="6" customFormat="1" ht="12.75">
      <c r="A665" s="80"/>
      <c r="B665" s="85" t="s">
        <v>351</v>
      </c>
      <c r="C665" s="82"/>
      <c r="D665" s="82"/>
    </row>
    <row r="666" spans="1:4" s="6" customFormat="1" ht="12.75">
      <c r="A666" s="80"/>
      <c r="B666" s="85" t="s">
        <v>325</v>
      </c>
      <c r="C666" s="82"/>
      <c r="D666" s="82"/>
    </row>
    <row r="667" spans="1:4" s="6" customFormat="1" ht="12.75">
      <c r="A667" s="53" t="s">
        <v>129</v>
      </c>
      <c r="B667" s="89" t="s">
        <v>326</v>
      </c>
      <c r="C667" s="56" t="s">
        <v>19</v>
      </c>
      <c r="D667" s="55">
        <v>2</v>
      </c>
    </row>
    <row r="668" spans="1:4" s="6" customFormat="1" ht="26.25">
      <c r="A668" s="80"/>
      <c r="B668" s="87" t="s">
        <v>370</v>
      </c>
      <c r="C668" s="82"/>
      <c r="D668" s="82"/>
    </row>
    <row r="669" spans="1:4" s="6" customFormat="1" ht="12.75">
      <c r="A669" s="80"/>
      <c r="B669" s="85" t="s">
        <v>325</v>
      </c>
      <c r="C669" s="82"/>
      <c r="D669" s="82"/>
    </row>
    <row r="670" spans="1:4" s="6" customFormat="1" ht="12.75">
      <c r="A670" s="53" t="s">
        <v>130</v>
      </c>
      <c r="B670" s="85" t="s">
        <v>353</v>
      </c>
      <c r="C670" s="56" t="s">
        <v>354</v>
      </c>
      <c r="D670" s="55">
        <f>12+12</f>
        <v>24</v>
      </c>
    </row>
    <row r="671" spans="1:4" s="6" customFormat="1" ht="26.25">
      <c r="A671" s="80"/>
      <c r="B671" s="85" t="s">
        <v>369</v>
      </c>
      <c r="C671" s="82"/>
      <c r="D671" s="82"/>
    </row>
    <row r="672" spans="1:4" s="6" customFormat="1" ht="12.75">
      <c r="A672" s="80"/>
      <c r="B672" s="85" t="s">
        <v>325</v>
      </c>
      <c r="C672" s="82"/>
      <c r="D672" s="82"/>
    </row>
    <row r="673" spans="1:4" s="6" customFormat="1" ht="12.75">
      <c r="A673" s="53" t="s">
        <v>131</v>
      </c>
      <c r="B673" s="54" t="s">
        <v>355</v>
      </c>
      <c r="C673" s="56" t="s">
        <v>354</v>
      </c>
      <c r="D673" s="55">
        <v>12</v>
      </c>
    </row>
    <row r="674" spans="1:4" s="6" customFormat="1" ht="12.75">
      <c r="A674" s="80"/>
      <c r="B674" s="81" t="s">
        <v>356</v>
      </c>
      <c r="C674" s="82"/>
      <c r="D674" s="82"/>
    </row>
    <row r="675" spans="1:4" s="6" customFormat="1" ht="12.75">
      <c r="A675" s="80"/>
      <c r="B675" s="81" t="s">
        <v>325</v>
      </c>
      <c r="C675" s="82"/>
      <c r="D675" s="82"/>
    </row>
    <row r="676" spans="1:4" s="6" customFormat="1" ht="12.75">
      <c r="A676" s="53" t="s">
        <v>132</v>
      </c>
      <c r="B676" s="89" t="s">
        <v>101</v>
      </c>
      <c r="C676" s="56" t="s">
        <v>102</v>
      </c>
      <c r="D676" s="55">
        <f>5+10</f>
        <v>15</v>
      </c>
    </row>
    <row r="677" spans="1:4" s="6" customFormat="1" ht="26.25">
      <c r="A677" s="80"/>
      <c r="B677" s="85" t="s">
        <v>288</v>
      </c>
      <c r="C677" s="82"/>
      <c r="D677" s="82"/>
    </row>
    <row r="678" spans="1:4" s="6" customFormat="1" ht="12.75">
      <c r="A678" s="80"/>
      <c r="B678" s="85" t="s">
        <v>104</v>
      </c>
      <c r="C678" s="82"/>
      <c r="D678" s="82"/>
    </row>
    <row r="679" spans="1:4" s="6" customFormat="1" ht="12.75">
      <c r="A679" s="53" t="s">
        <v>133</v>
      </c>
      <c r="B679" s="70" t="s">
        <v>20</v>
      </c>
      <c r="C679" s="55" t="s">
        <v>21</v>
      </c>
      <c r="D679" s="55">
        <v>1</v>
      </c>
    </row>
    <row r="680" spans="1:4" s="6" customFormat="1" ht="12.75">
      <c r="A680" s="80"/>
      <c r="B680" s="85" t="s">
        <v>99</v>
      </c>
      <c r="C680" s="82"/>
      <c r="D680" s="82"/>
    </row>
    <row r="681" spans="1:4" s="6" customFormat="1" ht="12.75">
      <c r="A681" s="80"/>
      <c r="B681" s="85" t="s">
        <v>104</v>
      </c>
      <c r="C681" s="82"/>
      <c r="D681" s="82"/>
    </row>
    <row r="682" spans="1:4" s="6" customFormat="1" ht="12.75">
      <c r="A682" s="53" t="s">
        <v>134</v>
      </c>
      <c r="B682" s="70" t="s">
        <v>12</v>
      </c>
      <c r="C682" s="55" t="s">
        <v>21</v>
      </c>
      <c r="D682" s="55">
        <v>1</v>
      </c>
    </row>
    <row r="683" spans="1:4" s="6" customFormat="1" ht="12.75">
      <c r="A683" s="80"/>
      <c r="B683" s="85" t="s">
        <v>99</v>
      </c>
      <c r="C683" s="82"/>
      <c r="D683" s="82"/>
    </row>
    <row r="684" spans="1:4" s="6" customFormat="1" ht="12.75">
      <c r="A684" s="80"/>
      <c r="B684" s="85" t="s">
        <v>104</v>
      </c>
      <c r="C684" s="82"/>
      <c r="D684" s="82"/>
    </row>
    <row r="685" spans="1:4" s="6" customFormat="1" ht="12.75">
      <c r="A685" s="53" t="s">
        <v>135</v>
      </c>
      <c r="B685" s="70" t="s">
        <v>352</v>
      </c>
      <c r="C685" s="55" t="s">
        <v>21</v>
      </c>
      <c r="D685" s="55">
        <v>1</v>
      </c>
    </row>
    <row r="686" spans="1:4" s="6" customFormat="1" ht="12.75">
      <c r="A686" s="80"/>
      <c r="B686" s="85" t="s">
        <v>99</v>
      </c>
      <c r="C686" s="82"/>
      <c r="D686" s="82"/>
    </row>
    <row r="687" spans="1:4" s="6" customFormat="1" ht="12.75">
      <c r="A687" s="80"/>
      <c r="B687" s="85" t="s">
        <v>104</v>
      </c>
      <c r="C687" s="82"/>
      <c r="D687" s="82"/>
    </row>
    <row r="688" spans="1:4" s="6" customFormat="1" ht="13.5" thickBot="1">
      <c r="A688" s="18"/>
      <c r="B688" s="32"/>
      <c r="C688" s="20"/>
      <c r="D688" s="33"/>
    </row>
    <row r="689" spans="1:4" s="6" customFormat="1" ht="13.5" thickBot="1">
      <c r="A689" s="11">
        <v>10</v>
      </c>
      <c r="B689" s="22" t="s">
        <v>54</v>
      </c>
      <c r="C689" s="24"/>
      <c r="D689" s="24"/>
    </row>
    <row r="690" spans="1:4" s="6" customFormat="1" ht="13.5" thickBot="1">
      <c r="A690" s="63"/>
      <c r="B690" s="64"/>
      <c r="C690" s="65"/>
      <c r="D690" s="65"/>
    </row>
    <row r="691" spans="1:4" s="6" customFormat="1" ht="13.5" thickBot="1">
      <c r="A691" s="11">
        <v>11</v>
      </c>
      <c r="B691" s="22" t="s">
        <v>55</v>
      </c>
      <c r="C691" s="23"/>
      <c r="D691" s="24"/>
    </row>
    <row r="692" spans="1:4" s="6" customFormat="1" ht="12.75">
      <c r="A692" s="18"/>
      <c r="B692" s="28"/>
      <c r="C692" s="20"/>
      <c r="D692" s="20"/>
    </row>
    <row r="693" spans="1:4" s="6" customFormat="1" ht="12.75">
      <c r="A693" s="53" t="s">
        <v>120</v>
      </c>
      <c r="B693" s="60" t="s">
        <v>16</v>
      </c>
      <c r="C693" s="55" t="s">
        <v>19</v>
      </c>
      <c r="D693" s="86">
        <v>2</v>
      </c>
    </row>
    <row r="694" spans="1:4" s="6" customFormat="1" ht="12.75">
      <c r="A694" s="80"/>
      <c r="B694" s="81" t="s">
        <v>339</v>
      </c>
      <c r="C694" s="82"/>
      <c r="D694" s="82"/>
    </row>
    <row r="695" spans="1:4" s="6" customFormat="1" ht="12.75">
      <c r="A695" s="80"/>
      <c r="B695" s="81" t="s">
        <v>338</v>
      </c>
      <c r="C695" s="82"/>
      <c r="D695" s="82"/>
    </row>
    <row r="696" spans="1:4" s="6" customFormat="1" ht="12.75">
      <c r="A696" s="53" t="s">
        <v>121</v>
      </c>
      <c r="B696" s="54" t="s">
        <v>38</v>
      </c>
      <c r="C696" s="55" t="s">
        <v>15</v>
      </c>
      <c r="D696" s="86">
        <f>25+70+65+190+730+60+30</f>
        <v>1170</v>
      </c>
    </row>
    <row r="697" spans="1:4" s="6" customFormat="1" ht="12.75">
      <c r="A697" s="80"/>
      <c r="B697" s="81" t="s">
        <v>357</v>
      </c>
      <c r="C697" s="82"/>
      <c r="D697" s="82"/>
    </row>
    <row r="698" spans="1:4" s="6" customFormat="1" ht="12.75">
      <c r="A698" s="80"/>
      <c r="B698" s="81" t="s">
        <v>282</v>
      </c>
      <c r="C698" s="82"/>
      <c r="D698" s="82"/>
    </row>
    <row r="699" spans="1:4" s="6" customFormat="1" ht="12.75">
      <c r="A699" s="53" t="s">
        <v>122</v>
      </c>
      <c r="B699" s="54" t="s">
        <v>362</v>
      </c>
      <c r="C699" s="55" t="s">
        <v>15</v>
      </c>
      <c r="D699" s="86">
        <f>1140+30+30</f>
        <v>1200</v>
      </c>
    </row>
    <row r="700" spans="1:4" s="6" customFormat="1" ht="26.25">
      <c r="A700" s="80"/>
      <c r="B700" s="85" t="s">
        <v>359</v>
      </c>
      <c r="C700" s="82"/>
      <c r="D700" s="82"/>
    </row>
    <row r="701" spans="1:4" s="6" customFormat="1" ht="12.75">
      <c r="A701" s="80"/>
      <c r="B701" s="81" t="s">
        <v>325</v>
      </c>
      <c r="C701" s="82"/>
      <c r="D701" s="82"/>
    </row>
    <row r="702" spans="1:4" s="6" customFormat="1" ht="12.75">
      <c r="A702" s="80" t="s">
        <v>123</v>
      </c>
      <c r="B702" s="54" t="s">
        <v>361</v>
      </c>
      <c r="C702" s="55" t="s">
        <v>15</v>
      </c>
      <c r="D702" s="86">
        <f>105+5+2</f>
        <v>112</v>
      </c>
    </row>
    <row r="703" spans="1:4" s="6" customFormat="1" ht="26.25">
      <c r="A703" s="80"/>
      <c r="B703" s="85" t="s">
        <v>360</v>
      </c>
      <c r="C703" s="82"/>
      <c r="D703" s="82"/>
    </row>
    <row r="704" spans="1:4" s="6" customFormat="1" ht="12.75">
      <c r="A704" s="80"/>
      <c r="B704" s="81" t="s">
        <v>325</v>
      </c>
      <c r="C704" s="82"/>
      <c r="D704" s="82"/>
    </row>
    <row r="705" spans="1:4" s="6" customFormat="1" ht="12.75">
      <c r="A705" s="53" t="s">
        <v>124</v>
      </c>
      <c r="B705" s="54" t="s">
        <v>39</v>
      </c>
      <c r="C705" s="55" t="s">
        <v>15</v>
      </c>
      <c r="D705" s="86">
        <v>67</v>
      </c>
    </row>
    <row r="706" spans="1:4" s="6" customFormat="1" ht="12.75">
      <c r="A706" s="80"/>
      <c r="B706" s="81" t="s">
        <v>358</v>
      </c>
      <c r="C706" s="82"/>
      <c r="D706" s="82"/>
    </row>
    <row r="707" spans="1:4" s="6" customFormat="1" ht="12.75">
      <c r="A707" s="80"/>
      <c r="B707" s="81" t="s">
        <v>325</v>
      </c>
      <c r="C707" s="82"/>
      <c r="D707" s="82"/>
    </row>
    <row r="708" spans="1:4" s="6" customFormat="1" ht="12.75">
      <c r="A708" s="53" t="s">
        <v>125</v>
      </c>
      <c r="B708" s="54" t="s">
        <v>18</v>
      </c>
      <c r="C708" s="55" t="s">
        <v>19</v>
      </c>
      <c r="D708" s="86">
        <v>8</v>
      </c>
    </row>
    <row r="709" spans="1:4" s="6" customFormat="1" ht="12.75">
      <c r="A709" s="80"/>
      <c r="B709" s="81" t="s">
        <v>348</v>
      </c>
      <c r="C709" s="82"/>
      <c r="D709" s="82"/>
    </row>
    <row r="710" spans="1:4" s="6" customFormat="1" ht="12.75">
      <c r="A710" s="80"/>
      <c r="B710" s="81" t="s">
        <v>325</v>
      </c>
      <c r="C710" s="82"/>
      <c r="D710" s="82"/>
    </row>
    <row r="711" spans="1:4" s="6" customFormat="1" ht="12.75">
      <c r="A711" s="53" t="s">
        <v>126</v>
      </c>
      <c r="B711" s="61" t="s">
        <v>22</v>
      </c>
      <c r="C711" s="56" t="s">
        <v>19</v>
      </c>
      <c r="D711" s="86">
        <v>1</v>
      </c>
    </row>
    <row r="712" spans="1:4" s="6" customFormat="1" ht="12.75">
      <c r="A712" s="80"/>
      <c r="B712" s="85" t="s">
        <v>378</v>
      </c>
      <c r="C712" s="82"/>
      <c r="D712" s="82"/>
    </row>
    <row r="713" spans="1:4" s="6" customFormat="1" ht="12.75">
      <c r="A713" s="80"/>
      <c r="B713" s="81" t="s">
        <v>325</v>
      </c>
      <c r="C713" s="82"/>
      <c r="D713" s="82"/>
    </row>
    <row r="714" spans="1:4" s="6" customFormat="1" ht="12.75">
      <c r="A714" s="53" t="s">
        <v>127</v>
      </c>
      <c r="B714" s="85" t="s">
        <v>367</v>
      </c>
      <c r="C714" s="55" t="s">
        <v>19</v>
      </c>
      <c r="D714" s="86">
        <v>1</v>
      </c>
    </row>
    <row r="715" spans="1:4" s="6" customFormat="1" ht="12.75">
      <c r="A715" s="80"/>
      <c r="B715" s="85" t="s">
        <v>368</v>
      </c>
      <c r="C715" s="82"/>
      <c r="D715" s="82"/>
    </row>
    <row r="716" spans="1:4" s="6" customFormat="1" ht="12.75">
      <c r="A716" s="80"/>
      <c r="B716" s="85" t="s">
        <v>314</v>
      </c>
      <c r="C716" s="82"/>
      <c r="D716" s="82"/>
    </row>
    <row r="717" spans="1:4" s="6" customFormat="1" ht="12.75">
      <c r="A717" s="53" t="s">
        <v>128</v>
      </c>
      <c r="B717" s="85" t="s">
        <v>345</v>
      </c>
      <c r="C717" s="56" t="s">
        <v>21</v>
      </c>
      <c r="D717" s="55">
        <v>1</v>
      </c>
    </row>
    <row r="718" spans="1:4" s="6" customFormat="1" ht="12.75">
      <c r="A718" s="80"/>
      <c r="B718" s="85" t="s">
        <v>350</v>
      </c>
      <c r="C718" s="82"/>
      <c r="D718" s="82"/>
    </row>
    <row r="719" spans="1:4" s="6" customFormat="1" ht="12.75">
      <c r="A719" s="80"/>
      <c r="B719" s="85" t="s">
        <v>325</v>
      </c>
      <c r="C719" s="82"/>
      <c r="D719" s="82"/>
    </row>
    <row r="720" spans="1:4" s="6" customFormat="1" ht="12.75">
      <c r="A720" s="53" t="s">
        <v>129</v>
      </c>
      <c r="B720" s="85" t="s">
        <v>344</v>
      </c>
      <c r="C720" s="56" t="s">
        <v>19</v>
      </c>
      <c r="D720" s="55">
        <f>12+4</f>
        <v>16</v>
      </c>
    </row>
    <row r="721" spans="1:4" s="6" customFormat="1" ht="26.25">
      <c r="A721" s="80"/>
      <c r="B721" s="85" t="s">
        <v>364</v>
      </c>
      <c r="C721" s="82"/>
      <c r="D721" s="82"/>
    </row>
    <row r="722" spans="1:4" s="6" customFormat="1" ht="12.75">
      <c r="A722" s="80"/>
      <c r="B722" s="85" t="s">
        <v>325</v>
      </c>
      <c r="C722" s="82"/>
      <c r="D722" s="82"/>
    </row>
    <row r="723" spans="1:4" s="6" customFormat="1" ht="12.75">
      <c r="A723" s="53" t="s">
        <v>130</v>
      </c>
      <c r="B723" s="85" t="s">
        <v>343</v>
      </c>
      <c r="C723" s="56" t="s">
        <v>19</v>
      </c>
      <c r="D723" s="55">
        <f>12+4</f>
        <v>16</v>
      </c>
    </row>
    <row r="724" spans="1:4" s="6" customFormat="1" ht="26.25">
      <c r="A724" s="80"/>
      <c r="B724" s="85" t="s">
        <v>364</v>
      </c>
      <c r="C724" s="82"/>
      <c r="D724" s="82"/>
    </row>
    <row r="725" spans="1:4" s="6" customFormat="1" ht="12.75">
      <c r="A725" s="80"/>
      <c r="B725" s="85" t="s">
        <v>325</v>
      </c>
      <c r="C725" s="82"/>
      <c r="D725" s="82"/>
    </row>
    <row r="726" spans="1:4" s="6" customFormat="1" ht="12.75">
      <c r="A726" s="53" t="s">
        <v>131</v>
      </c>
      <c r="B726" s="89" t="s">
        <v>326</v>
      </c>
      <c r="C726" s="56" t="s">
        <v>19</v>
      </c>
      <c r="D726" s="55">
        <f>1+2+1</f>
        <v>4</v>
      </c>
    </row>
    <row r="727" spans="1:4" s="6" customFormat="1" ht="39">
      <c r="A727" s="80"/>
      <c r="B727" s="87" t="s">
        <v>371</v>
      </c>
      <c r="C727" s="82"/>
      <c r="D727" s="82"/>
    </row>
    <row r="728" spans="1:4" s="6" customFormat="1" ht="12.75">
      <c r="A728" s="80"/>
      <c r="B728" s="85" t="s">
        <v>325</v>
      </c>
      <c r="C728" s="82"/>
      <c r="D728" s="82"/>
    </row>
    <row r="729" spans="1:4" s="6" customFormat="1" ht="12.75">
      <c r="A729" s="53" t="s">
        <v>132</v>
      </c>
      <c r="B729" s="85" t="s">
        <v>353</v>
      </c>
      <c r="C729" s="56" t="s">
        <v>354</v>
      </c>
      <c r="D729" s="55">
        <f>12+12+4</f>
        <v>28</v>
      </c>
    </row>
    <row r="730" spans="1:4" s="6" customFormat="1" ht="39">
      <c r="A730" s="80"/>
      <c r="B730" s="85" t="s">
        <v>365</v>
      </c>
      <c r="C730" s="82"/>
      <c r="D730" s="82"/>
    </row>
    <row r="731" spans="1:4" s="6" customFormat="1" ht="12.75">
      <c r="A731" s="80"/>
      <c r="B731" s="85" t="s">
        <v>325</v>
      </c>
      <c r="C731" s="82"/>
      <c r="D731" s="82"/>
    </row>
    <row r="732" spans="1:4" s="6" customFormat="1" ht="12.75">
      <c r="A732" s="53" t="s">
        <v>133</v>
      </c>
      <c r="B732" s="54" t="s">
        <v>355</v>
      </c>
      <c r="C732" s="56" t="s">
        <v>354</v>
      </c>
      <c r="D732" s="55">
        <v>4</v>
      </c>
    </row>
    <row r="733" spans="1:4" s="6" customFormat="1" ht="12.75">
      <c r="A733" s="80"/>
      <c r="B733" s="81" t="s">
        <v>366</v>
      </c>
      <c r="C733" s="82"/>
      <c r="D733" s="82"/>
    </row>
    <row r="734" spans="1:4" s="6" customFormat="1" ht="12.75">
      <c r="A734" s="80"/>
      <c r="B734" s="81" t="s">
        <v>325</v>
      </c>
      <c r="C734" s="82"/>
      <c r="D734" s="82"/>
    </row>
    <row r="735" spans="1:4" s="6" customFormat="1" ht="12.75">
      <c r="A735" s="53" t="s">
        <v>134</v>
      </c>
      <c r="B735" s="89" t="s">
        <v>101</v>
      </c>
      <c r="C735" s="56" t="s">
        <v>102</v>
      </c>
      <c r="D735" s="55">
        <f>5+10</f>
        <v>15</v>
      </c>
    </row>
    <row r="736" spans="1:4" s="6" customFormat="1" ht="26.25">
      <c r="A736" s="80"/>
      <c r="B736" s="85" t="s">
        <v>288</v>
      </c>
      <c r="C736" s="82"/>
      <c r="D736" s="82"/>
    </row>
    <row r="737" spans="1:4" s="6" customFormat="1" ht="12.75">
      <c r="A737" s="80"/>
      <c r="B737" s="85" t="s">
        <v>104</v>
      </c>
      <c r="C737" s="82"/>
      <c r="D737" s="82"/>
    </row>
    <row r="738" spans="1:4" s="6" customFormat="1" ht="12.75">
      <c r="A738" s="53" t="s">
        <v>135</v>
      </c>
      <c r="B738" s="70" t="s">
        <v>20</v>
      </c>
      <c r="C738" s="55" t="s">
        <v>21</v>
      </c>
      <c r="D738" s="55">
        <v>1</v>
      </c>
    </row>
    <row r="739" spans="1:4" s="6" customFormat="1" ht="12.75">
      <c r="A739" s="80"/>
      <c r="B739" s="85" t="s">
        <v>99</v>
      </c>
      <c r="C739" s="82"/>
      <c r="D739" s="82"/>
    </row>
    <row r="740" spans="1:4" s="6" customFormat="1" ht="12.75">
      <c r="A740" s="80"/>
      <c r="B740" s="85" t="s">
        <v>104</v>
      </c>
      <c r="C740" s="82"/>
      <c r="D740" s="82"/>
    </row>
    <row r="741" spans="1:4" s="6" customFormat="1" ht="12.75">
      <c r="A741" s="53" t="s">
        <v>136</v>
      </c>
      <c r="B741" s="70" t="s">
        <v>12</v>
      </c>
      <c r="C741" s="55" t="s">
        <v>21</v>
      </c>
      <c r="D741" s="55">
        <v>1</v>
      </c>
    </row>
    <row r="742" spans="1:4" s="6" customFormat="1" ht="12.75">
      <c r="A742" s="80"/>
      <c r="B742" s="85" t="s">
        <v>99</v>
      </c>
      <c r="C742" s="82"/>
      <c r="D742" s="82"/>
    </row>
    <row r="743" spans="1:4" s="6" customFormat="1" ht="12.75">
      <c r="A743" s="80"/>
      <c r="B743" s="85" t="s">
        <v>104</v>
      </c>
      <c r="C743" s="82"/>
      <c r="D743" s="82"/>
    </row>
    <row r="744" spans="1:4" s="6" customFormat="1" ht="12.75">
      <c r="A744" s="53" t="s">
        <v>137</v>
      </c>
      <c r="B744" s="70" t="s">
        <v>352</v>
      </c>
      <c r="C744" s="55" t="s">
        <v>21</v>
      </c>
      <c r="D744" s="55">
        <v>1</v>
      </c>
    </row>
    <row r="745" spans="1:4" s="6" customFormat="1" ht="12.75">
      <c r="A745" s="80"/>
      <c r="B745" s="85" t="s">
        <v>99</v>
      </c>
      <c r="C745" s="82"/>
      <c r="D745" s="82"/>
    </row>
    <row r="746" spans="1:4" s="6" customFormat="1" ht="12.75">
      <c r="A746" s="80"/>
      <c r="B746" s="85" t="s">
        <v>104</v>
      </c>
      <c r="C746" s="82"/>
      <c r="D746" s="82"/>
    </row>
    <row r="747" spans="1:4" s="6" customFormat="1" ht="13.5" thickBot="1">
      <c r="A747" s="18"/>
      <c r="B747" s="32"/>
      <c r="C747" s="20"/>
      <c r="D747" s="33"/>
    </row>
    <row r="748" spans="1:4" s="6" customFormat="1" ht="13.5" thickBot="1">
      <c r="A748" s="11">
        <v>11</v>
      </c>
      <c r="B748" s="22" t="s">
        <v>56</v>
      </c>
      <c r="C748" s="24"/>
      <c r="D748" s="24"/>
    </row>
    <row r="749" spans="1:4" s="6" customFormat="1" ht="13.5" thickBot="1">
      <c r="A749" s="63"/>
      <c r="B749" s="64"/>
      <c r="C749" s="65"/>
      <c r="D749" s="65"/>
    </row>
    <row r="750" spans="1:4" s="6" customFormat="1" ht="13.5" thickBot="1">
      <c r="A750" s="11">
        <v>12</v>
      </c>
      <c r="B750" s="22" t="s">
        <v>62</v>
      </c>
      <c r="C750" s="23"/>
      <c r="D750" s="24"/>
    </row>
    <row r="751" spans="1:4" s="6" customFormat="1" ht="12.75">
      <c r="A751" s="18"/>
      <c r="B751" s="28"/>
      <c r="C751" s="20"/>
      <c r="D751" s="20"/>
    </row>
    <row r="752" spans="1:4" s="6" customFormat="1" ht="12.75">
      <c r="A752" s="53" t="s">
        <v>120</v>
      </c>
      <c r="B752" s="60" t="s">
        <v>16</v>
      </c>
      <c r="C752" s="55" t="s">
        <v>19</v>
      </c>
      <c r="D752" s="86">
        <v>5</v>
      </c>
    </row>
    <row r="753" spans="1:4" s="6" customFormat="1" ht="12.75">
      <c r="A753" s="80"/>
      <c r="B753" s="81" t="s">
        <v>372</v>
      </c>
      <c r="C753" s="82"/>
      <c r="D753" s="82"/>
    </row>
    <row r="754" spans="1:4" s="6" customFormat="1" ht="12.75">
      <c r="A754" s="80"/>
      <c r="B754" s="81" t="s">
        <v>338</v>
      </c>
      <c r="C754" s="82"/>
      <c r="D754" s="82"/>
    </row>
    <row r="755" spans="1:4" s="6" customFormat="1" ht="12.75">
      <c r="A755" s="53" t="s">
        <v>121</v>
      </c>
      <c r="B755" s="54" t="s">
        <v>38</v>
      </c>
      <c r="C755" s="55" t="s">
        <v>15</v>
      </c>
      <c r="D755" s="86">
        <f>25+70+40+50+160+140+28+110+89+64+60+35+75+25</f>
        <v>971</v>
      </c>
    </row>
    <row r="756" spans="1:4" s="6" customFormat="1" ht="12.75">
      <c r="A756" s="80"/>
      <c r="B756" s="81" t="s">
        <v>373</v>
      </c>
      <c r="C756" s="82"/>
      <c r="D756" s="82"/>
    </row>
    <row r="757" spans="1:4" s="6" customFormat="1" ht="12.75">
      <c r="A757" s="80"/>
      <c r="B757" s="81" t="s">
        <v>282</v>
      </c>
      <c r="C757" s="82"/>
      <c r="D757" s="82"/>
    </row>
    <row r="758" spans="1:4" s="6" customFormat="1" ht="12.75">
      <c r="A758" s="53" t="s">
        <v>122</v>
      </c>
      <c r="B758" s="54" t="s">
        <v>363</v>
      </c>
      <c r="C758" s="55" t="s">
        <v>15</v>
      </c>
      <c r="D758" s="86">
        <f>971+4*30</f>
        <v>1091</v>
      </c>
    </row>
    <row r="759" spans="1:4" s="6" customFormat="1" ht="26.25">
      <c r="A759" s="80"/>
      <c r="B759" s="85" t="s">
        <v>374</v>
      </c>
      <c r="C759" s="82"/>
      <c r="D759" s="82"/>
    </row>
    <row r="760" spans="1:4" s="6" customFormat="1" ht="12.75">
      <c r="A760" s="80"/>
      <c r="B760" s="81" t="s">
        <v>325</v>
      </c>
      <c r="C760" s="82"/>
      <c r="D760" s="82"/>
    </row>
    <row r="761" spans="1:4" s="6" customFormat="1" ht="12.75">
      <c r="A761" s="53" t="s">
        <v>123</v>
      </c>
      <c r="B761" s="54" t="s">
        <v>39</v>
      </c>
      <c r="C761" s="55" t="s">
        <v>15</v>
      </c>
      <c r="D761" s="86">
        <f>4*30</f>
        <v>120</v>
      </c>
    </row>
    <row r="762" spans="1:4" s="6" customFormat="1" ht="12.75">
      <c r="A762" s="80"/>
      <c r="B762" s="81" t="s">
        <v>375</v>
      </c>
      <c r="C762" s="82"/>
      <c r="D762" s="82"/>
    </row>
    <row r="763" spans="1:4" s="6" customFormat="1" ht="12.75">
      <c r="A763" s="80"/>
      <c r="B763" s="81" t="s">
        <v>325</v>
      </c>
      <c r="C763" s="82"/>
      <c r="D763" s="82"/>
    </row>
    <row r="764" spans="1:4" s="6" customFormat="1" ht="12.75">
      <c r="A764" s="53" t="s">
        <v>124</v>
      </c>
      <c r="B764" s="54" t="s">
        <v>18</v>
      </c>
      <c r="C764" s="55" t="s">
        <v>19</v>
      </c>
      <c r="D764" s="86">
        <v>10</v>
      </c>
    </row>
    <row r="765" spans="1:4" s="6" customFormat="1" ht="12.75">
      <c r="A765" s="80"/>
      <c r="B765" s="81" t="s">
        <v>376</v>
      </c>
      <c r="C765" s="82"/>
      <c r="D765" s="82"/>
    </row>
    <row r="766" spans="1:4" s="6" customFormat="1" ht="12.75">
      <c r="A766" s="80"/>
      <c r="B766" s="81" t="s">
        <v>325</v>
      </c>
      <c r="C766" s="82"/>
      <c r="D766" s="82"/>
    </row>
    <row r="767" spans="1:4" s="6" customFormat="1" ht="12.75">
      <c r="A767" s="53" t="s">
        <v>125</v>
      </c>
      <c r="B767" s="61" t="s">
        <v>22</v>
      </c>
      <c r="C767" s="56" t="s">
        <v>19</v>
      </c>
      <c r="D767" s="86">
        <v>1</v>
      </c>
    </row>
    <row r="768" spans="1:4" s="6" customFormat="1" ht="26.25">
      <c r="A768" s="80"/>
      <c r="B768" s="85" t="s">
        <v>377</v>
      </c>
      <c r="C768" s="82"/>
      <c r="D768" s="82"/>
    </row>
    <row r="769" spans="1:4" s="6" customFormat="1" ht="12.75">
      <c r="A769" s="80"/>
      <c r="B769" s="91" t="s">
        <v>325</v>
      </c>
      <c r="C769" s="82"/>
      <c r="D769" s="82"/>
    </row>
    <row r="770" spans="1:4" s="6" customFormat="1" ht="12.75">
      <c r="A770" s="53" t="s">
        <v>126</v>
      </c>
      <c r="B770" s="87" t="s">
        <v>345</v>
      </c>
      <c r="C770" s="56" t="s">
        <v>21</v>
      </c>
      <c r="D770" s="55">
        <v>0</v>
      </c>
    </row>
    <row r="771" spans="1:4" s="6" customFormat="1" ht="12.75">
      <c r="A771" s="80"/>
      <c r="B771" s="87" t="s">
        <v>380</v>
      </c>
      <c r="C771" s="82"/>
      <c r="D771" s="82"/>
    </row>
    <row r="772" spans="1:4" s="6" customFormat="1" ht="12.75">
      <c r="A772" s="80"/>
      <c r="B772" s="87" t="s">
        <v>325</v>
      </c>
      <c r="C772" s="82"/>
      <c r="D772" s="82"/>
    </row>
    <row r="773" spans="1:4" s="6" customFormat="1" ht="12.75">
      <c r="A773" s="53" t="s">
        <v>127</v>
      </c>
      <c r="B773" s="87" t="s">
        <v>384</v>
      </c>
      <c r="C773" s="56" t="s">
        <v>21</v>
      </c>
      <c r="D773" s="55">
        <v>1</v>
      </c>
    </row>
    <row r="774" spans="1:4" s="6" customFormat="1" ht="12.75">
      <c r="A774" s="80"/>
      <c r="B774" s="87" t="s">
        <v>385</v>
      </c>
      <c r="C774" s="82"/>
      <c r="D774" s="82"/>
    </row>
    <row r="775" spans="1:4" s="6" customFormat="1" ht="12.75">
      <c r="A775" s="80"/>
      <c r="B775" s="87" t="s">
        <v>325</v>
      </c>
      <c r="C775" s="82"/>
      <c r="D775" s="82"/>
    </row>
    <row r="776" spans="1:4" s="6" customFormat="1" ht="12.75">
      <c r="A776" s="53" t="s">
        <v>128</v>
      </c>
      <c r="B776" s="87" t="s">
        <v>344</v>
      </c>
      <c r="C776" s="56" t="s">
        <v>19</v>
      </c>
      <c r="D776" s="55">
        <f>12+12</f>
        <v>24</v>
      </c>
    </row>
    <row r="777" spans="1:4" s="6" customFormat="1" ht="26.25">
      <c r="A777" s="80"/>
      <c r="B777" s="87" t="s">
        <v>379</v>
      </c>
      <c r="C777" s="82"/>
      <c r="D777" s="82"/>
    </row>
    <row r="778" spans="1:4" s="6" customFormat="1" ht="12.75">
      <c r="A778" s="80"/>
      <c r="B778" s="87" t="s">
        <v>325</v>
      </c>
      <c r="C778" s="82"/>
      <c r="D778" s="82"/>
    </row>
    <row r="779" spans="1:4" s="6" customFormat="1" ht="12.75">
      <c r="A779" s="53" t="s">
        <v>129</v>
      </c>
      <c r="B779" s="87" t="s">
        <v>343</v>
      </c>
      <c r="C779" s="56" t="s">
        <v>19</v>
      </c>
      <c r="D779" s="55">
        <f>12+12</f>
        <v>24</v>
      </c>
    </row>
    <row r="780" spans="1:4" s="6" customFormat="1" ht="26.25">
      <c r="A780" s="80"/>
      <c r="B780" s="87" t="s">
        <v>379</v>
      </c>
      <c r="C780" s="82"/>
      <c r="D780" s="82"/>
    </row>
    <row r="781" spans="1:4" s="6" customFormat="1" ht="12.75">
      <c r="A781" s="80"/>
      <c r="B781" s="87" t="s">
        <v>325</v>
      </c>
      <c r="C781" s="82"/>
      <c r="D781" s="82"/>
    </row>
    <row r="782" spans="1:4" s="6" customFormat="1" ht="12.75">
      <c r="A782" s="53" t="s">
        <v>130</v>
      </c>
      <c r="B782" s="60" t="s">
        <v>326</v>
      </c>
      <c r="C782" s="56" t="s">
        <v>19</v>
      </c>
      <c r="D782" s="55">
        <v>2</v>
      </c>
    </row>
    <row r="783" spans="1:4" s="6" customFormat="1" ht="26.25">
      <c r="A783" s="80"/>
      <c r="B783" s="87" t="s">
        <v>381</v>
      </c>
      <c r="C783" s="82"/>
      <c r="D783" s="82"/>
    </row>
    <row r="784" spans="1:4" s="6" customFormat="1" ht="12.75">
      <c r="A784" s="80"/>
      <c r="B784" s="85" t="s">
        <v>325</v>
      </c>
      <c r="C784" s="82"/>
      <c r="D784" s="82"/>
    </row>
    <row r="785" spans="1:4" s="6" customFormat="1" ht="12.75">
      <c r="A785" s="53" t="s">
        <v>131</v>
      </c>
      <c r="B785" s="85" t="s">
        <v>353</v>
      </c>
      <c r="C785" s="56" t="s">
        <v>354</v>
      </c>
      <c r="D785" s="55">
        <f>12+12</f>
        <v>24</v>
      </c>
    </row>
    <row r="786" spans="1:4" s="6" customFormat="1" ht="26.25">
      <c r="A786" s="80"/>
      <c r="B786" s="85" t="s">
        <v>382</v>
      </c>
      <c r="C786" s="82"/>
      <c r="D786" s="82"/>
    </row>
    <row r="787" spans="1:4" s="6" customFormat="1" ht="12.75">
      <c r="A787" s="80"/>
      <c r="B787" s="85" t="s">
        <v>325</v>
      </c>
      <c r="C787" s="82"/>
      <c r="D787" s="82"/>
    </row>
    <row r="788" spans="1:4" s="6" customFormat="1" ht="12.75">
      <c r="A788" s="53" t="s">
        <v>132</v>
      </c>
      <c r="B788" s="54" t="s">
        <v>355</v>
      </c>
      <c r="C788" s="56" t="s">
        <v>354</v>
      </c>
      <c r="D788" s="55">
        <v>12</v>
      </c>
    </row>
    <row r="789" spans="1:4" s="6" customFormat="1" ht="12.75">
      <c r="A789" s="80"/>
      <c r="B789" s="81" t="s">
        <v>356</v>
      </c>
      <c r="C789" s="82"/>
      <c r="D789" s="82"/>
    </row>
    <row r="790" spans="1:4" s="6" customFormat="1" ht="12.75">
      <c r="A790" s="80"/>
      <c r="B790" s="81" t="s">
        <v>325</v>
      </c>
      <c r="C790" s="82"/>
      <c r="D790" s="82"/>
    </row>
    <row r="791" spans="1:4" s="6" customFormat="1" ht="12.75">
      <c r="A791" s="53" t="s">
        <v>133</v>
      </c>
      <c r="B791" s="89" t="s">
        <v>101</v>
      </c>
      <c r="C791" s="56" t="s">
        <v>102</v>
      </c>
      <c r="D791" s="55">
        <f>10+10</f>
        <v>20</v>
      </c>
    </row>
    <row r="792" spans="1:4" s="6" customFormat="1" ht="26.25">
      <c r="A792" s="80"/>
      <c r="B792" s="85" t="s">
        <v>383</v>
      </c>
      <c r="C792" s="82"/>
      <c r="D792" s="82"/>
    </row>
    <row r="793" spans="1:4" s="6" customFormat="1" ht="12.75">
      <c r="A793" s="80"/>
      <c r="B793" s="85" t="s">
        <v>104</v>
      </c>
      <c r="C793" s="82"/>
      <c r="D793" s="82"/>
    </row>
    <row r="794" spans="1:4" s="6" customFormat="1" ht="12.75">
      <c r="A794" s="53" t="s">
        <v>134</v>
      </c>
      <c r="B794" s="70" t="s">
        <v>20</v>
      </c>
      <c r="C794" s="55" t="s">
        <v>21</v>
      </c>
      <c r="D794" s="55">
        <v>1</v>
      </c>
    </row>
    <row r="795" spans="1:4" s="6" customFormat="1" ht="12.75">
      <c r="A795" s="80"/>
      <c r="B795" s="85" t="s">
        <v>99</v>
      </c>
      <c r="C795" s="82"/>
      <c r="D795" s="82"/>
    </row>
    <row r="796" spans="1:4" s="6" customFormat="1" ht="12.75">
      <c r="A796" s="80"/>
      <c r="B796" s="85" t="s">
        <v>104</v>
      </c>
      <c r="C796" s="82"/>
      <c r="D796" s="82"/>
    </row>
    <row r="797" spans="1:4" s="6" customFormat="1" ht="12.75">
      <c r="A797" s="53" t="s">
        <v>135</v>
      </c>
      <c r="B797" s="70" t="s">
        <v>12</v>
      </c>
      <c r="C797" s="55" t="s">
        <v>21</v>
      </c>
      <c r="D797" s="55">
        <v>1</v>
      </c>
    </row>
    <row r="798" spans="1:4" s="6" customFormat="1" ht="12.75">
      <c r="A798" s="80"/>
      <c r="B798" s="85" t="s">
        <v>99</v>
      </c>
      <c r="C798" s="82"/>
      <c r="D798" s="82"/>
    </row>
    <row r="799" spans="1:4" s="6" customFormat="1" ht="12.75">
      <c r="A799" s="80"/>
      <c r="B799" s="85" t="s">
        <v>104</v>
      </c>
      <c r="C799" s="82"/>
      <c r="D799" s="82"/>
    </row>
    <row r="800" spans="1:4" s="6" customFormat="1" ht="12.75">
      <c r="A800" s="53" t="s">
        <v>136</v>
      </c>
      <c r="B800" s="70" t="s">
        <v>352</v>
      </c>
      <c r="C800" s="55" t="s">
        <v>21</v>
      </c>
      <c r="D800" s="55">
        <v>1</v>
      </c>
    </row>
    <row r="801" spans="1:4" s="6" customFormat="1" ht="12.75">
      <c r="A801" s="80"/>
      <c r="B801" s="85" t="s">
        <v>99</v>
      </c>
      <c r="C801" s="82"/>
      <c r="D801" s="82"/>
    </row>
    <row r="802" spans="1:4" s="6" customFormat="1" ht="12.75">
      <c r="A802" s="80"/>
      <c r="B802" s="85" t="s">
        <v>104</v>
      </c>
      <c r="C802" s="82"/>
      <c r="D802" s="82"/>
    </row>
    <row r="803" spans="1:4" s="6" customFormat="1" ht="13.5" thickBot="1">
      <c r="A803" s="18"/>
      <c r="B803" s="32"/>
      <c r="C803" s="20"/>
      <c r="D803" s="1"/>
    </row>
    <row r="804" spans="1:4" s="6" customFormat="1" ht="13.5" thickBot="1">
      <c r="A804" s="11">
        <v>12</v>
      </c>
      <c r="B804" s="22" t="s">
        <v>63</v>
      </c>
      <c r="C804" s="24"/>
      <c r="D804" s="34"/>
    </row>
    <row r="805" spans="1:4" s="6" customFormat="1" ht="12.75">
      <c r="A805" s="63"/>
      <c r="B805" s="64"/>
      <c r="C805" s="65"/>
      <c r="D805" s="66"/>
    </row>
    <row r="806" spans="1:4" s="6" customFormat="1" ht="15">
      <c r="A806" s="63"/>
      <c r="B806" s="69" t="s">
        <v>23</v>
      </c>
      <c r="C806" s="65"/>
      <c r="D806" s="66"/>
    </row>
    <row r="807" spans="1:4" s="6" customFormat="1" ht="12.75">
      <c r="A807" s="68">
        <v>1</v>
      </c>
      <c r="B807" s="44" t="str">
        <f>B11</f>
        <v>zemní úložná trasa v jižním chodníku Masarykova n.</v>
      </c>
      <c r="C807" s="93"/>
      <c r="D807" s="93"/>
    </row>
    <row r="808" spans="1:4" s="6" customFormat="1" ht="12.75">
      <c r="A808" s="68">
        <v>2</v>
      </c>
      <c r="B808" s="44" t="str">
        <f>B109</f>
        <v>zemní úložná trasa z ulice Radoušova do objektu Husova 985 </v>
      </c>
      <c r="C808" s="93"/>
      <c r="D808" s="93"/>
    </row>
    <row r="809" spans="1:4" s="6" customFormat="1" ht="12.75">
      <c r="A809" s="68">
        <v>3</v>
      </c>
      <c r="B809" s="44" t="str">
        <f>B252</f>
        <v>zemní úložná trasa v ulici Široká do ulice Čs. partyzánů</v>
      </c>
      <c r="C809" s="93"/>
      <c r="D809" s="93"/>
    </row>
    <row r="810" spans="1:4" s="6" customFormat="1" ht="12.75">
      <c r="A810" s="68">
        <v>4</v>
      </c>
      <c r="B810" s="44" t="str">
        <f>B329</f>
        <v>zemní úložná trasa v chodníku na Školním n. a u SZŠ</v>
      </c>
      <c r="C810" s="93"/>
      <c r="D810" s="93"/>
    </row>
    <row r="811" spans="1:4" s="6" customFormat="1" ht="12.75">
      <c r="A811" s="68">
        <v>5</v>
      </c>
      <c r="B811" s="44" t="str">
        <f>B421</f>
        <v>záfuk sady MT z křižovatky ulic Pardubická x Masarykovo náměstí do objektu Husova 985</v>
      </c>
      <c r="C811" s="93"/>
      <c r="D811" s="93"/>
    </row>
    <row r="812" spans="1:4" s="6" customFormat="1" ht="12.75">
      <c r="A812" s="68">
        <v>6</v>
      </c>
      <c r="B812" s="44" t="str">
        <f>B456</f>
        <v>záfuk sady MT z křižovatky ulic Masarykovo n. x Husova do ulice Čs. armády -nádraží</v>
      </c>
      <c r="C812" s="93"/>
      <c r="D812" s="93"/>
    </row>
    <row r="813" spans="1:4" s="6" customFormat="1" ht="12.75">
      <c r="A813" s="68">
        <v>7</v>
      </c>
      <c r="B813" s="44" t="str">
        <f>B500</f>
        <v>záfuk sady MT z KK na křižovatce ulic Hradební x Školní n. do SZŠ</v>
      </c>
      <c r="C813" s="93"/>
      <c r="D813" s="93"/>
    </row>
    <row r="814" spans="1:4" s="6" customFormat="1" ht="12.75">
      <c r="A814" s="68">
        <v>8</v>
      </c>
      <c r="B814" s="44" t="str">
        <f>B538</f>
        <v>vnitřní instalace OK v objektu Husova 985</v>
      </c>
      <c r="C814" s="93"/>
      <c r="D814" s="93"/>
    </row>
    <row r="815" spans="1:4" s="6" customFormat="1" ht="12.75">
      <c r="A815" s="68">
        <v>9</v>
      </c>
      <c r="B815" s="44" t="str">
        <f>B600</f>
        <v>vnitřní instalace v objektu SZŠ školní nám.228</v>
      </c>
      <c r="C815" s="93"/>
      <c r="D815" s="93"/>
    </row>
    <row r="816" spans="1:4" s="6" customFormat="1" ht="12.75">
      <c r="A816" s="68">
        <v>10</v>
      </c>
      <c r="B816" s="44" t="str">
        <f>B638</f>
        <v>záfuk mOK z Pardubická 67 do přízemí objektu Husova 985</v>
      </c>
      <c r="C816" s="93"/>
      <c r="D816" s="93"/>
    </row>
    <row r="817" spans="1:4" s="6" customFormat="1" ht="12.75">
      <c r="A817" s="68">
        <v>11</v>
      </c>
      <c r="B817" s="44" t="str">
        <f>B691</f>
        <v>záfuk mOK z Pardubická 67 do ulice Čs. armády -nádraží</v>
      </c>
      <c r="C817" s="93"/>
      <c r="D817" s="93"/>
    </row>
    <row r="818" spans="1:4" s="6" customFormat="1" ht="12.75">
      <c r="A818" s="68">
        <v>12</v>
      </c>
      <c r="B818" s="44" t="str">
        <f>B750</f>
        <v>záfuk mOK z Pardubická 67 do objektu SZŠ</v>
      </c>
      <c r="C818" s="93"/>
      <c r="D818" s="93"/>
    </row>
    <row r="819" spans="1:4" ht="12.75">
      <c r="A819" s="18"/>
      <c r="B819" s="28"/>
      <c r="C819" s="20"/>
      <c r="D819" s="29"/>
    </row>
    <row r="820" spans="1:4" ht="12.75">
      <c r="A820" s="18"/>
      <c r="B820" s="28" t="s">
        <v>7</v>
      </c>
      <c r="C820" s="96">
        <f>SUM(C807:D819)</f>
        <v>0</v>
      </c>
      <c r="D820" s="96"/>
    </row>
    <row r="821" spans="1:4" ht="13.5" thickBot="1">
      <c r="A821" s="18"/>
      <c r="B821" s="31" t="s">
        <v>13</v>
      </c>
      <c r="C821" s="98">
        <f>ROUND(C820*0.21,1)</f>
        <v>0</v>
      </c>
      <c r="D821" s="98"/>
    </row>
    <row r="822" spans="1:4" s="6" customFormat="1" ht="13.5" thickBot="1">
      <c r="A822" s="39"/>
      <c r="B822" s="40" t="s">
        <v>25</v>
      </c>
      <c r="C822" s="95">
        <f>ROUND(C820+C821,0)</f>
        <v>0</v>
      </c>
      <c r="D822" s="95"/>
    </row>
    <row r="823" spans="1:4" ht="12.75">
      <c r="A823" s="18"/>
      <c r="B823" s="31"/>
      <c r="C823" s="18"/>
      <c r="D823" s="29"/>
    </row>
    <row r="824" spans="1:4" ht="15">
      <c r="A824" s="97" t="s">
        <v>44</v>
      </c>
      <c r="B824" s="97"/>
      <c r="C824" s="97"/>
      <c r="D824" s="97"/>
    </row>
    <row r="825" spans="1:4" ht="12.75">
      <c r="A825" s="94" t="s">
        <v>24</v>
      </c>
      <c r="B825" s="94"/>
      <c r="C825" s="94"/>
      <c r="D825" s="94"/>
    </row>
    <row r="826" spans="1:4" ht="12.75">
      <c r="A826" s="94" t="s">
        <v>42</v>
      </c>
      <c r="B826" s="94"/>
      <c r="C826" s="94"/>
      <c r="D826" s="94"/>
    </row>
    <row r="827" spans="1:4" ht="12.75">
      <c r="A827" s="94" t="s">
        <v>45</v>
      </c>
      <c r="B827" s="94"/>
      <c r="C827" s="94"/>
      <c r="D827" s="94"/>
    </row>
    <row r="828" spans="1:4" ht="12.75">
      <c r="A828" s="18"/>
      <c r="B828" s="31"/>
      <c r="C828" s="18"/>
      <c r="D828" s="20"/>
    </row>
    <row r="829" spans="1:4" ht="12.75">
      <c r="A829" s="18"/>
      <c r="B829" s="31"/>
      <c r="C829" s="18"/>
      <c r="D829" s="20"/>
    </row>
    <row r="830" spans="1:4" ht="12.75">
      <c r="A830" s="18"/>
      <c r="B830" s="31"/>
      <c r="C830" s="18"/>
      <c r="D830" s="20"/>
    </row>
    <row r="831" spans="1:4" ht="12.75">
      <c r="A831" s="18"/>
      <c r="B831" s="31"/>
      <c r="C831" s="18"/>
      <c r="D831" s="20"/>
    </row>
    <row r="832" spans="1:4" ht="12.75">
      <c r="A832" s="18"/>
      <c r="B832" s="31"/>
      <c r="C832" s="18"/>
      <c r="D832" s="20"/>
    </row>
    <row r="833" spans="1:4" ht="12.75">
      <c r="A833" s="18"/>
      <c r="B833" s="31"/>
      <c r="C833" s="18"/>
      <c r="D833" s="20"/>
    </row>
    <row r="834" spans="1:4" ht="12.75">
      <c r="A834" s="18"/>
      <c r="B834" s="28"/>
      <c r="C834" s="18"/>
      <c r="D834" s="20"/>
    </row>
    <row r="835" spans="1:4" ht="12.75">
      <c r="A835" s="18"/>
      <c r="B835" s="28"/>
      <c r="C835" s="18"/>
      <c r="D835" s="20"/>
    </row>
    <row r="836" spans="1:4" ht="12.75">
      <c r="A836" s="18"/>
      <c r="B836" s="31"/>
      <c r="C836" s="18"/>
      <c r="D836" s="20"/>
    </row>
    <row r="838" spans="1:2" ht="12.75">
      <c r="A838" s="3"/>
      <c r="B838" s="8"/>
    </row>
    <row r="839" spans="1:4" ht="12.75">
      <c r="A839" s="3"/>
      <c r="B839" s="8"/>
      <c r="D839" s="4"/>
    </row>
    <row r="840" spans="1:4" ht="12.75">
      <c r="A840" s="3"/>
      <c r="D840" s="4"/>
    </row>
    <row r="841" spans="1:4" ht="12.75">
      <c r="A841" s="3"/>
      <c r="D841" s="4"/>
    </row>
    <row r="842" spans="1:4" ht="12.75">
      <c r="A842" s="3"/>
      <c r="D842" s="4"/>
    </row>
    <row r="843" spans="1:4" ht="12.75">
      <c r="A843" s="3"/>
      <c r="D843" s="4"/>
    </row>
    <row r="844" spans="1:4" ht="12.75">
      <c r="A844" s="3"/>
      <c r="B844" s="46"/>
      <c r="D844" s="4"/>
    </row>
    <row r="845" spans="1:4" ht="12.75">
      <c r="A845" s="3"/>
      <c r="D845" s="4"/>
    </row>
    <row r="846" spans="1:4" ht="12.75">
      <c r="A846" s="3"/>
      <c r="D846" s="4"/>
    </row>
    <row r="847" spans="1:4" ht="12.75">
      <c r="A847" s="3"/>
      <c r="B847" s="8"/>
      <c r="D847" s="4"/>
    </row>
    <row r="848" spans="1:4" ht="12.75">
      <c r="A848" s="3"/>
      <c r="D848" s="4"/>
    </row>
    <row r="849" spans="1:4" ht="12.75">
      <c r="A849" s="3"/>
      <c r="D849" s="4"/>
    </row>
    <row r="850" spans="1:4" ht="12.75">
      <c r="A850" s="3"/>
      <c r="B850" s="8"/>
      <c r="D850" s="4"/>
    </row>
    <row r="851" spans="1:4" ht="12.75">
      <c r="A851" s="3"/>
      <c r="D851" s="4"/>
    </row>
    <row r="852" spans="1:4" ht="12.75">
      <c r="A852" s="3"/>
      <c r="B852" s="8"/>
      <c r="D852" s="4"/>
    </row>
    <row r="853" spans="1:4" ht="12.75">
      <c r="A853" s="3"/>
      <c r="D853" s="4"/>
    </row>
    <row r="854" spans="1:4" ht="12.75">
      <c r="A854" s="3"/>
      <c r="D854" s="4"/>
    </row>
    <row r="855" spans="1:4" ht="12.75">
      <c r="A855" s="3"/>
      <c r="B855" s="8"/>
      <c r="D855" s="4"/>
    </row>
    <row r="856" spans="1:4" ht="12.75">
      <c r="A856" s="3"/>
      <c r="D856" s="4"/>
    </row>
    <row r="857" spans="1:4" ht="12.75">
      <c r="A857" s="3"/>
      <c r="D857" s="4"/>
    </row>
    <row r="858" spans="1:4" ht="12.75">
      <c r="A858" s="3"/>
      <c r="B858" s="8"/>
      <c r="D858" s="4"/>
    </row>
    <row r="859" spans="1:4" ht="12.75">
      <c r="A859" s="3"/>
      <c r="D859" s="4"/>
    </row>
    <row r="860" spans="1:4" ht="12.75">
      <c r="A860" s="3"/>
      <c r="D860" s="4"/>
    </row>
    <row r="861" spans="1:2" ht="12.75">
      <c r="A861" s="3"/>
      <c r="B861" s="8"/>
    </row>
    <row r="862" spans="1:4" ht="12.75">
      <c r="A862" s="3"/>
      <c r="D862" s="4"/>
    </row>
    <row r="863" spans="1:4" ht="12.75">
      <c r="A863" s="3"/>
      <c r="D863" s="4"/>
    </row>
    <row r="864" spans="1:4" ht="12.75">
      <c r="A864" s="3"/>
      <c r="D864" s="4"/>
    </row>
    <row r="865" spans="1:4" ht="12.75">
      <c r="A865" s="3"/>
      <c r="D865" s="4"/>
    </row>
    <row r="866" spans="1:4" ht="12.75">
      <c r="A866" s="3"/>
      <c r="D866" s="4"/>
    </row>
    <row r="867" spans="1:4" ht="12.75">
      <c r="A867" s="3"/>
      <c r="B867" s="46"/>
      <c r="D867" s="4"/>
    </row>
    <row r="868" spans="1:4" ht="12.75">
      <c r="A868" s="3"/>
      <c r="B868" s="46"/>
      <c r="D868" s="4"/>
    </row>
    <row r="869" spans="1:4" ht="12.75">
      <c r="A869" s="3"/>
      <c r="B869" s="46"/>
      <c r="D869" s="4"/>
    </row>
    <row r="870" spans="1:4" ht="12.75">
      <c r="A870" s="3"/>
      <c r="B870" s="46"/>
      <c r="D870" s="4"/>
    </row>
    <row r="871" spans="1:4" ht="12.75">
      <c r="A871" s="3"/>
      <c r="B871" s="46"/>
      <c r="D871" s="4"/>
    </row>
    <row r="872" spans="1:4" ht="12.75">
      <c r="A872" s="3"/>
      <c r="B872" s="46"/>
      <c r="D872" s="4"/>
    </row>
    <row r="873" spans="1:4" ht="12.75">
      <c r="A873" s="3"/>
      <c r="B873" s="46"/>
      <c r="D873" s="4"/>
    </row>
    <row r="874" spans="1:4" ht="12.75">
      <c r="A874" s="3"/>
      <c r="D874" s="4"/>
    </row>
    <row r="875" spans="1:4" ht="12.75">
      <c r="A875" s="3"/>
      <c r="D875" s="4"/>
    </row>
    <row r="876" spans="1:4" ht="12.75">
      <c r="A876" s="3"/>
      <c r="D876" s="4"/>
    </row>
    <row r="877" spans="1:4" ht="12.75">
      <c r="A877" s="3"/>
      <c r="D877" s="4"/>
    </row>
    <row r="878" spans="1:4" ht="12.75">
      <c r="A878" s="3"/>
      <c r="D878" s="4"/>
    </row>
    <row r="879" spans="1:4" ht="12.75">
      <c r="A879" s="3"/>
      <c r="D879" s="4"/>
    </row>
    <row r="880" spans="1:4" ht="12.75">
      <c r="A880" s="3"/>
      <c r="D880" s="4"/>
    </row>
    <row r="881" spans="1:4" ht="12.75">
      <c r="A881" s="3"/>
      <c r="D881" s="4"/>
    </row>
    <row r="882" spans="1:4" ht="12.75">
      <c r="A882" s="3"/>
      <c r="D882" s="4"/>
    </row>
    <row r="883" spans="1:4" ht="12.75">
      <c r="A883" s="3"/>
      <c r="D883" s="4"/>
    </row>
    <row r="884" spans="1:4" ht="12.75">
      <c r="A884" s="3"/>
      <c r="D884" s="4"/>
    </row>
    <row r="885" spans="1:4" ht="12.75">
      <c r="A885" s="3"/>
      <c r="D885" s="4"/>
    </row>
    <row r="886" spans="1:4" ht="12.75">
      <c r="A886" s="3"/>
      <c r="D886" s="4"/>
    </row>
    <row r="887" spans="1:4" ht="12.75">
      <c r="A887" s="3"/>
      <c r="D887" s="4"/>
    </row>
    <row r="888" spans="1:4" ht="12.75">
      <c r="A888" s="3"/>
      <c r="D888" s="4"/>
    </row>
    <row r="889" spans="1:4" ht="12.75">
      <c r="A889" s="3"/>
      <c r="D889" s="4"/>
    </row>
    <row r="890" spans="1:4" ht="12.75">
      <c r="A890" s="3"/>
      <c r="D890" s="4"/>
    </row>
    <row r="891" spans="1:4" ht="12.75">
      <c r="A891" s="3"/>
      <c r="D891" s="4"/>
    </row>
    <row r="892" spans="1:4" ht="12.75">
      <c r="A892" s="3"/>
      <c r="D892" s="4"/>
    </row>
    <row r="893" spans="1:4" ht="12.75">
      <c r="A893" s="3"/>
      <c r="D893" s="4"/>
    </row>
    <row r="894" spans="1:4" ht="12.75">
      <c r="A894" s="3"/>
      <c r="D894" s="4"/>
    </row>
    <row r="895" spans="1:4" ht="12.75">
      <c r="A895" s="3"/>
      <c r="D895" s="4"/>
    </row>
    <row r="896" spans="1:4" ht="12.75">
      <c r="A896" s="47"/>
      <c r="D896" s="4"/>
    </row>
    <row r="897" spans="1:4" ht="12.75">
      <c r="A897" s="47"/>
      <c r="D897" s="4"/>
    </row>
    <row r="898" spans="1:4" ht="12.75">
      <c r="A898" s="47"/>
      <c r="D898" s="4"/>
    </row>
    <row r="899" spans="1:4" ht="12.75">
      <c r="A899" s="47"/>
      <c r="D899" s="4"/>
    </row>
    <row r="900" spans="1:4" ht="12.75">
      <c r="A900" s="47"/>
      <c r="D900" s="4"/>
    </row>
    <row r="901" spans="1:4" ht="12.75">
      <c r="A901" s="47"/>
      <c r="D901" s="4"/>
    </row>
    <row r="902" spans="1:4" ht="12.75">
      <c r="A902" s="47"/>
      <c r="D902" s="4"/>
    </row>
    <row r="903" spans="1:4" ht="12.75">
      <c r="A903" s="47"/>
      <c r="D903" s="4"/>
    </row>
    <row r="904" spans="1:4" ht="12.75">
      <c r="A904" s="47"/>
      <c r="D904" s="4"/>
    </row>
    <row r="905" spans="1:4" ht="12.75">
      <c r="A905" s="3"/>
      <c r="D905" s="4"/>
    </row>
    <row r="906" spans="1:4" ht="12.75">
      <c r="A906" s="3"/>
      <c r="D906" s="4"/>
    </row>
    <row r="907" spans="1:4" ht="12.75">
      <c r="A907" s="3"/>
      <c r="D907" s="4"/>
    </row>
    <row r="908" spans="1:4" ht="12.75">
      <c r="A908" s="3"/>
      <c r="D908" s="4"/>
    </row>
    <row r="909" spans="1:4" ht="12.75">
      <c r="A909" s="3"/>
      <c r="D909" s="4"/>
    </row>
    <row r="910" spans="1:4" ht="12.75">
      <c r="A910" s="3"/>
      <c r="D910" s="4"/>
    </row>
    <row r="911" spans="1:4" ht="12.75">
      <c r="A911" s="3"/>
      <c r="D911" s="4"/>
    </row>
    <row r="912" spans="1:4" ht="12.75">
      <c r="A912" s="3"/>
      <c r="D912" s="4"/>
    </row>
    <row r="913" spans="1:4" ht="12.75">
      <c r="A913" s="3"/>
      <c r="D913" s="4"/>
    </row>
    <row r="914" spans="1:4" ht="12.75">
      <c r="A914" s="3"/>
      <c r="D914" s="4"/>
    </row>
    <row r="915" spans="1:4" ht="12.75">
      <c r="A915" s="3"/>
      <c r="D915" s="4"/>
    </row>
    <row r="916" spans="1:4" ht="12.75">
      <c r="A916" s="3"/>
      <c r="D916" s="4"/>
    </row>
    <row r="917" spans="1:4" ht="12.75">
      <c r="A917" s="3"/>
      <c r="D917" s="4"/>
    </row>
    <row r="918" spans="1:4" ht="12.75">
      <c r="A918" s="3"/>
      <c r="D918" s="4"/>
    </row>
    <row r="919" spans="1:4" ht="12.75">
      <c r="A919" s="3"/>
      <c r="D919" s="4"/>
    </row>
    <row r="920" spans="1:4" ht="12.75">
      <c r="A920" s="3"/>
      <c r="D920" s="4"/>
    </row>
    <row r="921" spans="1:4" ht="12.75">
      <c r="A921" s="3"/>
      <c r="D921" s="4"/>
    </row>
    <row r="922" spans="1:4" ht="12.75">
      <c r="A922" s="3"/>
      <c r="D922" s="4"/>
    </row>
    <row r="923" spans="1:4" ht="12.75">
      <c r="A923" s="3"/>
      <c r="D923" s="4"/>
    </row>
    <row r="924" spans="1:4" ht="12.75">
      <c r="A924" s="3"/>
      <c r="D924" s="4"/>
    </row>
    <row r="925" spans="1:4" ht="12.75">
      <c r="A925" s="3"/>
      <c r="D925" s="4"/>
    </row>
    <row r="926" spans="1:4" ht="12.75">
      <c r="A926" s="3"/>
      <c r="D926" s="4"/>
    </row>
    <row r="927" spans="1:4" ht="12.75">
      <c r="A927" s="3"/>
      <c r="D927" s="4"/>
    </row>
    <row r="928" spans="1:4" ht="12.75">
      <c r="A928" s="3"/>
      <c r="D928" s="4"/>
    </row>
    <row r="929" spans="1:4" ht="12.75">
      <c r="A929" s="3"/>
      <c r="D929" s="4"/>
    </row>
    <row r="930" spans="1:4" ht="12.75">
      <c r="A930" s="3"/>
      <c r="D930" s="4"/>
    </row>
    <row r="931" spans="1:4" ht="12.75">
      <c r="A931" s="3"/>
      <c r="D931" s="4"/>
    </row>
    <row r="932" spans="1:4" ht="12.75">
      <c r="A932" s="3"/>
      <c r="B932" s="8"/>
      <c r="D932" s="4"/>
    </row>
    <row r="933" spans="1:4" ht="12.75">
      <c r="A933" s="3"/>
      <c r="B933" s="8"/>
      <c r="D933" s="4"/>
    </row>
    <row r="934" spans="1:4" ht="12.75">
      <c r="A934" s="3"/>
      <c r="B934" s="8"/>
      <c r="D934" s="4"/>
    </row>
    <row r="935" spans="1:4" ht="12.75">
      <c r="A935" s="3"/>
      <c r="B935" s="8"/>
      <c r="D935" s="4"/>
    </row>
    <row r="936" spans="1:4" ht="12.75">
      <c r="A936" s="3"/>
      <c r="D936" s="4"/>
    </row>
    <row r="937" spans="1:4" ht="12.75">
      <c r="A937" s="3"/>
      <c r="D937" s="4"/>
    </row>
    <row r="938" spans="1:4" ht="12.75">
      <c r="A938" s="3"/>
      <c r="D938" s="4"/>
    </row>
    <row r="939" spans="1:4" ht="12.75">
      <c r="A939" s="3"/>
      <c r="D939" s="4"/>
    </row>
    <row r="940" spans="1:4" ht="12.75">
      <c r="A940" s="3"/>
      <c r="B940" s="8"/>
      <c r="D940" s="4"/>
    </row>
    <row r="941" spans="1:4" ht="12.75">
      <c r="A941" s="3"/>
      <c r="D941" s="4"/>
    </row>
    <row r="942" spans="1:4" ht="12.75">
      <c r="A942" s="3"/>
      <c r="D942" s="4"/>
    </row>
    <row r="943" spans="1:4" ht="12.75">
      <c r="A943" s="3"/>
      <c r="B943" s="8"/>
      <c r="D943" s="4"/>
    </row>
    <row r="944" spans="1:4" ht="12.75">
      <c r="A944" s="3"/>
      <c r="D944" s="4"/>
    </row>
    <row r="945" spans="1:4" ht="12.75">
      <c r="A945" s="3"/>
      <c r="B945" s="8"/>
      <c r="D945" s="4"/>
    </row>
    <row r="946" spans="1:4" ht="12.75">
      <c r="A946" s="3"/>
      <c r="D946" s="4"/>
    </row>
    <row r="947" spans="1:4" ht="12.75">
      <c r="A947" s="3"/>
      <c r="D947" s="4"/>
    </row>
    <row r="948" spans="1:4" ht="12.75">
      <c r="A948" s="3"/>
      <c r="D948" s="4"/>
    </row>
    <row r="949" spans="1:4" ht="12.75">
      <c r="A949" s="3"/>
      <c r="B949" s="8"/>
      <c r="D949" s="4"/>
    </row>
    <row r="950" spans="1:4" ht="12.75">
      <c r="A950" s="3"/>
      <c r="D950" s="4"/>
    </row>
    <row r="951" spans="1:4" ht="12.75">
      <c r="A951" s="3"/>
      <c r="D951" s="4"/>
    </row>
    <row r="952" spans="1:4" ht="12.75">
      <c r="A952" s="3"/>
      <c r="D952" s="4"/>
    </row>
    <row r="953" spans="1:4" ht="12.75">
      <c r="A953" s="3"/>
      <c r="D953" s="4"/>
    </row>
    <row r="954" spans="1:4" ht="12.75">
      <c r="A954" s="3"/>
      <c r="D954" s="4"/>
    </row>
    <row r="955" spans="1:4" ht="12.75">
      <c r="A955" s="3"/>
      <c r="D955" s="4"/>
    </row>
    <row r="956" spans="1:4" ht="12.75">
      <c r="A956" s="3"/>
      <c r="B956" s="8"/>
      <c r="D956" s="4"/>
    </row>
    <row r="957" spans="1:4" ht="12.75">
      <c r="A957" s="3"/>
      <c r="D957" s="4"/>
    </row>
    <row r="958" spans="1:4" ht="12.75">
      <c r="A958" s="3"/>
      <c r="D958" s="4"/>
    </row>
    <row r="959" spans="1:4" ht="12.75">
      <c r="A959" s="3"/>
      <c r="D959" s="4"/>
    </row>
    <row r="960" spans="1:4" ht="12.75">
      <c r="A960" s="3"/>
      <c r="B960" s="8"/>
      <c r="D960" s="4"/>
    </row>
    <row r="961" spans="1:4" ht="12.75">
      <c r="A961" s="3"/>
      <c r="D961" s="4"/>
    </row>
    <row r="962" spans="1:4" ht="12.75">
      <c r="A962" s="3"/>
      <c r="D962" s="4"/>
    </row>
    <row r="963" spans="1:4" ht="12.75">
      <c r="A963" s="3"/>
      <c r="D963" s="4"/>
    </row>
    <row r="965" spans="1:4" ht="12.75">
      <c r="A965" s="3"/>
      <c r="D965" s="4"/>
    </row>
    <row r="966" spans="1:4" ht="12.75">
      <c r="A966" s="3"/>
      <c r="B966" s="8"/>
      <c r="D966" s="4"/>
    </row>
    <row r="967" spans="1:4" ht="12.75">
      <c r="A967" s="3"/>
      <c r="B967" s="8"/>
      <c r="D967" s="4"/>
    </row>
    <row r="968" spans="1:4" ht="12.75">
      <c r="A968" s="3"/>
      <c r="B968" s="8"/>
      <c r="D968" s="4"/>
    </row>
    <row r="970" spans="1:4" ht="12.75">
      <c r="A970" s="48"/>
      <c r="B970" s="28"/>
      <c r="C970" s="18"/>
      <c r="D970" s="20"/>
    </row>
    <row r="971" spans="2:4" s="6" customFormat="1" ht="12.75">
      <c r="B971" s="49"/>
      <c r="C971" s="38"/>
      <c r="D971" s="50"/>
    </row>
    <row r="972" spans="1:4" ht="12.75">
      <c r="A972" s="51"/>
      <c r="B972" s="51"/>
      <c r="C972" s="51"/>
      <c r="D972" s="52"/>
    </row>
    <row r="973" spans="1:4" ht="12.75">
      <c r="A973" s="51"/>
      <c r="B973" s="51"/>
      <c r="C973" s="51"/>
      <c r="D973" s="52"/>
    </row>
    <row r="974" spans="1:4" ht="12.75">
      <c r="A974" s="51"/>
      <c r="B974" s="51"/>
      <c r="C974" s="51"/>
      <c r="D974" s="52"/>
    </row>
    <row r="975" spans="1:4" ht="12.75">
      <c r="A975" s="51"/>
      <c r="B975" s="51"/>
      <c r="C975" s="51"/>
      <c r="D975" s="52"/>
    </row>
    <row r="976" spans="1:4" ht="12.75">
      <c r="A976" s="51"/>
      <c r="B976" s="51"/>
      <c r="C976" s="51"/>
      <c r="D976" s="52"/>
    </row>
    <row r="977" spans="1:4" ht="12.75">
      <c r="A977" s="51"/>
      <c r="B977" s="51"/>
      <c r="C977" s="51"/>
      <c r="D977" s="52"/>
    </row>
    <row r="978" spans="1:4" ht="12.75">
      <c r="A978" s="51"/>
      <c r="B978" s="51"/>
      <c r="C978" s="51"/>
      <c r="D978" s="52"/>
    </row>
    <row r="979" spans="1:4" ht="12.75">
      <c r="A979" s="51"/>
      <c r="B979" s="51"/>
      <c r="C979" s="51"/>
      <c r="D979" s="52"/>
    </row>
    <row r="980" spans="1:4" ht="12.75">
      <c r="A980" s="51"/>
      <c r="B980" s="51"/>
      <c r="C980" s="51"/>
      <c r="D980" s="52"/>
    </row>
    <row r="981" spans="1:4" ht="12.75">
      <c r="A981" s="51"/>
      <c r="B981" s="51"/>
      <c r="C981" s="51"/>
      <c r="D981" s="52"/>
    </row>
    <row r="982" spans="1:4" ht="12.75">
      <c r="A982" s="51"/>
      <c r="B982" s="51"/>
      <c r="C982" s="51"/>
      <c r="D982" s="52"/>
    </row>
    <row r="983" spans="1:4" ht="12.75">
      <c r="A983" s="51"/>
      <c r="B983" s="51"/>
      <c r="C983" s="51"/>
      <c r="D983" s="52"/>
    </row>
    <row r="984" spans="1:4" ht="12.75">
      <c r="A984" s="51"/>
      <c r="B984" s="51"/>
      <c r="C984" s="51"/>
      <c r="D984" s="52"/>
    </row>
    <row r="985" spans="1:4" ht="12.75">
      <c r="A985" s="51"/>
      <c r="B985" s="51"/>
      <c r="C985" s="51"/>
      <c r="D985" s="52"/>
    </row>
    <row r="986" spans="1:4" ht="12.75">
      <c r="A986" s="51"/>
      <c r="B986" s="51"/>
      <c r="C986" s="51"/>
      <c r="D986" s="52"/>
    </row>
    <row r="987" spans="1:4" ht="12.75">
      <c r="A987" s="51"/>
      <c r="B987" s="51"/>
      <c r="C987" s="51"/>
      <c r="D987" s="52"/>
    </row>
    <row r="988" spans="1:4" ht="12.75">
      <c r="A988" s="51"/>
      <c r="B988" s="51"/>
      <c r="C988" s="51"/>
      <c r="D988" s="52"/>
    </row>
    <row r="989" spans="1:4" ht="12.75">
      <c r="A989" s="51"/>
      <c r="B989" s="51"/>
      <c r="C989" s="51"/>
      <c r="D989" s="52"/>
    </row>
    <row r="990" spans="1:4" ht="12.75">
      <c r="A990" s="51"/>
      <c r="B990" s="51"/>
      <c r="C990" s="51"/>
      <c r="D990" s="52"/>
    </row>
    <row r="991" spans="1:4" ht="12.75">
      <c r="A991" s="51"/>
      <c r="B991" s="51"/>
      <c r="C991" s="51"/>
      <c r="D991" s="52"/>
    </row>
    <row r="992" spans="1:4" ht="12.75">
      <c r="A992" s="51"/>
      <c r="B992" s="51"/>
      <c r="C992" s="51"/>
      <c r="D992" s="52"/>
    </row>
    <row r="993" spans="1:4" ht="12.75">
      <c r="A993" s="51"/>
      <c r="B993" s="51"/>
      <c r="C993" s="51"/>
      <c r="D993" s="52"/>
    </row>
    <row r="994" spans="1:4" ht="12.75">
      <c r="A994" s="51"/>
      <c r="B994" s="51"/>
      <c r="C994" s="51"/>
      <c r="D994" s="52"/>
    </row>
    <row r="995" spans="1:4" ht="12.75">
      <c r="A995" s="51"/>
      <c r="B995" s="51"/>
      <c r="C995" s="51"/>
      <c r="D995" s="52"/>
    </row>
  </sheetData>
  <sheetProtection/>
  <mergeCells count="19">
    <mergeCell ref="A827:D827"/>
    <mergeCell ref="C820:D820"/>
    <mergeCell ref="C821:D821"/>
    <mergeCell ref="C822:D822"/>
    <mergeCell ref="A824:D824"/>
    <mergeCell ref="A825:D825"/>
    <mergeCell ref="A826:D826"/>
    <mergeCell ref="C813:D813"/>
    <mergeCell ref="C814:D814"/>
    <mergeCell ref="C815:D815"/>
    <mergeCell ref="C816:D816"/>
    <mergeCell ref="C817:D817"/>
    <mergeCell ref="C818:D818"/>
    <mergeCell ref="C807:D807"/>
    <mergeCell ref="C808:D808"/>
    <mergeCell ref="C809:D809"/>
    <mergeCell ref="C810:D810"/>
    <mergeCell ref="C811:D811"/>
    <mergeCell ref="C812:D812"/>
  </mergeCells>
  <printOptions/>
  <pageMargins left="0.7" right="0.7" top="0.787401575" bottom="0.787401575" header="0.3" footer="0.3"/>
  <pageSetup orientation="portrait" paperSize="9" scale="81" r:id="rId3"/>
  <legacyDrawing r:id="rId2"/>
  <oleObjects>
    <oleObject progId="Word.Picture.8" shapeId="162493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karasz</cp:lastModifiedBy>
  <cp:lastPrinted>2020-03-12T12:05:09Z</cp:lastPrinted>
  <dcterms:created xsi:type="dcterms:W3CDTF">1998-03-25T08:18:23Z</dcterms:created>
  <dcterms:modified xsi:type="dcterms:W3CDTF">2021-04-06T12:27:40Z</dcterms:modified>
  <cp:category/>
  <cp:version/>
  <cp:contentType/>
  <cp:contentStatus/>
</cp:coreProperties>
</file>