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120" yWindow="570" windowWidth="17895" windowHeight="11700" activeTab="0"/>
  </bookViews>
  <sheets>
    <sheet name="Rekapitulace stavby" sheetId="1" r:id="rId1"/>
    <sheet name="11 - Rekonstrukce střechy" sheetId="2" r:id="rId2"/>
    <sheet name="2 - Vedlejší náklady" sheetId="3" r:id="rId3"/>
    <sheet name="Seznam figur" sheetId="4" r:id="rId4"/>
  </sheets>
  <definedNames>
    <definedName name="_xlnm._FilterDatabase" localSheetId="1" hidden="1">'11 - Rekonstrukce střechy'!$C$128:$K$321</definedName>
    <definedName name="_xlnm._FilterDatabase" localSheetId="2" hidden="1">'2 - Vedlejší náklady'!$C$125:$K$145</definedName>
    <definedName name="_xlnm.Print_Area" localSheetId="1">'11 - Rekonstrukce střechy'!$C$4:$J$76,'11 - Rekonstrukce střechy'!$C$82:$J$110,'11 - Rekonstrukce střechy'!$C$116:$K$321</definedName>
    <definedName name="_xlnm.Print_Area" localSheetId="2">'2 - Vedlejší náklady'!$C$4:$J$76,'2 - Vedlejší náklady'!$C$82:$J$107,'2 - Vedlejší náklady'!$C$113:$K$145</definedName>
    <definedName name="_xlnm.Print_Area" localSheetId="0">'Rekapitulace stavby'!$D$4:$AO$76,'Rekapitulace stavby'!$C$82:$AQ$97</definedName>
    <definedName name="_xlnm.Print_Area" localSheetId="3">'Seznam figur'!$C$4:$G$95</definedName>
    <definedName name="_xlnm.Print_Titles" localSheetId="0">'Rekapitulace stavby'!$92:$92</definedName>
    <definedName name="_xlnm.Print_Titles" localSheetId="1">'11 - Rekonstrukce střechy'!$128:$128</definedName>
    <definedName name="_xlnm.Print_Titles" localSheetId="2">'2 - Vedlejší náklady'!$125:$125</definedName>
    <definedName name="_xlnm.Print_Titles" localSheetId="3">'Seznam figur'!$9:$9</definedName>
  </definedNames>
  <calcPr calcId="124519"/>
</workbook>
</file>

<file path=xl/sharedStrings.xml><?xml version="1.0" encoding="utf-8"?>
<sst xmlns="http://schemas.openxmlformats.org/spreadsheetml/2006/main" count="2962" uniqueCount="549">
  <si>
    <t>Export Komplet</t>
  </si>
  <si>
    <t/>
  </si>
  <si>
    <t>2.0</t>
  </si>
  <si>
    <t>False</t>
  </si>
  <si>
    <t>{e701a940-fe3b-482b-a7d1-125c5f98e330}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</si>
  <si>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</si>
  <si>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</si>
  <si>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</si>
  <si>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</si>
  <si>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</si>
  <si>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</si>
  <si>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</si>
  <si>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</si>
  <si>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</si>
  <si>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</si>
  <si>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LinekCZ19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</si>
  <si>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</si>
  <si>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</si>
  <si>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střechy Letní stadión Chrudim</t>
  </si>
  <si>
    <t>KSO:</t>
  </si>
  <si>
    <t>CC-CZ:</t>
  </si>
  <si>
    <t>Místo:</t>
  </si>
  <si>
    <t>Chrudim, Novoměstská 230</t>
  </si>
  <si>
    <t>Datum:</t>
  </si>
  <si>
    <t>24. 5. 2021</t>
  </si>
  <si>
    <t>Zadavatel:</t>
  </si>
  <si>
    <t>IČ:</t>
  </si>
  <si>
    <t>Sportovní areály města Chrudim s.r.o., V Průhonech</t>
  </si>
  <si>
    <t>DIČ:</t>
  </si>
  <si>
    <t>Uchazeč:</t>
  </si>
  <si>
    <t>Vyplň údaj</t>
  </si>
  <si>
    <t>Projektant:</t>
  </si>
  <si>
    <t>ing. Petr Linek, Sokolovská 519, Chrudim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</si>
  <si>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</si>
  <si>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</si>
  <si>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</si>
  <si>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</si>
  <si>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</si>
  <si>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</si>
  <si>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</si>
  <si>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</si>
  <si>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</si>
  <si>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</si>
  <si>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</si>
  <si>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</si>
  <si>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</si>
  <si>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</si>
  <si>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</si>
  <si>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</si>
  <si>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</si>
  <si>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</si>
  <si>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</si>
  <si>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</si>
  <si>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</si>
  <si>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</si>
  <si>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</si>
  <si>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</si>
  <si>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</si>
  <si>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</si>
  <si>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</si>
  <si>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</si>
  <si>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</si>
  <si>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</si>
  <si>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</si>
  <si>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</si>
  <si>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</si>
  <si>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</si>
  <si>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</si>
  <si>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</si>
  <si>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</si>
  <si>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</si>
  <si>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</si>
  <si>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</si>
  <si>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</si>
  <si>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</si>
  <si>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</si>
  <si>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</si>
  <si>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</si>
  <si>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</si>
  <si>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</si>
  <si>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</si>
  <si>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</si>
  <si>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11</t>
  </si>
  <si>
    <t>Rekonstrukce střechy</t>
  </si>
  <si>
    <t>STA</t>
  </si>
  <si>
    <t>{db94bde8-7f18-49d0-9e68-c0d6ae4bc569}</t>
  </si>
  <si>
    <t>2</t>
  </si>
  <si>
    <t>Vedlejší náklady</t>
  </si>
  <si>
    <t>{4721b508-a566-4b05-b989-05a3b61ac81e}</t>
  </si>
  <si>
    <t>fig1</t>
  </si>
  <si>
    <t>plocha původních střech</t>
  </si>
  <si>
    <t>324,53</t>
  </si>
  <si>
    <t>fig99</t>
  </si>
  <si>
    <t>fasádní lešení</t>
  </si>
  <si>
    <t>359,985</t>
  </si>
  <si>
    <t>KRYCÍ LIST SOUPISU PRACÍ</t>
  </si>
  <si>
    <t>fig3</t>
  </si>
  <si>
    <t>bednění střechy při výměně vazníků a doplnění při výměně prken</t>
  </si>
  <si>
    <t>64,906</t>
  </si>
  <si>
    <t>fig4</t>
  </si>
  <si>
    <t>plocha vrchního bednění</t>
  </si>
  <si>
    <t>322,118</t>
  </si>
  <si>
    <t>fig5</t>
  </si>
  <si>
    <t>bednění čelní a boční</t>
  </si>
  <si>
    <t>51,138</t>
  </si>
  <si>
    <t>fig6</t>
  </si>
  <si>
    <t>bednění spodní</t>
  </si>
  <si>
    <t>42,153</t>
  </si>
  <si>
    <t>Objekt:</t>
  </si>
  <si>
    <t>fig7</t>
  </si>
  <si>
    <t>odvětrání střechy</t>
  </si>
  <si>
    <t>13,352</t>
  </si>
  <si>
    <t>11 - Rekonstrukce střechy</t>
  </si>
  <si>
    <t>fig8</t>
  </si>
  <si>
    <t>kontralatě 80/50</t>
  </si>
  <si>
    <t>511,45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</si>
  <si>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</si>
  <si>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</si>
  <si>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</si>
  <si>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</si>
  <si>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</si>
  <si>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</si>
  <si>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</si>
  <si>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</si>
  <si>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</si>
  <si>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</si>
  <si>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</si>
  <si>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</si>
  <si>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</si>
  <si>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</si>
  <si>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</si>
  <si>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</si>
  <si>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</si>
  <si>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</si>
  <si>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</si>
  <si>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</si>
  <si>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</si>
  <si>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</si>
  <si>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</si>
  <si>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</si>
  <si>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</si>
  <si>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</si>
  <si>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</si>
  <si>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</si>
  <si>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</si>
  <si>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</si>
  <si>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</si>
  <si>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</si>
  <si>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</si>
  <si>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</si>
  <si>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</si>
  <si>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</si>
  <si>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</si>
  <si>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935112111</t>
  </si>
  <si>
    <t>Osazení příkopového žlabu do betonu tl 100 mm z betonových tvárnic š 500 mm</t>
  </si>
  <si>
    <t>m</t>
  </si>
  <si>
    <t>CS ÚRS 2020 02</t>
  </si>
  <si>
    <t>4</t>
  </si>
  <si>
    <t>-94347737</t>
  </si>
  <si>
    <t>VV</t>
  </si>
  <si>
    <t>2,2*3</t>
  </si>
  <si>
    <t>M</t>
  </si>
  <si>
    <t>59227724</t>
  </si>
  <si>
    <t>žlab dvouvrstvý vibrolisovaný pro povrchové odvodnění betonový 70/100x280x210mm</t>
  </si>
  <si>
    <t>kus</t>
  </si>
  <si>
    <t>8</t>
  </si>
  <si>
    <t>-144607548</t>
  </si>
  <si>
    <t>7*3</t>
  </si>
  <si>
    <t>3</t>
  </si>
  <si>
    <t>941111131</t>
  </si>
  <si>
    <t>Montáž lešení řadového trubkového lehkého s podlahami zatížení do 200 kg/m2 š do 1,5 m v do 10 m</t>
  </si>
  <si>
    <t>m2</t>
  </si>
  <si>
    <t>2139836612</t>
  </si>
  <si>
    <t>(23,05+11,25+1,5*5)*(7,0+8,0)/2</t>
  </si>
  <si>
    <t>10,33*(4,0+5,0)/2</t>
  </si>
  <si>
    <t>Mezisoučet</t>
  </si>
  <si>
    <t>941111231</t>
  </si>
  <si>
    <t>Příplatek k lešení řadovému trubkovému lehkému s podlahami š 1,5 m v 10 m za první a ZKD den použití</t>
  </si>
  <si>
    <t>382400828</t>
  </si>
  <si>
    <t>fig99*30</t>
  </si>
  <si>
    <t>5</t>
  </si>
  <si>
    <t>941111831</t>
  </si>
  <si>
    <t>Demontáž lešení řadového trubkového lehkého s podlahami zatížení do 200 kg/m2 š do 1,5 m v do 10 m</t>
  </si>
  <si>
    <t>337415919</t>
  </si>
  <si>
    <t>6</t>
  </si>
  <si>
    <t>962032231</t>
  </si>
  <si>
    <t>Bourání zdiva z cihel pálených nebo vápenopískových na MV nebo MVC přes 1 m3</t>
  </si>
  <si>
    <t>m3</t>
  </si>
  <si>
    <t>-1199692234</t>
  </si>
  <si>
    <t>4,54*0,3</t>
  </si>
  <si>
    <t>4,62*0,3</t>
  </si>
  <si>
    <t>Mezisoučet                        "atiky"</t>
  </si>
  <si>
    <t>7</t>
  </si>
  <si>
    <t>962032631</t>
  </si>
  <si>
    <t>Bourání zdiva komínového nad střechou z cihel na MV nebo MVC</t>
  </si>
  <si>
    <t>1633630806</t>
  </si>
  <si>
    <t>0,5*0,8*0,78</t>
  </si>
  <si>
    <t>0,5*0,8*0,71*2</t>
  </si>
  <si>
    <t>0,5*0,5*1,01</t>
  </si>
  <si>
    <t>997</t>
  </si>
  <si>
    <t>Přesun sutě</t>
  </si>
  <si>
    <t>997013152</t>
  </si>
  <si>
    <t>Vnitrostaveništní doprava suti a vybouraných hmot pro budovy v do 9 m s omezením mechanizace</t>
  </si>
  <si>
    <t>t</t>
  </si>
  <si>
    <t>-569948262</t>
  </si>
  <si>
    <t>997013501</t>
  </si>
  <si>
    <t>Odvoz suti a vybouraných hmot na skládku nebo meziskládku do 1 km se složením</t>
  </si>
  <si>
    <t>349233358</t>
  </si>
  <si>
    <t>10</t>
  </si>
  <si>
    <t>997013509</t>
  </si>
  <si>
    <t>Příplatek k odvozu suti a vybouraných hmot na skládku ZKD 1 km přes 1 km</t>
  </si>
  <si>
    <t>-1757494983</t>
  </si>
  <si>
    <t>17,833*20 'Přepočtené koeficientem množství</t>
  </si>
  <si>
    <t>997013645</t>
  </si>
  <si>
    <t>Poplatek za uložení na skládce (skládkovné) odpadu asfaltového bez dehtu kód odpadu 17 03 02</t>
  </si>
  <si>
    <t>231260882</t>
  </si>
  <si>
    <t>12</t>
  </si>
  <si>
    <t>997013811</t>
  </si>
  <si>
    <t>Poplatek za uložení na skládce (skládkovné) stavebního odpadu dřevěného kód odpadu 17 02 01</t>
  </si>
  <si>
    <t>-624836961</t>
  </si>
  <si>
    <t>13</t>
  </si>
  <si>
    <t>997013814</t>
  </si>
  <si>
    <t>Poplatek za uložení na skládce (skládkovné) stavebního odpadu izolací kód odpadu 17 06 04</t>
  </si>
  <si>
    <t>-18574690</t>
  </si>
  <si>
    <t>14</t>
  </si>
  <si>
    <t>997013863</t>
  </si>
  <si>
    <t>Poplatek za uložení stavebního odpadu na recyklační skládce (skládkovné) cihelného kód odpadu  17 01 02</t>
  </si>
  <si>
    <t>813431576</t>
  </si>
  <si>
    <t>998</t>
  </si>
  <si>
    <t>Přesun hmot</t>
  </si>
  <si>
    <t>998017002</t>
  </si>
  <si>
    <t>Přesun hmot s omezením mechanizace pro budovy v do 12 m</t>
  </si>
  <si>
    <t>-1091039339</t>
  </si>
  <si>
    <t>PSV</t>
  </si>
  <si>
    <t>Práce a dodávky PSV</t>
  </si>
  <si>
    <t>712</t>
  </si>
  <si>
    <t>Povlakové krytiny</t>
  </si>
  <si>
    <t>16</t>
  </si>
  <si>
    <t>712300832</t>
  </si>
  <si>
    <t>Odstranění povlakové krytiny střech do 10° dvouvrstvé</t>
  </si>
  <si>
    <t>-398429692</t>
  </si>
  <si>
    <t>23,3*9,65                        "vyšší střecha"</t>
  </si>
  <si>
    <t>10,33*9,65                      "nižší střecha"</t>
  </si>
  <si>
    <t>713</t>
  </si>
  <si>
    <t>Izolace tepelné</t>
  </si>
  <si>
    <t>17</t>
  </si>
  <si>
    <t>713140821</t>
  </si>
  <si>
    <t>Odstranění tepelné izolace střech nadstřešní volně kladené z polystyrenu suchého tl do 100 mm</t>
  </si>
  <si>
    <t>-1009016464</t>
  </si>
  <si>
    <t>18</t>
  </si>
  <si>
    <t>713141152</t>
  </si>
  <si>
    <t>Montáž izolace tepelné střech plochých kladené volně 2 vrstvy rohoží, pásů, dílců, desek</t>
  </si>
  <si>
    <t>1542863433</t>
  </si>
  <si>
    <t>19</t>
  </si>
  <si>
    <t>713151157</t>
  </si>
  <si>
    <t>Montáž izolace tepelné střech šikmých přišroubované nad krokve z desek sklonu do 30° tl do 200 mm</t>
  </si>
  <si>
    <t>-1794692648</t>
  </si>
  <si>
    <t>20</t>
  </si>
  <si>
    <t>28372309</t>
  </si>
  <si>
    <t>deska EPS 100 do plochých střech a podlah λ=0,037 tl 100mm</t>
  </si>
  <si>
    <t>32</t>
  </si>
  <si>
    <t>106267306</t>
  </si>
  <si>
    <t>fig4*2*1,02</t>
  </si>
  <si>
    <t>998713102</t>
  </si>
  <si>
    <t>Přesun hmot tonážní pro izolace tepelné v objektech v do 12 m</t>
  </si>
  <si>
    <t>1132119571</t>
  </si>
  <si>
    <t>741</t>
  </si>
  <si>
    <t>Elektroinstalace - silnoproud</t>
  </si>
  <si>
    <t>22</t>
  </si>
  <si>
    <t>741420001</t>
  </si>
  <si>
    <t>Montáž drát nebo lano hromosvodné svodové D do 10 mm s podpěrou</t>
  </si>
  <si>
    <t>1437784658</t>
  </si>
  <si>
    <t>98,9</t>
  </si>
  <si>
    <t>26,7</t>
  </si>
  <si>
    <t>23</t>
  </si>
  <si>
    <t>354410771</t>
  </si>
  <si>
    <t>drát D 8mm AlMgSi - použitý</t>
  </si>
  <si>
    <t>kg</t>
  </si>
  <si>
    <t>-1096035163</t>
  </si>
  <si>
    <t>98,9*0,4</t>
  </si>
  <si>
    <t>26,7*0,4</t>
  </si>
  <si>
    <t>24</t>
  </si>
  <si>
    <t>741421821</t>
  </si>
  <si>
    <t>Demontáž drátu nebo lana svodového vedení D do 8 mm rovná střecha</t>
  </si>
  <si>
    <t>1069013445</t>
  </si>
  <si>
    <t>115,3</t>
  </si>
  <si>
    <t>25</t>
  </si>
  <si>
    <t>741421855</t>
  </si>
  <si>
    <t>Demontáž vedení hromosvodné-podpěra střešní pro plochou střechu</t>
  </si>
  <si>
    <t>-1054912049</t>
  </si>
  <si>
    <t>142</t>
  </si>
  <si>
    <t>762</t>
  </si>
  <si>
    <t>Konstrukce tesařské</t>
  </si>
  <si>
    <t>26</t>
  </si>
  <si>
    <t>762083122</t>
  </si>
  <si>
    <t>Impregnace řeziva proti dřevokaznému hmyzu, houbám a plísním máčením třída ohrožení 3 a 4</t>
  </si>
  <si>
    <t>-647430927</t>
  </si>
  <si>
    <t>fig3*0,024</t>
  </si>
  <si>
    <t>fig4*0,024</t>
  </si>
  <si>
    <t>fig5*0,024</t>
  </si>
  <si>
    <t>fig6*0,024</t>
  </si>
  <si>
    <t>fig7*0,024</t>
  </si>
  <si>
    <t>fig8*0,08*0,05</t>
  </si>
  <si>
    <t>27</t>
  </si>
  <si>
    <t>762341210</t>
  </si>
  <si>
    <t>Montáž bednění střech rovných a šikmých sklonu do 60° z hrubých prken na sraz</t>
  </si>
  <si>
    <t>1418833701</t>
  </si>
  <si>
    <t>13,155*9,65+9,895*9,65         "vyšší střecha"</t>
  </si>
  <si>
    <t>10,33*9,65                                     "nižší střecha"</t>
  </si>
  <si>
    <t>Součet</t>
  </si>
  <si>
    <t>28</t>
  </si>
  <si>
    <t>762341410</t>
  </si>
  <si>
    <t>Montáž bednění střešních žlabů z hrubých prken</t>
  </si>
  <si>
    <t>765882910</t>
  </si>
  <si>
    <t>33,38*0,4                                    "odvětrání střechy"</t>
  </si>
  <si>
    <t>29</t>
  </si>
  <si>
    <t>762341610</t>
  </si>
  <si>
    <t>Montáž bednění štítových okapových říms z hrubých prken</t>
  </si>
  <si>
    <t>-1894018880</t>
  </si>
  <si>
    <t>47,806                      "čelní"</t>
  </si>
  <si>
    <t>3,332                       "boční"</t>
  </si>
  <si>
    <t xml:space="preserve">Mezisoučet                                      </t>
  </si>
  <si>
    <t>42,153                   "spodní"</t>
  </si>
  <si>
    <t>30</t>
  </si>
  <si>
    <t>762341811</t>
  </si>
  <si>
    <t>Demontáž bednění střech z prken</t>
  </si>
  <si>
    <t>-1288690078</t>
  </si>
  <si>
    <t>fig1*0,20                                        "20%"</t>
  </si>
  <si>
    <t>31</t>
  </si>
  <si>
    <t>762342441</t>
  </si>
  <si>
    <t>Montáž lišt trojúhelníkových nebo kontralatí na střechách sklonu do 60°</t>
  </si>
  <si>
    <t>-145387481</t>
  </si>
  <si>
    <t>9,65*21+9,65*32                   "80/50"</t>
  </si>
  <si>
    <t>762343811</t>
  </si>
  <si>
    <t>Demontáž bednění okapů a štítových říms z prken</t>
  </si>
  <si>
    <t>2082004416</t>
  </si>
  <si>
    <t>3,87+6,55+8,73+15,15+0,2+0,2+0,2+0,2          "Jih"</t>
  </si>
  <si>
    <t>3,31+6,37+9,55+14,09+0,5+0,15+0,2+0,4        "Sever"</t>
  </si>
  <si>
    <t>33</t>
  </si>
  <si>
    <t>762395000</t>
  </si>
  <si>
    <t>Spojovací prostředky krovů, bednění, laťování, nadstřešních konstrukcí</t>
  </si>
  <si>
    <t>1613321385</t>
  </si>
  <si>
    <t>34</t>
  </si>
  <si>
    <t>60511112</t>
  </si>
  <si>
    <t>řezivo jehličnaté smrk, borovice š přes 80mm tl 24mm dl 4-5m</t>
  </si>
  <si>
    <t>112550516</t>
  </si>
  <si>
    <t>fig3*0,024*1,1</t>
  </si>
  <si>
    <t>fig4*0,024*1,1</t>
  </si>
  <si>
    <t>fig5*0,024*1,1</t>
  </si>
  <si>
    <t>fig6*0,024*1,1</t>
  </si>
  <si>
    <t>fig7*0,024*1,1</t>
  </si>
  <si>
    <t>35</t>
  </si>
  <si>
    <t>60514112</t>
  </si>
  <si>
    <t>řezivo jehličnaté lať surová dl 4m</t>
  </si>
  <si>
    <t>-274485793</t>
  </si>
  <si>
    <t>fig8*0,08*0,05*1,1</t>
  </si>
  <si>
    <t>36</t>
  </si>
  <si>
    <t>998762102</t>
  </si>
  <si>
    <t>Přesun hmot tonážní pro kce tesařské v objektech v do 12 m</t>
  </si>
  <si>
    <t>171393156</t>
  </si>
  <si>
    <t>764</t>
  </si>
  <si>
    <t>Konstrukce klempířské</t>
  </si>
  <si>
    <t>37</t>
  </si>
  <si>
    <t>764001811</t>
  </si>
  <si>
    <t>Demontáž dilatační lišty do suti</t>
  </si>
  <si>
    <t>-159757308</t>
  </si>
  <si>
    <t>8,55</t>
  </si>
  <si>
    <t>38</t>
  </si>
  <si>
    <t>764002801</t>
  </si>
  <si>
    <t>Demontáž závětrné lišty do suti</t>
  </si>
  <si>
    <t>912105509</t>
  </si>
  <si>
    <t>9,65+23,3               "vyšší střecha"</t>
  </si>
  <si>
    <t>10,33                        "nižší střecha"</t>
  </si>
  <si>
    <t>39</t>
  </si>
  <si>
    <t>764002811</t>
  </si>
  <si>
    <t>Demontáž okapového plechu do suti v krytině povlakové</t>
  </si>
  <si>
    <t>1263670483</t>
  </si>
  <si>
    <t>23,3+10,33</t>
  </si>
  <si>
    <t>40</t>
  </si>
  <si>
    <t>764002881</t>
  </si>
  <si>
    <t>Demontáž lemování střešních prostupů do suti</t>
  </si>
  <si>
    <t>-428800095</t>
  </si>
  <si>
    <t>6,9*3*0,3</t>
  </si>
  <si>
    <t>2,45*4</t>
  </si>
  <si>
    <t>41</t>
  </si>
  <si>
    <t>764004801</t>
  </si>
  <si>
    <t>Demontáž podokapního žlabu do suti</t>
  </si>
  <si>
    <t>1355866327</t>
  </si>
  <si>
    <t>42</t>
  </si>
  <si>
    <t>764004861</t>
  </si>
  <si>
    <t>Demontáž svodu do suti</t>
  </si>
  <si>
    <t>-1079850561</t>
  </si>
  <si>
    <t>6,55+2,8+3,35</t>
  </si>
  <si>
    <t>43</t>
  </si>
  <si>
    <t>764121401</t>
  </si>
  <si>
    <t>Krytina střechy rovné drážkováním ze svitků z Al plechu rš 500 mm sklonu do 30°</t>
  </si>
  <si>
    <t>-1499991256</t>
  </si>
  <si>
    <t>44</t>
  </si>
  <si>
    <t>764121405</t>
  </si>
  <si>
    <t>Krytina střechy rovné drážkováním ze svitků z Al plechu rš 500 mm sklonu přes 60°</t>
  </si>
  <si>
    <t>352817357</t>
  </si>
  <si>
    <t>45</t>
  </si>
  <si>
    <t>764221406</t>
  </si>
  <si>
    <t>Oplechování větraného hřebene s větrací mřížkou z Al plechu rš 500 mm</t>
  </si>
  <si>
    <t>1230406853</t>
  </si>
  <si>
    <t>33,4</t>
  </si>
  <si>
    <t>46</t>
  </si>
  <si>
    <t>764222404</t>
  </si>
  <si>
    <t>Oplechování štítu závětrnou lištou z Al plechu rš 330 mm</t>
  </si>
  <si>
    <t>1211483587</t>
  </si>
  <si>
    <t>11,25*2</t>
  </si>
  <si>
    <t>9,65+0,45+0,65</t>
  </si>
  <si>
    <t>47</t>
  </si>
  <si>
    <t>764222432</t>
  </si>
  <si>
    <t>Oplechování rovné okapové hrany z Al plechu rš 200 mm</t>
  </si>
  <si>
    <t>-223331627</t>
  </si>
  <si>
    <t>48</t>
  </si>
  <si>
    <t>764324412</t>
  </si>
  <si>
    <t>Lemování prostupů střech s krytinou skládanou nebo plechovou bez lišty z Al plechu</t>
  </si>
  <si>
    <t>1023962597</t>
  </si>
  <si>
    <t>2,0*0,5                                "kolem komína"</t>
  </si>
  <si>
    <t>49</t>
  </si>
  <si>
    <t>764521404</t>
  </si>
  <si>
    <t>Žlab podokapní půlkruhový z Al plechu rš 330 mm</t>
  </si>
  <si>
    <t>-1948036960</t>
  </si>
  <si>
    <t>50</t>
  </si>
  <si>
    <t>764521444</t>
  </si>
  <si>
    <t>Kotlík oválný (trychtýřový) pro podokapní žlaby z Al plechu 330/100 mm</t>
  </si>
  <si>
    <t>1678259979</t>
  </si>
  <si>
    <t>51</t>
  </si>
  <si>
    <t>764528422</t>
  </si>
  <si>
    <t>Svody kruhové včetně objímek, kolen, odskoků z Al plechu průměru 100 mm</t>
  </si>
  <si>
    <t>-149628427</t>
  </si>
  <si>
    <t>7,0*2+4,0</t>
  </si>
  <si>
    <t>52</t>
  </si>
  <si>
    <t>998764102</t>
  </si>
  <si>
    <t>Přesun hmot tonážní pro konstrukce klempířské v objektech v do 12 m</t>
  </si>
  <si>
    <t>990551295</t>
  </si>
  <si>
    <t>765</t>
  </si>
  <si>
    <t>Krytina skládaná</t>
  </si>
  <si>
    <t>53</t>
  </si>
  <si>
    <t>765113112</t>
  </si>
  <si>
    <t>okapová hrana s větracím pásem kovovým</t>
  </si>
  <si>
    <t>-1559995607</t>
  </si>
  <si>
    <t>54</t>
  </si>
  <si>
    <t>765155022</t>
  </si>
  <si>
    <t>Montáž střešních doplňků krytiny bitumenové ze šindelů háků bezpečnostních</t>
  </si>
  <si>
    <t>-792194808</t>
  </si>
  <si>
    <t>55</t>
  </si>
  <si>
    <t>55351095</t>
  </si>
  <si>
    <t>háky střešní zajišťovací dle  EN 517 B pro skládané hliníkové krytiny</t>
  </si>
  <si>
    <t>1446670331</t>
  </si>
  <si>
    <t>56</t>
  </si>
  <si>
    <t>765191001</t>
  </si>
  <si>
    <t>Montáž pojistné hydroizolační nebo parotěsné fólie kladené ve sklonu do 20° lepením na bednění nebo izolaci</t>
  </si>
  <si>
    <t>-1011707560</t>
  </si>
  <si>
    <t>57</t>
  </si>
  <si>
    <t>28329036</t>
  </si>
  <si>
    <t>fólie kontaktní difuzně propustná pro doplňkovou hydroizolační vrstvu, třívrstvá mikroporézní PP 150g/m2 s integrovanou samolepící páskou</t>
  </si>
  <si>
    <t>1688152192</t>
  </si>
  <si>
    <t>fig4*1,1</t>
  </si>
  <si>
    <t>58</t>
  </si>
  <si>
    <t>765191051</t>
  </si>
  <si>
    <t>Montáž pojistné hydroizolační nebo parotěsné fólie hřebene větrané střechy</t>
  </si>
  <si>
    <t>1199670741</t>
  </si>
  <si>
    <t>59</t>
  </si>
  <si>
    <t>765193001</t>
  </si>
  <si>
    <t>Montáž podkladního vyrovnávacího pásu</t>
  </si>
  <si>
    <t>89640775</t>
  </si>
  <si>
    <t>60</t>
  </si>
  <si>
    <t>62866522</t>
  </si>
  <si>
    <t>pás podkladní tl 0,5mm s Al fólií asfaltového šindele</t>
  </si>
  <si>
    <t>29371601</t>
  </si>
  <si>
    <t>fig5*1,1</t>
  </si>
  <si>
    <t>fig6*1,1</t>
  </si>
  <si>
    <t>fig7*1,1</t>
  </si>
  <si>
    <t>61</t>
  </si>
  <si>
    <t>998765102</t>
  </si>
  <si>
    <t>Přesun hmot tonážní pro krytiny skládané v objektech v do 12 m</t>
  </si>
  <si>
    <t>-2111850804</t>
  </si>
  <si>
    <t>767</t>
  </si>
  <si>
    <t>Konstrukce zámečnické</t>
  </si>
  <si>
    <t>62</t>
  </si>
  <si>
    <t>767392802</t>
  </si>
  <si>
    <t>Demontáž krytin střech z plechů šroubovaných do suti</t>
  </si>
  <si>
    <t>862451257</t>
  </si>
  <si>
    <t>783</t>
  </si>
  <si>
    <t>Dokončovací práce - nátěry</t>
  </si>
  <si>
    <t>63</t>
  </si>
  <si>
    <t>783213021</t>
  </si>
  <si>
    <t>Napouštěcí dvojnásobný syntetický biodní nátěr tesařských prvků nezabudovaných do konstrukce</t>
  </si>
  <si>
    <t>-196361684</t>
  </si>
  <si>
    <t>fig1*0,80          "původní bednění střechy 80%"</t>
  </si>
  <si>
    <t>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</si>
  <si>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</si>
  <si>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</si>
  <si>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</si>
  <si>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</si>
  <si>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</si>
  <si>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</si>
  <si>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</si>
  <si>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</si>
  <si>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</si>
  <si>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</si>
  <si>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</si>
  <si>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</si>
  <si>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</si>
  <si>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</si>
  <si>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</si>
  <si>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</si>
  <si>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</si>
  <si>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-679488777</t>
  </si>
  <si>
    <t>VRN2</t>
  </si>
  <si>
    <t>Příprava staveniště</t>
  </si>
  <si>
    <t>020001000</t>
  </si>
  <si>
    <t>106916932</t>
  </si>
  <si>
    <t>VRN3</t>
  </si>
  <si>
    <t>Zařízení staveniště</t>
  </si>
  <si>
    <t>030001000</t>
  </si>
  <si>
    <t>-460779179</t>
  </si>
  <si>
    <t>VRN4</t>
  </si>
  <si>
    <t>Inženýrská činnost</t>
  </si>
  <si>
    <t>040001000</t>
  </si>
  <si>
    <t>55958299</t>
  </si>
  <si>
    <t>VRN5</t>
  </si>
  <si>
    <t>Finanční náklady</t>
  </si>
  <si>
    <t>050001000</t>
  </si>
  <si>
    <t>1625029184</t>
  </si>
  <si>
    <t>VRN6</t>
  </si>
  <si>
    <t>Územní vlivy</t>
  </si>
  <si>
    <t>060001000</t>
  </si>
  <si>
    <t>-725112720</t>
  </si>
  <si>
    <t>VRN7</t>
  </si>
  <si>
    <t>Provozní vlivy</t>
  </si>
  <si>
    <t>070001000</t>
  </si>
  <si>
    <t>-381037717</t>
  </si>
  <si>
    <t>VRN8</t>
  </si>
  <si>
    <t>Přesun stavebních kapacit</t>
  </si>
  <si>
    <t>080001000</t>
  </si>
  <si>
    <t>Další náklady na pracovníky</t>
  </si>
  <si>
    <t>-1639334331</t>
  </si>
  <si>
    <t>VRN9</t>
  </si>
  <si>
    <t>Ostatní náklady</t>
  </si>
  <si>
    <t>090001000</t>
  </si>
  <si>
    <t>1508288022</t>
  </si>
  <si>
    <t>SEZNAM FIGUR</t>
  </si>
  <si>
    <t>Výměra</t>
  </si>
  <si>
    <t xml:space="preserve"> 11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</si>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</sst>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4" fontId="23" fillId="2" borderId="9" xfId="0" applyNumberFormat="1" applyFont="1" applyFill="1" applyBorder="1" applyAlignment="1" applyProtection="1">
      <alignment vertical="center"/>
      <protection locked="0"/>
    </xf>
    <xf numFmtId="4" fontId="37" fillId="2" borderId="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left" vertical="center"/>
    </xf>
    <xf numFmtId="167" fontId="39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14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0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4" fontId="18" fillId="0" borderId="11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5" fillId="5" borderId="12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vertical="center"/>
      <protection/>
    </xf>
    <xf numFmtId="0" fontId="5" fillId="5" borderId="13" xfId="0" applyFont="1" applyFill="1" applyBorder="1" applyAlignment="1" applyProtection="1">
      <alignment horizontal="center" vertical="center"/>
      <protection/>
    </xf>
    <xf numFmtId="0" fontId="5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vertical="center"/>
      <protection/>
    </xf>
    <xf numFmtId="4" fontId="5" fillId="5" borderId="13" xfId="0" applyNumberFormat="1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23" fillId="3" borderId="12" xfId="0" applyFont="1" applyFill="1" applyBorder="1" applyAlignment="1" applyProtection="1">
      <alignment horizontal="center" vertical="center"/>
      <protection/>
    </xf>
    <xf numFmtId="0" fontId="23" fillId="3" borderId="13" xfId="0" applyFont="1" applyFill="1" applyBorder="1" applyAlignment="1" applyProtection="1">
      <alignment horizontal="left"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23" fillId="3" borderId="13" xfId="0" applyFont="1" applyFill="1" applyBorder="1" applyAlignment="1" applyProtection="1">
      <alignment horizontal="center" vertical="center"/>
      <protection/>
    </xf>
    <xf numFmtId="0" fontId="23" fillId="3" borderId="13" xfId="0" applyFont="1" applyFill="1" applyBorder="1" applyAlignment="1" applyProtection="1">
      <alignment horizontal="right" vertical="center"/>
      <protection/>
    </xf>
    <xf numFmtId="0" fontId="23" fillId="3" borderId="14" xfId="0" applyFont="1" applyFill="1" applyBorder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horizontal="center" vertical="center"/>
      <protection/>
    </xf>
    <xf numFmtId="0" fontId="24" fillId="0" borderId="6" xfId="0" applyFont="1" applyBorder="1" applyAlignment="1" applyProtection="1">
      <alignment horizontal="center" vertical="center" wrapText="1"/>
      <protection/>
    </xf>
    <xf numFmtId="0" fontId="24" fillId="0" borderId="7" xfId="0" applyFont="1" applyBorder="1" applyAlignment="1" applyProtection="1">
      <alignment horizontal="center" vertical="center" wrapText="1"/>
      <protection/>
    </xf>
    <xf numFmtId="0" fontId="24" fillId="0" borderId="8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9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7" fillId="0" borderId="0" xfId="20" applyFont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166" fontId="30" fillId="0" borderId="21" xfId="0" applyNumberFormat="1" applyFont="1" applyBorder="1" applyAlignment="1" applyProtection="1">
      <alignment vertical="center"/>
      <protection/>
    </xf>
    <xf numFmtId="4" fontId="30" fillId="0" borderId="22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12" xfId="0" applyFont="1" applyFill="1" applyBorder="1" applyAlignment="1" applyProtection="1">
      <alignment horizontal="left" vertical="center"/>
      <protection/>
    </xf>
    <xf numFmtId="0" fontId="5" fillId="3" borderId="13" xfId="0" applyFont="1" applyFill="1" applyBorder="1" applyAlignment="1" applyProtection="1">
      <alignment horizontal="right" vertical="center"/>
      <protection/>
    </xf>
    <xf numFmtId="0" fontId="5" fillId="3" borderId="13" xfId="0" applyFont="1" applyFill="1" applyBorder="1" applyAlignment="1" applyProtection="1">
      <alignment horizontal="center" vertical="center"/>
      <protection/>
    </xf>
    <xf numFmtId="4" fontId="5" fillId="3" borderId="13" xfId="0" applyNumberFormat="1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3" borderId="0" xfId="0" applyFont="1" applyFill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vertical="center"/>
      <protection/>
    </xf>
    <xf numFmtId="4" fontId="7" fillId="0" borderId="21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vertical="center"/>
      <protection/>
    </xf>
    <xf numFmtId="4" fontId="8" fillId="0" borderId="2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3" borderId="6" xfId="0" applyFont="1" applyFill="1" applyBorder="1" applyAlignment="1" applyProtection="1">
      <alignment horizontal="center" vertical="center" wrapText="1"/>
      <protection/>
    </xf>
    <xf numFmtId="0" fontId="23" fillId="3" borderId="7" xfId="0" applyFont="1" applyFill="1" applyBorder="1" applyAlignment="1" applyProtection="1">
      <alignment horizontal="center" vertical="center" wrapText="1"/>
      <protection/>
    </xf>
    <xf numFmtId="0" fontId="23" fillId="3" borderId="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166" fontId="34" fillId="0" borderId="17" xfId="0" applyNumberFormat="1" applyFont="1" applyBorder="1" applyAlignment="1" applyProtection="1">
      <alignment/>
      <protection/>
    </xf>
    <xf numFmtId="4" fontId="35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9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9" xfId="0" applyFont="1" applyBorder="1" applyAlignment="1" applyProtection="1">
      <alignment horizontal="center" vertical="center"/>
      <protection/>
    </xf>
    <xf numFmtId="49" fontId="23" fillId="0" borderId="9" xfId="0" applyNumberFormat="1" applyFont="1" applyBorder="1" applyAlignment="1" applyProtection="1">
      <alignment horizontal="left" vertical="center" wrapText="1"/>
      <protection/>
    </xf>
    <xf numFmtId="0" fontId="23" fillId="0" borderId="9" xfId="0" applyFont="1" applyBorder="1" applyAlignment="1" applyProtection="1">
      <alignment horizontal="left" vertical="center" wrapText="1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167" fontId="23" fillId="0" borderId="9" xfId="0" applyNumberFormat="1" applyFont="1" applyBorder="1" applyAlignment="1" applyProtection="1">
      <alignment vertical="center"/>
      <protection/>
    </xf>
    <xf numFmtId="4" fontId="23" fillId="0" borderId="9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37" fillId="0" borderId="9" xfId="0" applyFont="1" applyBorder="1" applyAlignment="1" applyProtection="1">
      <alignment horizontal="center" vertical="center"/>
      <protection/>
    </xf>
    <xf numFmtId="49" fontId="37" fillId="0" borderId="9" xfId="0" applyNumberFormat="1" applyFont="1" applyBorder="1" applyAlignment="1" applyProtection="1">
      <alignment horizontal="left" vertical="center" wrapText="1"/>
      <protection/>
    </xf>
    <xf numFmtId="0" fontId="37" fillId="0" borderId="9" xfId="0" applyFont="1" applyBorder="1" applyAlignment="1" applyProtection="1">
      <alignment horizontal="left" vertical="center" wrapText="1"/>
      <protection/>
    </xf>
    <xf numFmtId="0" fontId="37" fillId="0" borderId="9" xfId="0" applyFont="1" applyBorder="1" applyAlignment="1" applyProtection="1">
      <alignment horizontal="center" vertical="center" wrapText="1"/>
      <protection/>
    </xf>
    <xf numFmtId="167" fontId="37" fillId="0" borderId="9" xfId="0" applyNumberFormat="1" applyFont="1" applyBorder="1" applyAlignment="1" applyProtection="1">
      <alignment vertical="center"/>
      <protection/>
    </xf>
    <xf numFmtId="4" fontId="37" fillId="0" borderId="9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 applyProtection="1">
      <alignment vertical="center"/>
      <protection/>
    </xf>
    <xf numFmtId="0" fontId="37" fillId="2" borderId="18" xfId="0" applyFont="1" applyFill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24" fillId="2" borderId="20" xfId="0" applyFont="1" applyFill="1" applyBorder="1" applyAlignment="1" applyProtection="1">
      <alignment horizontal="left" vertical="center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166" fontId="24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>
      <selection activeCell="E14" sqref="E14:AJ14"/>
    </sheetView>
  </sheetViews>
  <sheetFormatPr defaultColWidth="9.140625" defaultRowHeight="12"/>
  <cols>
    <col min="1" max="1" width="8.28125" style="40" customWidth="1"/>
    <col min="2" max="2" width="1.7109375" style="40" customWidth="1"/>
    <col min="3" max="3" width="4.140625" style="40" customWidth="1"/>
    <col min="4" max="33" width="2.7109375" style="40" customWidth="1"/>
    <col min="34" max="34" width="3.28125" style="40" customWidth="1"/>
    <col min="35" max="35" width="31.7109375" style="40" customWidth="1"/>
    <col min="36" max="37" width="2.421875" style="40" customWidth="1"/>
    <col min="38" max="38" width="8.28125" style="40" customWidth="1"/>
    <col min="39" max="39" width="3.28125" style="40" customWidth="1"/>
    <col min="40" max="40" width="13.28125" style="40" customWidth="1"/>
    <col min="41" max="41" width="7.421875" style="40" customWidth="1"/>
    <col min="42" max="42" width="4.140625" style="40" customWidth="1"/>
    <col min="43" max="43" width="15.7109375" style="40" hidden="1" customWidth="1"/>
    <col min="44" max="44" width="13.7109375" style="40" customWidth="1"/>
    <col min="45" max="47" width="25.8515625" style="40" hidden="1" customWidth="1"/>
    <col min="48" max="49" width="21.7109375" style="40" hidden="1" customWidth="1"/>
    <col min="50" max="51" width="25.00390625" style="40" hidden="1" customWidth="1"/>
    <col min="52" max="52" width="21.7109375" style="40" hidden="1" customWidth="1"/>
    <col min="53" max="53" width="19.140625" style="40" hidden="1" customWidth="1"/>
    <col min="54" max="54" width="25.00390625" style="40" hidden="1" customWidth="1"/>
    <col min="55" max="55" width="21.7109375" style="40" hidden="1" customWidth="1"/>
    <col min="56" max="56" width="19.140625" style="40" hidden="1" customWidth="1"/>
    <col min="57" max="57" width="66.421875" style="40" customWidth="1"/>
    <col min="58" max="70" width="9.28125" style="40" customWidth="1"/>
    <col min="71" max="91" width="9.28125" style="40" hidden="1" customWidth="1"/>
    <col min="92" max="16384" width="9.28125" style="40" customWidth="1"/>
  </cols>
  <sheetData>
    <row r="1" spans="1:74" ht="12">
      <c r="A1" s="39" t="s">
        <v>0</v>
      </c>
      <c r="AZ1" s="39" t="s">
        <v>1</v>
      </c>
      <c r="BA1" s="39" t="s">
        <v>2</v>
      </c>
      <c r="BB1" s="39" t="s">
        <v>1</v>
      </c>
      <c r="BT1" s="39" t="s">
        <v>3</v>
      </c>
      <c r="BU1" s="39" t="s">
        <v>3</v>
      </c>
      <c r="BV1" s="39" t="s">
        <v>4</v>
      </c>
    </row>
    <row r="2" spans="44:72" ht="36.95" customHeight="1">
      <c r="AR2" s="41" t="s">
        <v>5</v>
      </c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S2" s="43" t="s">
        <v>6</v>
      </c>
      <c r="BT2" s="43" t="s">
        <v>7</v>
      </c>
    </row>
    <row r="3" spans="2:72" ht="6.95" customHeight="1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6"/>
      <c r="BS3" s="43" t="s">
        <v>8</v>
      </c>
      <c r="BT3" s="43" t="s">
        <v>9</v>
      </c>
    </row>
    <row r="4" spans="2:71" ht="24.95" customHeight="1">
      <c r="B4" s="46"/>
      <c r="D4" s="47" t="s">
        <v>10</v>
      </c>
      <c r="AR4" s="46"/>
      <c r="AS4" s="48" t="s">
        <v>11</v>
      </c>
      <c r="BE4" s="49" t="s">
        <v>12</v>
      </c>
      <c r="BS4" s="43" t="s">
        <v>13</v>
      </c>
    </row>
    <row r="5" spans="2:71" ht="12" customHeight="1">
      <c r="B5" s="46"/>
      <c r="D5" s="50" t="s">
        <v>14</v>
      </c>
      <c r="K5" s="51" t="s">
        <v>15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R5" s="46"/>
      <c r="BE5" s="52" t="s">
        <v>16</v>
      </c>
      <c r="BS5" s="43" t="s">
        <v>6</v>
      </c>
    </row>
    <row r="6" spans="2:71" ht="36.95" customHeight="1">
      <c r="B6" s="46"/>
      <c r="D6" s="53" t="s">
        <v>17</v>
      </c>
      <c r="K6" s="54" t="s">
        <v>18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R6" s="46"/>
      <c r="BE6" s="55"/>
      <c r="BS6" s="43" t="s">
        <v>6</v>
      </c>
    </row>
    <row r="7" spans="2:71" ht="12" customHeight="1">
      <c r="B7" s="46"/>
      <c r="D7" s="56" t="s">
        <v>19</v>
      </c>
      <c r="K7" s="57" t="s">
        <v>1</v>
      </c>
      <c r="AK7" s="56" t="s">
        <v>20</v>
      </c>
      <c r="AN7" s="57" t="s">
        <v>1</v>
      </c>
      <c r="AR7" s="46"/>
      <c r="BE7" s="55"/>
      <c r="BS7" s="43" t="s">
        <v>8</v>
      </c>
    </row>
    <row r="8" spans="2:71" ht="12" customHeight="1">
      <c r="B8" s="46"/>
      <c r="D8" s="56" t="s">
        <v>21</v>
      </c>
      <c r="K8" s="57" t="s">
        <v>22</v>
      </c>
      <c r="AK8" s="56" t="s">
        <v>23</v>
      </c>
      <c r="AN8" s="12" t="s">
        <v>24</v>
      </c>
      <c r="AR8" s="46"/>
      <c r="BE8" s="55"/>
      <c r="BS8" s="43" t="s">
        <v>8</v>
      </c>
    </row>
    <row r="9" spans="2:71" ht="14.45" customHeight="1">
      <c r="B9" s="46"/>
      <c r="AR9" s="46"/>
      <c r="BE9" s="55"/>
      <c r="BS9" s="43" t="s">
        <v>8</v>
      </c>
    </row>
    <row r="10" spans="2:71" ht="12" customHeight="1">
      <c r="B10" s="46"/>
      <c r="D10" s="56" t="s">
        <v>25</v>
      </c>
      <c r="AK10" s="56" t="s">
        <v>26</v>
      </c>
      <c r="AN10" s="57" t="s">
        <v>1</v>
      </c>
      <c r="AR10" s="46"/>
      <c r="BE10" s="55"/>
      <c r="BS10" s="43" t="s">
        <v>6</v>
      </c>
    </row>
    <row r="11" spans="2:71" ht="18.4" customHeight="1">
      <c r="B11" s="46"/>
      <c r="E11" s="57" t="s">
        <v>27</v>
      </c>
      <c r="AK11" s="56" t="s">
        <v>28</v>
      </c>
      <c r="AN11" s="57" t="s">
        <v>1</v>
      </c>
      <c r="AR11" s="46"/>
      <c r="BE11" s="55"/>
      <c r="BS11" s="43" t="s">
        <v>6</v>
      </c>
    </row>
    <row r="12" spans="2:71" ht="6.95" customHeight="1">
      <c r="B12" s="46"/>
      <c r="AR12" s="46"/>
      <c r="BE12" s="55"/>
      <c r="BS12" s="43" t="s">
        <v>8</v>
      </c>
    </row>
    <row r="13" spans="2:71" ht="12" customHeight="1">
      <c r="B13" s="46"/>
      <c r="D13" s="56" t="s">
        <v>29</v>
      </c>
      <c r="AK13" s="56" t="s">
        <v>26</v>
      </c>
      <c r="AN13" s="13" t="s">
        <v>30</v>
      </c>
      <c r="AR13" s="46"/>
      <c r="BE13" s="55"/>
      <c r="BS13" s="43" t="s">
        <v>8</v>
      </c>
    </row>
    <row r="14" spans="2:71" ht="12.75">
      <c r="B14" s="46"/>
      <c r="E14" s="36" t="s">
        <v>30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56" t="s">
        <v>28</v>
      </c>
      <c r="AN14" s="13" t="s">
        <v>30</v>
      </c>
      <c r="AR14" s="46"/>
      <c r="BE14" s="55"/>
      <c r="BS14" s="43" t="s">
        <v>8</v>
      </c>
    </row>
    <row r="15" spans="2:71" ht="6.95" customHeight="1">
      <c r="B15" s="46"/>
      <c r="AR15" s="46"/>
      <c r="BE15" s="55"/>
      <c r="BS15" s="43" t="s">
        <v>3</v>
      </c>
    </row>
    <row r="16" spans="2:71" ht="12" customHeight="1">
      <c r="B16" s="46"/>
      <c r="D16" s="56" t="s">
        <v>31</v>
      </c>
      <c r="AK16" s="56" t="s">
        <v>26</v>
      </c>
      <c r="AN16" s="57" t="s">
        <v>1</v>
      </c>
      <c r="AR16" s="46"/>
      <c r="BE16" s="55"/>
      <c r="BS16" s="43" t="s">
        <v>3</v>
      </c>
    </row>
    <row r="17" spans="2:71" ht="18.4" customHeight="1">
      <c r="B17" s="46"/>
      <c r="E17" s="57" t="s">
        <v>32</v>
      </c>
      <c r="AK17" s="56" t="s">
        <v>28</v>
      </c>
      <c r="AN17" s="57" t="s">
        <v>1</v>
      </c>
      <c r="AR17" s="46"/>
      <c r="BE17" s="55"/>
      <c r="BS17" s="43" t="s">
        <v>33</v>
      </c>
    </row>
    <row r="18" spans="2:71" ht="6.95" customHeight="1">
      <c r="B18" s="46"/>
      <c r="AR18" s="46"/>
      <c r="BE18" s="55"/>
      <c r="BS18" s="43" t="s">
        <v>8</v>
      </c>
    </row>
    <row r="19" spans="2:71" ht="12" customHeight="1">
      <c r="B19" s="46"/>
      <c r="D19" s="56" t="s">
        <v>34</v>
      </c>
      <c r="AK19" s="56" t="s">
        <v>26</v>
      </c>
      <c r="AN19" s="57" t="s">
        <v>1</v>
      </c>
      <c r="AR19" s="46"/>
      <c r="BE19" s="55"/>
      <c r="BS19" s="43" t="s">
        <v>8</v>
      </c>
    </row>
    <row r="20" spans="2:71" ht="18.4" customHeight="1">
      <c r="B20" s="46"/>
      <c r="E20" s="57" t="s">
        <v>35</v>
      </c>
      <c r="AK20" s="56" t="s">
        <v>28</v>
      </c>
      <c r="AN20" s="57" t="s">
        <v>1</v>
      </c>
      <c r="AR20" s="46"/>
      <c r="BE20" s="55"/>
      <c r="BS20" s="43" t="s">
        <v>33</v>
      </c>
    </row>
    <row r="21" spans="2:57" ht="6.95" customHeight="1">
      <c r="B21" s="46"/>
      <c r="AR21" s="46"/>
      <c r="BE21" s="55"/>
    </row>
    <row r="22" spans="2:57" ht="12" customHeight="1">
      <c r="B22" s="46"/>
      <c r="D22" s="56" t="s">
        <v>36</v>
      </c>
      <c r="AR22" s="46"/>
      <c r="BE22" s="55"/>
    </row>
    <row r="23" spans="2:57" ht="16.5" customHeight="1">
      <c r="B23" s="46"/>
      <c r="E23" s="58" t="s">
        <v>1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R23" s="46"/>
      <c r="BE23" s="55"/>
    </row>
    <row r="24" spans="2:57" ht="6.95" customHeight="1">
      <c r="B24" s="46"/>
      <c r="AR24" s="46"/>
      <c r="BE24" s="55"/>
    </row>
    <row r="25" spans="2:57" ht="6.95" customHeight="1">
      <c r="B25" s="46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R25" s="46"/>
      <c r="BE25" s="55"/>
    </row>
    <row r="26" spans="1:57" s="66" customFormat="1" ht="25.9" customHeight="1">
      <c r="A26" s="60"/>
      <c r="B26" s="61"/>
      <c r="C26" s="60"/>
      <c r="D26" s="62" t="s">
        <v>37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4">
        <f>ROUND(AG94,0)</f>
        <v>0</v>
      </c>
      <c r="AL26" s="65"/>
      <c r="AM26" s="65"/>
      <c r="AN26" s="65"/>
      <c r="AO26" s="65"/>
      <c r="AP26" s="60"/>
      <c r="AQ26" s="60"/>
      <c r="AR26" s="61"/>
      <c r="BE26" s="55"/>
    </row>
    <row r="27" spans="1:57" s="66" customFormat="1" ht="6.95" customHeight="1">
      <c r="A27" s="60"/>
      <c r="B27" s="61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1"/>
      <c r="BE27" s="55"/>
    </row>
    <row r="28" spans="1:57" s="66" customFormat="1" ht="12.75">
      <c r="A28" s="60"/>
      <c r="B28" s="61"/>
      <c r="C28" s="60"/>
      <c r="D28" s="60"/>
      <c r="E28" s="60"/>
      <c r="F28" s="60"/>
      <c r="G28" s="60"/>
      <c r="H28" s="60"/>
      <c r="I28" s="60"/>
      <c r="J28" s="60"/>
      <c r="K28" s="60"/>
      <c r="L28" s="67" t="s">
        <v>38</v>
      </c>
      <c r="M28" s="67"/>
      <c r="N28" s="67"/>
      <c r="O28" s="67"/>
      <c r="P28" s="67"/>
      <c r="Q28" s="60"/>
      <c r="R28" s="60"/>
      <c r="S28" s="60"/>
      <c r="T28" s="60"/>
      <c r="U28" s="60"/>
      <c r="V28" s="60"/>
      <c r="W28" s="67" t="s">
        <v>39</v>
      </c>
      <c r="X28" s="67"/>
      <c r="Y28" s="67"/>
      <c r="Z28" s="67"/>
      <c r="AA28" s="67"/>
      <c r="AB28" s="67"/>
      <c r="AC28" s="67"/>
      <c r="AD28" s="67"/>
      <c r="AE28" s="67"/>
      <c r="AF28" s="60"/>
      <c r="AG28" s="60"/>
      <c r="AH28" s="60"/>
      <c r="AI28" s="60"/>
      <c r="AJ28" s="60"/>
      <c r="AK28" s="67" t="s">
        <v>40</v>
      </c>
      <c r="AL28" s="67"/>
      <c r="AM28" s="67"/>
      <c r="AN28" s="67"/>
      <c r="AO28" s="67"/>
      <c r="AP28" s="60"/>
      <c r="AQ28" s="60"/>
      <c r="AR28" s="61"/>
      <c r="BE28" s="55"/>
    </row>
    <row r="29" spans="2:57" s="68" customFormat="1" ht="14.45" customHeight="1">
      <c r="B29" s="69"/>
      <c r="D29" s="56" t="s">
        <v>41</v>
      </c>
      <c r="F29" s="56" t="s">
        <v>42</v>
      </c>
      <c r="L29" s="70">
        <v>0.21</v>
      </c>
      <c r="M29" s="71"/>
      <c r="N29" s="71"/>
      <c r="O29" s="71"/>
      <c r="P29" s="71"/>
      <c r="W29" s="72">
        <f>ROUND(AZ94,0)</f>
        <v>0</v>
      </c>
      <c r="X29" s="71"/>
      <c r="Y29" s="71"/>
      <c r="Z29" s="71"/>
      <c r="AA29" s="71"/>
      <c r="AB29" s="71"/>
      <c r="AC29" s="71"/>
      <c r="AD29" s="71"/>
      <c r="AE29" s="71"/>
      <c r="AK29" s="72">
        <f>ROUND(AV94,0)</f>
        <v>0</v>
      </c>
      <c r="AL29" s="71"/>
      <c r="AM29" s="71"/>
      <c r="AN29" s="71"/>
      <c r="AO29" s="71"/>
      <c r="AR29" s="69"/>
      <c r="BE29" s="73"/>
    </row>
    <row r="30" spans="2:57" s="68" customFormat="1" ht="14.45" customHeight="1">
      <c r="B30" s="69"/>
      <c r="F30" s="56" t="s">
        <v>43</v>
      </c>
      <c r="L30" s="70">
        <v>0.15</v>
      </c>
      <c r="M30" s="71"/>
      <c r="N30" s="71"/>
      <c r="O30" s="71"/>
      <c r="P30" s="71"/>
      <c r="W30" s="72">
        <f>ROUND(BA94,0)</f>
        <v>0</v>
      </c>
      <c r="X30" s="71"/>
      <c r="Y30" s="71"/>
      <c r="Z30" s="71"/>
      <c r="AA30" s="71"/>
      <c r="AB30" s="71"/>
      <c r="AC30" s="71"/>
      <c r="AD30" s="71"/>
      <c r="AE30" s="71"/>
      <c r="AK30" s="72">
        <f>ROUND(AW94,0)</f>
        <v>0</v>
      </c>
      <c r="AL30" s="71"/>
      <c r="AM30" s="71"/>
      <c r="AN30" s="71"/>
      <c r="AO30" s="71"/>
      <c r="AR30" s="69"/>
      <c r="BE30" s="73"/>
    </row>
    <row r="31" spans="2:57" s="68" customFormat="1" ht="14.45" customHeight="1" hidden="1">
      <c r="B31" s="69"/>
      <c r="F31" s="56" t="s">
        <v>44</v>
      </c>
      <c r="L31" s="70">
        <v>0.21</v>
      </c>
      <c r="M31" s="71"/>
      <c r="N31" s="71"/>
      <c r="O31" s="71"/>
      <c r="P31" s="71"/>
      <c r="W31" s="72">
        <f>ROUND(BB94,0)</f>
        <v>0</v>
      </c>
      <c r="X31" s="71"/>
      <c r="Y31" s="71"/>
      <c r="Z31" s="71"/>
      <c r="AA31" s="71"/>
      <c r="AB31" s="71"/>
      <c r="AC31" s="71"/>
      <c r="AD31" s="71"/>
      <c r="AE31" s="71"/>
      <c r="AK31" s="72">
        <v>0</v>
      </c>
      <c r="AL31" s="71"/>
      <c r="AM31" s="71"/>
      <c r="AN31" s="71"/>
      <c r="AO31" s="71"/>
      <c r="AR31" s="69"/>
      <c r="BE31" s="73"/>
    </row>
    <row r="32" spans="2:57" s="68" customFormat="1" ht="14.45" customHeight="1" hidden="1">
      <c r="B32" s="69"/>
      <c r="F32" s="56" t="s">
        <v>45</v>
      </c>
      <c r="L32" s="70">
        <v>0.15</v>
      </c>
      <c r="M32" s="71"/>
      <c r="N32" s="71"/>
      <c r="O32" s="71"/>
      <c r="P32" s="71"/>
      <c r="W32" s="72">
        <f>ROUND(BC94,0)</f>
        <v>0</v>
      </c>
      <c r="X32" s="71"/>
      <c r="Y32" s="71"/>
      <c r="Z32" s="71"/>
      <c r="AA32" s="71"/>
      <c r="AB32" s="71"/>
      <c r="AC32" s="71"/>
      <c r="AD32" s="71"/>
      <c r="AE32" s="71"/>
      <c r="AK32" s="72">
        <v>0</v>
      </c>
      <c r="AL32" s="71"/>
      <c r="AM32" s="71"/>
      <c r="AN32" s="71"/>
      <c r="AO32" s="71"/>
      <c r="AR32" s="69"/>
      <c r="BE32" s="73"/>
    </row>
    <row r="33" spans="2:57" s="68" customFormat="1" ht="14.45" customHeight="1" hidden="1">
      <c r="B33" s="69"/>
      <c r="F33" s="56" t="s">
        <v>46</v>
      </c>
      <c r="L33" s="70">
        <v>0</v>
      </c>
      <c r="M33" s="71"/>
      <c r="N33" s="71"/>
      <c r="O33" s="71"/>
      <c r="P33" s="71"/>
      <c r="W33" s="72">
        <f>ROUND(BD94,0)</f>
        <v>0</v>
      </c>
      <c r="X33" s="71"/>
      <c r="Y33" s="71"/>
      <c r="Z33" s="71"/>
      <c r="AA33" s="71"/>
      <c r="AB33" s="71"/>
      <c r="AC33" s="71"/>
      <c r="AD33" s="71"/>
      <c r="AE33" s="71"/>
      <c r="AK33" s="72">
        <v>0</v>
      </c>
      <c r="AL33" s="71"/>
      <c r="AM33" s="71"/>
      <c r="AN33" s="71"/>
      <c r="AO33" s="71"/>
      <c r="AR33" s="69"/>
      <c r="BE33" s="73"/>
    </row>
    <row r="34" spans="1:57" s="66" customFormat="1" ht="6.95" customHeight="1">
      <c r="A34" s="60"/>
      <c r="B34" s="61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1"/>
      <c r="BE34" s="55"/>
    </row>
    <row r="35" spans="1:57" s="66" customFormat="1" ht="25.9" customHeight="1">
      <c r="A35" s="60"/>
      <c r="B35" s="61"/>
      <c r="C35" s="74"/>
      <c r="D35" s="75" t="s">
        <v>47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 t="s">
        <v>48</v>
      </c>
      <c r="U35" s="76"/>
      <c r="V35" s="76"/>
      <c r="W35" s="76"/>
      <c r="X35" s="78" t="s">
        <v>49</v>
      </c>
      <c r="Y35" s="79"/>
      <c r="Z35" s="79"/>
      <c r="AA35" s="79"/>
      <c r="AB35" s="79"/>
      <c r="AC35" s="76"/>
      <c r="AD35" s="76"/>
      <c r="AE35" s="76"/>
      <c r="AF35" s="76"/>
      <c r="AG35" s="76"/>
      <c r="AH35" s="76"/>
      <c r="AI35" s="76"/>
      <c r="AJ35" s="76"/>
      <c r="AK35" s="80">
        <f>SUM(AK26:AK33)</f>
        <v>0</v>
      </c>
      <c r="AL35" s="79"/>
      <c r="AM35" s="79"/>
      <c r="AN35" s="79"/>
      <c r="AO35" s="81"/>
      <c r="AP35" s="74"/>
      <c r="AQ35" s="74"/>
      <c r="AR35" s="61"/>
      <c r="BE35" s="60"/>
    </row>
    <row r="36" spans="1:57" s="66" customFormat="1" ht="6.95" customHeight="1">
      <c r="A36" s="60"/>
      <c r="B36" s="61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1"/>
      <c r="BE36" s="60"/>
    </row>
    <row r="37" spans="1:57" s="66" customFormat="1" ht="14.45" customHeight="1">
      <c r="A37" s="60"/>
      <c r="B37" s="61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1"/>
      <c r="BE37" s="60"/>
    </row>
    <row r="38" spans="2:44" ht="14.45" customHeight="1">
      <c r="B38" s="46"/>
      <c r="AR38" s="46"/>
    </row>
    <row r="39" spans="2:44" ht="14.45" customHeight="1">
      <c r="B39" s="46"/>
      <c r="AR39" s="46"/>
    </row>
    <row r="40" spans="2:44" ht="14.45" customHeight="1">
      <c r="B40" s="46"/>
      <c r="AR40" s="46"/>
    </row>
    <row r="41" spans="2:44" ht="14.45" customHeight="1">
      <c r="B41" s="46"/>
      <c r="AR41" s="46"/>
    </row>
    <row r="42" spans="2:44" ht="14.45" customHeight="1">
      <c r="B42" s="46"/>
      <c r="AR42" s="46"/>
    </row>
    <row r="43" spans="2:44" ht="14.45" customHeight="1">
      <c r="B43" s="46"/>
      <c r="AR43" s="46"/>
    </row>
    <row r="44" spans="2:44" ht="14.45" customHeight="1">
      <c r="B44" s="46"/>
      <c r="AR44" s="46"/>
    </row>
    <row r="45" spans="2:44" ht="14.45" customHeight="1">
      <c r="B45" s="46"/>
      <c r="AR45" s="46"/>
    </row>
    <row r="46" spans="2:44" ht="14.45" customHeight="1">
      <c r="B46" s="46"/>
      <c r="AR46" s="46"/>
    </row>
    <row r="47" spans="2:44" ht="14.45" customHeight="1">
      <c r="B47" s="46"/>
      <c r="AR47" s="46"/>
    </row>
    <row r="48" spans="2:44" ht="14.45" customHeight="1">
      <c r="B48" s="46"/>
      <c r="AR48" s="46"/>
    </row>
    <row r="49" spans="2:44" s="66" customFormat="1" ht="14.45" customHeight="1">
      <c r="B49" s="82"/>
      <c r="D49" s="83" t="s">
        <v>50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3" t="s">
        <v>51</v>
      </c>
      <c r="AI49" s="84"/>
      <c r="AJ49" s="84"/>
      <c r="AK49" s="84"/>
      <c r="AL49" s="84"/>
      <c r="AM49" s="84"/>
      <c r="AN49" s="84"/>
      <c r="AO49" s="84"/>
      <c r="AR49" s="82"/>
    </row>
    <row r="50" spans="2:44" ht="11.25">
      <c r="B50" s="46"/>
      <c r="AR50" s="46"/>
    </row>
    <row r="51" spans="2:44" ht="11.25">
      <c r="B51" s="46"/>
      <c r="AR51" s="46"/>
    </row>
    <row r="52" spans="2:44" ht="11.25">
      <c r="B52" s="46"/>
      <c r="AR52" s="46"/>
    </row>
    <row r="53" spans="2:44" ht="11.25">
      <c r="B53" s="46"/>
      <c r="AR53" s="46"/>
    </row>
    <row r="54" spans="2:44" ht="11.25">
      <c r="B54" s="46"/>
      <c r="AR54" s="46"/>
    </row>
    <row r="55" spans="2:44" ht="11.25">
      <c r="B55" s="46"/>
      <c r="AR55" s="46"/>
    </row>
    <row r="56" spans="2:44" ht="11.25">
      <c r="B56" s="46"/>
      <c r="AR56" s="46"/>
    </row>
    <row r="57" spans="2:44" ht="11.25">
      <c r="B57" s="46"/>
      <c r="AR57" s="46"/>
    </row>
    <row r="58" spans="2:44" ht="11.25">
      <c r="B58" s="46"/>
      <c r="AR58" s="46"/>
    </row>
    <row r="59" spans="2:44" ht="11.25">
      <c r="B59" s="46"/>
      <c r="AR59" s="46"/>
    </row>
    <row r="60" spans="1:57" s="66" customFormat="1" ht="12.75">
      <c r="A60" s="60"/>
      <c r="B60" s="61"/>
      <c r="C60" s="60"/>
      <c r="D60" s="85" t="s">
        <v>52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85" t="s">
        <v>53</v>
      </c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85" t="s">
        <v>52</v>
      </c>
      <c r="AI60" s="63"/>
      <c r="AJ60" s="63"/>
      <c r="AK60" s="63"/>
      <c r="AL60" s="63"/>
      <c r="AM60" s="85" t="s">
        <v>53</v>
      </c>
      <c r="AN60" s="63"/>
      <c r="AO60" s="63"/>
      <c r="AP60" s="60"/>
      <c r="AQ60" s="60"/>
      <c r="AR60" s="61"/>
      <c r="BE60" s="60"/>
    </row>
    <row r="61" spans="2:44" ht="11.25">
      <c r="B61" s="46"/>
      <c r="AR61" s="46"/>
    </row>
    <row r="62" spans="2:44" ht="11.25">
      <c r="B62" s="46"/>
      <c r="AR62" s="46"/>
    </row>
    <row r="63" spans="2:44" ht="11.25">
      <c r="B63" s="46"/>
      <c r="AR63" s="46"/>
    </row>
    <row r="64" spans="1:57" s="66" customFormat="1" ht="12.75">
      <c r="A64" s="60"/>
      <c r="B64" s="61"/>
      <c r="C64" s="60"/>
      <c r="D64" s="83" t="s">
        <v>54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3" t="s">
        <v>55</v>
      </c>
      <c r="AI64" s="86"/>
      <c r="AJ64" s="86"/>
      <c r="AK64" s="86"/>
      <c r="AL64" s="86"/>
      <c r="AM64" s="86"/>
      <c r="AN64" s="86"/>
      <c r="AO64" s="86"/>
      <c r="AP64" s="60"/>
      <c r="AQ64" s="60"/>
      <c r="AR64" s="61"/>
      <c r="BE64" s="60"/>
    </row>
    <row r="65" spans="2:44" ht="11.25">
      <c r="B65" s="46"/>
      <c r="AR65" s="46"/>
    </row>
    <row r="66" spans="2:44" ht="11.25">
      <c r="B66" s="46"/>
      <c r="AR66" s="46"/>
    </row>
    <row r="67" spans="2:44" ht="11.25">
      <c r="B67" s="46"/>
      <c r="AR67" s="46"/>
    </row>
    <row r="68" spans="2:44" ht="11.25">
      <c r="B68" s="46"/>
      <c r="AR68" s="46"/>
    </row>
    <row r="69" spans="2:44" ht="11.25">
      <c r="B69" s="46"/>
      <c r="AR69" s="46"/>
    </row>
    <row r="70" spans="2:44" ht="11.25">
      <c r="B70" s="46"/>
      <c r="AR70" s="46"/>
    </row>
    <row r="71" spans="2:44" ht="11.25">
      <c r="B71" s="46"/>
      <c r="AR71" s="46"/>
    </row>
    <row r="72" spans="2:44" ht="11.25">
      <c r="B72" s="46"/>
      <c r="AR72" s="46"/>
    </row>
    <row r="73" spans="2:44" ht="11.25">
      <c r="B73" s="46"/>
      <c r="AR73" s="46"/>
    </row>
    <row r="74" spans="2:44" ht="11.25">
      <c r="B74" s="46"/>
      <c r="AR74" s="46"/>
    </row>
    <row r="75" spans="1:57" s="66" customFormat="1" ht="12.75">
      <c r="A75" s="60"/>
      <c r="B75" s="61"/>
      <c r="C75" s="60"/>
      <c r="D75" s="85" t="s">
        <v>52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85" t="s">
        <v>53</v>
      </c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85" t="s">
        <v>52</v>
      </c>
      <c r="AI75" s="63"/>
      <c r="AJ75" s="63"/>
      <c r="AK75" s="63"/>
      <c r="AL75" s="63"/>
      <c r="AM75" s="85" t="s">
        <v>53</v>
      </c>
      <c r="AN75" s="63"/>
      <c r="AO75" s="63"/>
      <c r="AP75" s="60"/>
      <c r="AQ75" s="60"/>
      <c r="AR75" s="61"/>
      <c r="BE75" s="60"/>
    </row>
    <row r="76" spans="1:57" s="66" customFormat="1" ht="11.25">
      <c r="A76" s="60"/>
      <c r="B76" s="61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1"/>
      <c r="BE76" s="60"/>
    </row>
    <row r="77" spans="1:57" s="66" customFormat="1" ht="6.95" customHeight="1">
      <c r="A77" s="60"/>
      <c r="B77" s="87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61"/>
      <c r="BE77" s="60"/>
    </row>
    <row r="81" spans="1:57" s="66" customFormat="1" ht="6.95" customHeight="1">
      <c r="A81" s="60"/>
      <c r="B81" s="89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61"/>
      <c r="BE81" s="60"/>
    </row>
    <row r="82" spans="1:57" s="66" customFormat="1" ht="24.95" customHeight="1">
      <c r="A82" s="60"/>
      <c r="B82" s="61"/>
      <c r="C82" s="47" t="s">
        <v>56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1"/>
      <c r="BE82" s="60"/>
    </row>
    <row r="83" spans="1:57" s="66" customFormat="1" ht="6.95" customHeight="1">
      <c r="A83" s="60"/>
      <c r="B83" s="61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1"/>
      <c r="BE83" s="60"/>
    </row>
    <row r="84" spans="2:44" s="91" customFormat="1" ht="12" customHeight="1">
      <c r="B84" s="92"/>
      <c r="C84" s="56" t="s">
        <v>14</v>
      </c>
      <c r="L84" s="91" t="str">
        <f>K5</f>
        <v>LinekCZ19</v>
      </c>
      <c r="AR84" s="92"/>
    </row>
    <row r="85" spans="2:44" s="93" customFormat="1" ht="36.95" customHeight="1">
      <c r="B85" s="94"/>
      <c r="C85" s="95" t="s">
        <v>17</v>
      </c>
      <c r="L85" s="96" t="str">
        <f>K6</f>
        <v>Rekonstrukce střechy Letní stadión Chrudim</v>
      </c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R85" s="94"/>
    </row>
    <row r="86" spans="1:57" s="66" customFormat="1" ht="6.95" customHeight="1">
      <c r="A86" s="60"/>
      <c r="B86" s="61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1"/>
      <c r="BE86" s="60"/>
    </row>
    <row r="87" spans="1:57" s="66" customFormat="1" ht="12" customHeight="1">
      <c r="A87" s="60"/>
      <c r="B87" s="61"/>
      <c r="C87" s="56" t="s">
        <v>21</v>
      </c>
      <c r="D87" s="60"/>
      <c r="E87" s="60"/>
      <c r="F87" s="60"/>
      <c r="G87" s="60"/>
      <c r="H87" s="60"/>
      <c r="I87" s="60"/>
      <c r="J87" s="60"/>
      <c r="K87" s="60"/>
      <c r="L87" s="98" t="str">
        <f>IF(K8="","",K8)</f>
        <v>Chrudim, Novoměstská 230</v>
      </c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56" t="s">
        <v>23</v>
      </c>
      <c r="AJ87" s="60"/>
      <c r="AK87" s="60"/>
      <c r="AL87" s="60"/>
      <c r="AM87" s="99" t="str">
        <f>IF(AN8="","",AN8)</f>
        <v>24. 5. 2021</v>
      </c>
      <c r="AN87" s="99"/>
      <c r="AO87" s="60"/>
      <c r="AP87" s="60"/>
      <c r="AQ87" s="60"/>
      <c r="AR87" s="61"/>
      <c r="BE87" s="60"/>
    </row>
    <row r="88" spans="1:57" s="66" customFormat="1" ht="6.95" customHeight="1">
      <c r="A88" s="60"/>
      <c r="B88" s="61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1"/>
      <c r="BE88" s="60"/>
    </row>
    <row r="89" spans="1:57" s="66" customFormat="1" ht="25.7" customHeight="1">
      <c r="A89" s="60"/>
      <c r="B89" s="61"/>
      <c r="C89" s="56" t="s">
        <v>25</v>
      </c>
      <c r="D89" s="60"/>
      <c r="E89" s="60"/>
      <c r="F89" s="60"/>
      <c r="G89" s="60"/>
      <c r="H89" s="60"/>
      <c r="I89" s="60"/>
      <c r="J89" s="60"/>
      <c r="K89" s="60"/>
      <c r="L89" s="91" t="str">
        <f>IF(E11="","",E11)</f>
        <v>Sportovní areály města Chrudim s.r.o., V Průhonech</v>
      </c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56" t="s">
        <v>31</v>
      </c>
      <c r="AJ89" s="60"/>
      <c r="AK89" s="60"/>
      <c r="AL89" s="60"/>
      <c r="AM89" s="100" t="str">
        <f>IF(E17="","",E17)</f>
        <v>ing. Petr Linek, Sokolovská 519, Chrudim</v>
      </c>
      <c r="AN89" s="101"/>
      <c r="AO89" s="101"/>
      <c r="AP89" s="101"/>
      <c r="AQ89" s="60"/>
      <c r="AR89" s="61"/>
      <c r="AS89" s="102" t="s">
        <v>57</v>
      </c>
      <c r="AT89" s="103"/>
      <c r="AU89" s="104"/>
      <c r="AV89" s="104"/>
      <c r="AW89" s="104"/>
      <c r="AX89" s="104"/>
      <c r="AY89" s="104"/>
      <c r="AZ89" s="104"/>
      <c r="BA89" s="104"/>
      <c r="BB89" s="104"/>
      <c r="BC89" s="104"/>
      <c r="BD89" s="105"/>
      <c r="BE89" s="60"/>
    </row>
    <row r="90" spans="1:57" s="66" customFormat="1" ht="15.2" customHeight="1">
      <c r="A90" s="60"/>
      <c r="B90" s="61"/>
      <c r="C90" s="56" t="s">
        <v>29</v>
      </c>
      <c r="D90" s="60"/>
      <c r="E90" s="60"/>
      <c r="F90" s="60"/>
      <c r="G90" s="60"/>
      <c r="H90" s="60"/>
      <c r="I90" s="60"/>
      <c r="J90" s="60"/>
      <c r="K90" s="60"/>
      <c r="L90" s="91" t="str">
        <f>IF(E14="Vyplň údaj","",E14)</f>
        <v/>
      </c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56" t="s">
        <v>34</v>
      </c>
      <c r="AJ90" s="60"/>
      <c r="AK90" s="60"/>
      <c r="AL90" s="60"/>
      <c r="AM90" s="100" t="str">
        <f>IF(E20="","",E20)</f>
        <v>ing. V. Švehla</v>
      </c>
      <c r="AN90" s="101"/>
      <c r="AO90" s="101"/>
      <c r="AP90" s="101"/>
      <c r="AQ90" s="60"/>
      <c r="AR90" s="61"/>
      <c r="AS90" s="106"/>
      <c r="AT90" s="107"/>
      <c r="AU90" s="108"/>
      <c r="AV90" s="108"/>
      <c r="AW90" s="108"/>
      <c r="AX90" s="108"/>
      <c r="AY90" s="108"/>
      <c r="AZ90" s="108"/>
      <c r="BA90" s="108"/>
      <c r="BB90" s="108"/>
      <c r="BC90" s="108"/>
      <c r="BD90" s="109"/>
      <c r="BE90" s="60"/>
    </row>
    <row r="91" spans="1:57" s="66" customFormat="1" ht="10.9" customHeight="1">
      <c r="A91" s="60"/>
      <c r="B91" s="61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1"/>
      <c r="AS91" s="106"/>
      <c r="AT91" s="107"/>
      <c r="AU91" s="108"/>
      <c r="AV91" s="108"/>
      <c r="AW91" s="108"/>
      <c r="AX91" s="108"/>
      <c r="AY91" s="108"/>
      <c r="AZ91" s="108"/>
      <c r="BA91" s="108"/>
      <c r="BB91" s="108"/>
      <c r="BC91" s="108"/>
      <c r="BD91" s="109"/>
      <c r="BE91" s="60"/>
    </row>
    <row r="92" spans="1:57" s="66" customFormat="1" ht="29.25" customHeight="1">
      <c r="A92" s="60"/>
      <c r="B92" s="61"/>
      <c r="C92" s="110" t="s">
        <v>58</v>
      </c>
      <c r="D92" s="111"/>
      <c r="E92" s="111"/>
      <c r="F92" s="111"/>
      <c r="G92" s="111"/>
      <c r="H92" s="112"/>
      <c r="I92" s="113" t="s">
        <v>59</v>
      </c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4" t="s">
        <v>60</v>
      </c>
      <c r="AH92" s="111"/>
      <c r="AI92" s="111"/>
      <c r="AJ92" s="111"/>
      <c r="AK92" s="111"/>
      <c r="AL92" s="111"/>
      <c r="AM92" s="111"/>
      <c r="AN92" s="113" t="s">
        <v>61</v>
      </c>
      <c r="AO92" s="111"/>
      <c r="AP92" s="115"/>
      <c r="AQ92" s="116" t="s">
        <v>62</v>
      </c>
      <c r="AR92" s="61"/>
      <c r="AS92" s="117" t="s">
        <v>63</v>
      </c>
      <c r="AT92" s="118" t="s">
        <v>64</v>
      </c>
      <c r="AU92" s="118" t="s">
        <v>65</v>
      </c>
      <c r="AV92" s="118" t="s">
        <v>66</v>
      </c>
      <c r="AW92" s="118" t="s">
        <v>67</v>
      </c>
      <c r="AX92" s="118" t="s">
        <v>68</v>
      </c>
      <c r="AY92" s="118" t="s">
        <v>69</v>
      </c>
      <c r="AZ92" s="118" t="s">
        <v>70</v>
      </c>
      <c r="BA92" s="118" t="s">
        <v>71</v>
      </c>
      <c r="BB92" s="118" t="s">
        <v>72</v>
      </c>
      <c r="BC92" s="118" t="s">
        <v>73</v>
      </c>
      <c r="BD92" s="119" t="s">
        <v>74</v>
      </c>
      <c r="BE92" s="60"/>
    </row>
    <row r="93" spans="1:57" s="66" customFormat="1" ht="10.9" customHeight="1">
      <c r="A93" s="60"/>
      <c r="B93" s="61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1"/>
      <c r="AS93" s="120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2"/>
      <c r="BE93" s="60"/>
    </row>
    <row r="94" spans="2:90" s="123" customFormat="1" ht="32.45" customHeight="1">
      <c r="B94" s="124"/>
      <c r="C94" s="125" t="s">
        <v>75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7">
        <f>ROUND(SUM(AG95:AG96),0)</f>
        <v>0</v>
      </c>
      <c r="AH94" s="127"/>
      <c r="AI94" s="127"/>
      <c r="AJ94" s="127"/>
      <c r="AK94" s="127"/>
      <c r="AL94" s="127"/>
      <c r="AM94" s="127"/>
      <c r="AN94" s="128">
        <f>SUM(AG94,AT94)</f>
        <v>0</v>
      </c>
      <c r="AO94" s="128"/>
      <c r="AP94" s="128"/>
      <c r="AQ94" s="129" t="s">
        <v>1</v>
      </c>
      <c r="AR94" s="124"/>
      <c r="AS94" s="130">
        <f>ROUND(SUM(AS95:AS96),0)</f>
        <v>0</v>
      </c>
      <c r="AT94" s="131">
        <f>ROUND(SUM(AV94:AW94),0)</f>
        <v>0</v>
      </c>
      <c r="AU94" s="132">
        <f>ROUND(SUM(AU95:AU96),5)</f>
        <v>0</v>
      </c>
      <c r="AV94" s="131">
        <f>ROUND(AZ94*L29,0)</f>
        <v>0</v>
      </c>
      <c r="AW94" s="131">
        <f>ROUND(BA94*L30,0)</f>
        <v>0</v>
      </c>
      <c r="AX94" s="131">
        <f>ROUND(BB94*L29,0)</f>
        <v>0</v>
      </c>
      <c r="AY94" s="131">
        <f>ROUND(BC94*L30,0)</f>
        <v>0</v>
      </c>
      <c r="AZ94" s="131">
        <f>ROUND(SUM(AZ95:AZ96),0)</f>
        <v>0</v>
      </c>
      <c r="BA94" s="131">
        <f>ROUND(SUM(BA95:BA96),0)</f>
        <v>0</v>
      </c>
      <c r="BB94" s="131">
        <f>ROUND(SUM(BB95:BB96),0)</f>
        <v>0</v>
      </c>
      <c r="BC94" s="131">
        <f>ROUND(SUM(BC95:BC96),0)</f>
        <v>0</v>
      </c>
      <c r="BD94" s="133">
        <f>ROUND(SUM(BD95:BD96),0)</f>
        <v>0</v>
      </c>
      <c r="BS94" s="134" t="s">
        <v>76</v>
      </c>
      <c r="BT94" s="134" t="s">
        <v>77</v>
      </c>
      <c r="BU94" s="135" t="s">
        <v>78</v>
      </c>
      <c r="BV94" s="134" t="s">
        <v>79</v>
      </c>
      <c r="BW94" s="134" t="s">
        <v>4</v>
      </c>
      <c r="BX94" s="134" t="s">
        <v>80</v>
      </c>
      <c r="CL94" s="134" t="s">
        <v>1</v>
      </c>
    </row>
    <row r="95" spans="1:91" s="148" customFormat="1" ht="16.5" customHeight="1">
      <c r="A95" s="136" t="s">
        <v>81</v>
      </c>
      <c r="B95" s="137"/>
      <c r="C95" s="138"/>
      <c r="D95" s="139" t="s">
        <v>82</v>
      </c>
      <c r="E95" s="139"/>
      <c r="F95" s="139"/>
      <c r="G95" s="139"/>
      <c r="H95" s="139"/>
      <c r="I95" s="140"/>
      <c r="J95" s="139" t="s">
        <v>83</v>
      </c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41">
        <f>'11 - Rekonstrukce střechy'!J30</f>
        <v>0</v>
      </c>
      <c r="AH95" s="142"/>
      <c r="AI95" s="142"/>
      <c r="AJ95" s="142"/>
      <c r="AK95" s="142"/>
      <c r="AL95" s="142"/>
      <c r="AM95" s="142"/>
      <c r="AN95" s="141">
        <f>SUM(AG95,AT95)</f>
        <v>0</v>
      </c>
      <c r="AO95" s="142"/>
      <c r="AP95" s="142"/>
      <c r="AQ95" s="143" t="s">
        <v>84</v>
      </c>
      <c r="AR95" s="137"/>
      <c r="AS95" s="144">
        <v>0</v>
      </c>
      <c r="AT95" s="145">
        <f>ROUND(SUM(AV95:AW95),0)</f>
        <v>0</v>
      </c>
      <c r="AU95" s="146">
        <f>'11 - Rekonstrukce střechy'!P129</f>
        <v>0</v>
      </c>
      <c r="AV95" s="145">
        <f>'11 - Rekonstrukce střechy'!J33</f>
        <v>0</v>
      </c>
      <c r="AW95" s="145">
        <f>'11 - Rekonstrukce střechy'!J34</f>
        <v>0</v>
      </c>
      <c r="AX95" s="145">
        <f>'11 - Rekonstrukce střechy'!J35</f>
        <v>0</v>
      </c>
      <c r="AY95" s="145">
        <f>'11 - Rekonstrukce střechy'!J36</f>
        <v>0</v>
      </c>
      <c r="AZ95" s="145">
        <f>'11 - Rekonstrukce střechy'!F33</f>
        <v>0</v>
      </c>
      <c r="BA95" s="145">
        <f>'11 - Rekonstrukce střechy'!F34</f>
        <v>0</v>
      </c>
      <c r="BB95" s="145">
        <f>'11 - Rekonstrukce střechy'!F35</f>
        <v>0</v>
      </c>
      <c r="BC95" s="145">
        <f>'11 - Rekonstrukce střechy'!F36</f>
        <v>0</v>
      </c>
      <c r="BD95" s="147">
        <f>'11 - Rekonstrukce střechy'!F37</f>
        <v>0</v>
      </c>
      <c r="BT95" s="149" t="s">
        <v>8</v>
      </c>
      <c r="BV95" s="149" t="s">
        <v>79</v>
      </c>
      <c r="BW95" s="149" t="s">
        <v>85</v>
      </c>
      <c r="BX95" s="149" t="s">
        <v>4</v>
      </c>
      <c r="CL95" s="149" t="s">
        <v>1</v>
      </c>
      <c r="CM95" s="149" t="s">
        <v>86</v>
      </c>
    </row>
    <row r="96" spans="1:91" s="148" customFormat="1" ht="16.5" customHeight="1">
      <c r="A96" s="136" t="s">
        <v>81</v>
      </c>
      <c r="B96" s="137"/>
      <c r="C96" s="138"/>
      <c r="D96" s="139" t="s">
        <v>86</v>
      </c>
      <c r="E96" s="139"/>
      <c r="F96" s="139"/>
      <c r="G96" s="139"/>
      <c r="H96" s="139"/>
      <c r="I96" s="140"/>
      <c r="J96" s="139" t="s">
        <v>87</v>
      </c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41">
        <f>'2 - Vedlejší náklady'!J30</f>
        <v>0</v>
      </c>
      <c r="AH96" s="142"/>
      <c r="AI96" s="142"/>
      <c r="AJ96" s="142"/>
      <c r="AK96" s="142"/>
      <c r="AL96" s="142"/>
      <c r="AM96" s="142"/>
      <c r="AN96" s="141">
        <f>SUM(AG96,AT96)</f>
        <v>0</v>
      </c>
      <c r="AO96" s="142"/>
      <c r="AP96" s="142"/>
      <c r="AQ96" s="143" t="s">
        <v>84</v>
      </c>
      <c r="AR96" s="137"/>
      <c r="AS96" s="150">
        <v>0</v>
      </c>
      <c r="AT96" s="151">
        <f>ROUND(SUM(AV96:AW96),0)</f>
        <v>0</v>
      </c>
      <c r="AU96" s="152">
        <f>'2 - Vedlejší náklady'!P126</f>
        <v>0</v>
      </c>
      <c r="AV96" s="151">
        <f>'2 - Vedlejší náklady'!J33</f>
        <v>0</v>
      </c>
      <c r="AW96" s="151">
        <f>'2 - Vedlejší náklady'!J34</f>
        <v>0</v>
      </c>
      <c r="AX96" s="151">
        <f>'2 - Vedlejší náklady'!J35</f>
        <v>0</v>
      </c>
      <c r="AY96" s="151">
        <f>'2 - Vedlejší náklady'!J36</f>
        <v>0</v>
      </c>
      <c r="AZ96" s="151">
        <f>'2 - Vedlejší náklady'!F33</f>
        <v>0</v>
      </c>
      <c r="BA96" s="151">
        <f>'2 - Vedlejší náklady'!F34</f>
        <v>0</v>
      </c>
      <c r="BB96" s="151">
        <f>'2 - Vedlejší náklady'!F35</f>
        <v>0</v>
      </c>
      <c r="BC96" s="151">
        <f>'2 - Vedlejší náklady'!F36</f>
        <v>0</v>
      </c>
      <c r="BD96" s="153">
        <f>'2 - Vedlejší náklady'!F37</f>
        <v>0</v>
      </c>
      <c r="BT96" s="149" t="s">
        <v>8</v>
      </c>
      <c r="BV96" s="149" t="s">
        <v>79</v>
      </c>
      <c r="BW96" s="149" t="s">
        <v>88</v>
      </c>
      <c r="BX96" s="149" t="s">
        <v>4</v>
      </c>
      <c r="CL96" s="149" t="s">
        <v>1</v>
      </c>
      <c r="CM96" s="149" t="s">
        <v>86</v>
      </c>
    </row>
    <row r="97" spans="1:57" s="66" customFormat="1" ht="30" customHeight="1">
      <c r="A97" s="60"/>
      <c r="B97" s="61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1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</row>
    <row r="98" spans="1:57" s="66" customFormat="1" ht="6.95" customHeight="1">
      <c r="A98" s="60"/>
      <c r="B98" s="87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61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</row>
  </sheetData>
  <sheetProtection password="C8B4" sheet="1" objects="1" scenarios="1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1 - Rekonstrukce střechy'!C2" display="/"/>
    <hyperlink ref="A96" location="'2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2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40" customWidth="1"/>
    <col min="2" max="2" width="1.1484375" style="40" customWidth="1"/>
    <col min="3" max="3" width="4.140625" style="40" customWidth="1"/>
    <col min="4" max="4" width="4.28125" style="40" customWidth="1"/>
    <col min="5" max="5" width="17.140625" style="40" customWidth="1"/>
    <col min="6" max="6" width="50.8515625" style="40" customWidth="1"/>
    <col min="7" max="7" width="7.421875" style="40" customWidth="1"/>
    <col min="8" max="8" width="11.421875" style="40" customWidth="1"/>
    <col min="9" max="11" width="20.140625" style="40" customWidth="1"/>
    <col min="12" max="12" width="9.28125" style="40" customWidth="1"/>
    <col min="13" max="13" width="10.8515625" style="40" hidden="1" customWidth="1"/>
    <col min="14" max="14" width="9.28125" style="40" hidden="1" customWidth="1"/>
    <col min="15" max="20" width="14.140625" style="40" hidden="1" customWidth="1"/>
    <col min="21" max="21" width="16.28125" style="40" hidden="1" customWidth="1"/>
    <col min="22" max="22" width="12.28125" style="40" customWidth="1"/>
    <col min="23" max="23" width="16.28125" style="40" customWidth="1"/>
    <col min="24" max="24" width="12.28125" style="40" customWidth="1"/>
    <col min="25" max="25" width="15.00390625" style="40" customWidth="1"/>
    <col min="26" max="26" width="11.00390625" style="40" customWidth="1"/>
    <col min="27" max="27" width="15.00390625" style="40" customWidth="1"/>
    <col min="28" max="28" width="16.28125" style="40" customWidth="1"/>
    <col min="29" max="29" width="11.00390625" style="40" customWidth="1"/>
    <col min="30" max="30" width="15.00390625" style="40" customWidth="1"/>
    <col min="31" max="31" width="16.28125" style="40" customWidth="1"/>
    <col min="32" max="43" width="9.28125" style="40" customWidth="1"/>
    <col min="44" max="65" width="9.28125" style="40" hidden="1" customWidth="1"/>
    <col min="66" max="16384" width="9.28125" style="40" customWidth="1"/>
  </cols>
  <sheetData>
    <row r="1" ht="12"/>
    <row r="2" spans="12:56" ht="36.95" customHeight="1">
      <c r="L2" s="41" t="s">
        <v>5</v>
      </c>
      <c r="M2" s="42"/>
      <c r="N2" s="42"/>
      <c r="O2" s="42"/>
      <c r="P2" s="42"/>
      <c r="Q2" s="42"/>
      <c r="R2" s="42"/>
      <c r="S2" s="42"/>
      <c r="T2" s="42"/>
      <c r="U2" s="42"/>
      <c r="V2" s="42"/>
      <c r="AT2" s="43" t="s">
        <v>85</v>
      </c>
      <c r="AZ2" s="155" t="s">
        <v>89</v>
      </c>
      <c r="BA2" s="155" t="s">
        <v>90</v>
      </c>
      <c r="BB2" s="155" t="s">
        <v>1</v>
      </c>
      <c r="BC2" s="155" t="s">
        <v>91</v>
      </c>
      <c r="BD2" s="155" t="s">
        <v>86</v>
      </c>
    </row>
    <row r="3" spans="2:56" ht="6.95" customHeight="1">
      <c r="B3" s="44"/>
      <c r="C3" s="45"/>
      <c r="D3" s="45"/>
      <c r="E3" s="45"/>
      <c r="F3" s="45"/>
      <c r="G3" s="45"/>
      <c r="H3" s="45"/>
      <c r="I3" s="45"/>
      <c r="J3" s="45"/>
      <c r="K3" s="45"/>
      <c r="L3" s="46"/>
      <c r="AT3" s="43" t="s">
        <v>86</v>
      </c>
      <c r="AZ3" s="155" t="s">
        <v>92</v>
      </c>
      <c r="BA3" s="155" t="s">
        <v>93</v>
      </c>
      <c r="BB3" s="155" t="s">
        <v>1</v>
      </c>
      <c r="BC3" s="155" t="s">
        <v>94</v>
      </c>
      <c r="BD3" s="155" t="s">
        <v>86</v>
      </c>
    </row>
    <row r="4" spans="2:56" ht="24.95" customHeight="1">
      <c r="B4" s="46"/>
      <c r="D4" s="47" t="s">
        <v>95</v>
      </c>
      <c r="L4" s="46"/>
      <c r="M4" s="156" t="s">
        <v>11</v>
      </c>
      <c r="AT4" s="43" t="s">
        <v>3</v>
      </c>
      <c r="AZ4" s="155" t="s">
        <v>96</v>
      </c>
      <c r="BA4" s="155" t="s">
        <v>97</v>
      </c>
      <c r="BB4" s="155" t="s">
        <v>1</v>
      </c>
      <c r="BC4" s="155" t="s">
        <v>98</v>
      </c>
      <c r="BD4" s="155" t="s">
        <v>86</v>
      </c>
    </row>
    <row r="5" spans="2:56" ht="6.95" customHeight="1">
      <c r="B5" s="46"/>
      <c r="L5" s="46"/>
      <c r="AZ5" s="155" t="s">
        <v>99</v>
      </c>
      <c r="BA5" s="155" t="s">
        <v>100</v>
      </c>
      <c r="BB5" s="155" t="s">
        <v>1</v>
      </c>
      <c r="BC5" s="155" t="s">
        <v>101</v>
      </c>
      <c r="BD5" s="155" t="s">
        <v>86</v>
      </c>
    </row>
    <row r="6" spans="2:56" ht="12" customHeight="1">
      <c r="B6" s="46"/>
      <c r="D6" s="56" t="s">
        <v>17</v>
      </c>
      <c r="L6" s="46"/>
      <c r="AZ6" s="155" t="s">
        <v>102</v>
      </c>
      <c r="BA6" s="155" t="s">
        <v>103</v>
      </c>
      <c r="BB6" s="155" t="s">
        <v>1</v>
      </c>
      <c r="BC6" s="155" t="s">
        <v>104</v>
      </c>
      <c r="BD6" s="155" t="s">
        <v>86</v>
      </c>
    </row>
    <row r="7" spans="2:56" ht="16.5" customHeight="1">
      <c r="B7" s="46"/>
      <c r="E7" s="157" t="str">
        <f>'Rekapitulace stavby'!K6</f>
        <v>Rekonstrukce střechy Letní stadión Chrudim</v>
      </c>
      <c r="F7" s="158"/>
      <c r="G7" s="158"/>
      <c r="H7" s="158"/>
      <c r="L7" s="46"/>
      <c r="AZ7" s="155" t="s">
        <v>105</v>
      </c>
      <c r="BA7" s="155" t="s">
        <v>106</v>
      </c>
      <c r="BB7" s="155" t="s">
        <v>1</v>
      </c>
      <c r="BC7" s="155" t="s">
        <v>107</v>
      </c>
      <c r="BD7" s="155" t="s">
        <v>86</v>
      </c>
    </row>
    <row r="8" spans="1:56" s="66" customFormat="1" ht="12" customHeight="1">
      <c r="A8" s="60"/>
      <c r="B8" s="61"/>
      <c r="C8" s="60"/>
      <c r="D8" s="56" t="s">
        <v>108</v>
      </c>
      <c r="E8" s="60"/>
      <c r="F8" s="60"/>
      <c r="G8" s="60"/>
      <c r="H8" s="60"/>
      <c r="I8" s="60"/>
      <c r="J8" s="60"/>
      <c r="K8" s="60"/>
      <c r="L8" s="82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Z8" s="155" t="s">
        <v>109</v>
      </c>
      <c r="BA8" s="155" t="s">
        <v>110</v>
      </c>
      <c r="BB8" s="155" t="s">
        <v>1</v>
      </c>
      <c r="BC8" s="155" t="s">
        <v>111</v>
      </c>
      <c r="BD8" s="155" t="s">
        <v>86</v>
      </c>
    </row>
    <row r="9" spans="1:56" s="66" customFormat="1" ht="16.5" customHeight="1">
      <c r="A9" s="60"/>
      <c r="B9" s="61"/>
      <c r="C9" s="60"/>
      <c r="D9" s="60"/>
      <c r="E9" s="96" t="s">
        <v>112</v>
      </c>
      <c r="F9" s="159"/>
      <c r="G9" s="159"/>
      <c r="H9" s="159"/>
      <c r="I9" s="60"/>
      <c r="J9" s="60"/>
      <c r="K9" s="60"/>
      <c r="L9" s="82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Z9" s="155" t="s">
        <v>113</v>
      </c>
      <c r="BA9" s="155" t="s">
        <v>114</v>
      </c>
      <c r="BB9" s="155" t="s">
        <v>1</v>
      </c>
      <c r="BC9" s="155" t="s">
        <v>115</v>
      </c>
      <c r="BD9" s="155" t="s">
        <v>86</v>
      </c>
    </row>
    <row r="10" spans="1:31" s="66" customFormat="1" ht="11.25">
      <c r="A10" s="60"/>
      <c r="B10" s="61"/>
      <c r="C10" s="60"/>
      <c r="D10" s="60"/>
      <c r="E10" s="60"/>
      <c r="F10" s="60"/>
      <c r="G10" s="60"/>
      <c r="H10" s="60"/>
      <c r="I10" s="60"/>
      <c r="J10" s="60"/>
      <c r="K10" s="60"/>
      <c r="L10" s="82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s="66" customFormat="1" ht="12" customHeight="1">
      <c r="A11" s="60"/>
      <c r="B11" s="61"/>
      <c r="C11" s="60"/>
      <c r="D11" s="56" t="s">
        <v>19</v>
      </c>
      <c r="E11" s="60"/>
      <c r="F11" s="57" t="s">
        <v>1</v>
      </c>
      <c r="G11" s="60"/>
      <c r="H11" s="60"/>
      <c r="I11" s="56" t="s">
        <v>20</v>
      </c>
      <c r="J11" s="57" t="s">
        <v>1</v>
      </c>
      <c r="K11" s="60"/>
      <c r="L11" s="82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s="66" customFormat="1" ht="12" customHeight="1">
      <c r="A12" s="60"/>
      <c r="B12" s="61"/>
      <c r="C12" s="60"/>
      <c r="D12" s="56" t="s">
        <v>21</v>
      </c>
      <c r="E12" s="60"/>
      <c r="F12" s="57" t="s">
        <v>22</v>
      </c>
      <c r="G12" s="60"/>
      <c r="H12" s="60"/>
      <c r="I12" s="56" t="s">
        <v>23</v>
      </c>
      <c r="J12" s="160" t="str">
        <f>'Rekapitulace stavby'!AN8</f>
        <v>24. 5. 2021</v>
      </c>
      <c r="K12" s="60"/>
      <c r="L12" s="82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s="66" customFormat="1" ht="10.9" customHeight="1">
      <c r="A13" s="60"/>
      <c r="B13" s="61"/>
      <c r="C13" s="60"/>
      <c r="D13" s="60"/>
      <c r="E13" s="60"/>
      <c r="F13" s="60"/>
      <c r="G13" s="60"/>
      <c r="H13" s="60"/>
      <c r="I13" s="60"/>
      <c r="J13" s="60"/>
      <c r="K13" s="60"/>
      <c r="L13" s="82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s="66" customFormat="1" ht="12" customHeight="1">
      <c r="A14" s="60"/>
      <c r="B14" s="61"/>
      <c r="C14" s="60"/>
      <c r="D14" s="56" t="s">
        <v>25</v>
      </c>
      <c r="E14" s="60"/>
      <c r="F14" s="60"/>
      <c r="G14" s="60"/>
      <c r="H14" s="60"/>
      <c r="I14" s="56" t="s">
        <v>26</v>
      </c>
      <c r="J14" s="57" t="s">
        <v>1</v>
      </c>
      <c r="K14" s="60"/>
      <c r="L14" s="82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s="66" customFormat="1" ht="18" customHeight="1">
      <c r="A15" s="60"/>
      <c r="B15" s="61"/>
      <c r="C15" s="60"/>
      <c r="D15" s="60"/>
      <c r="E15" s="57" t="s">
        <v>27</v>
      </c>
      <c r="F15" s="60"/>
      <c r="G15" s="60"/>
      <c r="H15" s="60"/>
      <c r="I15" s="56" t="s">
        <v>28</v>
      </c>
      <c r="J15" s="57" t="s">
        <v>1</v>
      </c>
      <c r="K15" s="60"/>
      <c r="L15" s="82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s="66" customFormat="1" ht="6.95" customHeight="1">
      <c r="A16" s="60"/>
      <c r="B16" s="61"/>
      <c r="C16" s="60"/>
      <c r="D16" s="60"/>
      <c r="E16" s="60"/>
      <c r="F16" s="60"/>
      <c r="G16" s="60"/>
      <c r="H16" s="60"/>
      <c r="I16" s="60"/>
      <c r="J16" s="60"/>
      <c r="K16" s="60"/>
      <c r="L16" s="82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s="66" customFormat="1" ht="12" customHeight="1">
      <c r="A17" s="60"/>
      <c r="B17" s="61"/>
      <c r="C17" s="60"/>
      <c r="D17" s="56" t="s">
        <v>29</v>
      </c>
      <c r="E17" s="60"/>
      <c r="F17" s="60"/>
      <c r="G17" s="60"/>
      <c r="H17" s="60"/>
      <c r="I17" s="56" t="s">
        <v>26</v>
      </c>
      <c r="J17" s="12" t="str">
        <f>'Rekapitulace stavby'!AN13</f>
        <v>Vyplň údaj</v>
      </c>
      <c r="K17" s="60"/>
      <c r="L17" s="82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s="66" customFormat="1" ht="18" customHeight="1">
      <c r="A18" s="60"/>
      <c r="B18" s="61"/>
      <c r="C18" s="60"/>
      <c r="D18" s="60"/>
      <c r="E18" s="38" t="str">
        <f>'Rekapitulace stavby'!E14</f>
        <v>Vyplň údaj</v>
      </c>
      <c r="F18" s="266"/>
      <c r="G18" s="266"/>
      <c r="H18" s="266"/>
      <c r="I18" s="56" t="s">
        <v>28</v>
      </c>
      <c r="J18" s="12" t="str">
        <f>'Rekapitulace stavby'!AN14</f>
        <v>Vyplň údaj</v>
      </c>
      <c r="K18" s="60"/>
      <c r="L18" s="82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s="66" customFormat="1" ht="6.95" customHeight="1">
      <c r="A19" s="60"/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82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s="66" customFormat="1" ht="12" customHeight="1">
      <c r="A20" s="60"/>
      <c r="B20" s="61"/>
      <c r="C20" s="60"/>
      <c r="D20" s="56" t="s">
        <v>31</v>
      </c>
      <c r="E20" s="60"/>
      <c r="F20" s="60"/>
      <c r="G20" s="60"/>
      <c r="H20" s="60"/>
      <c r="I20" s="56" t="s">
        <v>26</v>
      </c>
      <c r="J20" s="57" t="s">
        <v>1</v>
      </c>
      <c r="K20" s="60"/>
      <c r="L20" s="82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s="66" customFormat="1" ht="18" customHeight="1">
      <c r="A21" s="60"/>
      <c r="B21" s="61"/>
      <c r="C21" s="60"/>
      <c r="D21" s="60"/>
      <c r="E21" s="57" t="s">
        <v>32</v>
      </c>
      <c r="F21" s="60"/>
      <c r="G21" s="60"/>
      <c r="H21" s="60"/>
      <c r="I21" s="56" t="s">
        <v>28</v>
      </c>
      <c r="J21" s="57" t="s">
        <v>1</v>
      </c>
      <c r="K21" s="60"/>
      <c r="L21" s="8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s="66" customFormat="1" ht="6.95" customHeight="1">
      <c r="A22" s="60"/>
      <c r="B22" s="61"/>
      <c r="C22" s="60"/>
      <c r="D22" s="60"/>
      <c r="E22" s="60"/>
      <c r="F22" s="60"/>
      <c r="G22" s="60"/>
      <c r="H22" s="60"/>
      <c r="I22" s="60"/>
      <c r="J22" s="60"/>
      <c r="K22" s="60"/>
      <c r="L22" s="8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s="66" customFormat="1" ht="12" customHeight="1">
      <c r="A23" s="60"/>
      <c r="B23" s="61"/>
      <c r="C23" s="60"/>
      <c r="D23" s="56" t="s">
        <v>34</v>
      </c>
      <c r="E23" s="60"/>
      <c r="F23" s="60"/>
      <c r="G23" s="60"/>
      <c r="H23" s="60"/>
      <c r="I23" s="56" t="s">
        <v>26</v>
      </c>
      <c r="J23" s="57" t="s">
        <v>1</v>
      </c>
      <c r="K23" s="60"/>
      <c r="L23" s="82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s="66" customFormat="1" ht="18" customHeight="1">
      <c r="A24" s="60"/>
      <c r="B24" s="61"/>
      <c r="C24" s="60"/>
      <c r="D24" s="60"/>
      <c r="E24" s="57" t="s">
        <v>35</v>
      </c>
      <c r="F24" s="60"/>
      <c r="G24" s="60"/>
      <c r="H24" s="60"/>
      <c r="I24" s="56" t="s">
        <v>28</v>
      </c>
      <c r="J24" s="57" t="s">
        <v>1</v>
      </c>
      <c r="K24" s="60"/>
      <c r="L24" s="82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s="66" customFormat="1" ht="6.95" customHeight="1">
      <c r="A25" s="60"/>
      <c r="B25" s="61"/>
      <c r="C25" s="60"/>
      <c r="D25" s="60"/>
      <c r="E25" s="60"/>
      <c r="F25" s="60"/>
      <c r="G25" s="60"/>
      <c r="H25" s="60"/>
      <c r="I25" s="60"/>
      <c r="J25" s="60"/>
      <c r="K25" s="60"/>
      <c r="L25" s="82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s="66" customFormat="1" ht="12" customHeight="1">
      <c r="A26" s="60"/>
      <c r="B26" s="61"/>
      <c r="C26" s="60"/>
      <c r="D26" s="56" t="s">
        <v>36</v>
      </c>
      <c r="E26" s="60"/>
      <c r="F26" s="60"/>
      <c r="G26" s="60"/>
      <c r="H26" s="60"/>
      <c r="I26" s="60"/>
      <c r="J26" s="60"/>
      <c r="K26" s="60"/>
      <c r="L26" s="82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s="164" customFormat="1" ht="16.5" customHeight="1">
      <c r="A27" s="161"/>
      <c r="B27" s="162"/>
      <c r="C27" s="161"/>
      <c r="D27" s="161"/>
      <c r="E27" s="58" t="s">
        <v>1</v>
      </c>
      <c r="F27" s="58"/>
      <c r="G27" s="58"/>
      <c r="H27" s="58"/>
      <c r="I27" s="161"/>
      <c r="J27" s="161"/>
      <c r="K27" s="161"/>
      <c r="L27" s="163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66" customFormat="1" ht="6.95" customHeight="1">
      <c r="A28" s="60"/>
      <c r="B28" s="61"/>
      <c r="C28" s="60"/>
      <c r="D28" s="60"/>
      <c r="E28" s="60"/>
      <c r="F28" s="60"/>
      <c r="G28" s="60"/>
      <c r="H28" s="60"/>
      <c r="I28" s="60"/>
      <c r="J28" s="60"/>
      <c r="K28" s="60"/>
      <c r="L28" s="82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s="66" customFormat="1" ht="6.95" customHeight="1">
      <c r="A29" s="60"/>
      <c r="B29" s="61"/>
      <c r="C29" s="60"/>
      <c r="D29" s="121"/>
      <c r="E29" s="121"/>
      <c r="F29" s="121"/>
      <c r="G29" s="121"/>
      <c r="H29" s="121"/>
      <c r="I29" s="121"/>
      <c r="J29" s="121"/>
      <c r="K29" s="121"/>
      <c r="L29" s="82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s="66" customFormat="1" ht="25.35" customHeight="1">
      <c r="A30" s="60"/>
      <c r="B30" s="61"/>
      <c r="C30" s="60"/>
      <c r="D30" s="165" t="s">
        <v>37</v>
      </c>
      <c r="E30" s="60"/>
      <c r="F30" s="60"/>
      <c r="G30" s="60"/>
      <c r="H30" s="60"/>
      <c r="I30" s="60"/>
      <c r="J30" s="166">
        <f>ROUND(J129,0)</f>
        <v>0</v>
      </c>
      <c r="K30" s="60"/>
      <c r="L30" s="82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s="66" customFormat="1" ht="6.95" customHeight="1">
      <c r="A31" s="60"/>
      <c r="B31" s="61"/>
      <c r="C31" s="60"/>
      <c r="D31" s="121"/>
      <c r="E31" s="121"/>
      <c r="F31" s="121"/>
      <c r="G31" s="121"/>
      <c r="H31" s="121"/>
      <c r="I31" s="121"/>
      <c r="J31" s="121"/>
      <c r="K31" s="121"/>
      <c r="L31" s="82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s="66" customFormat="1" ht="14.45" customHeight="1">
      <c r="A32" s="60"/>
      <c r="B32" s="61"/>
      <c r="C32" s="60"/>
      <c r="D32" s="60"/>
      <c r="E32" s="60"/>
      <c r="F32" s="167" t="s">
        <v>39</v>
      </c>
      <c r="G32" s="60"/>
      <c r="H32" s="60"/>
      <c r="I32" s="167" t="s">
        <v>38</v>
      </c>
      <c r="J32" s="167" t="s">
        <v>40</v>
      </c>
      <c r="K32" s="60"/>
      <c r="L32" s="82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s="66" customFormat="1" ht="14.45" customHeight="1">
      <c r="A33" s="60"/>
      <c r="B33" s="61"/>
      <c r="C33" s="60"/>
      <c r="D33" s="168" t="s">
        <v>41</v>
      </c>
      <c r="E33" s="56" t="s">
        <v>42</v>
      </c>
      <c r="F33" s="169">
        <f>ROUND((SUM(BE129:BE321)),0)</f>
        <v>0</v>
      </c>
      <c r="G33" s="60"/>
      <c r="H33" s="60"/>
      <c r="I33" s="170">
        <v>0.21</v>
      </c>
      <c r="J33" s="169">
        <f>ROUND(((SUM(BE129:BE321))*I33),0)</f>
        <v>0</v>
      </c>
      <c r="K33" s="60"/>
      <c r="L33" s="82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s="66" customFormat="1" ht="14.45" customHeight="1">
      <c r="A34" s="60"/>
      <c r="B34" s="61"/>
      <c r="C34" s="60"/>
      <c r="D34" s="60"/>
      <c r="E34" s="56" t="s">
        <v>43</v>
      </c>
      <c r="F34" s="169">
        <f>ROUND((SUM(BF129:BF321)),0)</f>
        <v>0</v>
      </c>
      <c r="G34" s="60"/>
      <c r="H34" s="60"/>
      <c r="I34" s="170">
        <v>0.15</v>
      </c>
      <c r="J34" s="169">
        <f>ROUND(((SUM(BF129:BF321))*I34),0)</f>
        <v>0</v>
      </c>
      <c r="K34" s="60"/>
      <c r="L34" s="82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s="66" customFormat="1" ht="14.45" customHeight="1" hidden="1">
      <c r="A35" s="60"/>
      <c r="B35" s="61"/>
      <c r="C35" s="60"/>
      <c r="D35" s="60"/>
      <c r="E35" s="56" t="s">
        <v>44</v>
      </c>
      <c r="F35" s="169">
        <f>ROUND((SUM(BG129:BG321)),0)</f>
        <v>0</v>
      </c>
      <c r="G35" s="60"/>
      <c r="H35" s="60"/>
      <c r="I35" s="170">
        <v>0.21</v>
      </c>
      <c r="J35" s="169">
        <f>0</f>
        <v>0</v>
      </c>
      <c r="K35" s="60"/>
      <c r="L35" s="82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s="66" customFormat="1" ht="14.45" customHeight="1" hidden="1">
      <c r="A36" s="60"/>
      <c r="B36" s="61"/>
      <c r="C36" s="60"/>
      <c r="D36" s="60"/>
      <c r="E36" s="56" t="s">
        <v>45</v>
      </c>
      <c r="F36" s="169">
        <f>ROUND((SUM(BH129:BH321)),0)</f>
        <v>0</v>
      </c>
      <c r="G36" s="60"/>
      <c r="H36" s="60"/>
      <c r="I36" s="170">
        <v>0.15</v>
      </c>
      <c r="J36" s="169">
        <f>0</f>
        <v>0</v>
      </c>
      <c r="K36" s="60"/>
      <c r="L36" s="82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s="66" customFormat="1" ht="14.45" customHeight="1" hidden="1">
      <c r="A37" s="60"/>
      <c r="B37" s="61"/>
      <c r="C37" s="60"/>
      <c r="D37" s="60"/>
      <c r="E37" s="56" t="s">
        <v>46</v>
      </c>
      <c r="F37" s="169">
        <f>ROUND((SUM(BI129:BI321)),0)</f>
        <v>0</v>
      </c>
      <c r="G37" s="60"/>
      <c r="H37" s="60"/>
      <c r="I37" s="170">
        <v>0</v>
      </c>
      <c r="J37" s="169">
        <f>0</f>
        <v>0</v>
      </c>
      <c r="K37" s="60"/>
      <c r="L37" s="82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s="66" customFormat="1" ht="6.95" customHeight="1">
      <c r="A38" s="60"/>
      <c r="B38" s="61"/>
      <c r="C38" s="60"/>
      <c r="D38" s="60"/>
      <c r="E38" s="60"/>
      <c r="F38" s="60"/>
      <c r="G38" s="60"/>
      <c r="H38" s="60"/>
      <c r="I38" s="60"/>
      <c r="J38" s="60"/>
      <c r="K38" s="60"/>
      <c r="L38" s="82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s="66" customFormat="1" ht="25.35" customHeight="1">
      <c r="A39" s="60"/>
      <c r="B39" s="61"/>
      <c r="C39" s="171"/>
      <c r="D39" s="172" t="s">
        <v>47</v>
      </c>
      <c r="E39" s="112"/>
      <c r="F39" s="112"/>
      <c r="G39" s="173" t="s">
        <v>48</v>
      </c>
      <c r="H39" s="174" t="s">
        <v>49</v>
      </c>
      <c r="I39" s="112"/>
      <c r="J39" s="175">
        <f>SUM(J30:J37)</f>
        <v>0</v>
      </c>
      <c r="K39" s="176"/>
      <c r="L39" s="82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s="66" customFormat="1" ht="14.45" customHeight="1">
      <c r="A40" s="60"/>
      <c r="B40" s="61"/>
      <c r="C40" s="60"/>
      <c r="D40" s="60"/>
      <c r="E40" s="60"/>
      <c r="F40" s="60"/>
      <c r="G40" s="60"/>
      <c r="H40" s="60"/>
      <c r="I40" s="60"/>
      <c r="J40" s="60"/>
      <c r="K40" s="60"/>
      <c r="L40" s="82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2:12" ht="14.45" customHeight="1">
      <c r="B41" s="46"/>
      <c r="L41" s="46"/>
    </row>
    <row r="42" spans="2:12" ht="14.45" customHeight="1">
      <c r="B42" s="46"/>
      <c r="L42" s="46"/>
    </row>
    <row r="43" spans="2:12" ht="14.45" customHeight="1">
      <c r="B43" s="46"/>
      <c r="L43" s="46"/>
    </row>
    <row r="44" spans="2:12" ht="14.45" customHeight="1">
      <c r="B44" s="46"/>
      <c r="L44" s="46"/>
    </row>
    <row r="45" spans="2:12" ht="14.45" customHeight="1">
      <c r="B45" s="46"/>
      <c r="L45" s="46"/>
    </row>
    <row r="46" spans="2:12" ht="14.45" customHeight="1">
      <c r="B46" s="46"/>
      <c r="L46" s="46"/>
    </row>
    <row r="47" spans="2:12" ht="14.45" customHeight="1">
      <c r="B47" s="46"/>
      <c r="L47" s="46"/>
    </row>
    <row r="48" spans="2:12" ht="14.45" customHeight="1">
      <c r="B48" s="46"/>
      <c r="L48" s="46"/>
    </row>
    <row r="49" spans="2:12" ht="14.45" customHeight="1">
      <c r="B49" s="46"/>
      <c r="L49" s="46"/>
    </row>
    <row r="50" spans="2:12" s="66" customFormat="1" ht="14.45" customHeight="1">
      <c r="B50" s="82"/>
      <c r="D50" s="83" t="s">
        <v>50</v>
      </c>
      <c r="E50" s="84"/>
      <c r="F50" s="84"/>
      <c r="G50" s="83" t="s">
        <v>51</v>
      </c>
      <c r="H50" s="84"/>
      <c r="I50" s="84"/>
      <c r="J50" s="84"/>
      <c r="K50" s="84"/>
      <c r="L50" s="82"/>
    </row>
    <row r="51" spans="2:12" ht="11.25">
      <c r="B51" s="46"/>
      <c r="L51" s="46"/>
    </row>
    <row r="52" spans="2:12" ht="11.25">
      <c r="B52" s="46"/>
      <c r="L52" s="46"/>
    </row>
    <row r="53" spans="2:12" ht="11.25">
      <c r="B53" s="46"/>
      <c r="L53" s="46"/>
    </row>
    <row r="54" spans="2:12" ht="11.25">
      <c r="B54" s="46"/>
      <c r="L54" s="46"/>
    </row>
    <row r="55" spans="2:12" ht="11.25">
      <c r="B55" s="46"/>
      <c r="L55" s="46"/>
    </row>
    <row r="56" spans="2:12" ht="11.25">
      <c r="B56" s="46"/>
      <c r="L56" s="46"/>
    </row>
    <row r="57" spans="2:12" ht="11.25">
      <c r="B57" s="46"/>
      <c r="L57" s="46"/>
    </row>
    <row r="58" spans="2:12" ht="11.25">
      <c r="B58" s="46"/>
      <c r="L58" s="46"/>
    </row>
    <row r="59" spans="2:12" ht="11.25">
      <c r="B59" s="46"/>
      <c r="L59" s="46"/>
    </row>
    <row r="60" spans="2:12" ht="11.25">
      <c r="B60" s="46"/>
      <c r="L60" s="46"/>
    </row>
    <row r="61" spans="1:31" s="66" customFormat="1" ht="12.75">
      <c r="A61" s="60"/>
      <c r="B61" s="61"/>
      <c r="C61" s="60"/>
      <c r="D61" s="85" t="s">
        <v>52</v>
      </c>
      <c r="E61" s="63"/>
      <c r="F61" s="177" t="s">
        <v>53</v>
      </c>
      <c r="G61" s="85" t="s">
        <v>52</v>
      </c>
      <c r="H61" s="63"/>
      <c r="I61" s="63"/>
      <c r="J61" s="178" t="s">
        <v>53</v>
      </c>
      <c r="K61" s="63"/>
      <c r="L61" s="82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2:12" ht="11.25">
      <c r="B62" s="46"/>
      <c r="L62" s="46"/>
    </row>
    <row r="63" spans="2:12" ht="11.25">
      <c r="B63" s="46"/>
      <c r="L63" s="46"/>
    </row>
    <row r="64" spans="2:12" ht="11.25">
      <c r="B64" s="46"/>
      <c r="L64" s="46"/>
    </row>
    <row r="65" spans="1:31" s="66" customFormat="1" ht="12.75">
      <c r="A65" s="60"/>
      <c r="B65" s="61"/>
      <c r="C65" s="60"/>
      <c r="D65" s="83" t="s">
        <v>54</v>
      </c>
      <c r="E65" s="86"/>
      <c r="F65" s="86"/>
      <c r="G65" s="83" t="s">
        <v>55</v>
      </c>
      <c r="H65" s="86"/>
      <c r="I65" s="86"/>
      <c r="J65" s="86"/>
      <c r="K65" s="86"/>
      <c r="L65" s="82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2:12" ht="11.25">
      <c r="B66" s="46"/>
      <c r="L66" s="46"/>
    </row>
    <row r="67" spans="2:12" ht="11.25">
      <c r="B67" s="46"/>
      <c r="L67" s="46"/>
    </row>
    <row r="68" spans="2:12" ht="11.25">
      <c r="B68" s="46"/>
      <c r="L68" s="46"/>
    </row>
    <row r="69" spans="2:12" ht="11.25">
      <c r="B69" s="46"/>
      <c r="L69" s="46"/>
    </row>
    <row r="70" spans="2:12" ht="11.25">
      <c r="B70" s="46"/>
      <c r="L70" s="46"/>
    </row>
    <row r="71" spans="2:12" ht="11.25">
      <c r="B71" s="46"/>
      <c r="L71" s="46"/>
    </row>
    <row r="72" spans="2:12" ht="11.25">
      <c r="B72" s="46"/>
      <c r="L72" s="46"/>
    </row>
    <row r="73" spans="2:12" ht="11.25">
      <c r="B73" s="46"/>
      <c r="L73" s="46"/>
    </row>
    <row r="74" spans="2:12" ht="11.25">
      <c r="B74" s="46"/>
      <c r="L74" s="46"/>
    </row>
    <row r="75" spans="2:12" ht="11.25">
      <c r="B75" s="46"/>
      <c r="L75" s="46"/>
    </row>
    <row r="76" spans="1:31" s="66" customFormat="1" ht="12.75">
      <c r="A76" s="60"/>
      <c r="B76" s="61"/>
      <c r="C76" s="60"/>
      <c r="D76" s="85" t="s">
        <v>52</v>
      </c>
      <c r="E76" s="63"/>
      <c r="F76" s="177" t="s">
        <v>53</v>
      </c>
      <c r="G76" s="85" t="s">
        <v>52</v>
      </c>
      <c r="H76" s="63"/>
      <c r="I76" s="63"/>
      <c r="J76" s="178" t="s">
        <v>53</v>
      </c>
      <c r="K76" s="63"/>
      <c r="L76" s="82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s="66" customFormat="1" ht="14.45" customHeight="1">
      <c r="A77" s="60"/>
      <c r="B77" s="87"/>
      <c r="C77" s="88"/>
      <c r="D77" s="88"/>
      <c r="E77" s="88"/>
      <c r="F77" s="88"/>
      <c r="G77" s="88"/>
      <c r="H77" s="88"/>
      <c r="I77" s="88"/>
      <c r="J77" s="88"/>
      <c r="K77" s="88"/>
      <c r="L77" s="82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81" spans="1:31" s="66" customFormat="1" ht="6.95" customHeight="1">
      <c r="A81" s="60"/>
      <c r="B81" s="89"/>
      <c r="C81" s="90"/>
      <c r="D81" s="90"/>
      <c r="E81" s="90"/>
      <c r="F81" s="90"/>
      <c r="G81" s="90"/>
      <c r="H81" s="90"/>
      <c r="I81" s="90"/>
      <c r="J81" s="90"/>
      <c r="K81" s="90"/>
      <c r="L81" s="82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s="66" customFormat="1" ht="24.95" customHeight="1">
      <c r="A82" s="60"/>
      <c r="B82" s="61"/>
      <c r="C82" s="47" t="s">
        <v>116</v>
      </c>
      <c r="D82" s="60"/>
      <c r="E82" s="60"/>
      <c r="F82" s="60"/>
      <c r="G82" s="60"/>
      <c r="H82" s="60"/>
      <c r="I82" s="60"/>
      <c r="J82" s="60"/>
      <c r="K82" s="60"/>
      <c r="L82" s="82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s="66" customFormat="1" ht="6.95" customHeight="1">
      <c r="A83" s="60"/>
      <c r="B83" s="61"/>
      <c r="C83" s="60"/>
      <c r="D83" s="60"/>
      <c r="E83" s="60"/>
      <c r="F83" s="60"/>
      <c r="G83" s="60"/>
      <c r="H83" s="60"/>
      <c r="I83" s="60"/>
      <c r="J83" s="60"/>
      <c r="K83" s="60"/>
      <c r="L83" s="82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s="66" customFormat="1" ht="12" customHeight="1">
      <c r="A84" s="60"/>
      <c r="B84" s="61"/>
      <c r="C84" s="56" t="s">
        <v>17</v>
      </c>
      <c r="D84" s="60"/>
      <c r="E84" s="60"/>
      <c r="F84" s="60"/>
      <c r="G84" s="60"/>
      <c r="H84" s="60"/>
      <c r="I84" s="60"/>
      <c r="J84" s="60"/>
      <c r="K84" s="60"/>
      <c r="L84" s="82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s="66" customFormat="1" ht="16.5" customHeight="1">
      <c r="A85" s="60"/>
      <c r="B85" s="61"/>
      <c r="C85" s="60"/>
      <c r="D85" s="60"/>
      <c r="E85" s="157" t="str">
        <f>E7</f>
        <v>Rekonstrukce střechy Letní stadión Chrudim</v>
      </c>
      <c r="F85" s="158"/>
      <c r="G85" s="158"/>
      <c r="H85" s="158"/>
      <c r="I85" s="60"/>
      <c r="J85" s="60"/>
      <c r="K85" s="60"/>
      <c r="L85" s="82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s="66" customFormat="1" ht="12" customHeight="1">
      <c r="A86" s="60"/>
      <c r="B86" s="61"/>
      <c r="C86" s="56" t="s">
        <v>108</v>
      </c>
      <c r="D86" s="60"/>
      <c r="E86" s="60"/>
      <c r="F86" s="60"/>
      <c r="G86" s="60"/>
      <c r="H86" s="60"/>
      <c r="I86" s="60"/>
      <c r="J86" s="60"/>
      <c r="K86" s="60"/>
      <c r="L86" s="82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s="66" customFormat="1" ht="16.5" customHeight="1">
      <c r="A87" s="60"/>
      <c r="B87" s="61"/>
      <c r="C87" s="60"/>
      <c r="D87" s="60"/>
      <c r="E87" s="96" t="str">
        <f>E9</f>
        <v>11 - Rekonstrukce střechy</v>
      </c>
      <c r="F87" s="159"/>
      <c r="G87" s="159"/>
      <c r="H87" s="159"/>
      <c r="I87" s="60"/>
      <c r="J87" s="60"/>
      <c r="K87" s="60"/>
      <c r="L87" s="82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s="66" customFormat="1" ht="6.95" customHeight="1">
      <c r="A88" s="60"/>
      <c r="B88" s="61"/>
      <c r="C88" s="60"/>
      <c r="D88" s="60"/>
      <c r="E88" s="60"/>
      <c r="F88" s="60"/>
      <c r="G88" s="60"/>
      <c r="H88" s="60"/>
      <c r="I88" s="60"/>
      <c r="J88" s="60"/>
      <c r="K88" s="60"/>
      <c r="L88" s="82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s="66" customFormat="1" ht="12" customHeight="1">
      <c r="A89" s="60"/>
      <c r="B89" s="61"/>
      <c r="C89" s="56" t="s">
        <v>21</v>
      </c>
      <c r="D89" s="60"/>
      <c r="E89" s="60"/>
      <c r="F89" s="57" t="str">
        <f>F12</f>
        <v>Chrudim, Novoměstská 230</v>
      </c>
      <c r="G89" s="60"/>
      <c r="H89" s="60"/>
      <c r="I89" s="56" t="s">
        <v>23</v>
      </c>
      <c r="J89" s="160" t="str">
        <f>IF(J12="","",J12)</f>
        <v>24. 5. 2021</v>
      </c>
      <c r="K89" s="60"/>
      <c r="L89" s="82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s="66" customFormat="1" ht="6.95" customHeight="1">
      <c r="A90" s="60"/>
      <c r="B90" s="61"/>
      <c r="C90" s="60"/>
      <c r="D90" s="60"/>
      <c r="E90" s="60"/>
      <c r="F90" s="60"/>
      <c r="G90" s="60"/>
      <c r="H90" s="60"/>
      <c r="I90" s="60"/>
      <c r="J90" s="60"/>
      <c r="K90" s="60"/>
      <c r="L90" s="82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s="66" customFormat="1" ht="40.15" customHeight="1">
      <c r="A91" s="60"/>
      <c r="B91" s="61"/>
      <c r="C91" s="56" t="s">
        <v>25</v>
      </c>
      <c r="D91" s="60"/>
      <c r="E91" s="60"/>
      <c r="F91" s="57" t="str">
        <f>E15</f>
        <v>Sportovní areály města Chrudim s.r.o., V Průhonech</v>
      </c>
      <c r="G91" s="60"/>
      <c r="H91" s="60"/>
      <c r="I91" s="56" t="s">
        <v>31</v>
      </c>
      <c r="J91" s="179" t="str">
        <f>E21</f>
        <v>ing. Petr Linek, Sokolovská 519, Chrudim</v>
      </c>
      <c r="K91" s="60"/>
      <c r="L91" s="82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s="66" customFormat="1" ht="15.2" customHeight="1">
      <c r="A92" s="60"/>
      <c r="B92" s="61"/>
      <c r="C92" s="56" t="s">
        <v>29</v>
      </c>
      <c r="D92" s="60"/>
      <c r="E92" s="60"/>
      <c r="F92" s="57" t="str">
        <f>IF(E18="","",E18)</f>
        <v>Vyplň údaj</v>
      </c>
      <c r="G92" s="60"/>
      <c r="H92" s="60"/>
      <c r="I92" s="56" t="s">
        <v>34</v>
      </c>
      <c r="J92" s="179" t="str">
        <f>E24</f>
        <v>ing. V. Švehla</v>
      </c>
      <c r="K92" s="60"/>
      <c r="L92" s="82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s="66" customFormat="1" ht="10.35" customHeight="1">
      <c r="A93" s="60"/>
      <c r="B93" s="61"/>
      <c r="C93" s="60"/>
      <c r="D93" s="60"/>
      <c r="E93" s="60"/>
      <c r="F93" s="60"/>
      <c r="G93" s="60"/>
      <c r="H93" s="60"/>
      <c r="I93" s="60"/>
      <c r="J93" s="60"/>
      <c r="K93" s="60"/>
      <c r="L93" s="82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s="66" customFormat="1" ht="29.25" customHeight="1">
      <c r="A94" s="60"/>
      <c r="B94" s="61"/>
      <c r="C94" s="180" t="s">
        <v>117</v>
      </c>
      <c r="D94" s="171"/>
      <c r="E94" s="171"/>
      <c r="F94" s="171"/>
      <c r="G94" s="171"/>
      <c r="H94" s="171"/>
      <c r="I94" s="171"/>
      <c r="J94" s="181" t="s">
        <v>118</v>
      </c>
      <c r="K94" s="171"/>
      <c r="L94" s="82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s="66" customFormat="1" ht="10.35" customHeight="1">
      <c r="A95" s="60"/>
      <c r="B95" s="61"/>
      <c r="C95" s="60"/>
      <c r="D95" s="60"/>
      <c r="E95" s="60"/>
      <c r="F95" s="60"/>
      <c r="G95" s="60"/>
      <c r="H95" s="60"/>
      <c r="I95" s="60"/>
      <c r="J95" s="60"/>
      <c r="K95" s="60"/>
      <c r="L95" s="82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47" s="66" customFormat="1" ht="22.9" customHeight="1">
      <c r="A96" s="60"/>
      <c r="B96" s="61"/>
      <c r="C96" s="182" t="s">
        <v>119</v>
      </c>
      <c r="D96" s="60"/>
      <c r="E96" s="60"/>
      <c r="F96" s="60"/>
      <c r="G96" s="60"/>
      <c r="H96" s="60"/>
      <c r="I96" s="60"/>
      <c r="J96" s="166">
        <f>J129</f>
        <v>0</v>
      </c>
      <c r="K96" s="60"/>
      <c r="L96" s="82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U96" s="43" t="s">
        <v>120</v>
      </c>
    </row>
    <row r="97" spans="2:12" s="183" customFormat="1" ht="24.95" customHeight="1">
      <c r="B97" s="184"/>
      <c r="D97" s="185" t="s">
        <v>121</v>
      </c>
      <c r="E97" s="186"/>
      <c r="F97" s="186"/>
      <c r="G97" s="186"/>
      <c r="H97" s="186"/>
      <c r="I97" s="186"/>
      <c r="J97" s="187">
        <f>J130</f>
        <v>0</v>
      </c>
      <c r="L97" s="184"/>
    </row>
    <row r="98" spans="2:12" s="188" customFormat="1" ht="19.9" customHeight="1">
      <c r="B98" s="189"/>
      <c r="D98" s="190" t="s">
        <v>122</v>
      </c>
      <c r="E98" s="191"/>
      <c r="F98" s="191"/>
      <c r="G98" s="191"/>
      <c r="H98" s="191"/>
      <c r="I98" s="191"/>
      <c r="J98" s="192">
        <f>J131</f>
        <v>0</v>
      </c>
      <c r="L98" s="189"/>
    </row>
    <row r="99" spans="2:12" s="188" customFormat="1" ht="19.9" customHeight="1">
      <c r="B99" s="189"/>
      <c r="D99" s="190" t="s">
        <v>123</v>
      </c>
      <c r="E99" s="191"/>
      <c r="F99" s="191"/>
      <c r="G99" s="191"/>
      <c r="H99" s="191"/>
      <c r="I99" s="191"/>
      <c r="J99" s="192">
        <f>J154</f>
        <v>0</v>
      </c>
      <c r="L99" s="189"/>
    </row>
    <row r="100" spans="2:12" s="188" customFormat="1" ht="19.9" customHeight="1">
      <c r="B100" s="189"/>
      <c r="D100" s="190" t="s">
        <v>124</v>
      </c>
      <c r="E100" s="191"/>
      <c r="F100" s="191"/>
      <c r="G100" s="191"/>
      <c r="H100" s="191"/>
      <c r="I100" s="191"/>
      <c r="J100" s="192">
        <f>J163</f>
        <v>0</v>
      </c>
      <c r="L100" s="189"/>
    </row>
    <row r="101" spans="2:12" s="183" customFormat="1" ht="24.95" customHeight="1">
      <c r="B101" s="184"/>
      <c r="D101" s="185" t="s">
        <v>125</v>
      </c>
      <c r="E101" s="186"/>
      <c r="F101" s="186"/>
      <c r="G101" s="186"/>
      <c r="H101" s="186"/>
      <c r="I101" s="186"/>
      <c r="J101" s="187">
        <f>J165</f>
        <v>0</v>
      </c>
      <c r="L101" s="184"/>
    </row>
    <row r="102" spans="2:12" s="188" customFormat="1" ht="19.9" customHeight="1">
      <c r="B102" s="189"/>
      <c r="D102" s="190" t="s">
        <v>126</v>
      </c>
      <c r="E102" s="191"/>
      <c r="F102" s="191"/>
      <c r="G102" s="191"/>
      <c r="H102" s="191"/>
      <c r="I102" s="191"/>
      <c r="J102" s="192">
        <f>J166</f>
        <v>0</v>
      </c>
      <c r="L102" s="189"/>
    </row>
    <row r="103" spans="2:12" s="188" customFormat="1" ht="19.9" customHeight="1">
      <c r="B103" s="189"/>
      <c r="D103" s="190" t="s">
        <v>127</v>
      </c>
      <c r="E103" s="191"/>
      <c r="F103" s="191"/>
      <c r="G103" s="191"/>
      <c r="H103" s="191"/>
      <c r="I103" s="191"/>
      <c r="J103" s="192">
        <f>J171</f>
        <v>0</v>
      </c>
      <c r="L103" s="189"/>
    </row>
    <row r="104" spans="2:12" s="188" customFormat="1" ht="19.9" customHeight="1">
      <c r="B104" s="189"/>
      <c r="D104" s="190" t="s">
        <v>128</v>
      </c>
      <c r="E104" s="191"/>
      <c r="F104" s="191"/>
      <c r="G104" s="191"/>
      <c r="H104" s="191"/>
      <c r="I104" s="191"/>
      <c r="J104" s="192">
        <f>J181</f>
        <v>0</v>
      </c>
      <c r="L104" s="189"/>
    </row>
    <row r="105" spans="2:12" s="188" customFormat="1" ht="19.9" customHeight="1">
      <c r="B105" s="189"/>
      <c r="D105" s="190" t="s">
        <v>129</v>
      </c>
      <c r="E105" s="191"/>
      <c r="F105" s="191"/>
      <c r="G105" s="191"/>
      <c r="H105" s="191"/>
      <c r="I105" s="191"/>
      <c r="J105" s="192">
        <f>J196</f>
        <v>0</v>
      </c>
      <c r="L105" s="189"/>
    </row>
    <row r="106" spans="2:12" s="188" customFormat="1" ht="19.9" customHeight="1">
      <c r="B106" s="189"/>
      <c r="D106" s="190" t="s">
        <v>130</v>
      </c>
      <c r="E106" s="191"/>
      <c r="F106" s="191"/>
      <c r="G106" s="191"/>
      <c r="H106" s="191"/>
      <c r="I106" s="191"/>
      <c r="J106" s="192">
        <f>J251</f>
        <v>0</v>
      </c>
      <c r="L106" s="189"/>
    </row>
    <row r="107" spans="2:12" s="188" customFormat="1" ht="19.9" customHeight="1">
      <c r="B107" s="189"/>
      <c r="D107" s="190" t="s">
        <v>131</v>
      </c>
      <c r="E107" s="191"/>
      <c r="F107" s="191"/>
      <c r="G107" s="191"/>
      <c r="H107" s="191"/>
      <c r="I107" s="191"/>
      <c r="J107" s="192">
        <f>J291</f>
        <v>0</v>
      </c>
      <c r="L107" s="189"/>
    </row>
    <row r="108" spans="2:12" s="188" customFormat="1" ht="19.9" customHeight="1">
      <c r="B108" s="189"/>
      <c r="D108" s="190" t="s">
        <v>132</v>
      </c>
      <c r="E108" s="191"/>
      <c r="F108" s="191"/>
      <c r="G108" s="191"/>
      <c r="H108" s="191"/>
      <c r="I108" s="191"/>
      <c r="J108" s="192">
        <f>J316</f>
        <v>0</v>
      </c>
      <c r="L108" s="189"/>
    </row>
    <row r="109" spans="2:12" s="188" customFormat="1" ht="19.9" customHeight="1">
      <c r="B109" s="189"/>
      <c r="D109" s="190" t="s">
        <v>133</v>
      </c>
      <c r="E109" s="191"/>
      <c r="F109" s="191"/>
      <c r="G109" s="191"/>
      <c r="H109" s="191"/>
      <c r="I109" s="191"/>
      <c r="J109" s="192">
        <f>J319</f>
        <v>0</v>
      </c>
      <c r="L109" s="189"/>
    </row>
    <row r="110" spans="1:31" s="66" customFormat="1" ht="21.75" customHeight="1">
      <c r="A110" s="60"/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82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</row>
    <row r="111" spans="1:31" s="66" customFormat="1" ht="6.95" customHeight="1">
      <c r="A111" s="60"/>
      <c r="B111" s="87"/>
      <c r="C111" s="88"/>
      <c r="D111" s="88"/>
      <c r="E111" s="88"/>
      <c r="F111" s="88"/>
      <c r="G111" s="88"/>
      <c r="H111" s="88"/>
      <c r="I111" s="88"/>
      <c r="J111" s="88"/>
      <c r="K111" s="88"/>
      <c r="L111" s="82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</row>
    <row r="115" spans="1:31" s="66" customFormat="1" ht="6.95" customHeight="1">
      <c r="A115" s="60"/>
      <c r="B115" s="89"/>
      <c r="C115" s="90"/>
      <c r="D115" s="90"/>
      <c r="E115" s="90"/>
      <c r="F115" s="90"/>
      <c r="G115" s="90"/>
      <c r="H115" s="90"/>
      <c r="I115" s="90"/>
      <c r="J115" s="90"/>
      <c r="K115" s="90"/>
      <c r="L115" s="82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</row>
    <row r="116" spans="1:31" s="66" customFormat="1" ht="24.95" customHeight="1">
      <c r="A116" s="60"/>
      <c r="B116" s="61"/>
      <c r="C116" s="47" t="s">
        <v>134</v>
      </c>
      <c r="D116" s="60"/>
      <c r="E116" s="60"/>
      <c r="F116" s="60"/>
      <c r="G116" s="60"/>
      <c r="H116" s="60"/>
      <c r="I116" s="60"/>
      <c r="J116" s="60"/>
      <c r="K116" s="60"/>
      <c r="L116" s="82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</row>
    <row r="117" spans="1:31" s="66" customFormat="1" ht="6.95" customHeight="1">
      <c r="A117" s="60"/>
      <c r="B117" s="61"/>
      <c r="C117" s="60"/>
      <c r="D117" s="60"/>
      <c r="E117" s="60"/>
      <c r="F117" s="60"/>
      <c r="G117" s="60"/>
      <c r="H117" s="60"/>
      <c r="I117" s="60"/>
      <c r="J117" s="60"/>
      <c r="K117" s="60"/>
      <c r="L117" s="82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</row>
    <row r="118" spans="1:31" s="66" customFormat="1" ht="12" customHeight="1">
      <c r="A118" s="60"/>
      <c r="B118" s="61"/>
      <c r="C118" s="56" t="s">
        <v>17</v>
      </c>
      <c r="D118" s="60"/>
      <c r="E118" s="60"/>
      <c r="F118" s="60"/>
      <c r="G118" s="60"/>
      <c r="H118" s="60"/>
      <c r="I118" s="60"/>
      <c r="J118" s="60"/>
      <c r="K118" s="60"/>
      <c r="L118" s="82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</row>
    <row r="119" spans="1:31" s="66" customFormat="1" ht="16.5" customHeight="1">
      <c r="A119" s="60"/>
      <c r="B119" s="61"/>
      <c r="C119" s="60"/>
      <c r="D119" s="60"/>
      <c r="E119" s="157" t="str">
        <f>E7</f>
        <v>Rekonstrukce střechy Letní stadión Chrudim</v>
      </c>
      <c r="F119" s="158"/>
      <c r="G119" s="158"/>
      <c r="H119" s="158"/>
      <c r="I119" s="60"/>
      <c r="J119" s="60"/>
      <c r="K119" s="60"/>
      <c r="L119" s="82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</row>
    <row r="120" spans="1:31" s="66" customFormat="1" ht="12" customHeight="1">
      <c r="A120" s="60"/>
      <c r="B120" s="61"/>
      <c r="C120" s="56" t="s">
        <v>108</v>
      </c>
      <c r="D120" s="60"/>
      <c r="E120" s="60"/>
      <c r="F120" s="60"/>
      <c r="G120" s="60"/>
      <c r="H120" s="60"/>
      <c r="I120" s="60"/>
      <c r="J120" s="60"/>
      <c r="K120" s="60"/>
      <c r="L120" s="82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</row>
    <row r="121" spans="1:31" s="66" customFormat="1" ht="16.5" customHeight="1">
      <c r="A121" s="60"/>
      <c r="B121" s="61"/>
      <c r="C121" s="60"/>
      <c r="D121" s="60"/>
      <c r="E121" s="96" t="str">
        <f>E9</f>
        <v>11 - Rekonstrukce střechy</v>
      </c>
      <c r="F121" s="159"/>
      <c r="G121" s="159"/>
      <c r="H121" s="159"/>
      <c r="I121" s="60"/>
      <c r="J121" s="60"/>
      <c r="K121" s="60"/>
      <c r="L121" s="82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</row>
    <row r="122" spans="1:31" s="66" customFormat="1" ht="6.95" customHeight="1">
      <c r="A122" s="60"/>
      <c r="B122" s="61"/>
      <c r="C122" s="60"/>
      <c r="D122" s="60"/>
      <c r="E122" s="60"/>
      <c r="F122" s="60"/>
      <c r="G122" s="60"/>
      <c r="H122" s="60"/>
      <c r="I122" s="60"/>
      <c r="J122" s="60"/>
      <c r="K122" s="60"/>
      <c r="L122" s="82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</row>
    <row r="123" spans="1:31" s="66" customFormat="1" ht="12" customHeight="1">
      <c r="A123" s="60"/>
      <c r="B123" s="61"/>
      <c r="C123" s="56" t="s">
        <v>21</v>
      </c>
      <c r="D123" s="60"/>
      <c r="E123" s="60"/>
      <c r="F123" s="57" t="str">
        <f>F12</f>
        <v>Chrudim, Novoměstská 230</v>
      </c>
      <c r="G123" s="60"/>
      <c r="H123" s="60"/>
      <c r="I123" s="56" t="s">
        <v>23</v>
      </c>
      <c r="J123" s="160" t="str">
        <f>IF(J12="","",J12)</f>
        <v>24. 5. 2021</v>
      </c>
      <c r="K123" s="60"/>
      <c r="L123" s="82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</row>
    <row r="124" spans="1:31" s="66" customFormat="1" ht="6.95" customHeight="1">
      <c r="A124" s="60"/>
      <c r="B124" s="61"/>
      <c r="C124" s="60"/>
      <c r="D124" s="60"/>
      <c r="E124" s="60"/>
      <c r="F124" s="60"/>
      <c r="G124" s="60"/>
      <c r="H124" s="60"/>
      <c r="I124" s="60"/>
      <c r="J124" s="60"/>
      <c r="K124" s="60"/>
      <c r="L124" s="82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</row>
    <row r="125" spans="1:31" s="66" customFormat="1" ht="40.15" customHeight="1">
      <c r="A125" s="60"/>
      <c r="B125" s="61"/>
      <c r="C125" s="56" t="s">
        <v>25</v>
      </c>
      <c r="D125" s="60"/>
      <c r="E125" s="60"/>
      <c r="F125" s="57" t="str">
        <f>E15</f>
        <v>Sportovní areály města Chrudim s.r.o., V Průhonech</v>
      </c>
      <c r="G125" s="60"/>
      <c r="H125" s="60"/>
      <c r="I125" s="56" t="s">
        <v>31</v>
      </c>
      <c r="J125" s="179" t="str">
        <f>E21</f>
        <v>ing. Petr Linek, Sokolovská 519, Chrudim</v>
      </c>
      <c r="K125" s="60"/>
      <c r="L125" s="82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</row>
    <row r="126" spans="1:31" s="66" customFormat="1" ht="15.2" customHeight="1">
      <c r="A126" s="60"/>
      <c r="B126" s="61"/>
      <c r="C126" s="56" t="s">
        <v>29</v>
      </c>
      <c r="D126" s="60"/>
      <c r="E126" s="60"/>
      <c r="F126" s="57" t="str">
        <f>IF(E18="","",E18)</f>
        <v>Vyplň údaj</v>
      </c>
      <c r="G126" s="60"/>
      <c r="H126" s="60"/>
      <c r="I126" s="56" t="s">
        <v>34</v>
      </c>
      <c r="J126" s="179" t="str">
        <f>E24</f>
        <v>ing. V. Švehla</v>
      </c>
      <c r="K126" s="60"/>
      <c r="L126" s="82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</row>
    <row r="127" spans="1:31" s="66" customFormat="1" ht="10.35" customHeight="1">
      <c r="A127" s="60"/>
      <c r="B127" s="61"/>
      <c r="C127" s="60"/>
      <c r="D127" s="60"/>
      <c r="E127" s="60"/>
      <c r="F127" s="60"/>
      <c r="G127" s="60"/>
      <c r="H127" s="60"/>
      <c r="I127" s="60"/>
      <c r="J127" s="60"/>
      <c r="K127" s="60"/>
      <c r="L127" s="82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</row>
    <row r="128" spans="1:31" s="199" customFormat="1" ht="29.25" customHeight="1">
      <c r="A128" s="193"/>
      <c r="B128" s="194"/>
      <c r="C128" s="195" t="s">
        <v>135</v>
      </c>
      <c r="D128" s="196" t="s">
        <v>62</v>
      </c>
      <c r="E128" s="196" t="s">
        <v>58</v>
      </c>
      <c r="F128" s="196" t="s">
        <v>59</v>
      </c>
      <c r="G128" s="196" t="s">
        <v>136</v>
      </c>
      <c r="H128" s="196" t="s">
        <v>137</v>
      </c>
      <c r="I128" s="196" t="s">
        <v>138</v>
      </c>
      <c r="J128" s="196" t="s">
        <v>118</v>
      </c>
      <c r="K128" s="197" t="s">
        <v>139</v>
      </c>
      <c r="L128" s="198"/>
      <c r="M128" s="117" t="s">
        <v>1</v>
      </c>
      <c r="N128" s="118" t="s">
        <v>41</v>
      </c>
      <c r="O128" s="118" t="s">
        <v>140</v>
      </c>
      <c r="P128" s="118" t="s">
        <v>141</v>
      </c>
      <c r="Q128" s="118" t="s">
        <v>142</v>
      </c>
      <c r="R128" s="118" t="s">
        <v>143</v>
      </c>
      <c r="S128" s="118" t="s">
        <v>144</v>
      </c>
      <c r="T128" s="119" t="s">
        <v>145</v>
      </c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</row>
    <row r="129" spans="1:63" s="66" customFormat="1" ht="22.9" customHeight="1">
      <c r="A129" s="60"/>
      <c r="B129" s="61"/>
      <c r="C129" s="125" t="s">
        <v>146</v>
      </c>
      <c r="D129" s="60"/>
      <c r="E129" s="60"/>
      <c r="F129" s="60"/>
      <c r="G129" s="60"/>
      <c r="H129" s="60"/>
      <c r="I129" s="60"/>
      <c r="J129" s="200">
        <f>BK129</f>
        <v>0</v>
      </c>
      <c r="K129" s="60"/>
      <c r="L129" s="61"/>
      <c r="M129" s="120"/>
      <c r="N129" s="104"/>
      <c r="O129" s="121"/>
      <c r="P129" s="201">
        <f>P130+P165</f>
        <v>0</v>
      </c>
      <c r="Q129" s="121"/>
      <c r="R129" s="201">
        <f>R130+R165</f>
        <v>13.145132127770001</v>
      </c>
      <c r="S129" s="121"/>
      <c r="T129" s="202">
        <f>T130+T165</f>
        <v>17.833370000000002</v>
      </c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T129" s="43" t="s">
        <v>76</v>
      </c>
      <c r="AU129" s="43" t="s">
        <v>120</v>
      </c>
      <c r="BK129" s="203">
        <f>BK130+BK165</f>
        <v>0</v>
      </c>
    </row>
    <row r="130" spans="2:63" s="204" customFormat="1" ht="25.9" customHeight="1">
      <c r="B130" s="205"/>
      <c r="D130" s="206" t="s">
        <v>76</v>
      </c>
      <c r="E130" s="207" t="s">
        <v>147</v>
      </c>
      <c r="F130" s="207" t="s">
        <v>148</v>
      </c>
      <c r="J130" s="208">
        <f>BK130</f>
        <v>0</v>
      </c>
      <c r="L130" s="205"/>
      <c r="M130" s="209"/>
      <c r="N130" s="210"/>
      <c r="O130" s="210"/>
      <c r="P130" s="211">
        <f>P131+P154+P163</f>
        <v>0</v>
      </c>
      <c r="Q130" s="210"/>
      <c r="R130" s="211">
        <f>R131+R154+R163</f>
        <v>1.0638676799999998</v>
      </c>
      <c r="S130" s="210"/>
      <c r="T130" s="212">
        <f>T131+T154+T163</f>
        <v>9.247202000000001</v>
      </c>
      <c r="AR130" s="206" t="s">
        <v>8</v>
      </c>
      <c r="AT130" s="213" t="s">
        <v>76</v>
      </c>
      <c r="AU130" s="213" t="s">
        <v>77</v>
      </c>
      <c r="AY130" s="206" t="s">
        <v>149</v>
      </c>
      <c r="BK130" s="214">
        <f>BK131+BK154+BK163</f>
        <v>0</v>
      </c>
    </row>
    <row r="131" spans="2:63" s="204" customFormat="1" ht="22.9" customHeight="1">
      <c r="B131" s="205"/>
      <c r="D131" s="206" t="s">
        <v>76</v>
      </c>
      <c r="E131" s="215" t="s">
        <v>150</v>
      </c>
      <c r="F131" s="215" t="s">
        <v>151</v>
      </c>
      <c r="J131" s="216">
        <f>BK131</f>
        <v>0</v>
      </c>
      <c r="L131" s="205"/>
      <c r="M131" s="209"/>
      <c r="N131" s="210"/>
      <c r="O131" s="210"/>
      <c r="P131" s="211">
        <f>SUM(P132:P153)</f>
        <v>0</v>
      </c>
      <c r="Q131" s="210"/>
      <c r="R131" s="211">
        <f>SUM(R132:R153)</f>
        <v>1.0638676799999998</v>
      </c>
      <c r="S131" s="210"/>
      <c r="T131" s="212">
        <f>SUM(T132:T153)</f>
        <v>9.247202000000001</v>
      </c>
      <c r="AR131" s="206" t="s">
        <v>8</v>
      </c>
      <c r="AT131" s="213" t="s">
        <v>76</v>
      </c>
      <c r="AU131" s="213" t="s">
        <v>8</v>
      </c>
      <c r="AY131" s="206" t="s">
        <v>149</v>
      </c>
      <c r="BK131" s="214">
        <f>SUM(BK132:BK153)</f>
        <v>0</v>
      </c>
    </row>
    <row r="132" spans="1:65" s="66" customFormat="1" ht="24.2" customHeight="1">
      <c r="A132" s="60"/>
      <c r="B132" s="61"/>
      <c r="C132" s="217" t="s">
        <v>8</v>
      </c>
      <c r="D132" s="217" t="s">
        <v>152</v>
      </c>
      <c r="E132" s="218" t="s">
        <v>153</v>
      </c>
      <c r="F132" s="219" t="s">
        <v>154</v>
      </c>
      <c r="G132" s="220" t="s">
        <v>155</v>
      </c>
      <c r="H132" s="221">
        <v>6.6</v>
      </c>
      <c r="I132" s="24"/>
      <c r="J132" s="222">
        <f>ROUND(I132*H132,0)</f>
        <v>0</v>
      </c>
      <c r="K132" s="219" t="s">
        <v>156</v>
      </c>
      <c r="L132" s="61"/>
      <c r="M132" s="223" t="s">
        <v>1</v>
      </c>
      <c r="N132" s="224" t="s">
        <v>42</v>
      </c>
      <c r="O132" s="108"/>
      <c r="P132" s="225">
        <f>O132*H132</f>
        <v>0</v>
      </c>
      <c r="Q132" s="225">
        <v>0.1309648</v>
      </c>
      <c r="R132" s="225">
        <f>Q132*H132</f>
        <v>0.8643676799999999</v>
      </c>
      <c r="S132" s="225">
        <v>0</v>
      </c>
      <c r="T132" s="226">
        <f>S132*H132</f>
        <v>0</v>
      </c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R132" s="227" t="s">
        <v>157</v>
      </c>
      <c r="AT132" s="227" t="s">
        <v>152</v>
      </c>
      <c r="AU132" s="227" t="s">
        <v>86</v>
      </c>
      <c r="AY132" s="43" t="s">
        <v>149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43" t="s">
        <v>8</v>
      </c>
      <c r="BK132" s="228">
        <f>ROUND(I132*H132,0)</f>
        <v>0</v>
      </c>
      <c r="BL132" s="43" t="s">
        <v>157</v>
      </c>
      <c r="BM132" s="227" t="s">
        <v>158</v>
      </c>
    </row>
    <row r="133" spans="2:51" s="229" customFormat="1" ht="11.25">
      <c r="B133" s="230"/>
      <c r="D133" s="231" t="s">
        <v>159</v>
      </c>
      <c r="E133" s="232" t="s">
        <v>1</v>
      </c>
      <c r="F133" s="233" t="s">
        <v>160</v>
      </c>
      <c r="H133" s="234">
        <v>6.6</v>
      </c>
      <c r="L133" s="230"/>
      <c r="M133" s="235"/>
      <c r="N133" s="236"/>
      <c r="O133" s="236"/>
      <c r="P133" s="236"/>
      <c r="Q133" s="236"/>
      <c r="R133" s="236"/>
      <c r="S133" s="236"/>
      <c r="T133" s="237"/>
      <c r="AT133" s="232" t="s">
        <v>159</v>
      </c>
      <c r="AU133" s="232" t="s">
        <v>86</v>
      </c>
      <c r="AV133" s="229" t="s">
        <v>86</v>
      </c>
      <c r="AW133" s="229" t="s">
        <v>33</v>
      </c>
      <c r="AX133" s="229" t="s">
        <v>8</v>
      </c>
      <c r="AY133" s="232" t="s">
        <v>149</v>
      </c>
    </row>
    <row r="134" spans="1:65" s="66" customFormat="1" ht="24.2" customHeight="1">
      <c r="A134" s="60"/>
      <c r="B134" s="61"/>
      <c r="C134" s="238" t="s">
        <v>86</v>
      </c>
      <c r="D134" s="238" t="s">
        <v>161</v>
      </c>
      <c r="E134" s="239" t="s">
        <v>162</v>
      </c>
      <c r="F134" s="240" t="s">
        <v>163</v>
      </c>
      <c r="G134" s="241" t="s">
        <v>164</v>
      </c>
      <c r="H134" s="242">
        <v>21</v>
      </c>
      <c r="I134" s="25"/>
      <c r="J134" s="243">
        <f>ROUND(I134*H134,0)</f>
        <v>0</v>
      </c>
      <c r="K134" s="240" t="s">
        <v>156</v>
      </c>
      <c r="L134" s="244"/>
      <c r="M134" s="245" t="s">
        <v>1</v>
      </c>
      <c r="N134" s="246" t="s">
        <v>42</v>
      </c>
      <c r="O134" s="108"/>
      <c r="P134" s="225">
        <f>O134*H134</f>
        <v>0</v>
      </c>
      <c r="Q134" s="225">
        <v>0.0095</v>
      </c>
      <c r="R134" s="225">
        <f>Q134*H134</f>
        <v>0.19949999999999998</v>
      </c>
      <c r="S134" s="225">
        <v>0</v>
      </c>
      <c r="T134" s="226">
        <f>S134*H134</f>
        <v>0</v>
      </c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R134" s="227" t="s">
        <v>165</v>
      </c>
      <c r="AT134" s="227" t="s">
        <v>161</v>
      </c>
      <c r="AU134" s="227" t="s">
        <v>86</v>
      </c>
      <c r="AY134" s="43" t="s">
        <v>149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43" t="s">
        <v>8</v>
      </c>
      <c r="BK134" s="228">
        <f>ROUND(I134*H134,0)</f>
        <v>0</v>
      </c>
      <c r="BL134" s="43" t="s">
        <v>157</v>
      </c>
      <c r="BM134" s="227" t="s">
        <v>166</v>
      </c>
    </row>
    <row r="135" spans="2:51" s="229" customFormat="1" ht="11.25">
      <c r="B135" s="230"/>
      <c r="D135" s="231" t="s">
        <v>159</v>
      </c>
      <c r="E135" s="232" t="s">
        <v>1</v>
      </c>
      <c r="F135" s="233" t="s">
        <v>167</v>
      </c>
      <c r="H135" s="234">
        <v>21</v>
      </c>
      <c r="L135" s="230"/>
      <c r="M135" s="235"/>
      <c r="N135" s="236"/>
      <c r="O135" s="236"/>
      <c r="P135" s="236"/>
      <c r="Q135" s="236"/>
      <c r="R135" s="236"/>
      <c r="S135" s="236"/>
      <c r="T135" s="237"/>
      <c r="AT135" s="232" t="s">
        <v>159</v>
      </c>
      <c r="AU135" s="232" t="s">
        <v>86</v>
      </c>
      <c r="AV135" s="229" t="s">
        <v>86</v>
      </c>
      <c r="AW135" s="229" t="s">
        <v>33</v>
      </c>
      <c r="AX135" s="229" t="s">
        <v>8</v>
      </c>
      <c r="AY135" s="232" t="s">
        <v>149</v>
      </c>
    </row>
    <row r="136" spans="1:65" s="66" customFormat="1" ht="24.2" customHeight="1">
      <c r="A136" s="60"/>
      <c r="B136" s="61"/>
      <c r="C136" s="217" t="s">
        <v>168</v>
      </c>
      <c r="D136" s="217" t="s">
        <v>152</v>
      </c>
      <c r="E136" s="218" t="s">
        <v>169</v>
      </c>
      <c r="F136" s="219" t="s">
        <v>170</v>
      </c>
      <c r="G136" s="220" t="s">
        <v>171</v>
      </c>
      <c r="H136" s="221">
        <v>359.985</v>
      </c>
      <c r="I136" s="24"/>
      <c r="J136" s="222">
        <f>ROUND(I136*H136,0)</f>
        <v>0</v>
      </c>
      <c r="K136" s="219" t="s">
        <v>156</v>
      </c>
      <c r="L136" s="61"/>
      <c r="M136" s="223" t="s">
        <v>1</v>
      </c>
      <c r="N136" s="224" t="s">
        <v>42</v>
      </c>
      <c r="O136" s="108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R136" s="227" t="s">
        <v>157</v>
      </c>
      <c r="AT136" s="227" t="s">
        <v>152</v>
      </c>
      <c r="AU136" s="227" t="s">
        <v>86</v>
      </c>
      <c r="AY136" s="43" t="s">
        <v>149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43" t="s">
        <v>8</v>
      </c>
      <c r="BK136" s="228">
        <f>ROUND(I136*H136,0)</f>
        <v>0</v>
      </c>
      <c r="BL136" s="43" t="s">
        <v>157</v>
      </c>
      <c r="BM136" s="227" t="s">
        <v>172</v>
      </c>
    </row>
    <row r="137" spans="2:51" s="229" customFormat="1" ht="11.25">
      <c r="B137" s="230"/>
      <c r="D137" s="231" t="s">
        <v>159</v>
      </c>
      <c r="E137" s="232" t="s">
        <v>1</v>
      </c>
      <c r="F137" s="233" t="s">
        <v>173</v>
      </c>
      <c r="H137" s="234">
        <v>313.5</v>
      </c>
      <c r="L137" s="230"/>
      <c r="M137" s="235"/>
      <c r="N137" s="236"/>
      <c r="O137" s="236"/>
      <c r="P137" s="236"/>
      <c r="Q137" s="236"/>
      <c r="R137" s="236"/>
      <c r="S137" s="236"/>
      <c r="T137" s="237"/>
      <c r="AT137" s="232" t="s">
        <v>159</v>
      </c>
      <c r="AU137" s="232" t="s">
        <v>86</v>
      </c>
      <c r="AV137" s="229" t="s">
        <v>86</v>
      </c>
      <c r="AW137" s="229" t="s">
        <v>33</v>
      </c>
      <c r="AX137" s="229" t="s">
        <v>77</v>
      </c>
      <c r="AY137" s="232" t="s">
        <v>149</v>
      </c>
    </row>
    <row r="138" spans="2:51" s="229" customFormat="1" ht="11.25">
      <c r="B138" s="230"/>
      <c r="D138" s="231" t="s">
        <v>159</v>
      </c>
      <c r="E138" s="232" t="s">
        <v>1</v>
      </c>
      <c r="F138" s="233" t="s">
        <v>174</v>
      </c>
      <c r="H138" s="234">
        <v>46.485</v>
      </c>
      <c r="L138" s="230"/>
      <c r="M138" s="235"/>
      <c r="N138" s="236"/>
      <c r="O138" s="236"/>
      <c r="P138" s="236"/>
      <c r="Q138" s="236"/>
      <c r="R138" s="236"/>
      <c r="S138" s="236"/>
      <c r="T138" s="237"/>
      <c r="AT138" s="232" t="s">
        <v>159</v>
      </c>
      <c r="AU138" s="232" t="s">
        <v>86</v>
      </c>
      <c r="AV138" s="229" t="s">
        <v>86</v>
      </c>
      <c r="AW138" s="229" t="s">
        <v>33</v>
      </c>
      <c r="AX138" s="229" t="s">
        <v>77</v>
      </c>
      <c r="AY138" s="232" t="s">
        <v>149</v>
      </c>
    </row>
    <row r="139" spans="2:51" s="247" customFormat="1" ht="11.25">
      <c r="B139" s="248"/>
      <c r="D139" s="231" t="s">
        <v>159</v>
      </c>
      <c r="E139" s="249" t="s">
        <v>92</v>
      </c>
      <c r="F139" s="250" t="s">
        <v>175</v>
      </c>
      <c r="H139" s="251">
        <v>359.985</v>
      </c>
      <c r="L139" s="248"/>
      <c r="M139" s="252"/>
      <c r="N139" s="253"/>
      <c r="O139" s="253"/>
      <c r="P139" s="253"/>
      <c r="Q139" s="253"/>
      <c r="R139" s="253"/>
      <c r="S139" s="253"/>
      <c r="T139" s="254"/>
      <c r="AT139" s="249" t="s">
        <v>159</v>
      </c>
      <c r="AU139" s="249" t="s">
        <v>86</v>
      </c>
      <c r="AV139" s="247" t="s">
        <v>168</v>
      </c>
      <c r="AW139" s="247" t="s">
        <v>33</v>
      </c>
      <c r="AX139" s="247" t="s">
        <v>8</v>
      </c>
      <c r="AY139" s="249" t="s">
        <v>149</v>
      </c>
    </row>
    <row r="140" spans="1:65" s="66" customFormat="1" ht="24.2" customHeight="1">
      <c r="A140" s="60"/>
      <c r="B140" s="61"/>
      <c r="C140" s="217" t="s">
        <v>157</v>
      </c>
      <c r="D140" s="217" t="s">
        <v>152</v>
      </c>
      <c r="E140" s="218" t="s">
        <v>176</v>
      </c>
      <c r="F140" s="219" t="s">
        <v>177</v>
      </c>
      <c r="G140" s="220" t="s">
        <v>171</v>
      </c>
      <c r="H140" s="221">
        <v>10799.55</v>
      </c>
      <c r="I140" s="24"/>
      <c r="J140" s="222">
        <f>ROUND(I140*H140,0)</f>
        <v>0</v>
      </c>
      <c r="K140" s="219" t="s">
        <v>156</v>
      </c>
      <c r="L140" s="61"/>
      <c r="M140" s="223" t="s">
        <v>1</v>
      </c>
      <c r="N140" s="224" t="s">
        <v>42</v>
      </c>
      <c r="O140" s="108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R140" s="227" t="s">
        <v>157</v>
      </c>
      <c r="AT140" s="227" t="s">
        <v>152</v>
      </c>
      <c r="AU140" s="227" t="s">
        <v>86</v>
      </c>
      <c r="AY140" s="43" t="s">
        <v>149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43" t="s">
        <v>8</v>
      </c>
      <c r="BK140" s="228">
        <f>ROUND(I140*H140,0)</f>
        <v>0</v>
      </c>
      <c r="BL140" s="43" t="s">
        <v>157</v>
      </c>
      <c r="BM140" s="227" t="s">
        <v>178</v>
      </c>
    </row>
    <row r="141" spans="2:51" s="229" customFormat="1" ht="11.25">
      <c r="B141" s="230"/>
      <c r="D141" s="231" t="s">
        <v>159</v>
      </c>
      <c r="E141" s="232" t="s">
        <v>1</v>
      </c>
      <c r="F141" s="233" t="s">
        <v>179</v>
      </c>
      <c r="H141" s="234">
        <v>10799.55</v>
      </c>
      <c r="L141" s="230"/>
      <c r="M141" s="235"/>
      <c r="N141" s="236"/>
      <c r="O141" s="236"/>
      <c r="P141" s="236"/>
      <c r="Q141" s="236"/>
      <c r="R141" s="236"/>
      <c r="S141" s="236"/>
      <c r="T141" s="237"/>
      <c r="AT141" s="232" t="s">
        <v>159</v>
      </c>
      <c r="AU141" s="232" t="s">
        <v>86</v>
      </c>
      <c r="AV141" s="229" t="s">
        <v>86</v>
      </c>
      <c r="AW141" s="229" t="s">
        <v>33</v>
      </c>
      <c r="AX141" s="229" t="s">
        <v>8</v>
      </c>
      <c r="AY141" s="232" t="s">
        <v>149</v>
      </c>
    </row>
    <row r="142" spans="1:65" s="66" customFormat="1" ht="24.2" customHeight="1">
      <c r="A142" s="60"/>
      <c r="B142" s="61"/>
      <c r="C142" s="217" t="s">
        <v>180</v>
      </c>
      <c r="D142" s="217" t="s">
        <v>152</v>
      </c>
      <c r="E142" s="218" t="s">
        <v>181</v>
      </c>
      <c r="F142" s="219" t="s">
        <v>182</v>
      </c>
      <c r="G142" s="220" t="s">
        <v>171</v>
      </c>
      <c r="H142" s="221">
        <v>359.985</v>
      </c>
      <c r="I142" s="24"/>
      <c r="J142" s="222">
        <f>ROUND(I142*H142,0)</f>
        <v>0</v>
      </c>
      <c r="K142" s="219" t="s">
        <v>156</v>
      </c>
      <c r="L142" s="61"/>
      <c r="M142" s="223" t="s">
        <v>1</v>
      </c>
      <c r="N142" s="224" t="s">
        <v>42</v>
      </c>
      <c r="O142" s="108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R142" s="227" t="s">
        <v>157</v>
      </c>
      <c r="AT142" s="227" t="s">
        <v>152</v>
      </c>
      <c r="AU142" s="227" t="s">
        <v>86</v>
      </c>
      <c r="AY142" s="43" t="s">
        <v>149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43" t="s">
        <v>8</v>
      </c>
      <c r="BK142" s="228">
        <f>ROUND(I142*H142,0)</f>
        <v>0</v>
      </c>
      <c r="BL142" s="43" t="s">
        <v>157</v>
      </c>
      <c r="BM142" s="227" t="s">
        <v>183</v>
      </c>
    </row>
    <row r="143" spans="2:51" s="229" customFormat="1" ht="11.25">
      <c r="B143" s="230"/>
      <c r="D143" s="231" t="s">
        <v>159</v>
      </c>
      <c r="E143" s="232" t="s">
        <v>1</v>
      </c>
      <c r="F143" s="233" t="s">
        <v>92</v>
      </c>
      <c r="H143" s="234">
        <v>359.985</v>
      </c>
      <c r="L143" s="230"/>
      <c r="M143" s="235"/>
      <c r="N143" s="236"/>
      <c r="O143" s="236"/>
      <c r="P143" s="236"/>
      <c r="Q143" s="236"/>
      <c r="R143" s="236"/>
      <c r="S143" s="236"/>
      <c r="T143" s="237"/>
      <c r="AT143" s="232" t="s">
        <v>159</v>
      </c>
      <c r="AU143" s="232" t="s">
        <v>86</v>
      </c>
      <c r="AV143" s="229" t="s">
        <v>86</v>
      </c>
      <c r="AW143" s="229" t="s">
        <v>33</v>
      </c>
      <c r="AX143" s="229" t="s">
        <v>8</v>
      </c>
      <c r="AY143" s="232" t="s">
        <v>149</v>
      </c>
    </row>
    <row r="144" spans="1:65" s="66" customFormat="1" ht="24.2" customHeight="1">
      <c r="A144" s="60"/>
      <c r="B144" s="61"/>
      <c r="C144" s="217" t="s">
        <v>184</v>
      </c>
      <c r="D144" s="217" t="s">
        <v>152</v>
      </c>
      <c r="E144" s="218" t="s">
        <v>185</v>
      </c>
      <c r="F144" s="219" t="s">
        <v>186</v>
      </c>
      <c r="G144" s="220" t="s">
        <v>187</v>
      </c>
      <c r="H144" s="221">
        <v>4.134</v>
      </c>
      <c r="I144" s="24"/>
      <c r="J144" s="222">
        <f>ROUND(I144*H144,0)</f>
        <v>0</v>
      </c>
      <c r="K144" s="219" t="s">
        <v>156</v>
      </c>
      <c r="L144" s="61"/>
      <c r="M144" s="223" t="s">
        <v>1</v>
      </c>
      <c r="N144" s="224" t="s">
        <v>42</v>
      </c>
      <c r="O144" s="108"/>
      <c r="P144" s="225">
        <f>O144*H144</f>
        <v>0</v>
      </c>
      <c r="Q144" s="225">
        <v>0</v>
      </c>
      <c r="R144" s="225">
        <f>Q144*H144</f>
        <v>0</v>
      </c>
      <c r="S144" s="225">
        <v>1.8</v>
      </c>
      <c r="T144" s="226">
        <f>S144*H144</f>
        <v>7.441200000000001</v>
      </c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R144" s="227" t="s">
        <v>157</v>
      </c>
      <c r="AT144" s="227" t="s">
        <v>152</v>
      </c>
      <c r="AU144" s="227" t="s">
        <v>86</v>
      </c>
      <c r="AY144" s="43" t="s">
        <v>149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43" t="s">
        <v>8</v>
      </c>
      <c r="BK144" s="228">
        <f>ROUND(I144*H144,0)</f>
        <v>0</v>
      </c>
      <c r="BL144" s="43" t="s">
        <v>157</v>
      </c>
      <c r="BM144" s="227" t="s">
        <v>188</v>
      </c>
    </row>
    <row r="145" spans="2:51" s="229" customFormat="1" ht="11.25">
      <c r="B145" s="230"/>
      <c r="D145" s="231" t="s">
        <v>159</v>
      </c>
      <c r="E145" s="232" t="s">
        <v>1</v>
      </c>
      <c r="F145" s="233" t="s">
        <v>189</v>
      </c>
      <c r="H145" s="234">
        <v>1.362</v>
      </c>
      <c r="L145" s="230"/>
      <c r="M145" s="235"/>
      <c r="N145" s="236"/>
      <c r="O145" s="236"/>
      <c r="P145" s="236"/>
      <c r="Q145" s="236"/>
      <c r="R145" s="236"/>
      <c r="S145" s="236"/>
      <c r="T145" s="237"/>
      <c r="AT145" s="232" t="s">
        <v>159</v>
      </c>
      <c r="AU145" s="232" t="s">
        <v>86</v>
      </c>
      <c r="AV145" s="229" t="s">
        <v>86</v>
      </c>
      <c r="AW145" s="229" t="s">
        <v>33</v>
      </c>
      <c r="AX145" s="229" t="s">
        <v>77</v>
      </c>
      <c r="AY145" s="232" t="s">
        <v>149</v>
      </c>
    </row>
    <row r="146" spans="2:51" s="229" customFormat="1" ht="11.25">
      <c r="B146" s="230"/>
      <c r="D146" s="231" t="s">
        <v>159</v>
      </c>
      <c r="E146" s="232" t="s">
        <v>1</v>
      </c>
      <c r="F146" s="233" t="s">
        <v>190</v>
      </c>
      <c r="H146" s="234">
        <v>1.386</v>
      </c>
      <c r="L146" s="230"/>
      <c r="M146" s="235"/>
      <c r="N146" s="236"/>
      <c r="O146" s="236"/>
      <c r="P146" s="236"/>
      <c r="Q146" s="236"/>
      <c r="R146" s="236"/>
      <c r="S146" s="236"/>
      <c r="T146" s="237"/>
      <c r="AT146" s="232" t="s">
        <v>159</v>
      </c>
      <c r="AU146" s="232" t="s">
        <v>86</v>
      </c>
      <c r="AV146" s="229" t="s">
        <v>86</v>
      </c>
      <c r="AW146" s="229" t="s">
        <v>33</v>
      </c>
      <c r="AX146" s="229" t="s">
        <v>77</v>
      </c>
      <c r="AY146" s="232" t="s">
        <v>149</v>
      </c>
    </row>
    <row r="147" spans="2:51" s="229" customFormat="1" ht="11.25">
      <c r="B147" s="230"/>
      <c r="D147" s="231" t="s">
        <v>159</v>
      </c>
      <c r="E147" s="232" t="s">
        <v>1</v>
      </c>
      <c r="F147" s="233" t="s">
        <v>190</v>
      </c>
      <c r="H147" s="234">
        <v>1.386</v>
      </c>
      <c r="L147" s="230"/>
      <c r="M147" s="235"/>
      <c r="N147" s="236"/>
      <c r="O147" s="236"/>
      <c r="P147" s="236"/>
      <c r="Q147" s="236"/>
      <c r="R147" s="236"/>
      <c r="S147" s="236"/>
      <c r="T147" s="237"/>
      <c r="AT147" s="232" t="s">
        <v>159</v>
      </c>
      <c r="AU147" s="232" t="s">
        <v>86</v>
      </c>
      <c r="AV147" s="229" t="s">
        <v>86</v>
      </c>
      <c r="AW147" s="229" t="s">
        <v>33</v>
      </c>
      <c r="AX147" s="229" t="s">
        <v>77</v>
      </c>
      <c r="AY147" s="232" t="s">
        <v>149</v>
      </c>
    </row>
    <row r="148" spans="2:51" s="247" customFormat="1" ht="11.25">
      <c r="B148" s="248"/>
      <c r="D148" s="231" t="s">
        <v>159</v>
      </c>
      <c r="E148" s="249" t="s">
        <v>1</v>
      </c>
      <c r="F148" s="250" t="s">
        <v>191</v>
      </c>
      <c r="H148" s="251">
        <v>4.134</v>
      </c>
      <c r="L148" s="248"/>
      <c r="M148" s="252"/>
      <c r="N148" s="253"/>
      <c r="O148" s="253"/>
      <c r="P148" s="253"/>
      <c r="Q148" s="253"/>
      <c r="R148" s="253"/>
      <c r="S148" s="253"/>
      <c r="T148" s="254"/>
      <c r="AT148" s="249" t="s">
        <v>159</v>
      </c>
      <c r="AU148" s="249" t="s">
        <v>86</v>
      </c>
      <c r="AV148" s="247" t="s">
        <v>168</v>
      </c>
      <c r="AW148" s="247" t="s">
        <v>33</v>
      </c>
      <c r="AX148" s="247" t="s">
        <v>8</v>
      </c>
      <c r="AY148" s="249" t="s">
        <v>149</v>
      </c>
    </row>
    <row r="149" spans="1:65" s="66" customFormat="1" ht="24.2" customHeight="1">
      <c r="A149" s="60"/>
      <c r="B149" s="61"/>
      <c r="C149" s="217" t="s">
        <v>192</v>
      </c>
      <c r="D149" s="217" t="s">
        <v>152</v>
      </c>
      <c r="E149" s="218" t="s">
        <v>193</v>
      </c>
      <c r="F149" s="219" t="s">
        <v>194</v>
      </c>
      <c r="G149" s="220" t="s">
        <v>187</v>
      </c>
      <c r="H149" s="221">
        <v>1.133</v>
      </c>
      <c r="I149" s="24"/>
      <c r="J149" s="222">
        <f>ROUND(I149*H149,0)</f>
        <v>0</v>
      </c>
      <c r="K149" s="219" t="s">
        <v>156</v>
      </c>
      <c r="L149" s="61"/>
      <c r="M149" s="223" t="s">
        <v>1</v>
      </c>
      <c r="N149" s="224" t="s">
        <v>42</v>
      </c>
      <c r="O149" s="108"/>
      <c r="P149" s="225">
        <f>O149*H149</f>
        <v>0</v>
      </c>
      <c r="Q149" s="225">
        <v>0</v>
      </c>
      <c r="R149" s="225">
        <f>Q149*H149</f>
        <v>0</v>
      </c>
      <c r="S149" s="225">
        <v>1.594</v>
      </c>
      <c r="T149" s="226">
        <f>S149*H149</f>
        <v>1.806002</v>
      </c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R149" s="227" t="s">
        <v>157</v>
      </c>
      <c r="AT149" s="227" t="s">
        <v>152</v>
      </c>
      <c r="AU149" s="227" t="s">
        <v>86</v>
      </c>
      <c r="AY149" s="43" t="s">
        <v>149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43" t="s">
        <v>8</v>
      </c>
      <c r="BK149" s="228">
        <f>ROUND(I149*H149,0)</f>
        <v>0</v>
      </c>
      <c r="BL149" s="43" t="s">
        <v>157</v>
      </c>
      <c r="BM149" s="227" t="s">
        <v>195</v>
      </c>
    </row>
    <row r="150" spans="2:51" s="229" customFormat="1" ht="11.25">
      <c r="B150" s="230"/>
      <c r="D150" s="231" t="s">
        <v>159</v>
      </c>
      <c r="E150" s="232" t="s">
        <v>1</v>
      </c>
      <c r="F150" s="233" t="s">
        <v>196</v>
      </c>
      <c r="H150" s="234">
        <v>0.312</v>
      </c>
      <c r="L150" s="230"/>
      <c r="M150" s="235"/>
      <c r="N150" s="236"/>
      <c r="O150" s="236"/>
      <c r="P150" s="236"/>
      <c r="Q150" s="236"/>
      <c r="R150" s="236"/>
      <c r="S150" s="236"/>
      <c r="T150" s="237"/>
      <c r="AT150" s="232" t="s">
        <v>159</v>
      </c>
      <c r="AU150" s="232" t="s">
        <v>86</v>
      </c>
      <c r="AV150" s="229" t="s">
        <v>86</v>
      </c>
      <c r="AW150" s="229" t="s">
        <v>33</v>
      </c>
      <c r="AX150" s="229" t="s">
        <v>77</v>
      </c>
      <c r="AY150" s="232" t="s">
        <v>149</v>
      </c>
    </row>
    <row r="151" spans="2:51" s="229" customFormat="1" ht="11.25">
      <c r="B151" s="230"/>
      <c r="D151" s="231" t="s">
        <v>159</v>
      </c>
      <c r="E151" s="232" t="s">
        <v>1</v>
      </c>
      <c r="F151" s="233" t="s">
        <v>197</v>
      </c>
      <c r="H151" s="234">
        <v>0.568</v>
      </c>
      <c r="L151" s="230"/>
      <c r="M151" s="235"/>
      <c r="N151" s="236"/>
      <c r="O151" s="236"/>
      <c r="P151" s="236"/>
      <c r="Q151" s="236"/>
      <c r="R151" s="236"/>
      <c r="S151" s="236"/>
      <c r="T151" s="237"/>
      <c r="AT151" s="232" t="s">
        <v>159</v>
      </c>
      <c r="AU151" s="232" t="s">
        <v>86</v>
      </c>
      <c r="AV151" s="229" t="s">
        <v>86</v>
      </c>
      <c r="AW151" s="229" t="s">
        <v>33</v>
      </c>
      <c r="AX151" s="229" t="s">
        <v>77</v>
      </c>
      <c r="AY151" s="232" t="s">
        <v>149</v>
      </c>
    </row>
    <row r="152" spans="2:51" s="229" customFormat="1" ht="11.25">
      <c r="B152" s="230"/>
      <c r="D152" s="231" t="s">
        <v>159</v>
      </c>
      <c r="E152" s="232" t="s">
        <v>1</v>
      </c>
      <c r="F152" s="233" t="s">
        <v>198</v>
      </c>
      <c r="H152" s="234">
        <v>0.253</v>
      </c>
      <c r="L152" s="230"/>
      <c r="M152" s="235"/>
      <c r="N152" s="236"/>
      <c r="O152" s="236"/>
      <c r="P152" s="236"/>
      <c r="Q152" s="236"/>
      <c r="R152" s="236"/>
      <c r="S152" s="236"/>
      <c r="T152" s="237"/>
      <c r="AT152" s="232" t="s">
        <v>159</v>
      </c>
      <c r="AU152" s="232" t="s">
        <v>86</v>
      </c>
      <c r="AV152" s="229" t="s">
        <v>86</v>
      </c>
      <c r="AW152" s="229" t="s">
        <v>33</v>
      </c>
      <c r="AX152" s="229" t="s">
        <v>77</v>
      </c>
      <c r="AY152" s="232" t="s">
        <v>149</v>
      </c>
    </row>
    <row r="153" spans="2:51" s="247" customFormat="1" ht="11.25">
      <c r="B153" s="248"/>
      <c r="D153" s="231" t="s">
        <v>159</v>
      </c>
      <c r="E153" s="249" t="s">
        <v>1</v>
      </c>
      <c r="F153" s="250" t="s">
        <v>175</v>
      </c>
      <c r="H153" s="251">
        <v>1.133</v>
      </c>
      <c r="L153" s="248"/>
      <c r="M153" s="252"/>
      <c r="N153" s="253"/>
      <c r="O153" s="253"/>
      <c r="P153" s="253"/>
      <c r="Q153" s="253"/>
      <c r="R153" s="253"/>
      <c r="S153" s="253"/>
      <c r="T153" s="254"/>
      <c r="AT153" s="249" t="s">
        <v>159</v>
      </c>
      <c r="AU153" s="249" t="s">
        <v>86</v>
      </c>
      <c r="AV153" s="247" t="s">
        <v>168</v>
      </c>
      <c r="AW153" s="247" t="s">
        <v>33</v>
      </c>
      <c r="AX153" s="247" t="s">
        <v>8</v>
      </c>
      <c r="AY153" s="249" t="s">
        <v>149</v>
      </c>
    </row>
    <row r="154" spans="2:63" s="204" customFormat="1" ht="22.9" customHeight="1">
      <c r="B154" s="205"/>
      <c r="D154" s="206" t="s">
        <v>76</v>
      </c>
      <c r="E154" s="215" t="s">
        <v>199</v>
      </c>
      <c r="F154" s="215" t="s">
        <v>200</v>
      </c>
      <c r="J154" s="216">
        <f>BK154</f>
        <v>0</v>
      </c>
      <c r="L154" s="205"/>
      <c r="M154" s="209"/>
      <c r="N154" s="210"/>
      <c r="O154" s="210"/>
      <c r="P154" s="211">
        <f>SUM(P155:P162)</f>
        <v>0</v>
      </c>
      <c r="Q154" s="210"/>
      <c r="R154" s="211">
        <f>SUM(R155:R162)</f>
        <v>0</v>
      </c>
      <c r="S154" s="210"/>
      <c r="T154" s="212">
        <f>SUM(T155:T162)</f>
        <v>0</v>
      </c>
      <c r="AR154" s="206" t="s">
        <v>8</v>
      </c>
      <c r="AT154" s="213" t="s">
        <v>76</v>
      </c>
      <c r="AU154" s="213" t="s">
        <v>8</v>
      </c>
      <c r="AY154" s="206" t="s">
        <v>149</v>
      </c>
      <c r="BK154" s="214">
        <f>SUM(BK155:BK162)</f>
        <v>0</v>
      </c>
    </row>
    <row r="155" spans="1:65" s="66" customFormat="1" ht="24.2" customHeight="1">
      <c r="A155" s="60"/>
      <c r="B155" s="61"/>
      <c r="C155" s="217" t="s">
        <v>165</v>
      </c>
      <c r="D155" s="217" t="s">
        <v>152</v>
      </c>
      <c r="E155" s="218" t="s">
        <v>201</v>
      </c>
      <c r="F155" s="219" t="s">
        <v>202</v>
      </c>
      <c r="G155" s="220" t="s">
        <v>203</v>
      </c>
      <c r="H155" s="221">
        <v>17.833</v>
      </c>
      <c r="I155" s="24"/>
      <c r="J155" s="222">
        <f>ROUND(I155*H155,0)</f>
        <v>0</v>
      </c>
      <c r="K155" s="219" t="s">
        <v>156</v>
      </c>
      <c r="L155" s="61"/>
      <c r="M155" s="223" t="s">
        <v>1</v>
      </c>
      <c r="N155" s="224" t="s">
        <v>42</v>
      </c>
      <c r="O155" s="108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R155" s="227" t="s">
        <v>157</v>
      </c>
      <c r="AT155" s="227" t="s">
        <v>152</v>
      </c>
      <c r="AU155" s="227" t="s">
        <v>86</v>
      </c>
      <c r="AY155" s="43" t="s">
        <v>149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43" t="s">
        <v>8</v>
      </c>
      <c r="BK155" s="228">
        <f>ROUND(I155*H155,0)</f>
        <v>0</v>
      </c>
      <c r="BL155" s="43" t="s">
        <v>157</v>
      </c>
      <c r="BM155" s="227" t="s">
        <v>204</v>
      </c>
    </row>
    <row r="156" spans="1:65" s="66" customFormat="1" ht="24.2" customHeight="1">
      <c r="A156" s="60"/>
      <c r="B156" s="61"/>
      <c r="C156" s="217" t="s">
        <v>150</v>
      </c>
      <c r="D156" s="217" t="s">
        <v>152</v>
      </c>
      <c r="E156" s="218" t="s">
        <v>205</v>
      </c>
      <c r="F156" s="219" t="s">
        <v>206</v>
      </c>
      <c r="G156" s="220" t="s">
        <v>203</v>
      </c>
      <c r="H156" s="221">
        <v>17.833</v>
      </c>
      <c r="I156" s="24"/>
      <c r="J156" s="222">
        <f>ROUND(I156*H156,0)</f>
        <v>0</v>
      </c>
      <c r="K156" s="219" t="s">
        <v>156</v>
      </c>
      <c r="L156" s="61"/>
      <c r="M156" s="223" t="s">
        <v>1</v>
      </c>
      <c r="N156" s="224" t="s">
        <v>42</v>
      </c>
      <c r="O156" s="108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R156" s="227" t="s">
        <v>157</v>
      </c>
      <c r="AT156" s="227" t="s">
        <v>152</v>
      </c>
      <c r="AU156" s="227" t="s">
        <v>86</v>
      </c>
      <c r="AY156" s="43" t="s">
        <v>149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43" t="s">
        <v>8</v>
      </c>
      <c r="BK156" s="228">
        <f>ROUND(I156*H156,0)</f>
        <v>0</v>
      </c>
      <c r="BL156" s="43" t="s">
        <v>157</v>
      </c>
      <c r="BM156" s="227" t="s">
        <v>207</v>
      </c>
    </row>
    <row r="157" spans="1:65" s="66" customFormat="1" ht="24.2" customHeight="1">
      <c r="A157" s="60"/>
      <c r="B157" s="61"/>
      <c r="C157" s="217" t="s">
        <v>208</v>
      </c>
      <c r="D157" s="217" t="s">
        <v>152</v>
      </c>
      <c r="E157" s="218" t="s">
        <v>209</v>
      </c>
      <c r="F157" s="219" t="s">
        <v>210</v>
      </c>
      <c r="G157" s="220" t="s">
        <v>203</v>
      </c>
      <c r="H157" s="221">
        <v>356.66</v>
      </c>
      <c r="I157" s="24"/>
      <c r="J157" s="222">
        <f>ROUND(I157*H157,0)</f>
        <v>0</v>
      </c>
      <c r="K157" s="219" t="s">
        <v>156</v>
      </c>
      <c r="L157" s="61"/>
      <c r="M157" s="223" t="s">
        <v>1</v>
      </c>
      <c r="N157" s="224" t="s">
        <v>42</v>
      </c>
      <c r="O157" s="108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R157" s="227" t="s">
        <v>157</v>
      </c>
      <c r="AT157" s="227" t="s">
        <v>152</v>
      </c>
      <c r="AU157" s="227" t="s">
        <v>86</v>
      </c>
      <c r="AY157" s="43" t="s">
        <v>149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43" t="s">
        <v>8</v>
      </c>
      <c r="BK157" s="228">
        <f>ROUND(I157*H157,0)</f>
        <v>0</v>
      </c>
      <c r="BL157" s="43" t="s">
        <v>157</v>
      </c>
      <c r="BM157" s="227" t="s">
        <v>211</v>
      </c>
    </row>
    <row r="158" spans="2:51" s="229" customFormat="1" ht="11.25">
      <c r="B158" s="230"/>
      <c r="D158" s="231" t="s">
        <v>159</v>
      </c>
      <c r="F158" s="233" t="s">
        <v>212</v>
      </c>
      <c r="H158" s="234">
        <v>356.66</v>
      </c>
      <c r="L158" s="230"/>
      <c r="M158" s="235"/>
      <c r="N158" s="236"/>
      <c r="O158" s="236"/>
      <c r="P158" s="236"/>
      <c r="Q158" s="236"/>
      <c r="R158" s="236"/>
      <c r="S158" s="236"/>
      <c r="T158" s="237"/>
      <c r="AT158" s="232" t="s">
        <v>159</v>
      </c>
      <c r="AU158" s="232" t="s">
        <v>86</v>
      </c>
      <c r="AV158" s="229" t="s">
        <v>86</v>
      </c>
      <c r="AW158" s="229" t="s">
        <v>3</v>
      </c>
      <c r="AX158" s="229" t="s">
        <v>8</v>
      </c>
      <c r="AY158" s="232" t="s">
        <v>149</v>
      </c>
    </row>
    <row r="159" spans="1:65" s="66" customFormat="1" ht="24.2" customHeight="1">
      <c r="A159" s="60"/>
      <c r="B159" s="61"/>
      <c r="C159" s="217" t="s">
        <v>82</v>
      </c>
      <c r="D159" s="217" t="s">
        <v>152</v>
      </c>
      <c r="E159" s="218" t="s">
        <v>213</v>
      </c>
      <c r="F159" s="219" t="s">
        <v>214</v>
      </c>
      <c r="G159" s="220" t="s">
        <v>203</v>
      </c>
      <c r="H159" s="221">
        <v>3.245</v>
      </c>
      <c r="I159" s="24"/>
      <c r="J159" s="222">
        <f>ROUND(I159*H159,0)</f>
        <v>0</v>
      </c>
      <c r="K159" s="219" t="s">
        <v>156</v>
      </c>
      <c r="L159" s="61"/>
      <c r="M159" s="223" t="s">
        <v>1</v>
      </c>
      <c r="N159" s="224" t="s">
        <v>42</v>
      </c>
      <c r="O159" s="108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R159" s="227" t="s">
        <v>157</v>
      </c>
      <c r="AT159" s="227" t="s">
        <v>152</v>
      </c>
      <c r="AU159" s="227" t="s">
        <v>86</v>
      </c>
      <c r="AY159" s="43" t="s">
        <v>149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43" t="s">
        <v>8</v>
      </c>
      <c r="BK159" s="228">
        <f>ROUND(I159*H159,0)</f>
        <v>0</v>
      </c>
      <c r="BL159" s="43" t="s">
        <v>157</v>
      </c>
      <c r="BM159" s="227" t="s">
        <v>215</v>
      </c>
    </row>
    <row r="160" spans="1:65" s="66" customFormat="1" ht="24.2" customHeight="1">
      <c r="A160" s="60"/>
      <c r="B160" s="61"/>
      <c r="C160" s="217" t="s">
        <v>216</v>
      </c>
      <c r="D160" s="217" t="s">
        <v>152</v>
      </c>
      <c r="E160" s="218" t="s">
        <v>217</v>
      </c>
      <c r="F160" s="219" t="s">
        <v>218</v>
      </c>
      <c r="G160" s="220" t="s">
        <v>203</v>
      </c>
      <c r="H160" s="221">
        <v>2.019</v>
      </c>
      <c r="I160" s="24"/>
      <c r="J160" s="222">
        <f>ROUND(I160*H160,0)</f>
        <v>0</v>
      </c>
      <c r="K160" s="219" t="s">
        <v>156</v>
      </c>
      <c r="L160" s="61"/>
      <c r="M160" s="223" t="s">
        <v>1</v>
      </c>
      <c r="N160" s="224" t="s">
        <v>42</v>
      </c>
      <c r="O160" s="108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R160" s="227" t="s">
        <v>157</v>
      </c>
      <c r="AT160" s="227" t="s">
        <v>152</v>
      </c>
      <c r="AU160" s="227" t="s">
        <v>86</v>
      </c>
      <c r="AY160" s="43" t="s">
        <v>149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43" t="s">
        <v>8</v>
      </c>
      <c r="BK160" s="228">
        <f>ROUND(I160*H160,0)</f>
        <v>0</v>
      </c>
      <c r="BL160" s="43" t="s">
        <v>157</v>
      </c>
      <c r="BM160" s="227" t="s">
        <v>219</v>
      </c>
    </row>
    <row r="161" spans="1:65" s="66" customFormat="1" ht="24.2" customHeight="1">
      <c r="A161" s="60"/>
      <c r="B161" s="61"/>
      <c r="C161" s="217" t="s">
        <v>220</v>
      </c>
      <c r="D161" s="217" t="s">
        <v>152</v>
      </c>
      <c r="E161" s="218" t="s">
        <v>221</v>
      </c>
      <c r="F161" s="219" t="s">
        <v>222</v>
      </c>
      <c r="G161" s="220" t="s">
        <v>203</v>
      </c>
      <c r="H161" s="221">
        <v>0.584</v>
      </c>
      <c r="I161" s="24"/>
      <c r="J161" s="222">
        <f>ROUND(I161*H161,0)</f>
        <v>0</v>
      </c>
      <c r="K161" s="219" t="s">
        <v>156</v>
      </c>
      <c r="L161" s="61"/>
      <c r="M161" s="223" t="s">
        <v>1</v>
      </c>
      <c r="N161" s="224" t="s">
        <v>42</v>
      </c>
      <c r="O161" s="108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R161" s="227" t="s">
        <v>157</v>
      </c>
      <c r="AT161" s="227" t="s">
        <v>152</v>
      </c>
      <c r="AU161" s="227" t="s">
        <v>86</v>
      </c>
      <c r="AY161" s="43" t="s">
        <v>149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43" t="s">
        <v>8</v>
      </c>
      <c r="BK161" s="228">
        <f>ROUND(I161*H161,0)</f>
        <v>0</v>
      </c>
      <c r="BL161" s="43" t="s">
        <v>157</v>
      </c>
      <c r="BM161" s="227" t="s">
        <v>223</v>
      </c>
    </row>
    <row r="162" spans="1:65" s="66" customFormat="1" ht="24.2" customHeight="1">
      <c r="A162" s="60"/>
      <c r="B162" s="61"/>
      <c r="C162" s="217" t="s">
        <v>224</v>
      </c>
      <c r="D162" s="217" t="s">
        <v>152</v>
      </c>
      <c r="E162" s="218" t="s">
        <v>225</v>
      </c>
      <c r="F162" s="219" t="s">
        <v>226</v>
      </c>
      <c r="G162" s="220" t="s">
        <v>203</v>
      </c>
      <c r="H162" s="221">
        <v>9.247</v>
      </c>
      <c r="I162" s="24"/>
      <c r="J162" s="222">
        <f>ROUND(I162*H162,0)</f>
        <v>0</v>
      </c>
      <c r="K162" s="219" t="s">
        <v>156</v>
      </c>
      <c r="L162" s="61"/>
      <c r="M162" s="223" t="s">
        <v>1</v>
      </c>
      <c r="N162" s="224" t="s">
        <v>42</v>
      </c>
      <c r="O162" s="108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R162" s="227" t="s">
        <v>157</v>
      </c>
      <c r="AT162" s="227" t="s">
        <v>152</v>
      </c>
      <c r="AU162" s="227" t="s">
        <v>86</v>
      </c>
      <c r="AY162" s="43" t="s">
        <v>149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43" t="s">
        <v>8</v>
      </c>
      <c r="BK162" s="228">
        <f>ROUND(I162*H162,0)</f>
        <v>0</v>
      </c>
      <c r="BL162" s="43" t="s">
        <v>157</v>
      </c>
      <c r="BM162" s="227" t="s">
        <v>227</v>
      </c>
    </row>
    <row r="163" spans="2:63" s="204" customFormat="1" ht="22.9" customHeight="1">
      <c r="B163" s="205"/>
      <c r="D163" s="206" t="s">
        <v>76</v>
      </c>
      <c r="E163" s="215" t="s">
        <v>228</v>
      </c>
      <c r="F163" s="215" t="s">
        <v>229</v>
      </c>
      <c r="J163" s="216">
        <f>BK163</f>
        <v>0</v>
      </c>
      <c r="L163" s="205"/>
      <c r="M163" s="209"/>
      <c r="N163" s="210"/>
      <c r="O163" s="210"/>
      <c r="P163" s="211">
        <f>P164</f>
        <v>0</v>
      </c>
      <c r="Q163" s="210"/>
      <c r="R163" s="211">
        <f>R164</f>
        <v>0</v>
      </c>
      <c r="S163" s="210"/>
      <c r="T163" s="212">
        <f>T164</f>
        <v>0</v>
      </c>
      <c r="AR163" s="206" t="s">
        <v>8</v>
      </c>
      <c r="AT163" s="213" t="s">
        <v>76</v>
      </c>
      <c r="AU163" s="213" t="s">
        <v>8</v>
      </c>
      <c r="AY163" s="206" t="s">
        <v>149</v>
      </c>
      <c r="BK163" s="214">
        <f>BK164</f>
        <v>0</v>
      </c>
    </row>
    <row r="164" spans="1:65" s="66" customFormat="1" ht="24.2" customHeight="1">
      <c r="A164" s="60"/>
      <c r="B164" s="61"/>
      <c r="C164" s="217" t="s">
        <v>9</v>
      </c>
      <c r="D164" s="217" t="s">
        <v>152</v>
      </c>
      <c r="E164" s="218" t="s">
        <v>230</v>
      </c>
      <c r="F164" s="219" t="s">
        <v>231</v>
      </c>
      <c r="G164" s="220" t="s">
        <v>203</v>
      </c>
      <c r="H164" s="221">
        <v>1.064</v>
      </c>
      <c r="I164" s="24"/>
      <c r="J164" s="222">
        <f>ROUND(I164*H164,0)</f>
        <v>0</v>
      </c>
      <c r="K164" s="219" t="s">
        <v>156</v>
      </c>
      <c r="L164" s="61"/>
      <c r="M164" s="223" t="s">
        <v>1</v>
      </c>
      <c r="N164" s="224" t="s">
        <v>42</v>
      </c>
      <c r="O164" s="108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R164" s="227" t="s">
        <v>157</v>
      </c>
      <c r="AT164" s="227" t="s">
        <v>152</v>
      </c>
      <c r="AU164" s="227" t="s">
        <v>86</v>
      </c>
      <c r="AY164" s="43" t="s">
        <v>149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43" t="s">
        <v>8</v>
      </c>
      <c r="BK164" s="228">
        <f>ROUND(I164*H164,0)</f>
        <v>0</v>
      </c>
      <c r="BL164" s="43" t="s">
        <v>157</v>
      </c>
      <c r="BM164" s="227" t="s">
        <v>232</v>
      </c>
    </row>
    <row r="165" spans="2:63" s="204" customFormat="1" ht="25.9" customHeight="1">
      <c r="B165" s="205"/>
      <c r="D165" s="206" t="s">
        <v>76</v>
      </c>
      <c r="E165" s="207" t="s">
        <v>233</v>
      </c>
      <c r="F165" s="207" t="s">
        <v>234</v>
      </c>
      <c r="J165" s="208">
        <f>BK165</f>
        <v>0</v>
      </c>
      <c r="L165" s="205"/>
      <c r="M165" s="209"/>
      <c r="N165" s="210"/>
      <c r="O165" s="210"/>
      <c r="P165" s="211">
        <f>P166+P171+P181+P196+P251+P291+P316+P319</f>
        <v>0</v>
      </c>
      <c r="Q165" s="210"/>
      <c r="R165" s="211">
        <f>R166+R171+R181+R196+R251+R291+R316+R319</f>
        <v>12.081264447770002</v>
      </c>
      <c r="S165" s="210"/>
      <c r="T165" s="212">
        <f>T166+T171+T181+T196+T251+T291+T316+T319</f>
        <v>8.586168</v>
      </c>
      <c r="AR165" s="206" t="s">
        <v>86</v>
      </c>
      <c r="AT165" s="213" t="s">
        <v>76</v>
      </c>
      <c r="AU165" s="213" t="s">
        <v>77</v>
      </c>
      <c r="AY165" s="206" t="s">
        <v>149</v>
      </c>
      <c r="BK165" s="214">
        <f>BK166+BK171+BK181+BK196+BK251+BK291+BK316+BK319</f>
        <v>0</v>
      </c>
    </row>
    <row r="166" spans="2:63" s="204" customFormat="1" ht="22.9" customHeight="1">
      <c r="B166" s="205"/>
      <c r="D166" s="206" t="s">
        <v>76</v>
      </c>
      <c r="E166" s="215" t="s">
        <v>235</v>
      </c>
      <c r="F166" s="215" t="s">
        <v>236</v>
      </c>
      <c r="J166" s="216">
        <f>BK166</f>
        <v>0</v>
      </c>
      <c r="L166" s="205"/>
      <c r="M166" s="209"/>
      <c r="N166" s="210"/>
      <c r="O166" s="210"/>
      <c r="P166" s="211">
        <f>SUM(P167:P170)</f>
        <v>0</v>
      </c>
      <c r="Q166" s="210"/>
      <c r="R166" s="211">
        <f>SUM(R167:R170)</f>
        <v>0</v>
      </c>
      <c r="S166" s="210"/>
      <c r="T166" s="212">
        <f>SUM(T167:T170)</f>
        <v>3.2453</v>
      </c>
      <c r="AR166" s="206" t="s">
        <v>86</v>
      </c>
      <c r="AT166" s="213" t="s">
        <v>76</v>
      </c>
      <c r="AU166" s="213" t="s">
        <v>8</v>
      </c>
      <c r="AY166" s="206" t="s">
        <v>149</v>
      </c>
      <c r="BK166" s="214">
        <f>SUM(BK167:BK170)</f>
        <v>0</v>
      </c>
    </row>
    <row r="167" spans="1:65" s="66" customFormat="1" ht="14.45" customHeight="1">
      <c r="A167" s="60"/>
      <c r="B167" s="61"/>
      <c r="C167" s="217" t="s">
        <v>237</v>
      </c>
      <c r="D167" s="217" t="s">
        <v>152</v>
      </c>
      <c r="E167" s="218" t="s">
        <v>238</v>
      </c>
      <c r="F167" s="219" t="s">
        <v>239</v>
      </c>
      <c r="G167" s="220" t="s">
        <v>171</v>
      </c>
      <c r="H167" s="221">
        <v>324.53</v>
      </c>
      <c r="I167" s="24"/>
      <c r="J167" s="222">
        <f>ROUND(I167*H167,0)</f>
        <v>0</v>
      </c>
      <c r="K167" s="219" t="s">
        <v>156</v>
      </c>
      <c r="L167" s="61"/>
      <c r="M167" s="223" t="s">
        <v>1</v>
      </c>
      <c r="N167" s="224" t="s">
        <v>42</v>
      </c>
      <c r="O167" s="108"/>
      <c r="P167" s="225">
        <f>O167*H167</f>
        <v>0</v>
      </c>
      <c r="Q167" s="225">
        <v>0</v>
      </c>
      <c r="R167" s="225">
        <f>Q167*H167</f>
        <v>0</v>
      </c>
      <c r="S167" s="225">
        <v>0.01</v>
      </c>
      <c r="T167" s="226">
        <f>S167*H167</f>
        <v>3.2453</v>
      </c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R167" s="227" t="s">
        <v>237</v>
      </c>
      <c r="AT167" s="227" t="s">
        <v>152</v>
      </c>
      <c r="AU167" s="227" t="s">
        <v>86</v>
      </c>
      <c r="AY167" s="43" t="s">
        <v>149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43" t="s">
        <v>8</v>
      </c>
      <c r="BK167" s="228">
        <f>ROUND(I167*H167,0)</f>
        <v>0</v>
      </c>
      <c r="BL167" s="43" t="s">
        <v>237</v>
      </c>
      <c r="BM167" s="227" t="s">
        <v>240</v>
      </c>
    </row>
    <row r="168" spans="2:51" s="229" customFormat="1" ht="11.25">
      <c r="B168" s="230"/>
      <c r="D168" s="231" t="s">
        <v>159</v>
      </c>
      <c r="E168" s="232" t="s">
        <v>1</v>
      </c>
      <c r="F168" s="233" t="s">
        <v>241</v>
      </c>
      <c r="H168" s="234">
        <v>224.845</v>
      </c>
      <c r="L168" s="230"/>
      <c r="M168" s="235"/>
      <c r="N168" s="236"/>
      <c r="O168" s="236"/>
      <c r="P168" s="236"/>
      <c r="Q168" s="236"/>
      <c r="R168" s="236"/>
      <c r="S168" s="236"/>
      <c r="T168" s="237"/>
      <c r="AT168" s="232" t="s">
        <v>159</v>
      </c>
      <c r="AU168" s="232" t="s">
        <v>86</v>
      </c>
      <c r="AV168" s="229" t="s">
        <v>86</v>
      </c>
      <c r="AW168" s="229" t="s">
        <v>33</v>
      </c>
      <c r="AX168" s="229" t="s">
        <v>77</v>
      </c>
      <c r="AY168" s="232" t="s">
        <v>149</v>
      </c>
    </row>
    <row r="169" spans="2:51" s="229" customFormat="1" ht="11.25">
      <c r="B169" s="230"/>
      <c r="D169" s="231" t="s">
        <v>159</v>
      </c>
      <c r="E169" s="232" t="s">
        <v>1</v>
      </c>
      <c r="F169" s="233" t="s">
        <v>242</v>
      </c>
      <c r="H169" s="234">
        <v>99.685</v>
      </c>
      <c r="L169" s="230"/>
      <c r="M169" s="235"/>
      <c r="N169" s="236"/>
      <c r="O169" s="236"/>
      <c r="P169" s="236"/>
      <c r="Q169" s="236"/>
      <c r="R169" s="236"/>
      <c r="S169" s="236"/>
      <c r="T169" s="237"/>
      <c r="AT169" s="232" t="s">
        <v>159</v>
      </c>
      <c r="AU169" s="232" t="s">
        <v>86</v>
      </c>
      <c r="AV169" s="229" t="s">
        <v>86</v>
      </c>
      <c r="AW169" s="229" t="s">
        <v>33</v>
      </c>
      <c r="AX169" s="229" t="s">
        <v>77</v>
      </c>
      <c r="AY169" s="232" t="s">
        <v>149</v>
      </c>
    </row>
    <row r="170" spans="2:51" s="247" customFormat="1" ht="11.25">
      <c r="B170" s="248"/>
      <c r="D170" s="231" t="s">
        <v>159</v>
      </c>
      <c r="E170" s="249" t="s">
        <v>89</v>
      </c>
      <c r="F170" s="250" t="s">
        <v>175</v>
      </c>
      <c r="H170" s="251">
        <v>324.53</v>
      </c>
      <c r="L170" s="248"/>
      <c r="M170" s="252"/>
      <c r="N170" s="253"/>
      <c r="O170" s="253"/>
      <c r="P170" s="253"/>
      <c r="Q170" s="253"/>
      <c r="R170" s="253"/>
      <c r="S170" s="253"/>
      <c r="T170" s="254"/>
      <c r="AT170" s="249" t="s">
        <v>159</v>
      </c>
      <c r="AU170" s="249" t="s">
        <v>86</v>
      </c>
      <c r="AV170" s="247" t="s">
        <v>168</v>
      </c>
      <c r="AW170" s="247" t="s">
        <v>33</v>
      </c>
      <c r="AX170" s="247" t="s">
        <v>8</v>
      </c>
      <c r="AY170" s="249" t="s">
        <v>149</v>
      </c>
    </row>
    <row r="171" spans="2:63" s="204" customFormat="1" ht="22.9" customHeight="1">
      <c r="B171" s="205"/>
      <c r="D171" s="206" t="s">
        <v>76</v>
      </c>
      <c r="E171" s="215" t="s">
        <v>243</v>
      </c>
      <c r="F171" s="215" t="s">
        <v>244</v>
      </c>
      <c r="J171" s="216">
        <f>BK171</f>
        <v>0</v>
      </c>
      <c r="L171" s="205"/>
      <c r="M171" s="209"/>
      <c r="N171" s="210"/>
      <c r="O171" s="210"/>
      <c r="P171" s="211">
        <f>SUM(P172:P180)</f>
        <v>0</v>
      </c>
      <c r="Q171" s="210"/>
      <c r="R171" s="211">
        <f>SUM(R172:R180)</f>
        <v>1.7011702816</v>
      </c>
      <c r="S171" s="210"/>
      <c r="T171" s="212">
        <f>SUM(T172:T180)</f>
        <v>0.584154</v>
      </c>
      <c r="AR171" s="206" t="s">
        <v>86</v>
      </c>
      <c r="AT171" s="213" t="s">
        <v>76</v>
      </c>
      <c r="AU171" s="213" t="s">
        <v>8</v>
      </c>
      <c r="AY171" s="206" t="s">
        <v>149</v>
      </c>
      <c r="BK171" s="214">
        <f>SUM(BK172:BK180)</f>
        <v>0</v>
      </c>
    </row>
    <row r="172" spans="1:65" s="66" customFormat="1" ht="24.2" customHeight="1">
      <c r="A172" s="60"/>
      <c r="B172" s="61"/>
      <c r="C172" s="217" t="s">
        <v>245</v>
      </c>
      <c r="D172" s="217" t="s">
        <v>152</v>
      </c>
      <c r="E172" s="218" t="s">
        <v>246</v>
      </c>
      <c r="F172" s="219" t="s">
        <v>247</v>
      </c>
      <c r="G172" s="220" t="s">
        <v>171</v>
      </c>
      <c r="H172" s="221">
        <v>324.53</v>
      </c>
      <c r="I172" s="24"/>
      <c r="J172" s="222">
        <f>ROUND(I172*H172,0)</f>
        <v>0</v>
      </c>
      <c r="K172" s="219" t="s">
        <v>156</v>
      </c>
      <c r="L172" s="61"/>
      <c r="M172" s="223" t="s">
        <v>1</v>
      </c>
      <c r="N172" s="224" t="s">
        <v>42</v>
      </c>
      <c r="O172" s="108"/>
      <c r="P172" s="225">
        <f>O172*H172</f>
        <v>0</v>
      </c>
      <c r="Q172" s="225">
        <v>0</v>
      </c>
      <c r="R172" s="225">
        <f>Q172*H172</f>
        <v>0</v>
      </c>
      <c r="S172" s="225">
        <v>0.0018</v>
      </c>
      <c r="T172" s="226">
        <f>S172*H172</f>
        <v>0.584154</v>
      </c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R172" s="227" t="s">
        <v>237</v>
      </c>
      <c r="AT172" s="227" t="s">
        <v>152</v>
      </c>
      <c r="AU172" s="227" t="s">
        <v>86</v>
      </c>
      <c r="AY172" s="43" t="s">
        <v>149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43" t="s">
        <v>8</v>
      </c>
      <c r="BK172" s="228">
        <f>ROUND(I172*H172,0)</f>
        <v>0</v>
      </c>
      <c r="BL172" s="43" t="s">
        <v>237</v>
      </c>
      <c r="BM172" s="227" t="s">
        <v>248</v>
      </c>
    </row>
    <row r="173" spans="2:51" s="229" customFormat="1" ht="11.25">
      <c r="B173" s="230"/>
      <c r="D173" s="231" t="s">
        <v>159</v>
      </c>
      <c r="E173" s="232" t="s">
        <v>1</v>
      </c>
      <c r="F173" s="233" t="s">
        <v>89</v>
      </c>
      <c r="H173" s="234">
        <v>324.53</v>
      </c>
      <c r="L173" s="230"/>
      <c r="M173" s="235"/>
      <c r="N173" s="236"/>
      <c r="O173" s="236"/>
      <c r="P173" s="236"/>
      <c r="Q173" s="236"/>
      <c r="R173" s="236"/>
      <c r="S173" s="236"/>
      <c r="T173" s="237"/>
      <c r="AT173" s="232" t="s">
        <v>159</v>
      </c>
      <c r="AU173" s="232" t="s">
        <v>86</v>
      </c>
      <c r="AV173" s="229" t="s">
        <v>86</v>
      </c>
      <c r="AW173" s="229" t="s">
        <v>33</v>
      </c>
      <c r="AX173" s="229" t="s">
        <v>8</v>
      </c>
      <c r="AY173" s="232" t="s">
        <v>149</v>
      </c>
    </row>
    <row r="174" spans="1:65" s="66" customFormat="1" ht="24.2" customHeight="1">
      <c r="A174" s="60"/>
      <c r="B174" s="61"/>
      <c r="C174" s="217" t="s">
        <v>249</v>
      </c>
      <c r="D174" s="217" t="s">
        <v>152</v>
      </c>
      <c r="E174" s="218" t="s">
        <v>250</v>
      </c>
      <c r="F174" s="219" t="s">
        <v>251</v>
      </c>
      <c r="G174" s="220" t="s">
        <v>171</v>
      </c>
      <c r="H174" s="221">
        <v>322.118</v>
      </c>
      <c r="I174" s="24"/>
      <c r="J174" s="222">
        <f>ROUND(I174*H174,0)</f>
        <v>0</v>
      </c>
      <c r="K174" s="219" t="s">
        <v>156</v>
      </c>
      <c r="L174" s="61"/>
      <c r="M174" s="223" t="s">
        <v>1</v>
      </c>
      <c r="N174" s="224" t="s">
        <v>42</v>
      </c>
      <c r="O174" s="108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R174" s="227" t="s">
        <v>237</v>
      </c>
      <c r="AT174" s="227" t="s">
        <v>152</v>
      </c>
      <c r="AU174" s="227" t="s">
        <v>86</v>
      </c>
      <c r="AY174" s="43" t="s">
        <v>149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43" t="s">
        <v>8</v>
      </c>
      <c r="BK174" s="228">
        <f>ROUND(I174*H174,0)</f>
        <v>0</v>
      </c>
      <c r="BL174" s="43" t="s">
        <v>237</v>
      </c>
      <c r="BM174" s="227" t="s">
        <v>252</v>
      </c>
    </row>
    <row r="175" spans="2:51" s="229" customFormat="1" ht="11.25">
      <c r="B175" s="230"/>
      <c r="D175" s="231" t="s">
        <v>159</v>
      </c>
      <c r="E175" s="232" t="s">
        <v>1</v>
      </c>
      <c r="F175" s="233" t="s">
        <v>99</v>
      </c>
      <c r="H175" s="234">
        <v>322.118</v>
      </c>
      <c r="L175" s="230"/>
      <c r="M175" s="235"/>
      <c r="N175" s="236"/>
      <c r="O175" s="236"/>
      <c r="P175" s="236"/>
      <c r="Q175" s="236"/>
      <c r="R175" s="236"/>
      <c r="S175" s="236"/>
      <c r="T175" s="237"/>
      <c r="AT175" s="232" t="s">
        <v>159</v>
      </c>
      <c r="AU175" s="232" t="s">
        <v>86</v>
      </c>
      <c r="AV175" s="229" t="s">
        <v>86</v>
      </c>
      <c r="AW175" s="229" t="s">
        <v>33</v>
      </c>
      <c r="AX175" s="229" t="s">
        <v>8</v>
      </c>
      <c r="AY175" s="232" t="s">
        <v>149</v>
      </c>
    </row>
    <row r="176" spans="1:65" s="66" customFormat="1" ht="24.2" customHeight="1">
      <c r="A176" s="60"/>
      <c r="B176" s="61"/>
      <c r="C176" s="217" t="s">
        <v>253</v>
      </c>
      <c r="D176" s="217" t="s">
        <v>152</v>
      </c>
      <c r="E176" s="218" t="s">
        <v>254</v>
      </c>
      <c r="F176" s="219" t="s">
        <v>255</v>
      </c>
      <c r="G176" s="220" t="s">
        <v>171</v>
      </c>
      <c r="H176" s="221">
        <v>322.118</v>
      </c>
      <c r="I176" s="24"/>
      <c r="J176" s="222">
        <f>ROUND(I176*H176,0)</f>
        <v>0</v>
      </c>
      <c r="K176" s="219" t="s">
        <v>156</v>
      </c>
      <c r="L176" s="61"/>
      <c r="M176" s="223" t="s">
        <v>1</v>
      </c>
      <c r="N176" s="224" t="s">
        <v>42</v>
      </c>
      <c r="O176" s="108"/>
      <c r="P176" s="225">
        <f>O176*H176</f>
        <v>0</v>
      </c>
      <c r="Q176" s="225">
        <v>0.0001812</v>
      </c>
      <c r="R176" s="225">
        <f>Q176*H176</f>
        <v>0.0583677816</v>
      </c>
      <c r="S176" s="225">
        <v>0</v>
      </c>
      <c r="T176" s="226">
        <f>S176*H176</f>
        <v>0</v>
      </c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R176" s="227" t="s">
        <v>237</v>
      </c>
      <c r="AT176" s="227" t="s">
        <v>152</v>
      </c>
      <c r="AU176" s="227" t="s">
        <v>86</v>
      </c>
      <c r="AY176" s="43" t="s">
        <v>149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43" t="s">
        <v>8</v>
      </c>
      <c r="BK176" s="228">
        <f>ROUND(I176*H176,0)</f>
        <v>0</v>
      </c>
      <c r="BL176" s="43" t="s">
        <v>237</v>
      </c>
      <c r="BM176" s="227" t="s">
        <v>256</v>
      </c>
    </row>
    <row r="177" spans="2:51" s="229" customFormat="1" ht="11.25">
      <c r="B177" s="230"/>
      <c r="D177" s="231" t="s">
        <v>159</v>
      </c>
      <c r="E177" s="232" t="s">
        <v>1</v>
      </c>
      <c r="F177" s="233" t="s">
        <v>99</v>
      </c>
      <c r="H177" s="234">
        <v>322.118</v>
      </c>
      <c r="L177" s="230"/>
      <c r="M177" s="235"/>
      <c r="N177" s="236"/>
      <c r="O177" s="236"/>
      <c r="P177" s="236"/>
      <c r="Q177" s="236"/>
      <c r="R177" s="236"/>
      <c r="S177" s="236"/>
      <c r="T177" s="237"/>
      <c r="AT177" s="232" t="s">
        <v>159</v>
      </c>
      <c r="AU177" s="232" t="s">
        <v>86</v>
      </c>
      <c r="AV177" s="229" t="s">
        <v>86</v>
      </c>
      <c r="AW177" s="229" t="s">
        <v>33</v>
      </c>
      <c r="AX177" s="229" t="s">
        <v>8</v>
      </c>
      <c r="AY177" s="232" t="s">
        <v>149</v>
      </c>
    </row>
    <row r="178" spans="1:65" s="66" customFormat="1" ht="24.2" customHeight="1">
      <c r="A178" s="60"/>
      <c r="B178" s="61"/>
      <c r="C178" s="238" t="s">
        <v>257</v>
      </c>
      <c r="D178" s="238" t="s">
        <v>161</v>
      </c>
      <c r="E178" s="239" t="s">
        <v>258</v>
      </c>
      <c r="F178" s="240" t="s">
        <v>259</v>
      </c>
      <c r="G178" s="241" t="s">
        <v>171</v>
      </c>
      <c r="H178" s="242">
        <v>657.121</v>
      </c>
      <c r="I178" s="25"/>
      <c r="J178" s="243">
        <f>ROUND(I178*H178,0)</f>
        <v>0</v>
      </c>
      <c r="K178" s="240" t="s">
        <v>156</v>
      </c>
      <c r="L178" s="244"/>
      <c r="M178" s="245" t="s">
        <v>1</v>
      </c>
      <c r="N178" s="246" t="s">
        <v>42</v>
      </c>
      <c r="O178" s="108"/>
      <c r="P178" s="225">
        <f>O178*H178</f>
        <v>0</v>
      </c>
      <c r="Q178" s="225">
        <v>0.0025</v>
      </c>
      <c r="R178" s="225">
        <f>Q178*H178</f>
        <v>1.6428025</v>
      </c>
      <c r="S178" s="225">
        <v>0</v>
      </c>
      <c r="T178" s="226">
        <f>S178*H178</f>
        <v>0</v>
      </c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R178" s="227" t="s">
        <v>260</v>
      </c>
      <c r="AT178" s="227" t="s">
        <v>161</v>
      </c>
      <c r="AU178" s="227" t="s">
        <v>86</v>
      </c>
      <c r="AY178" s="43" t="s">
        <v>149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43" t="s">
        <v>8</v>
      </c>
      <c r="BK178" s="228">
        <f>ROUND(I178*H178,0)</f>
        <v>0</v>
      </c>
      <c r="BL178" s="43" t="s">
        <v>237</v>
      </c>
      <c r="BM178" s="227" t="s">
        <v>261</v>
      </c>
    </row>
    <row r="179" spans="2:51" s="229" customFormat="1" ht="11.25">
      <c r="B179" s="230"/>
      <c r="D179" s="231" t="s">
        <v>159</v>
      </c>
      <c r="E179" s="232" t="s">
        <v>1</v>
      </c>
      <c r="F179" s="233" t="s">
        <v>262</v>
      </c>
      <c r="H179" s="234">
        <v>657.121</v>
      </c>
      <c r="L179" s="230"/>
      <c r="M179" s="235"/>
      <c r="N179" s="236"/>
      <c r="O179" s="236"/>
      <c r="P179" s="236"/>
      <c r="Q179" s="236"/>
      <c r="R179" s="236"/>
      <c r="S179" s="236"/>
      <c r="T179" s="237"/>
      <c r="AT179" s="232" t="s">
        <v>159</v>
      </c>
      <c r="AU179" s="232" t="s">
        <v>86</v>
      </c>
      <c r="AV179" s="229" t="s">
        <v>86</v>
      </c>
      <c r="AW179" s="229" t="s">
        <v>33</v>
      </c>
      <c r="AX179" s="229" t="s">
        <v>8</v>
      </c>
      <c r="AY179" s="232" t="s">
        <v>149</v>
      </c>
    </row>
    <row r="180" spans="1:65" s="66" customFormat="1" ht="24.2" customHeight="1">
      <c r="A180" s="60"/>
      <c r="B180" s="61"/>
      <c r="C180" s="217" t="s">
        <v>7</v>
      </c>
      <c r="D180" s="217" t="s">
        <v>152</v>
      </c>
      <c r="E180" s="218" t="s">
        <v>263</v>
      </c>
      <c r="F180" s="219" t="s">
        <v>264</v>
      </c>
      <c r="G180" s="220" t="s">
        <v>203</v>
      </c>
      <c r="H180" s="221">
        <v>1.701</v>
      </c>
      <c r="I180" s="24"/>
      <c r="J180" s="222">
        <f>ROUND(I180*H180,0)</f>
        <v>0</v>
      </c>
      <c r="K180" s="219" t="s">
        <v>156</v>
      </c>
      <c r="L180" s="61"/>
      <c r="M180" s="223" t="s">
        <v>1</v>
      </c>
      <c r="N180" s="224" t="s">
        <v>42</v>
      </c>
      <c r="O180" s="108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R180" s="227" t="s">
        <v>237</v>
      </c>
      <c r="AT180" s="227" t="s">
        <v>152</v>
      </c>
      <c r="AU180" s="227" t="s">
        <v>86</v>
      </c>
      <c r="AY180" s="43" t="s">
        <v>149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43" t="s">
        <v>8</v>
      </c>
      <c r="BK180" s="228">
        <f>ROUND(I180*H180,0)</f>
        <v>0</v>
      </c>
      <c r="BL180" s="43" t="s">
        <v>237</v>
      </c>
      <c r="BM180" s="227" t="s">
        <v>265</v>
      </c>
    </row>
    <row r="181" spans="2:63" s="204" customFormat="1" ht="22.9" customHeight="1">
      <c r="B181" s="205"/>
      <c r="D181" s="206" t="s">
        <v>76</v>
      </c>
      <c r="E181" s="215" t="s">
        <v>266</v>
      </c>
      <c r="F181" s="215" t="s">
        <v>267</v>
      </c>
      <c r="J181" s="216">
        <f>BK181</f>
        <v>0</v>
      </c>
      <c r="L181" s="205"/>
      <c r="M181" s="209"/>
      <c r="N181" s="210"/>
      <c r="O181" s="210"/>
      <c r="P181" s="211">
        <f>SUM(P182:P195)</f>
        <v>0</v>
      </c>
      <c r="Q181" s="210"/>
      <c r="R181" s="211">
        <f>SUM(R182:R195)</f>
        <v>0.05024</v>
      </c>
      <c r="S181" s="210"/>
      <c r="T181" s="212">
        <f>SUM(T182:T195)</f>
        <v>0.09656</v>
      </c>
      <c r="AR181" s="206" t="s">
        <v>86</v>
      </c>
      <c r="AT181" s="213" t="s">
        <v>76</v>
      </c>
      <c r="AU181" s="213" t="s">
        <v>8</v>
      </c>
      <c r="AY181" s="206" t="s">
        <v>149</v>
      </c>
      <c r="BK181" s="214">
        <f>SUM(BK182:BK195)</f>
        <v>0</v>
      </c>
    </row>
    <row r="182" spans="1:65" s="66" customFormat="1" ht="24.2" customHeight="1">
      <c r="A182" s="60"/>
      <c r="B182" s="61"/>
      <c r="C182" s="217" t="s">
        <v>268</v>
      </c>
      <c r="D182" s="217" t="s">
        <v>152</v>
      </c>
      <c r="E182" s="218" t="s">
        <v>269</v>
      </c>
      <c r="F182" s="219" t="s">
        <v>270</v>
      </c>
      <c r="G182" s="220" t="s">
        <v>155</v>
      </c>
      <c r="H182" s="221">
        <v>125.6</v>
      </c>
      <c r="I182" s="24"/>
      <c r="J182" s="222">
        <f>ROUND(I182*H182,0)</f>
        <v>0</v>
      </c>
      <c r="K182" s="219" t="s">
        <v>156</v>
      </c>
      <c r="L182" s="61"/>
      <c r="M182" s="223" t="s">
        <v>1</v>
      </c>
      <c r="N182" s="224" t="s">
        <v>42</v>
      </c>
      <c r="O182" s="108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R182" s="227" t="s">
        <v>237</v>
      </c>
      <c r="AT182" s="227" t="s">
        <v>152</v>
      </c>
      <c r="AU182" s="227" t="s">
        <v>86</v>
      </c>
      <c r="AY182" s="43" t="s">
        <v>149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43" t="s">
        <v>8</v>
      </c>
      <c r="BK182" s="228">
        <f>ROUND(I182*H182,0)</f>
        <v>0</v>
      </c>
      <c r="BL182" s="43" t="s">
        <v>237</v>
      </c>
      <c r="BM182" s="227" t="s">
        <v>271</v>
      </c>
    </row>
    <row r="183" spans="2:51" s="229" customFormat="1" ht="11.25">
      <c r="B183" s="230"/>
      <c r="D183" s="231" t="s">
        <v>159</v>
      </c>
      <c r="E183" s="232" t="s">
        <v>1</v>
      </c>
      <c r="F183" s="233" t="s">
        <v>272</v>
      </c>
      <c r="H183" s="234">
        <v>98.9</v>
      </c>
      <c r="L183" s="230"/>
      <c r="M183" s="235"/>
      <c r="N183" s="236"/>
      <c r="O183" s="236"/>
      <c r="P183" s="236"/>
      <c r="Q183" s="236"/>
      <c r="R183" s="236"/>
      <c r="S183" s="236"/>
      <c r="T183" s="237"/>
      <c r="AT183" s="232" t="s">
        <v>159</v>
      </c>
      <c r="AU183" s="232" t="s">
        <v>86</v>
      </c>
      <c r="AV183" s="229" t="s">
        <v>86</v>
      </c>
      <c r="AW183" s="229" t="s">
        <v>33</v>
      </c>
      <c r="AX183" s="229" t="s">
        <v>77</v>
      </c>
      <c r="AY183" s="232" t="s">
        <v>149</v>
      </c>
    </row>
    <row r="184" spans="2:51" s="229" customFormat="1" ht="11.25">
      <c r="B184" s="230"/>
      <c r="D184" s="231" t="s">
        <v>159</v>
      </c>
      <c r="E184" s="232" t="s">
        <v>1</v>
      </c>
      <c r="F184" s="233" t="s">
        <v>273</v>
      </c>
      <c r="H184" s="234">
        <v>26.7</v>
      </c>
      <c r="L184" s="230"/>
      <c r="M184" s="235"/>
      <c r="N184" s="236"/>
      <c r="O184" s="236"/>
      <c r="P184" s="236"/>
      <c r="Q184" s="236"/>
      <c r="R184" s="236"/>
      <c r="S184" s="236"/>
      <c r="T184" s="237"/>
      <c r="AT184" s="232" t="s">
        <v>159</v>
      </c>
      <c r="AU184" s="232" t="s">
        <v>86</v>
      </c>
      <c r="AV184" s="229" t="s">
        <v>86</v>
      </c>
      <c r="AW184" s="229" t="s">
        <v>33</v>
      </c>
      <c r="AX184" s="229" t="s">
        <v>77</v>
      </c>
      <c r="AY184" s="232" t="s">
        <v>149</v>
      </c>
    </row>
    <row r="185" spans="2:51" s="247" customFormat="1" ht="11.25">
      <c r="B185" s="248"/>
      <c r="D185" s="231" t="s">
        <v>159</v>
      </c>
      <c r="E185" s="249" t="s">
        <v>1</v>
      </c>
      <c r="F185" s="250" t="s">
        <v>175</v>
      </c>
      <c r="H185" s="251">
        <v>125.6</v>
      </c>
      <c r="L185" s="248"/>
      <c r="M185" s="252"/>
      <c r="N185" s="253"/>
      <c r="O185" s="253"/>
      <c r="P185" s="253"/>
      <c r="Q185" s="253"/>
      <c r="R185" s="253"/>
      <c r="S185" s="253"/>
      <c r="T185" s="254"/>
      <c r="AT185" s="249" t="s">
        <v>159</v>
      </c>
      <c r="AU185" s="249" t="s">
        <v>86</v>
      </c>
      <c r="AV185" s="247" t="s">
        <v>168</v>
      </c>
      <c r="AW185" s="247" t="s">
        <v>33</v>
      </c>
      <c r="AX185" s="247" t="s">
        <v>8</v>
      </c>
      <c r="AY185" s="249" t="s">
        <v>149</v>
      </c>
    </row>
    <row r="186" spans="1:65" s="66" customFormat="1" ht="14.45" customHeight="1">
      <c r="A186" s="60"/>
      <c r="B186" s="61"/>
      <c r="C186" s="238" t="s">
        <v>274</v>
      </c>
      <c r="D186" s="238" t="s">
        <v>161</v>
      </c>
      <c r="E186" s="239" t="s">
        <v>275</v>
      </c>
      <c r="F186" s="240" t="s">
        <v>276</v>
      </c>
      <c r="G186" s="241" t="s">
        <v>277</v>
      </c>
      <c r="H186" s="242">
        <v>50.24</v>
      </c>
      <c r="I186" s="25"/>
      <c r="J186" s="243">
        <f>ROUND(I186*H186,0)</f>
        <v>0</v>
      </c>
      <c r="K186" s="240" t="s">
        <v>1</v>
      </c>
      <c r="L186" s="244"/>
      <c r="M186" s="245" t="s">
        <v>1</v>
      </c>
      <c r="N186" s="246" t="s">
        <v>42</v>
      </c>
      <c r="O186" s="108"/>
      <c r="P186" s="225">
        <f>O186*H186</f>
        <v>0</v>
      </c>
      <c r="Q186" s="225">
        <v>0.001</v>
      </c>
      <c r="R186" s="225">
        <f>Q186*H186</f>
        <v>0.05024</v>
      </c>
      <c r="S186" s="225">
        <v>0</v>
      </c>
      <c r="T186" s="226">
        <f>S186*H186</f>
        <v>0</v>
      </c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R186" s="227" t="s">
        <v>260</v>
      </c>
      <c r="AT186" s="227" t="s">
        <v>161</v>
      </c>
      <c r="AU186" s="227" t="s">
        <v>86</v>
      </c>
      <c r="AY186" s="43" t="s">
        <v>149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43" t="s">
        <v>8</v>
      </c>
      <c r="BK186" s="228">
        <f>ROUND(I186*H186,0)</f>
        <v>0</v>
      </c>
      <c r="BL186" s="43" t="s">
        <v>237</v>
      </c>
      <c r="BM186" s="227" t="s">
        <v>278</v>
      </c>
    </row>
    <row r="187" spans="2:51" s="229" customFormat="1" ht="11.25">
      <c r="B187" s="230"/>
      <c r="D187" s="231" t="s">
        <v>159</v>
      </c>
      <c r="E187" s="232" t="s">
        <v>1</v>
      </c>
      <c r="F187" s="233" t="s">
        <v>279</v>
      </c>
      <c r="H187" s="234">
        <v>39.56</v>
      </c>
      <c r="L187" s="230"/>
      <c r="M187" s="235"/>
      <c r="N187" s="236"/>
      <c r="O187" s="236"/>
      <c r="P187" s="236"/>
      <c r="Q187" s="236"/>
      <c r="R187" s="236"/>
      <c r="S187" s="236"/>
      <c r="T187" s="237"/>
      <c r="AT187" s="232" t="s">
        <v>159</v>
      </c>
      <c r="AU187" s="232" t="s">
        <v>86</v>
      </c>
      <c r="AV187" s="229" t="s">
        <v>86</v>
      </c>
      <c r="AW187" s="229" t="s">
        <v>33</v>
      </c>
      <c r="AX187" s="229" t="s">
        <v>77</v>
      </c>
      <c r="AY187" s="232" t="s">
        <v>149</v>
      </c>
    </row>
    <row r="188" spans="2:51" s="229" customFormat="1" ht="11.25">
      <c r="B188" s="230"/>
      <c r="D188" s="231" t="s">
        <v>159</v>
      </c>
      <c r="E188" s="232" t="s">
        <v>1</v>
      </c>
      <c r="F188" s="233" t="s">
        <v>280</v>
      </c>
      <c r="H188" s="234">
        <v>10.68</v>
      </c>
      <c r="L188" s="230"/>
      <c r="M188" s="235"/>
      <c r="N188" s="236"/>
      <c r="O188" s="236"/>
      <c r="P188" s="236"/>
      <c r="Q188" s="236"/>
      <c r="R188" s="236"/>
      <c r="S188" s="236"/>
      <c r="T188" s="237"/>
      <c r="AT188" s="232" t="s">
        <v>159</v>
      </c>
      <c r="AU188" s="232" t="s">
        <v>86</v>
      </c>
      <c r="AV188" s="229" t="s">
        <v>86</v>
      </c>
      <c r="AW188" s="229" t="s">
        <v>33</v>
      </c>
      <c r="AX188" s="229" t="s">
        <v>77</v>
      </c>
      <c r="AY188" s="232" t="s">
        <v>149</v>
      </c>
    </row>
    <row r="189" spans="2:51" s="247" customFormat="1" ht="11.25">
      <c r="B189" s="248"/>
      <c r="D189" s="231" t="s">
        <v>159</v>
      </c>
      <c r="E189" s="249" t="s">
        <v>1</v>
      </c>
      <c r="F189" s="250" t="s">
        <v>175</v>
      </c>
      <c r="H189" s="251">
        <v>50.24</v>
      </c>
      <c r="L189" s="248"/>
      <c r="M189" s="252"/>
      <c r="N189" s="253"/>
      <c r="O189" s="253"/>
      <c r="P189" s="253"/>
      <c r="Q189" s="253"/>
      <c r="R189" s="253"/>
      <c r="S189" s="253"/>
      <c r="T189" s="254"/>
      <c r="AT189" s="249" t="s">
        <v>159</v>
      </c>
      <c r="AU189" s="249" t="s">
        <v>86</v>
      </c>
      <c r="AV189" s="247" t="s">
        <v>168</v>
      </c>
      <c r="AW189" s="247" t="s">
        <v>33</v>
      </c>
      <c r="AX189" s="247" t="s">
        <v>8</v>
      </c>
      <c r="AY189" s="249" t="s">
        <v>149</v>
      </c>
    </row>
    <row r="190" spans="1:65" s="66" customFormat="1" ht="24.2" customHeight="1">
      <c r="A190" s="60"/>
      <c r="B190" s="61"/>
      <c r="C190" s="217" t="s">
        <v>281</v>
      </c>
      <c r="D190" s="217" t="s">
        <v>152</v>
      </c>
      <c r="E190" s="218" t="s">
        <v>282</v>
      </c>
      <c r="F190" s="219" t="s">
        <v>283</v>
      </c>
      <c r="G190" s="220" t="s">
        <v>155</v>
      </c>
      <c r="H190" s="221">
        <v>142</v>
      </c>
      <c r="I190" s="24"/>
      <c r="J190" s="222">
        <f>ROUND(I190*H190,0)</f>
        <v>0</v>
      </c>
      <c r="K190" s="219" t="s">
        <v>156</v>
      </c>
      <c r="L190" s="61"/>
      <c r="M190" s="223" t="s">
        <v>1</v>
      </c>
      <c r="N190" s="224" t="s">
        <v>42</v>
      </c>
      <c r="O190" s="108"/>
      <c r="P190" s="225">
        <f>O190*H190</f>
        <v>0</v>
      </c>
      <c r="Q190" s="225">
        <v>0</v>
      </c>
      <c r="R190" s="225">
        <f>Q190*H190</f>
        <v>0</v>
      </c>
      <c r="S190" s="225">
        <v>0.0004</v>
      </c>
      <c r="T190" s="226">
        <f>S190*H190</f>
        <v>0.0568</v>
      </c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R190" s="227" t="s">
        <v>237</v>
      </c>
      <c r="AT190" s="227" t="s">
        <v>152</v>
      </c>
      <c r="AU190" s="227" t="s">
        <v>86</v>
      </c>
      <c r="AY190" s="43" t="s">
        <v>149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43" t="s">
        <v>8</v>
      </c>
      <c r="BK190" s="228">
        <f>ROUND(I190*H190,0)</f>
        <v>0</v>
      </c>
      <c r="BL190" s="43" t="s">
        <v>237</v>
      </c>
      <c r="BM190" s="227" t="s">
        <v>284</v>
      </c>
    </row>
    <row r="191" spans="2:51" s="229" customFormat="1" ht="11.25">
      <c r="B191" s="230"/>
      <c r="D191" s="231" t="s">
        <v>159</v>
      </c>
      <c r="E191" s="232" t="s">
        <v>1</v>
      </c>
      <c r="F191" s="233" t="s">
        <v>285</v>
      </c>
      <c r="H191" s="234">
        <v>115.3</v>
      </c>
      <c r="L191" s="230"/>
      <c r="M191" s="235"/>
      <c r="N191" s="236"/>
      <c r="O191" s="236"/>
      <c r="P191" s="236"/>
      <c r="Q191" s="236"/>
      <c r="R191" s="236"/>
      <c r="S191" s="236"/>
      <c r="T191" s="237"/>
      <c r="AT191" s="232" t="s">
        <v>159</v>
      </c>
      <c r="AU191" s="232" t="s">
        <v>86</v>
      </c>
      <c r="AV191" s="229" t="s">
        <v>86</v>
      </c>
      <c r="AW191" s="229" t="s">
        <v>33</v>
      </c>
      <c r="AX191" s="229" t="s">
        <v>77</v>
      </c>
      <c r="AY191" s="232" t="s">
        <v>149</v>
      </c>
    </row>
    <row r="192" spans="2:51" s="229" customFormat="1" ht="11.25">
      <c r="B192" s="230"/>
      <c r="D192" s="231" t="s">
        <v>159</v>
      </c>
      <c r="E192" s="232" t="s">
        <v>1</v>
      </c>
      <c r="F192" s="233" t="s">
        <v>273</v>
      </c>
      <c r="H192" s="234">
        <v>26.7</v>
      </c>
      <c r="L192" s="230"/>
      <c r="M192" s="235"/>
      <c r="N192" s="236"/>
      <c r="O192" s="236"/>
      <c r="P192" s="236"/>
      <c r="Q192" s="236"/>
      <c r="R192" s="236"/>
      <c r="S192" s="236"/>
      <c r="T192" s="237"/>
      <c r="AT192" s="232" t="s">
        <v>159</v>
      </c>
      <c r="AU192" s="232" t="s">
        <v>86</v>
      </c>
      <c r="AV192" s="229" t="s">
        <v>86</v>
      </c>
      <c r="AW192" s="229" t="s">
        <v>33</v>
      </c>
      <c r="AX192" s="229" t="s">
        <v>77</v>
      </c>
      <c r="AY192" s="232" t="s">
        <v>149</v>
      </c>
    </row>
    <row r="193" spans="2:51" s="247" customFormat="1" ht="11.25">
      <c r="B193" s="248"/>
      <c r="D193" s="231" t="s">
        <v>159</v>
      </c>
      <c r="E193" s="249" t="s">
        <v>1</v>
      </c>
      <c r="F193" s="250" t="s">
        <v>175</v>
      </c>
      <c r="H193" s="251">
        <v>142</v>
      </c>
      <c r="L193" s="248"/>
      <c r="M193" s="252"/>
      <c r="N193" s="253"/>
      <c r="O193" s="253"/>
      <c r="P193" s="253"/>
      <c r="Q193" s="253"/>
      <c r="R193" s="253"/>
      <c r="S193" s="253"/>
      <c r="T193" s="254"/>
      <c r="AT193" s="249" t="s">
        <v>159</v>
      </c>
      <c r="AU193" s="249" t="s">
        <v>86</v>
      </c>
      <c r="AV193" s="247" t="s">
        <v>168</v>
      </c>
      <c r="AW193" s="247" t="s">
        <v>33</v>
      </c>
      <c r="AX193" s="247" t="s">
        <v>8</v>
      </c>
      <c r="AY193" s="249" t="s">
        <v>149</v>
      </c>
    </row>
    <row r="194" spans="1:65" s="66" customFormat="1" ht="24.2" customHeight="1">
      <c r="A194" s="60"/>
      <c r="B194" s="61"/>
      <c r="C194" s="217" t="s">
        <v>286</v>
      </c>
      <c r="D194" s="217" t="s">
        <v>152</v>
      </c>
      <c r="E194" s="218" t="s">
        <v>287</v>
      </c>
      <c r="F194" s="219" t="s">
        <v>288</v>
      </c>
      <c r="G194" s="220" t="s">
        <v>164</v>
      </c>
      <c r="H194" s="221">
        <v>142</v>
      </c>
      <c r="I194" s="24"/>
      <c r="J194" s="222">
        <f>ROUND(I194*H194,0)</f>
        <v>0</v>
      </c>
      <c r="K194" s="219" t="s">
        <v>156</v>
      </c>
      <c r="L194" s="61"/>
      <c r="M194" s="223" t="s">
        <v>1</v>
      </c>
      <c r="N194" s="224" t="s">
        <v>42</v>
      </c>
      <c r="O194" s="108"/>
      <c r="P194" s="225">
        <f>O194*H194</f>
        <v>0</v>
      </c>
      <c r="Q194" s="225">
        <v>0</v>
      </c>
      <c r="R194" s="225">
        <f>Q194*H194</f>
        <v>0</v>
      </c>
      <c r="S194" s="225">
        <v>0.00028</v>
      </c>
      <c r="T194" s="226">
        <f>S194*H194</f>
        <v>0.03976</v>
      </c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R194" s="227" t="s">
        <v>237</v>
      </c>
      <c r="AT194" s="227" t="s">
        <v>152</v>
      </c>
      <c r="AU194" s="227" t="s">
        <v>86</v>
      </c>
      <c r="AY194" s="43" t="s">
        <v>149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43" t="s">
        <v>8</v>
      </c>
      <c r="BK194" s="228">
        <f>ROUND(I194*H194,0)</f>
        <v>0</v>
      </c>
      <c r="BL194" s="43" t="s">
        <v>237</v>
      </c>
      <c r="BM194" s="227" t="s">
        <v>289</v>
      </c>
    </row>
    <row r="195" spans="2:51" s="229" customFormat="1" ht="11.25">
      <c r="B195" s="230"/>
      <c r="D195" s="231" t="s">
        <v>159</v>
      </c>
      <c r="E195" s="232" t="s">
        <v>1</v>
      </c>
      <c r="F195" s="233" t="s">
        <v>290</v>
      </c>
      <c r="H195" s="234">
        <v>142</v>
      </c>
      <c r="L195" s="230"/>
      <c r="M195" s="235"/>
      <c r="N195" s="236"/>
      <c r="O195" s="236"/>
      <c r="P195" s="236"/>
      <c r="Q195" s="236"/>
      <c r="R195" s="236"/>
      <c r="S195" s="236"/>
      <c r="T195" s="237"/>
      <c r="AT195" s="232" t="s">
        <v>159</v>
      </c>
      <c r="AU195" s="232" t="s">
        <v>86</v>
      </c>
      <c r="AV195" s="229" t="s">
        <v>86</v>
      </c>
      <c r="AW195" s="229" t="s">
        <v>33</v>
      </c>
      <c r="AX195" s="229" t="s">
        <v>8</v>
      </c>
      <c r="AY195" s="232" t="s">
        <v>149</v>
      </c>
    </row>
    <row r="196" spans="2:63" s="204" customFormat="1" ht="22.9" customHeight="1">
      <c r="B196" s="205"/>
      <c r="D196" s="206" t="s">
        <v>76</v>
      </c>
      <c r="E196" s="215" t="s">
        <v>291</v>
      </c>
      <c r="F196" s="215" t="s">
        <v>292</v>
      </c>
      <c r="J196" s="216">
        <f>BK196</f>
        <v>0</v>
      </c>
      <c r="L196" s="205"/>
      <c r="M196" s="209"/>
      <c r="N196" s="210"/>
      <c r="O196" s="210"/>
      <c r="P196" s="211">
        <f>SUM(P197:P250)</f>
        <v>0</v>
      </c>
      <c r="Q196" s="210"/>
      <c r="R196" s="211">
        <f>SUM(R197:R250)</f>
        <v>8.756581942670001</v>
      </c>
      <c r="S196" s="210"/>
      <c r="T196" s="212">
        <f>SUM(T197:T250)</f>
        <v>2.01864</v>
      </c>
      <c r="AR196" s="206" t="s">
        <v>86</v>
      </c>
      <c r="AT196" s="213" t="s">
        <v>76</v>
      </c>
      <c r="AU196" s="213" t="s">
        <v>8</v>
      </c>
      <c r="AY196" s="206" t="s">
        <v>149</v>
      </c>
      <c r="BK196" s="214">
        <f>SUM(BK197:BK250)</f>
        <v>0</v>
      </c>
    </row>
    <row r="197" spans="1:65" s="66" customFormat="1" ht="24.2" customHeight="1">
      <c r="A197" s="60"/>
      <c r="B197" s="61"/>
      <c r="C197" s="217" t="s">
        <v>293</v>
      </c>
      <c r="D197" s="217" t="s">
        <v>152</v>
      </c>
      <c r="E197" s="218" t="s">
        <v>294</v>
      </c>
      <c r="F197" s="219" t="s">
        <v>295</v>
      </c>
      <c r="G197" s="220" t="s">
        <v>187</v>
      </c>
      <c r="H197" s="221">
        <v>13.894</v>
      </c>
      <c r="I197" s="24"/>
      <c r="J197" s="222">
        <f>ROUND(I197*H197,0)</f>
        <v>0</v>
      </c>
      <c r="K197" s="219" t="s">
        <v>156</v>
      </c>
      <c r="L197" s="61"/>
      <c r="M197" s="223" t="s">
        <v>1</v>
      </c>
      <c r="N197" s="224" t="s">
        <v>42</v>
      </c>
      <c r="O197" s="108"/>
      <c r="P197" s="225">
        <f>O197*H197</f>
        <v>0</v>
      </c>
      <c r="Q197" s="225">
        <v>0.00189</v>
      </c>
      <c r="R197" s="225">
        <f>Q197*H197</f>
        <v>0.02625966</v>
      </c>
      <c r="S197" s="225">
        <v>0</v>
      </c>
      <c r="T197" s="226">
        <f>S197*H197</f>
        <v>0</v>
      </c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R197" s="227" t="s">
        <v>237</v>
      </c>
      <c r="AT197" s="227" t="s">
        <v>152</v>
      </c>
      <c r="AU197" s="227" t="s">
        <v>86</v>
      </c>
      <c r="AY197" s="43" t="s">
        <v>149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43" t="s">
        <v>8</v>
      </c>
      <c r="BK197" s="228">
        <f>ROUND(I197*H197,0)</f>
        <v>0</v>
      </c>
      <c r="BL197" s="43" t="s">
        <v>237</v>
      </c>
      <c r="BM197" s="227" t="s">
        <v>296</v>
      </c>
    </row>
    <row r="198" spans="2:51" s="229" customFormat="1" ht="11.25">
      <c r="B198" s="230"/>
      <c r="D198" s="231" t="s">
        <v>159</v>
      </c>
      <c r="E198" s="232" t="s">
        <v>1</v>
      </c>
      <c r="F198" s="233" t="s">
        <v>297</v>
      </c>
      <c r="H198" s="234">
        <v>1.558</v>
      </c>
      <c r="L198" s="230"/>
      <c r="M198" s="235"/>
      <c r="N198" s="236"/>
      <c r="O198" s="236"/>
      <c r="P198" s="236"/>
      <c r="Q198" s="236"/>
      <c r="R198" s="236"/>
      <c r="S198" s="236"/>
      <c r="T198" s="237"/>
      <c r="AT198" s="232" t="s">
        <v>159</v>
      </c>
      <c r="AU198" s="232" t="s">
        <v>86</v>
      </c>
      <c r="AV198" s="229" t="s">
        <v>86</v>
      </c>
      <c r="AW198" s="229" t="s">
        <v>33</v>
      </c>
      <c r="AX198" s="229" t="s">
        <v>77</v>
      </c>
      <c r="AY198" s="232" t="s">
        <v>149</v>
      </c>
    </row>
    <row r="199" spans="2:51" s="229" customFormat="1" ht="11.25">
      <c r="B199" s="230"/>
      <c r="D199" s="231" t="s">
        <v>159</v>
      </c>
      <c r="E199" s="232" t="s">
        <v>1</v>
      </c>
      <c r="F199" s="233" t="s">
        <v>298</v>
      </c>
      <c r="H199" s="234">
        <v>7.731</v>
      </c>
      <c r="L199" s="230"/>
      <c r="M199" s="235"/>
      <c r="N199" s="236"/>
      <c r="O199" s="236"/>
      <c r="P199" s="236"/>
      <c r="Q199" s="236"/>
      <c r="R199" s="236"/>
      <c r="S199" s="236"/>
      <c r="T199" s="237"/>
      <c r="AT199" s="232" t="s">
        <v>159</v>
      </c>
      <c r="AU199" s="232" t="s">
        <v>86</v>
      </c>
      <c r="AV199" s="229" t="s">
        <v>86</v>
      </c>
      <c r="AW199" s="229" t="s">
        <v>33</v>
      </c>
      <c r="AX199" s="229" t="s">
        <v>77</v>
      </c>
      <c r="AY199" s="232" t="s">
        <v>149</v>
      </c>
    </row>
    <row r="200" spans="2:51" s="229" customFormat="1" ht="11.25">
      <c r="B200" s="230"/>
      <c r="D200" s="231" t="s">
        <v>159</v>
      </c>
      <c r="E200" s="232" t="s">
        <v>1</v>
      </c>
      <c r="F200" s="233" t="s">
        <v>299</v>
      </c>
      <c r="H200" s="234">
        <v>1.227</v>
      </c>
      <c r="L200" s="230"/>
      <c r="M200" s="235"/>
      <c r="N200" s="236"/>
      <c r="O200" s="236"/>
      <c r="P200" s="236"/>
      <c r="Q200" s="236"/>
      <c r="R200" s="236"/>
      <c r="S200" s="236"/>
      <c r="T200" s="237"/>
      <c r="AT200" s="232" t="s">
        <v>159</v>
      </c>
      <c r="AU200" s="232" t="s">
        <v>86</v>
      </c>
      <c r="AV200" s="229" t="s">
        <v>86</v>
      </c>
      <c r="AW200" s="229" t="s">
        <v>33</v>
      </c>
      <c r="AX200" s="229" t="s">
        <v>77</v>
      </c>
      <c r="AY200" s="232" t="s">
        <v>149</v>
      </c>
    </row>
    <row r="201" spans="2:51" s="229" customFormat="1" ht="11.25">
      <c r="B201" s="230"/>
      <c r="D201" s="231" t="s">
        <v>159</v>
      </c>
      <c r="E201" s="232" t="s">
        <v>1</v>
      </c>
      <c r="F201" s="233" t="s">
        <v>300</v>
      </c>
      <c r="H201" s="234">
        <v>1.012</v>
      </c>
      <c r="L201" s="230"/>
      <c r="M201" s="235"/>
      <c r="N201" s="236"/>
      <c r="O201" s="236"/>
      <c r="P201" s="236"/>
      <c r="Q201" s="236"/>
      <c r="R201" s="236"/>
      <c r="S201" s="236"/>
      <c r="T201" s="237"/>
      <c r="AT201" s="232" t="s">
        <v>159</v>
      </c>
      <c r="AU201" s="232" t="s">
        <v>86</v>
      </c>
      <c r="AV201" s="229" t="s">
        <v>86</v>
      </c>
      <c r="AW201" s="229" t="s">
        <v>33</v>
      </c>
      <c r="AX201" s="229" t="s">
        <v>77</v>
      </c>
      <c r="AY201" s="232" t="s">
        <v>149</v>
      </c>
    </row>
    <row r="202" spans="2:51" s="229" customFormat="1" ht="11.25">
      <c r="B202" s="230"/>
      <c r="D202" s="231" t="s">
        <v>159</v>
      </c>
      <c r="E202" s="232" t="s">
        <v>1</v>
      </c>
      <c r="F202" s="233" t="s">
        <v>301</v>
      </c>
      <c r="H202" s="234">
        <v>0.32</v>
      </c>
      <c r="L202" s="230"/>
      <c r="M202" s="235"/>
      <c r="N202" s="236"/>
      <c r="O202" s="236"/>
      <c r="P202" s="236"/>
      <c r="Q202" s="236"/>
      <c r="R202" s="236"/>
      <c r="S202" s="236"/>
      <c r="T202" s="237"/>
      <c r="AT202" s="232" t="s">
        <v>159</v>
      </c>
      <c r="AU202" s="232" t="s">
        <v>86</v>
      </c>
      <c r="AV202" s="229" t="s">
        <v>86</v>
      </c>
      <c r="AW202" s="229" t="s">
        <v>33</v>
      </c>
      <c r="AX202" s="229" t="s">
        <v>77</v>
      </c>
      <c r="AY202" s="232" t="s">
        <v>149</v>
      </c>
    </row>
    <row r="203" spans="2:51" s="229" customFormat="1" ht="11.25">
      <c r="B203" s="230"/>
      <c r="D203" s="231" t="s">
        <v>159</v>
      </c>
      <c r="E203" s="232" t="s">
        <v>1</v>
      </c>
      <c r="F203" s="233" t="s">
        <v>302</v>
      </c>
      <c r="H203" s="234">
        <v>2.046</v>
      </c>
      <c r="L203" s="230"/>
      <c r="M203" s="235"/>
      <c r="N203" s="236"/>
      <c r="O203" s="236"/>
      <c r="P203" s="236"/>
      <c r="Q203" s="236"/>
      <c r="R203" s="236"/>
      <c r="S203" s="236"/>
      <c r="T203" s="237"/>
      <c r="AT203" s="232" t="s">
        <v>159</v>
      </c>
      <c r="AU203" s="232" t="s">
        <v>86</v>
      </c>
      <c r="AV203" s="229" t="s">
        <v>86</v>
      </c>
      <c r="AW203" s="229" t="s">
        <v>33</v>
      </c>
      <c r="AX203" s="229" t="s">
        <v>77</v>
      </c>
      <c r="AY203" s="232" t="s">
        <v>149</v>
      </c>
    </row>
    <row r="204" spans="2:51" s="247" customFormat="1" ht="11.25">
      <c r="B204" s="248"/>
      <c r="D204" s="231" t="s">
        <v>159</v>
      </c>
      <c r="E204" s="249" t="s">
        <v>1</v>
      </c>
      <c r="F204" s="250" t="s">
        <v>175</v>
      </c>
      <c r="H204" s="251">
        <v>13.894</v>
      </c>
      <c r="L204" s="248"/>
      <c r="M204" s="252"/>
      <c r="N204" s="253"/>
      <c r="O204" s="253"/>
      <c r="P204" s="253"/>
      <c r="Q204" s="253"/>
      <c r="R204" s="253"/>
      <c r="S204" s="253"/>
      <c r="T204" s="254"/>
      <c r="AT204" s="249" t="s">
        <v>159</v>
      </c>
      <c r="AU204" s="249" t="s">
        <v>86</v>
      </c>
      <c r="AV204" s="247" t="s">
        <v>168</v>
      </c>
      <c r="AW204" s="247" t="s">
        <v>33</v>
      </c>
      <c r="AX204" s="247" t="s">
        <v>8</v>
      </c>
      <c r="AY204" s="249" t="s">
        <v>149</v>
      </c>
    </row>
    <row r="205" spans="1:65" s="66" customFormat="1" ht="24.2" customHeight="1">
      <c r="A205" s="60"/>
      <c r="B205" s="61"/>
      <c r="C205" s="217" t="s">
        <v>303</v>
      </c>
      <c r="D205" s="217" t="s">
        <v>152</v>
      </c>
      <c r="E205" s="218" t="s">
        <v>304</v>
      </c>
      <c r="F205" s="219" t="s">
        <v>305</v>
      </c>
      <c r="G205" s="220" t="s">
        <v>171</v>
      </c>
      <c r="H205" s="221">
        <v>387.024</v>
      </c>
      <c r="I205" s="24"/>
      <c r="J205" s="222">
        <f>ROUND(I205*H205,0)</f>
        <v>0</v>
      </c>
      <c r="K205" s="219" t="s">
        <v>156</v>
      </c>
      <c r="L205" s="61"/>
      <c r="M205" s="223" t="s">
        <v>1</v>
      </c>
      <c r="N205" s="224" t="s">
        <v>42</v>
      </c>
      <c r="O205" s="108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R205" s="227" t="s">
        <v>237</v>
      </c>
      <c r="AT205" s="227" t="s">
        <v>152</v>
      </c>
      <c r="AU205" s="227" t="s">
        <v>86</v>
      </c>
      <c r="AY205" s="43" t="s">
        <v>149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43" t="s">
        <v>8</v>
      </c>
      <c r="BK205" s="228">
        <f>ROUND(I205*H205,0)</f>
        <v>0</v>
      </c>
      <c r="BL205" s="43" t="s">
        <v>237</v>
      </c>
      <c r="BM205" s="227" t="s">
        <v>306</v>
      </c>
    </row>
    <row r="206" spans="2:51" s="229" customFormat="1" ht="11.25">
      <c r="B206" s="230"/>
      <c r="D206" s="231" t="s">
        <v>159</v>
      </c>
      <c r="E206" s="232" t="s">
        <v>1</v>
      </c>
      <c r="F206" s="233" t="s">
        <v>307</v>
      </c>
      <c r="H206" s="234">
        <v>222.433</v>
      </c>
      <c r="L206" s="230"/>
      <c r="M206" s="235"/>
      <c r="N206" s="236"/>
      <c r="O206" s="236"/>
      <c r="P206" s="236"/>
      <c r="Q206" s="236"/>
      <c r="R206" s="236"/>
      <c r="S206" s="236"/>
      <c r="T206" s="237"/>
      <c r="AT206" s="232" t="s">
        <v>159</v>
      </c>
      <c r="AU206" s="232" t="s">
        <v>86</v>
      </c>
      <c r="AV206" s="229" t="s">
        <v>86</v>
      </c>
      <c r="AW206" s="229" t="s">
        <v>33</v>
      </c>
      <c r="AX206" s="229" t="s">
        <v>77</v>
      </c>
      <c r="AY206" s="232" t="s">
        <v>149</v>
      </c>
    </row>
    <row r="207" spans="2:51" s="229" customFormat="1" ht="11.25">
      <c r="B207" s="230"/>
      <c r="D207" s="231" t="s">
        <v>159</v>
      </c>
      <c r="E207" s="232" t="s">
        <v>1</v>
      </c>
      <c r="F207" s="233" t="s">
        <v>308</v>
      </c>
      <c r="H207" s="234">
        <v>99.685</v>
      </c>
      <c r="L207" s="230"/>
      <c r="M207" s="235"/>
      <c r="N207" s="236"/>
      <c r="O207" s="236"/>
      <c r="P207" s="236"/>
      <c r="Q207" s="236"/>
      <c r="R207" s="236"/>
      <c r="S207" s="236"/>
      <c r="T207" s="237"/>
      <c r="AT207" s="232" t="s">
        <v>159</v>
      </c>
      <c r="AU207" s="232" t="s">
        <v>86</v>
      </c>
      <c r="AV207" s="229" t="s">
        <v>86</v>
      </c>
      <c r="AW207" s="229" t="s">
        <v>33</v>
      </c>
      <c r="AX207" s="229" t="s">
        <v>77</v>
      </c>
      <c r="AY207" s="232" t="s">
        <v>149</v>
      </c>
    </row>
    <row r="208" spans="2:51" s="247" customFormat="1" ht="11.25">
      <c r="B208" s="248"/>
      <c r="D208" s="231" t="s">
        <v>159</v>
      </c>
      <c r="E208" s="249" t="s">
        <v>99</v>
      </c>
      <c r="F208" s="250" t="s">
        <v>175</v>
      </c>
      <c r="H208" s="251">
        <v>322.118</v>
      </c>
      <c r="L208" s="248"/>
      <c r="M208" s="252"/>
      <c r="N208" s="253"/>
      <c r="O208" s="253"/>
      <c r="P208" s="253"/>
      <c r="Q208" s="253"/>
      <c r="R208" s="253"/>
      <c r="S208" s="253"/>
      <c r="T208" s="254"/>
      <c r="AT208" s="249" t="s">
        <v>159</v>
      </c>
      <c r="AU208" s="249" t="s">
        <v>86</v>
      </c>
      <c r="AV208" s="247" t="s">
        <v>168</v>
      </c>
      <c r="AW208" s="247" t="s">
        <v>33</v>
      </c>
      <c r="AX208" s="247" t="s">
        <v>77</v>
      </c>
      <c r="AY208" s="249" t="s">
        <v>149</v>
      </c>
    </row>
    <row r="209" spans="2:51" s="229" customFormat="1" ht="11.25">
      <c r="B209" s="230"/>
      <c r="D209" s="231" t="s">
        <v>159</v>
      </c>
      <c r="E209" s="232" t="s">
        <v>1</v>
      </c>
      <c r="F209" s="233" t="s">
        <v>96</v>
      </c>
      <c r="H209" s="234">
        <v>64.906</v>
      </c>
      <c r="L209" s="230"/>
      <c r="M209" s="235"/>
      <c r="N209" s="236"/>
      <c r="O209" s="236"/>
      <c r="P209" s="236"/>
      <c r="Q209" s="236"/>
      <c r="R209" s="236"/>
      <c r="S209" s="236"/>
      <c r="T209" s="237"/>
      <c r="AT209" s="232" t="s">
        <v>159</v>
      </c>
      <c r="AU209" s="232" t="s">
        <v>86</v>
      </c>
      <c r="AV209" s="229" t="s">
        <v>86</v>
      </c>
      <c r="AW209" s="229" t="s">
        <v>33</v>
      </c>
      <c r="AX209" s="229" t="s">
        <v>77</v>
      </c>
      <c r="AY209" s="232" t="s">
        <v>149</v>
      </c>
    </row>
    <row r="210" spans="2:51" s="247" customFormat="1" ht="11.25">
      <c r="B210" s="248"/>
      <c r="D210" s="231" t="s">
        <v>159</v>
      </c>
      <c r="E210" s="249" t="s">
        <v>1</v>
      </c>
      <c r="F210" s="250" t="s">
        <v>175</v>
      </c>
      <c r="H210" s="251">
        <v>64.906</v>
      </c>
      <c r="L210" s="248"/>
      <c r="M210" s="252"/>
      <c r="N210" s="253"/>
      <c r="O210" s="253"/>
      <c r="P210" s="253"/>
      <c r="Q210" s="253"/>
      <c r="R210" s="253"/>
      <c r="S210" s="253"/>
      <c r="T210" s="254"/>
      <c r="AT210" s="249" t="s">
        <v>159</v>
      </c>
      <c r="AU210" s="249" t="s">
        <v>86</v>
      </c>
      <c r="AV210" s="247" t="s">
        <v>168</v>
      </c>
      <c r="AW210" s="247" t="s">
        <v>33</v>
      </c>
      <c r="AX210" s="247" t="s">
        <v>77</v>
      </c>
      <c r="AY210" s="249" t="s">
        <v>149</v>
      </c>
    </row>
    <row r="211" spans="2:51" s="255" customFormat="1" ht="11.25">
      <c r="B211" s="256"/>
      <c r="D211" s="231" t="s">
        <v>159</v>
      </c>
      <c r="E211" s="257" t="s">
        <v>1</v>
      </c>
      <c r="F211" s="258" t="s">
        <v>309</v>
      </c>
      <c r="H211" s="259">
        <v>387.024</v>
      </c>
      <c r="L211" s="256"/>
      <c r="M211" s="260"/>
      <c r="N211" s="261"/>
      <c r="O211" s="261"/>
      <c r="P211" s="261"/>
      <c r="Q211" s="261"/>
      <c r="R211" s="261"/>
      <c r="S211" s="261"/>
      <c r="T211" s="262"/>
      <c r="AT211" s="257" t="s">
        <v>159</v>
      </c>
      <c r="AU211" s="257" t="s">
        <v>86</v>
      </c>
      <c r="AV211" s="255" t="s">
        <v>157</v>
      </c>
      <c r="AW211" s="255" t="s">
        <v>33</v>
      </c>
      <c r="AX211" s="255" t="s">
        <v>8</v>
      </c>
      <c r="AY211" s="257" t="s">
        <v>149</v>
      </c>
    </row>
    <row r="212" spans="1:65" s="66" customFormat="1" ht="14.45" customHeight="1">
      <c r="A212" s="60"/>
      <c r="B212" s="61"/>
      <c r="C212" s="217" t="s">
        <v>310</v>
      </c>
      <c r="D212" s="217" t="s">
        <v>152</v>
      </c>
      <c r="E212" s="218" t="s">
        <v>311</v>
      </c>
      <c r="F212" s="219" t="s">
        <v>312</v>
      </c>
      <c r="G212" s="220" t="s">
        <v>171</v>
      </c>
      <c r="H212" s="221">
        <v>13.352</v>
      </c>
      <c r="I212" s="24"/>
      <c r="J212" s="222">
        <f>ROUND(I212*H212,0)</f>
        <v>0</v>
      </c>
      <c r="K212" s="219" t="s">
        <v>156</v>
      </c>
      <c r="L212" s="61"/>
      <c r="M212" s="223" t="s">
        <v>1</v>
      </c>
      <c r="N212" s="224" t="s">
        <v>42</v>
      </c>
      <c r="O212" s="108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R212" s="227" t="s">
        <v>237</v>
      </c>
      <c r="AT212" s="227" t="s">
        <v>152</v>
      </c>
      <c r="AU212" s="227" t="s">
        <v>86</v>
      </c>
      <c r="AY212" s="43" t="s">
        <v>149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43" t="s">
        <v>8</v>
      </c>
      <c r="BK212" s="228">
        <f>ROUND(I212*H212,0)</f>
        <v>0</v>
      </c>
      <c r="BL212" s="43" t="s">
        <v>237</v>
      </c>
      <c r="BM212" s="227" t="s">
        <v>313</v>
      </c>
    </row>
    <row r="213" spans="2:51" s="229" customFormat="1" ht="11.25">
      <c r="B213" s="230"/>
      <c r="D213" s="231" t="s">
        <v>159</v>
      </c>
      <c r="E213" s="232" t="s">
        <v>1</v>
      </c>
      <c r="F213" s="233" t="s">
        <v>314</v>
      </c>
      <c r="H213" s="234">
        <v>13.352</v>
      </c>
      <c r="L213" s="230"/>
      <c r="M213" s="235"/>
      <c r="N213" s="236"/>
      <c r="O213" s="236"/>
      <c r="P213" s="236"/>
      <c r="Q213" s="236"/>
      <c r="R213" s="236"/>
      <c r="S213" s="236"/>
      <c r="T213" s="237"/>
      <c r="AT213" s="232" t="s">
        <v>159</v>
      </c>
      <c r="AU213" s="232" t="s">
        <v>86</v>
      </c>
      <c r="AV213" s="229" t="s">
        <v>86</v>
      </c>
      <c r="AW213" s="229" t="s">
        <v>33</v>
      </c>
      <c r="AX213" s="229" t="s">
        <v>77</v>
      </c>
      <c r="AY213" s="232" t="s">
        <v>149</v>
      </c>
    </row>
    <row r="214" spans="2:51" s="247" customFormat="1" ht="11.25">
      <c r="B214" s="248"/>
      <c r="D214" s="231" t="s">
        <v>159</v>
      </c>
      <c r="E214" s="249" t="s">
        <v>109</v>
      </c>
      <c r="F214" s="250" t="s">
        <v>175</v>
      </c>
      <c r="H214" s="251">
        <v>13.352</v>
      </c>
      <c r="L214" s="248"/>
      <c r="M214" s="252"/>
      <c r="N214" s="253"/>
      <c r="O214" s="253"/>
      <c r="P214" s="253"/>
      <c r="Q214" s="253"/>
      <c r="R214" s="253"/>
      <c r="S214" s="253"/>
      <c r="T214" s="254"/>
      <c r="AT214" s="249" t="s">
        <v>159</v>
      </c>
      <c r="AU214" s="249" t="s">
        <v>86</v>
      </c>
      <c r="AV214" s="247" t="s">
        <v>168</v>
      </c>
      <c r="AW214" s="247" t="s">
        <v>33</v>
      </c>
      <c r="AX214" s="247" t="s">
        <v>8</v>
      </c>
      <c r="AY214" s="249" t="s">
        <v>149</v>
      </c>
    </row>
    <row r="215" spans="1:65" s="66" customFormat="1" ht="24.2" customHeight="1">
      <c r="A215" s="60"/>
      <c r="B215" s="61"/>
      <c r="C215" s="217" t="s">
        <v>315</v>
      </c>
      <c r="D215" s="217" t="s">
        <v>152</v>
      </c>
      <c r="E215" s="218" t="s">
        <v>316</v>
      </c>
      <c r="F215" s="219" t="s">
        <v>317</v>
      </c>
      <c r="G215" s="220" t="s">
        <v>171</v>
      </c>
      <c r="H215" s="221">
        <v>93.291</v>
      </c>
      <c r="I215" s="24"/>
      <c r="J215" s="222">
        <f>ROUND(I215*H215,0)</f>
        <v>0</v>
      </c>
      <c r="K215" s="219" t="s">
        <v>156</v>
      </c>
      <c r="L215" s="61"/>
      <c r="M215" s="223" t="s">
        <v>1</v>
      </c>
      <c r="N215" s="224" t="s">
        <v>42</v>
      </c>
      <c r="O215" s="108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R215" s="227" t="s">
        <v>237</v>
      </c>
      <c r="AT215" s="227" t="s">
        <v>152</v>
      </c>
      <c r="AU215" s="227" t="s">
        <v>86</v>
      </c>
      <c r="AY215" s="43" t="s">
        <v>149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43" t="s">
        <v>8</v>
      </c>
      <c r="BK215" s="228">
        <f>ROUND(I215*H215,0)</f>
        <v>0</v>
      </c>
      <c r="BL215" s="43" t="s">
        <v>237</v>
      </c>
      <c r="BM215" s="227" t="s">
        <v>318</v>
      </c>
    </row>
    <row r="216" spans="2:51" s="229" customFormat="1" ht="11.25">
      <c r="B216" s="230"/>
      <c r="D216" s="231" t="s">
        <v>159</v>
      </c>
      <c r="E216" s="232" t="s">
        <v>1</v>
      </c>
      <c r="F216" s="233" t="s">
        <v>319</v>
      </c>
      <c r="H216" s="234">
        <v>47.806</v>
      </c>
      <c r="L216" s="230"/>
      <c r="M216" s="235"/>
      <c r="N216" s="236"/>
      <c r="O216" s="236"/>
      <c r="P216" s="236"/>
      <c r="Q216" s="236"/>
      <c r="R216" s="236"/>
      <c r="S216" s="236"/>
      <c r="T216" s="237"/>
      <c r="AT216" s="232" t="s">
        <v>159</v>
      </c>
      <c r="AU216" s="232" t="s">
        <v>86</v>
      </c>
      <c r="AV216" s="229" t="s">
        <v>86</v>
      </c>
      <c r="AW216" s="229" t="s">
        <v>33</v>
      </c>
      <c r="AX216" s="229" t="s">
        <v>77</v>
      </c>
      <c r="AY216" s="232" t="s">
        <v>149</v>
      </c>
    </row>
    <row r="217" spans="2:51" s="229" customFormat="1" ht="11.25">
      <c r="B217" s="230"/>
      <c r="D217" s="231" t="s">
        <v>159</v>
      </c>
      <c r="E217" s="232" t="s">
        <v>1</v>
      </c>
      <c r="F217" s="233" t="s">
        <v>320</v>
      </c>
      <c r="H217" s="234">
        <v>3.332</v>
      </c>
      <c r="L217" s="230"/>
      <c r="M217" s="235"/>
      <c r="N217" s="236"/>
      <c r="O217" s="236"/>
      <c r="P217" s="236"/>
      <c r="Q217" s="236"/>
      <c r="R217" s="236"/>
      <c r="S217" s="236"/>
      <c r="T217" s="237"/>
      <c r="AT217" s="232" t="s">
        <v>159</v>
      </c>
      <c r="AU217" s="232" t="s">
        <v>86</v>
      </c>
      <c r="AV217" s="229" t="s">
        <v>86</v>
      </c>
      <c r="AW217" s="229" t="s">
        <v>33</v>
      </c>
      <c r="AX217" s="229" t="s">
        <v>77</v>
      </c>
      <c r="AY217" s="232" t="s">
        <v>149</v>
      </c>
    </row>
    <row r="218" spans="2:51" s="247" customFormat="1" ht="11.25">
      <c r="B218" s="248"/>
      <c r="D218" s="231" t="s">
        <v>159</v>
      </c>
      <c r="E218" s="249" t="s">
        <v>102</v>
      </c>
      <c r="F218" s="250" t="s">
        <v>321</v>
      </c>
      <c r="H218" s="251">
        <v>51.138</v>
      </c>
      <c r="L218" s="248"/>
      <c r="M218" s="252"/>
      <c r="N218" s="253"/>
      <c r="O218" s="253"/>
      <c r="P218" s="253"/>
      <c r="Q218" s="253"/>
      <c r="R218" s="253"/>
      <c r="S218" s="253"/>
      <c r="T218" s="254"/>
      <c r="AT218" s="249" t="s">
        <v>159</v>
      </c>
      <c r="AU218" s="249" t="s">
        <v>86</v>
      </c>
      <c r="AV218" s="247" t="s">
        <v>168</v>
      </c>
      <c r="AW218" s="247" t="s">
        <v>33</v>
      </c>
      <c r="AX218" s="247" t="s">
        <v>77</v>
      </c>
      <c r="AY218" s="249" t="s">
        <v>149</v>
      </c>
    </row>
    <row r="219" spans="2:51" s="229" customFormat="1" ht="11.25">
      <c r="B219" s="230"/>
      <c r="D219" s="231" t="s">
        <v>159</v>
      </c>
      <c r="E219" s="232" t="s">
        <v>1</v>
      </c>
      <c r="F219" s="233" t="s">
        <v>322</v>
      </c>
      <c r="H219" s="234">
        <v>42.153</v>
      </c>
      <c r="L219" s="230"/>
      <c r="M219" s="235"/>
      <c r="N219" s="236"/>
      <c r="O219" s="236"/>
      <c r="P219" s="236"/>
      <c r="Q219" s="236"/>
      <c r="R219" s="236"/>
      <c r="S219" s="236"/>
      <c r="T219" s="237"/>
      <c r="AT219" s="232" t="s">
        <v>159</v>
      </c>
      <c r="AU219" s="232" t="s">
        <v>86</v>
      </c>
      <c r="AV219" s="229" t="s">
        <v>86</v>
      </c>
      <c r="AW219" s="229" t="s">
        <v>33</v>
      </c>
      <c r="AX219" s="229" t="s">
        <v>77</v>
      </c>
      <c r="AY219" s="232" t="s">
        <v>149</v>
      </c>
    </row>
    <row r="220" spans="2:51" s="247" customFormat="1" ht="11.25">
      <c r="B220" s="248"/>
      <c r="D220" s="231" t="s">
        <v>159</v>
      </c>
      <c r="E220" s="249" t="s">
        <v>105</v>
      </c>
      <c r="F220" s="250" t="s">
        <v>175</v>
      </c>
      <c r="H220" s="251">
        <v>42.153</v>
      </c>
      <c r="L220" s="248"/>
      <c r="M220" s="252"/>
      <c r="N220" s="253"/>
      <c r="O220" s="253"/>
      <c r="P220" s="253"/>
      <c r="Q220" s="253"/>
      <c r="R220" s="253"/>
      <c r="S220" s="253"/>
      <c r="T220" s="254"/>
      <c r="AT220" s="249" t="s">
        <v>159</v>
      </c>
      <c r="AU220" s="249" t="s">
        <v>86</v>
      </c>
      <c r="AV220" s="247" t="s">
        <v>168</v>
      </c>
      <c r="AW220" s="247" t="s">
        <v>33</v>
      </c>
      <c r="AX220" s="247" t="s">
        <v>77</v>
      </c>
      <c r="AY220" s="249" t="s">
        <v>149</v>
      </c>
    </row>
    <row r="221" spans="2:51" s="255" customFormat="1" ht="11.25">
      <c r="B221" s="256"/>
      <c r="D221" s="231" t="s">
        <v>159</v>
      </c>
      <c r="E221" s="257" t="s">
        <v>1</v>
      </c>
      <c r="F221" s="258" t="s">
        <v>309</v>
      </c>
      <c r="H221" s="259">
        <v>93.291</v>
      </c>
      <c r="L221" s="256"/>
      <c r="M221" s="260"/>
      <c r="N221" s="261"/>
      <c r="O221" s="261"/>
      <c r="P221" s="261"/>
      <c r="Q221" s="261"/>
      <c r="R221" s="261"/>
      <c r="S221" s="261"/>
      <c r="T221" s="262"/>
      <c r="AT221" s="257" t="s">
        <v>159</v>
      </c>
      <c r="AU221" s="257" t="s">
        <v>86</v>
      </c>
      <c r="AV221" s="255" t="s">
        <v>157</v>
      </c>
      <c r="AW221" s="255" t="s">
        <v>33</v>
      </c>
      <c r="AX221" s="255" t="s">
        <v>8</v>
      </c>
      <c r="AY221" s="257" t="s">
        <v>149</v>
      </c>
    </row>
    <row r="222" spans="1:65" s="66" customFormat="1" ht="14.45" customHeight="1">
      <c r="A222" s="60"/>
      <c r="B222" s="61"/>
      <c r="C222" s="217" t="s">
        <v>323</v>
      </c>
      <c r="D222" s="217" t="s">
        <v>152</v>
      </c>
      <c r="E222" s="218" t="s">
        <v>324</v>
      </c>
      <c r="F222" s="219" t="s">
        <v>325</v>
      </c>
      <c r="G222" s="220" t="s">
        <v>171</v>
      </c>
      <c r="H222" s="221">
        <v>64.906</v>
      </c>
      <c r="I222" s="24"/>
      <c r="J222" s="222">
        <f>ROUND(I222*H222,0)</f>
        <v>0</v>
      </c>
      <c r="K222" s="219" t="s">
        <v>156</v>
      </c>
      <c r="L222" s="61"/>
      <c r="M222" s="223" t="s">
        <v>1</v>
      </c>
      <c r="N222" s="224" t="s">
        <v>42</v>
      </c>
      <c r="O222" s="108"/>
      <c r="P222" s="225">
        <f>O222*H222</f>
        <v>0</v>
      </c>
      <c r="Q222" s="225">
        <v>0</v>
      </c>
      <c r="R222" s="225">
        <f>Q222*H222</f>
        <v>0</v>
      </c>
      <c r="S222" s="225">
        <v>0.015</v>
      </c>
      <c r="T222" s="226">
        <f>S222*H222</f>
        <v>0.9735900000000001</v>
      </c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R222" s="227" t="s">
        <v>237</v>
      </c>
      <c r="AT222" s="227" t="s">
        <v>152</v>
      </c>
      <c r="AU222" s="227" t="s">
        <v>86</v>
      </c>
      <c r="AY222" s="43" t="s">
        <v>149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43" t="s">
        <v>8</v>
      </c>
      <c r="BK222" s="228">
        <f>ROUND(I222*H222,0)</f>
        <v>0</v>
      </c>
      <c r="BL222" s="43" t="s">
        <v>237</v>
      </c>
      <c r="BM222" s="227" t="s">
        <v>326</v>
      </c>
    </row>
    <row r="223" spans="2:51" s="229" customFormat="1" ht="11.25">
      <c r="B223" s="230"/>
      <c r="D223" s="231" t="s">
        <v>159</v>
      </c>
      <c r="E223" s="232" t="s">
        <v>1</v>
      </c>
      <c r="F223" s="233" t="s">
        <v>327</v>
      </c>
      <c r="H223" s="234">
        <v>64.906</v>
      </c>
      <c r="L223" s="230"/>
      <c r="M223" s="235"/>
      <c r="N223" s="236"/>
      <c r="O223" s="236"/>
      <c r="P223" s="236"/>
      <c r="Q223" s="236"/>
      <c r="R223" s="236"/>
      <c r="S223" s="236"/>
      <c r="T223" s="237"/>
      <c r="AT223" s="232" t="s">
        <v>159</v>
      </c>
      <c r="AU223" s="232" t="s">
        <v>86</v>
      </c>
      <c r="AV223" s="229" t="s">
        <v>86</v>
      </c>
      <c r="AW223" s="229" t="s">
        <v>33</v>
      </c>
      <c r="AX223" s="229" t="s">
        <v>77</v>
      </c>
      <c r="AY223" s="232" t="s">
        <v>149</v>
      </c>
    </row>
    <row r="224" spans="2:51" s="247" customFormat="1" ht="11.25">
      <c r="B224" s="248"/>
      <c r="D224" s="231" t="s">
        <v>159</v>
      </c>
      <c r="E224" s="249" t="s">
        <v>1</v>
      </c>
      <c r="F224" s="250" t="s">
        <v>175</v>
      </c>
      <c r="H224" s="251">
        <v>64.906</v>
      </c>
      <c r="L224" s="248"/>
      <c r="M224" s="252"/>
      <c r="N224" s="253"/>
      <c r="O224" s="253"/>
      <c r="P224" s="253"/>
      <c r="Q224" s="253"/>
      <c r="R224" s="253"/>
      <c r="S224" s="253"/>
      <c r="T224" s="254"/>
      <c r="AT224" s="249" t="s">
        <v>159</v>
      </c>
      <c r="AU224" s="249" t="s">
        <v>86</v>
      </c>
      <c r="AV224" s="247" t="s">
        <v>168</v>
      </c>
      <c r="AW224" s="247" t="s">
        <v>33</v>
      </c>
      <c r="AX224" s="247" t="s">
        <v>77</v>
      </c>
      <c r="AY224" s="249" t="s">
        <v>149</v>
      </c>
    </row>
    <row r="225" spans="2:51" s="255" customFormat="1" ht="11.25">
      <c r="B225" s="256"/>
      <c r="D225" s="231" t="s">
        <v>159</v>
      </c>
      <c r="E225" s="257" t="s">
        <v>96</v>
      </c>
      <c r="F225" s="258" t="s">
        <v>309</v>
      </c>
      <c r="H225" s="259">
        <v>64.906</v>
      </c>
      <c r="L225" s="256"/>
      <c r="M225" s="260"/>
      <c r="N225" s="261"/>
      <c r="O225" s="261"/>
      <c r="P225" s="261"/>
      <c r="Q225" s="261"/>
      <c r="R225" s="261"/>
      <c r="S225" s="261"/>
      <c r="T225" s="262"/>
      <c r="AT225" s="257" t="s">
        <v>159</v>
      </c>
      <c r="AU225" s="257" t="s">
        <v>86</v>
      </c>
      <c r="AV225" s="255" t="s">
        <v>157</v>
      </c>
      <c r="AW225" s="255" t="s">
        <v>33</v>
      </c>
      <c r="AX225" s="255" t="s">
        <v>8</v>
      </c>
      <c r="AY225" s="257" t="s">
        <v>149</v>
      </c>
    </row>
    <row r="226" spans="1:65" s="66" customFormat="1" ht="24.2" customHeight="1">
      <c r="A226" s="60"/>
      <c r="B226" s="61"/>
      <c r="C226" s="217" t="s">
        <v>328</v>
      </c>
      <c r="D226" s="217" t="s">
        <v>152</v>
      </c>
      <c r="E226" s="218" t="s">
        <v>329</v>
      </c>
      <c r="F226" s="219" t="s">
        <v>330</v>
      </c>
      <c r="G226" s="220" t="s">
        <v>155</v>
      </c>
      <c r="H226" s="221">
        <v>511.45</v>
      </c>
      <c r="I226" s="24"/>
      <c r="J226" s="222">
        <f>ROUND(I226*H226,0)</f>
        <v>0</v>
      </c>
      <c r="K226" s="219" t="s">
        <v>156</v>
      </c>
      <c r="L226" s="61"/>
      <c r="M226" s="223" t="s">
        <v>1</v>
      </c>
      <c r="N226" s="224" t="s">
        <v>42</v>
      </c>
      <c r="O226" s="108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R226" s="227" t="s">
        <v>237</v>
      </c>
      <c r="AT226" s="227" t="s">
        <v>152</v>
      </c>
      <c r="AU226" s="227" t="s">
        <v>86</v>
      </c>
      <c r="AY226" s="43" t="s">
        <v>149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43" t="s">
        <v>8</v>
      </c>
      <c r="BK226" s="228">
        <f>ROUND(I226*H226,0)</f>
        <v>0</v>
      </c>
      <c r="BL226" s="43" t="s">
        <v>237</v>
      </c>
      <c r="BM226" s="227" t="s">
        <v>331</v>
      </c>
    </row>
    <row r="227" spans="2:51" s="229" customFormat="1" ht="11.25">
      <c r="B227" s="230"/>
      <c r="D227" s="231" t="s">
        <v>159</v>
      </c>
      <c r="E227" s="232" t="s">
        <v>1</v>
      </c>
      <c r="F227" s="233" t="s">
        <v>332</v>
      </c>
      <c r="H227" s="234">
        <v>511.45</v>
      </c>
      <c r="L227" s="230"/>
      <c r="M227" s="235"/>
      <c r="N227" s="236"/>
      <c r="O227" s="236"/>
      <c r="P227" s="236"/>
      <c r="Q227" s="236"/>
      <c r="R227" s="236"/>
      <c r="S227" s="236"/>
      <c r="T227" s="237"/>
      <c r="AT227" s="232" t="s">
        <v>159</v>
      </c>
      <c r="AU227" s="232" t="s">
        <v>86</v>
      </c>
      <c r="AV227" s="229" t="s">
        <v>86</v>
      </c>
      <c r="AW227" s="229" t="s">
        <v>33</v>
      </c>
      <c r="AX227" s="229" t="s">
        <v>77</v>
      </c>
      <c r="AY227" s="232" t="s">
        <v>149</v>
      </c>
    </row>
    <row r="228" spans="2:51" s="247" customFormat="1" ht="11.25">
      <c r="B228" s="248"/>
      <c r="D228" s="231" t="s">
        <v>159</v>
      </c>
      <c r="E228" s="249" t="s">
        <v>113</v>
      </c>
      <c r="F228" s="250" t="s">
        <v>175</v>
      </c>
      <c r="H228" s="251">
        <v>511.45</v>
      </c>
      <c r="L228" s="248"/>
      <c r="M228" s="252"/>
      <c r="N228" s="253"/>
      <c r="O228" s="253"/>
      <c r="P228" s="253"/>
      <c r="Q228" s="253"/>
      <c r="R228" s="253"/>
      <c r="S228" s="253"/>
      <c r="T228" s="254"/>
      <c r="AT228" s="249" t="s">
        <v>159</v>
      </c>
      <c r="AU228" s="249" t="s">
        <v>86</v>
      </c>
      <c r="AV228" s="247" t="s">
        <v>168</v>
      </c>
      <c r="AW228" s="247" t="s">
        <v>33</v>
      </c>
      <c r="AX228" s="247" t="s">
        <v>8</v>
      </c>
      <c r="AY228" s="249" t="s">
        <v>149</v>
      </c>
    </row>
    <row r="229" spans="1:65" s="66" customFormat="1" ht="14.45" customHeight="1">
      <c r="A229" s="60"/>
      <c r="B229" s="61"/>
      <c r="C229" s="217" t="s">
        <v>260</v>
      </c>
      <c r="D229" s="217" t="s">
        <v>152</v>
      </c>
      <c r="E229" s="218" t="s">
        <v>333</v>
      </c>
      <c r="F229" s="219" t="s">
        <v>334</v>
      </c>
      <c r="G229" s="220" t="s">
        <v>171</v>
      </c>
      <c r="H229" s="221">
        <v>69.67</v>
      </c>
      <c r="I229" s="24"/>
      <c r="J229" s="222">
        <f>ROUND(I229*H229,0)</f>
        <v>0</v>
      </c>
      <c r="K229" s="219" t="s">
        <v>156</v>
      </c>
      <c r="L229" s="61"/>
      <c r="M229" s="223" t="s">
        <v>1</v>
      </c>
      <c r="N229" s="224" t="s">
        <v>42</v>
      </c>
      <c r="O229" s="108"/>
      <c r="P229" s="225">
        <f>O229*H229</f>
        <v>0</v>
      </c>
      <c r="Q229" s="225">
        <v>0</v>
      </c>
      <c r="R229" s="225">
        <f>Q229*H229</f>
        <v>0</v>
      </c>
      <c r="S229" s="225">
        <v>0.015</v>
      </c>
      <c r="T229" s="226">
        <f>S229*H229</f>
        <v>1.04505</v>
      </c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R229" s="227" t="s">
        <v>237</v>
      </c>
      <c r="AT229" s="227" t="s">
        <v>152</v>
      </c>
      <c r="AU229" s="227" t="s">
        <v>86</v>
      </c>
      <c r="AY229" s="43" t="s">
        <v>149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43" t="s">
        <v>8</v>
      </c>
      <c r="BK229" s="228">
        <f>ROUND(I229*H229,0)</f>
        <v>0</v>
      </c>
      <c r="BL229" s="43" t="s">
        <v>237</v>
      </c>
      <c r="BM229" s="227" t="s">
        <v>335</v>
      </c>
    </row>
    <row r="230" spans="2:51" s="229" customFormat="1" ht="11.25">
      <c r="B230" s="230"/>
      <c r="D230" s="231" t="s">
        <v>159</v>
      </c>
      <c r="E230" s="232" t="s">
        <v>1</v>
      </c>
      <c r="F230" s="233" t="s">
        <v>336</v>
      </c>
      <c r="H230" s="234">
        <v>35.1</v>
      </c>
      <c r="L230" s="230"/>
      <c r="M230" s="235"/>
      <c r="N230" s="236"/>
      <c r="O230" s="236"/>
      <c r="P230" s="236"/>
      <c r="Q230" s="236"/>
      <c r="R230" s="236"/>
      <c r="S230" s="236"/>
      <c r="T230" s="237"/>
      <c r="AT230" s="232" t="s">
        <v>159</v>
      </c>
      <c r="AU230" s="232" t="s">
        <v>86</v>
      </c>
      <c r="AV230" s="229" t="s">
        <v>86</v>
      </c>
      <c r="AW230" s="229" t="s">
        <v>33</v>
      </c>
      <c r="AX230" s="229" t="s">
        <v>77</v>
      </c>
      <c r="AY230" s="232" t="s">
        <v>149</v>
      </c>
    </row>
    <row r="231" spans="2:51" s="229" customFormat="1" ht="11.25">
      <c r="B231" s="230"/>
      <c r="D231" s="231" t="s">
        <v>159</v>
      </c>
      <c r="E231" s="232" t="s">
        <v>1</v>
      </c>
      <c r="F231" s="233" t="s">
        <v>337</v>
      </c>
      <c r="H231" s="234">
        <v>34.57</v>
      </c>
      <c r="L231" s="230"/>
      <c r="M231" s="235"/>
      <c r="N231" s="236"/>
      <c r="O231" s="236"/>
      <c r="P231" s="236"/>
      <c r="Q231" s="236"/>
      <c r="R231" s="236"/>
      <c r="S231" s="236"/>
      <c r="T231" s="237"/>
      <c r="AT231" s="232" t="s">
        <v>159</v>
      </c>
      <c r="AU231" s="232" t="s">
        <v>86</v>
      </c>
      <c r="AV231" s="229" t="s">
        <v>86</v>
      </c>
      <c r="AW231" s="229" t="s">
        <v>33</v>
      </c>
      <c r="AX231" s="229" t="s">
        <v>77</v>
      </c>
      <c r="AY231" s="232" t="s">
        <v>149</v>
      </c>
    </row>
    <row r="232" spans="2:51" s="247" customFormat="1" ht="11.25">
      <c r="B232" s="248"/>
      <c r="D232" s="231" t="s">
        <v>159</v>
      </c>
      <c r="E232" s="249" t="s">
        <v>1</v>
      </c>
      <c r="F232" s="250" t="s">
        <v>175</v>
      </c>
      <c r="H232" s="251">
        <v>69.67</v>
      </c>
      <c r="L232" s="248"/>
      <c r="M232" s="252"/>
      <c r="N232" s="253"/>
      <c r="O232" s="253"/>
      <c r="P232" s="253"/>
      <c r="Q232" s="253"/>
      <c r="R232" s="253"/>
      <c r="S232" s="253"/>
      <c r="T232" s="254"/>
      <c r="AT232" s="249" t="s">
        <v>159</v>
      </c>
      <c r="AU232" s="249" t="s">
        <v>86</v>
      </c>
      <c r="AV232" s="247" t="s">
        <v>168</v>
      </c>
      <c r="AW232" s="247" t="s">
        <v>33</v>
      </c>
      <c r="AX232" s="247" t="s">
        <v>8</v>
      </c>
      <c r="AY232" s="249" t="s">
        <v>149</v>
      </c>
    </row>
    <row r="233" spans="1:65" s="66" customFormat="1" ht="24.2" customHeight="1">
      <c r="A233" s="60"/>
      <c r="B233" s="61"/>
      <c r="C233" s="217" t="s">
        <v>338</v>
      </c>
      <c r="D233" s="217" t="s">
        <v>152</v>
      </c>
      <c r="E233" s="218" t="s">
        <v>339</v>
      </c>
      <c r="F233" s="219" t="s">
        <v>340</v>
      </c>
      <c r="G233" s="220" t="s">
        <v>187</v>
      </c>
      <c r="H233" s="221">
        <v>13.894</v>
      </c>
      <c r="I233" s="24"/>
      <c r="J233" s="222">
        <f>ROUND(I233*H233,0)</f>
        <v>0</v>
      </c>
      <c r="K233" s="219" t="s">
        <v>156</v>
      </c>
      <c r="L233" s="61"/>
      <c r="M233" s="223" t="s">
        <v>1</v>
      </c>
      <c r="N233" s="224" t="s">
        <v>42</v>
      </c>
      <c r="O233" s="108"/>
      <c r="P233" s="225">
        <f>O233*H233</f>
        <v>0</v>
      </c>
      <c r="Q233" s="225">
        <v>0.023367805</v>
      </c>
      <c r="R233" s="225">
        <f>Q233*H233</f>
        <v>0.32467228267</v>
      </c>
      <c r="S233" s="225">
        <v>0</v>
      </c>
      <c r="T233" s="226">
        <f>S233*H233</f>
        <v>0</v>
      </c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R233" s="227" t="s">
        <v>237</v>
      </c>
      <c r="AT233" s="227" t="s">
        <v>152</v>
      </c>
      <c r="AU233" s="227" t="s">
        <v>86</v>
      </c>
      <c r="AY233" s="43" t="s">
        <v>149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43" t="s">
        <v>8</v>
      </c>
      <c r="BK233" s="228">
        <f>ROUND(I233*H233,0)</f>
        <v>0</v>
      </c>
      <c r="BL233" s="43" t="s">
        <v>237</v>
      </c>
      <c r="BM233" s="227" t="s">
        <v>341</v>
      </c>
    </row>
    <row r="234" spans="2:51" s="229" customFormat="1" ht="11.25">
      <c r="B234" s="230"/>
      <c r="D234" s="231" t="s">
        <v>159</v>
      </c>
      <c r="E234" s="232" t="s">
        <v>1</v>
      </c>
      <c r="F234" s="233" t="s">
        <v>297</v>
      </c>
      <c r="H234" s="234">
        <v>1.558</v>
      </c>
      <c r="L234" s="230"/>
      <c r="M234" s="235"/>
      <c r="N234" s="236"/>
      <c r="O234" s="236"/>
      <c r="P234" s="236"/>
      <c r="Q234" s="236"/>
      <c r="R234" s="236"/>
      <c r="S234" s="236"/>
      <c r="T234" s="237"/>
      <c r="AT234" s="232" t="s">
        <v>159</v>
      </c>
      <c r="AU234" s="232" t="s">
        <v>86</v>
      </c>
      <c r="AV234" s="229" t="s">
        <v>86</v>
      </c>
      <c r="AW234" s="229" t="s">
        <v>33</v>
      </c>
      <c r="AX234" s="229" t="s">
        <v>77</v>
      </c>
      <c r="AY234" s="232" t="s">
        <v>149</v>
      </c>
    </row>
    <row r="235" spans="2:51" s="229" customFormat="1" ht="11.25">
      <c r="B235" s="230"/>
      <c r="D235" s="231" t="s">
        <v>159</v>
      </c>
      <c r="E235" s="232" t="s">
        <v>1</v>
      </c>
      <c r="F235" s="233" t="s">
        <v>298</v>
      </c>
      <c r="H235" s="234">
        <v>7.731</v>
      </c>
      <c r="L235" s="230"/>
      <c r="M235" s="235"/>
      <c r="N235" s="236"/>
      <c r="O235" s="236"/>
      <c r="P235" s="236"/>
      <c r="Q235" s="236"/>
      <c r="R235" s="236"/>
      <c r="S235" s="236"/>
      <c r="T235" s="237"/>
      <c r="AT235" s="232" t="s">
        <v>159</v>
      </c>
      <c r="AU235" s="232" t="s">
        <v>86</v>
      </c>
      <c r="AV235" s="229" t="s">
        <v>86</v>
      </c>
      <c r="AW235" s="229" t="s">
        <v>33</v>
      </c>
      <c r="AX235" s="229" t="s">
        <v>77</v>
      </c>
      <c r="AY235" s="232" t="s">
        <v>149</v>
      </c>
    </row>
    <row r="236" spans="2:51" s="229" customFormat="1" ht="11.25">
      <c r="B236" s="230"/>
      <c r="D236" s="231" t="s">
        <v>159</v>
      </c>
      <c r="E236" s="232" t="s">
        <v>1</v>
      </c>
      <c r="F236" s="233" t="s">
        <v>299</v>
      </c>
      <c r="H236" s="234">
        <v>1.227</v>
      </c>
      <c r="L236" s="230"/>
      <c r="M236" s="235"/>
      <c r="N236" s="236"/>
      <c r="O236" s="236"/>
      <c r="P236" s="236"/>
      <c r="Q236" s="236"/>
      <c r="R236" s="236"/>
      <c r="S236" s="236"/>
      <c r="T236" s="237"/>
      <c r="AT236" s="232" t="s">
        <v>159</v>
      </c>
      <c r="AU236" s="232" t="s">
        <v>86</v>
      </c>
      <c r="AV236" s="229" t="s">
        <v>86</v>
      </c>
      <c r="AW236" s="229" t="s">
        <v>33</v>
      </c>
      <c r="AX236" s="229" t="s">
        <v>77</v>
      </c>
      <c r="AY236" s="232" t="s">
        <v>149</v>
      </c>
    </row>
    <row r="237" spans="2:51" s="229" customFormat="1" ht="11.25">
      <c r="B237" s="230"/>
      <c r="D237" s="231" t="s">
        <v>159</v>
      </c>
      <c r="E237" s="232" t="s">
        <v>1</v>
      </c>
      <c r="F237" s="233" t="s">
        <v>300</v>
      </c>
      <c r="H237" s="234">
        <v>1.012</v>
      </c>
      <c r="L237" s="230"/>
      <c r="M237" s="235"/>
      <c r="N237" s="236"/>
      <c r="O237" s="236"/>
      <c r="P237" s="236"/>
      <c r="Q237" s="236"/>
      <c r="R237" s="236"/>
      <c r="S237" s="236"/>
      <c r="T237" s="237"/>
      <c r="AT237" s="232" t="s">
        <v>159</v>
      </c>
      <c r="AU237" s="232" t="s">
        <v>86</v>
      </c>
      <c r="AV237" s="229" t="s">
        <v>86</v>
      </c>
      <c r="AW237" s="229" t="s">
        <v>33</v>
      </c>
      <c r="AX237" s="229" t="s">
        <v>77</v>
      </c>
      <c r="AY237" s="232" t="s">
        <v>149</v>
      </c>
    </row>
    <row r="238" spans="2:51" s="229" customFormat="1" ht="11.25">
      <c r="B238" s="230"/>
      <c r="D238" s="231" t="s">
        <v>159</v>
      </c>
      <c r="E238" s="232" t="s">
        <v>1</v>
      </c>
      <c r="F238" s="233" t="s">
        <v>301</v>
      </c>
      <c r="H238" s="234">
        <v>0.32</v>
      </c>
      <c r="L238" s="230"/>
      <c r="M238" s="235"/>
      <c r="N238" s="236"/>
      <c r="O238" s="236"/>
      <c r="P238" s="236"/>
      <c r="Q238" s="236"/>
      <c r="R238" s="236"/>
      <c r="S238" s="236"/>
      <c r="T238" s="237"/>
      <c r="AT238" s="232" t="s">
        <v>159</v>
      </c>
      <c r="AU238" s="232" t="s">
        <v>86</v>
      </c>
      <c r="AV238" s="229" t="s">
        <v>86</v>
      </c>
      <c r="AW238" s="229" t="s">
        <v>33</v>
      </c>
      <c r="AX238" s="229" t="s">
        <v>77</v>
      </c>
      <c r="AY238" s="232" t="s">
        <v>149</v>
      </c>
    </row>
    <row r="239" spans="2:51" s="229" customFormat="1" ht="11.25">
      <c r="B239" s="230"/>
      <c r="D239" s="231" t="s">
        <v>159</v>
      </c>
      <c r="E239" s="232" t="s">
        <v>1</v>
      </c>
      <c r="F239" s="233" t="s">
        <v>302</v>
      </c>
      <c r="H239" s="234">
        <v>2.046</v>
      </c>
      <c r="L239" s="230"/>
      <c r="M239" s="235"/>
      <c r="N239" s="236"/>
      <c r="O239" s="236"/>
      <c r="P239" s="236"/>
      <c r="Q239" s="236"/>
      <c r="R239" s="236"/>
      <c r="S239" s="236"/>
      <c r="T239" s="237"/>
      <c r="AT239" s="232" t="s">
        <v>159</v>
      </c>
      <c r="AU239" s="232" t="s">
        <v>86</v>
      </c>
      <c r="AV239" s="229" t="s">
        <v>86</v>
      </c>
      <c r="AW239" s="229" t="s">
        <v>33</v>
      </c>
      <c r="AX239" s="229" t="s">
        <v>77</v>
      </c>
      <c r="AY239" s="232" t="s">
        <v>149</v>
      </c>
    </row>
    <row r="240" spans="2:51" s="247" customFormat="1" ht="11.25">
      <c r="B240" s="248"/>
      <c r="D240" s="231" t="s">
        <v>159</v>
      </c>
      <c r="E240" s="249" t="s">
        <v>1</v>
      </c>
      <c r="F240" s="250" t="s">
        <v>175</v>
      </c>
      <c r="H240" s="251">
        <v>13.894</v>
      </c>
      <c r="L240" s="248"/>
      <c r="M240" s="252"/>
      <c r="N240" s="253"/>
      <c r="O240" s="253"/>
      <c r="P240" s="253"/>
      <c r="Q240" s="253"/>
      <c r="R240" s="253"/>
      <c r="S240" s="253"/>
      <c r="T240" s="254"/>
      <c r="AT240" s="249" t="s">
        <v>159</v>
      </c>
      <c r="AU240" s="249" t="s">
        <v>86</v>
      </c>
      <c r="AV240" s="247" t="s">
        <v>168</v>
      </c>
      <c r="AW240" s="247" t="s">
        <v>33</v>
      </c>
      <c r="AX240" s="247" t="s">
        <v>8</v>
      </c>
      <c r="AY240" s="249" t="s">
        <v>149</v>
      </c>
    </row>
    <row r="241" spans="1:65" s="66" customFormat="1" ht="24.2" customHeight="1">
      <c r="A241" s="60"/>
      <c r="B241" s="61"/>
      <c r="C241" s="238" t="s">
        <v>342</v>
      </c>
      <c r="D241" s="238" t="s">
        <v>161</v>
      </c>
      <c r="E241" s="239" t="s">
        <v>343</v>
      </c>
      <c r="F241" s="240" t="s">
        <v>344</v>
      </c>
      <c r="G241" s="241" t="s">
        <v>187</v>
      </c>
      <c r="H241" s="242">
        <v>13.033</v>
      </c>
      <c r="I241" s="25"/>
      <c r="J241" s="243">
        <f>ROUND(I241*H241,0)</f>
        <v>0</v>
      </c>
      <c r="K241" s="240" t="s">
        <v>156</v>
      </c>
      <c r="L241" s="244"/>
      <c r="M241" s="245" t="s">
        <v>1</v>
      </c>
      <c r="N241" s="246" t="s">
        <v>42</v>
      </c>
      <c r="O241" s="108"/>
      <c r="P241" s="225">
        <f>O241*H241</f>
        <v>0</v>
      </c>
      <c r="Q241" s="225">
        <v>0.55</v>
      </c>
      <c r="R241" s="225">
        <f>Q241*H241</f>
        <v>7.168150000000001</v>
      </c>
      <c r="S241" s="225">
        <v>0</v>
      </c>
      <c r="T241" s="226">
        <f>S241*H241</f>
        <v>0</v>
      </c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R241" s="227" t="s">
        <v>260</v>
      </c>
      <c r="AT241" s="227" t="s">
        <v>161</v>
      </c>
      <c r="AU241" s="227" t="s">
        <v>86</v>
      </c>
      <c r="AY241" s="43" t="s">
        <v>149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43" t="s">
        <v>8</v>
      </c>
      <c r="BK241" s="228">
        <f>ROUND(I241*H241,0)</f>
        <v>0</v>
      </c>
      <c r="BL241" s="43" t="s">
        <v>237</v>
      </c>
      <c r="BM241" s="227" t="s">
        <v>345</v>
      </c>
    </row>
    <row r="242" spans="2:51" s="229" customFormat="1" ht="11.25">
      <c r="B242" s="230"/>
      <c r="D242" s="231" t="s">
        <v>159</v>
      </c>
      <c r="E242" s="232" t="s">
        <v>1</v>
      </c>
      <c r="F242" s="233" t="s">
        <v>346</v>
      </c>
      <c r="H242" s="234">
        <v>1.714</v>
      </c>
      <c r="L242" s="230"/>
      <c r="M242" s="235"/>
      <c r="N242" s="236"/>
      <c r="O242" s="236"/>
      <c r="P242" s="236"/>
      <c r="Q242" s="236"/>
      <c r="R242" s="236"/>
      <c r="S242" s="236"/>
      <c r="T242" s="237"/>
      <c r="AT242" s="232" t="s">
        <v>159</v>
      </c>
      <c r="AU242" s="232" t="s">
        <v>86</v>
      </c>
      <c r="AV242" s="229" t="s">
        <v>86</v>
      </c>
      <c r="AW242" s="229" t="s">
        <v>33</v>
      </c>
      <c r="AX242" s="229" t="s">
        <v>77</v>
      </c>
      <c r="AY242" s="232" t="s">
        <v>149</v>
      </c>
    </row>
    <row r="243" spans="2:51" s="229" customFormat="1" ht="11.25">
      <c r="B243" s="230"/>
      <c r="D243" s="231" t="s">
        <v>159</v>
      </c>
      <c r="E243" s="232" t="s">
        <v>1</v>
      </c>
      <c r="F243" s="233" t="s">
        <v>347</v>
      </c>
      <c r="H243" s="234">
        <v>8.504</v>
      </c>
      <c r="L243" s="230"/>
      <c r="M243" s="235"/>
      <c r="N243" s="236"/>
      <c r="O243" s="236"/>
      <c r="P243" s="236"/>
      <c r="Q243" s="236"/>
      <c r="R243" s="236"/>
      <c r="S243" s="236"/>
      <c r="T243" s="237"/>
      <c r="AT243" s="232" t="s">
        <v>159</v>
      </c>
      <c r="AU243" s="232" t="s">
        <v>86</v>
      </c>
      <c r="AV243" s="229" t="s">
        <v>86</v>
      </c>
      <c r="AW243" s="229" t="s">
        <v>33</v>
      </c>
      <c r="AX243" s="229" t="s">
        <v>77</v>
      </c>
      <c r="AY243" s="232" t="s">
        <v>149</v>
      </c>
    </row>
    <row r="244" spans="2:51" s="229" customFormat="1" ht="11.25">
      <c r="B244" s="230"/>
      <c r="D244" s="231" t="s">
        <v>159</v>
      </c>
      <c r="E244" s="232" t="s">
        <v>1</v>
      </c>
      <c r="F244" s="233" t="s">
        <v>348</v>
      </c>
      <c r="H244" s="234">
        <v>1.35</v>
      </c>
      <c r="L244" s="230"/>
      <c r="M244" s="235"/>
      <c r="N244" s="236"/>
      <c r="O244" s="236"/>
      <c r="P244" s="236"/>
      <c r="Q244" s="236"/>
      <c r="R244" s="236"/>
      <c r="S244" s="236"/>
      <c r="T244" s="237"/>
      <c r="AT244" s="232" t="s">
        <v>159</v>
      </c>
      <c r="AU244" s="232" t="s">
        <v>86</v>
      </c>
      <c r="AV244" s="229" t="s">
        <v>86</v>
      </c>
      <c r="AW244" s="229" t="s">
        <v>33</v>
      </c>
      <c r="AX244" s="229" t="s">
        <v>77</v>
      </c>
      <c r="AY244" s="232" t="s">
        <v>149</v>
      </c>
    </row>
    <row r="245" spans="2:51" s="229" customFormat="1" ht="11.25">
      <c r="B245" s="230"/>
      <c r="D245" s="231" t="s">
        <v>159</v>
      </c>
      <c r="E245" s="232" t="s">
        <v>1</v>
      </c>
      <c r="F245" s="233" t="s">
        <v>349</v>
      </c>
      <c r="H245" s="234">
        <v>1.113</v>
      </c>
      <c r="L245" s="230"/>
      <c r="M245" s="235"/>
      <c r="N245" s="236"/>
      <c r="O245" s="236"/>
      <c r="P245" s="236"/>
      <c r="Q245" s="236"/>
      <c r="R245" s="236"/>
      <c r="S245" s="236"/>
      <c r="T245" s="237"/>
      <c r="AT245" s="232" t="s">
        <v>159</v>
      </c>
      <c r="AU245" s="232" t="s">
        <v>86</v>
      </c>
      <c r="AV245" s="229" t="s">
        <v>86</v>
      </c>
      <c r="AW245" s="229" t="s">
        <v>33</v>
      </c>
      <c r="AX245" s="229" t="s">
        <v>77</v>
      </c>
      <c r="AY245" s="232" t="s">
        <v>149</v>
      </c>
    </row>
    <row r="246" spans="2:51" s="229" customFormat="1" ht="11.25">
      <c r="B246" s="230"/>
      <c r="D246" s="231" t="s">
        <v>159</v>
      </c>
      <c r="E246" s="232" t="s">
        <v>1</v>
      </c>
      <c r="F246" s="233" t="s">
        <v>350</v>
      </c>
      <c r="H246" s="234">
        <v>0.352</v>
      </c>
      <c r="L246" s="230"/>
      <c r="M246" s="235"/>
      <c r="N246" s="236"/>
      <c r="O246" s="236"/>
      <c r="P246" s="236"/>
      <c r="Q246" s="236"/>
      <c r="R246" s="236"/>
      <c r="S246" s="236"/>
      <c r="T246" s="237"/>
      <c r="AT246" s="232" t="s">
        <v>159</v>
      </c>
      <c r="AU246" s="232" t="s">
        <v>86</v>
      </c>
      <c r="AV246" s="229" t="s">
        <v>86</v>
      </c>
      <c r="AW246" s="229" t="s">
        <v>33</v>
      </c>
      <c r="AX246" s="229" t="s">
        <v>77</v>
      </c>
      <c r="AY246" s="232" t="s">
        <v>149</v>
      </c>
    </row>
    <row r="247" spans="2:51" s="247" customFormat="1" ht="11.25">
      <c r="B247" s="248"/>
      <c r="D247" s="231" t="s">
        <v>159</v>
      </c>
      <c r="E247" s="249" t="s">
        <v>1</v>
      </c>
      <c r="F247" s="250" t="s">
        <v>175</v>
      </c>
      <c r="H247" s="251">
        <v>13.033</v>
      </c>
      <c r="L247" s="248"/>
      <c r="M247" s="252"/>
      <c r="N247" s="253"/>
      <c r="O247" s="253"/>
      <c r="P247" s="253"/>
      <c r="Q247" s="253"/>
      <c r="R247" s="253"/>
      <c r="S247" s="253"/>
      <c r="T247" s="254"/>
      <c r="AT247" s="249" t="s">
        <v>159</v>
      </c>
      <c r="AU247" s="249" t="s">
        <v>86</v>
      </c>
      <c r="AV247" s="247" t="s">
        <v>168</v>
      </c>
      <c r="AW247" s="247" t="s">
        <v>33</v>
      </c>
      <c r="AX247" s="247" t="s">
        <v>8</v>
      </c>
      <c r="AY247" s="249" t="s">
        <v>149</v>
      </c>
    </row>
    <row r="248" spans="1:65" s="66" customFormat="1" ht="14.45" customHeight="1">
      <c r="A248" s="60"/>
      <c r="B248" s="61"/>
      <c r="C248" s="238" t="s">
        <v>351</v>
      </c>
      <c r="D248" s="238" t="s">
        <v>161</v>
      </c>
      <c r="E248" s="239" t="s">
        <v>352</v>
      </c>
      <c r="F248" s="240" t="s">
        <v>353</v>
      </c>
      <c r="G248" s="241" t="s">
        <v>187</v>
      </c>
      <c r="H248" s="242">
        <v>2.25</v>
      </c>
      <c r="I248" s="25"/>
      <c r="J248" s="243">
        <f>ROUND(I248*H248,0)</f>
        <v>0</v>
      </c>
      <c r="K248" s="240" t="s">
        <v>156</v>
      </c>
      <c r="L248" s="244"/>
      <c r="M248" s="245" t="s">
        <v>1</v>
      </c>
      <c r="N248" s="246" t="s">
        <v>42</v>
      </c>
      <c r="O248" s="108"/>
      <c r="P248" s="225">
        <f>O248*H248</f>
        <v>0</v>
      </c>
      <c r="Q248" s="225">
        <v>0.55</v>
      </c>
      <c r="R248" s="225">
        <f>Q248*H248</f>
        <v>1.2375</v>
      </c>
      <c r="S248" s="225">
        <v>0</v>
      </c>
      <c r="T248" s="226">
        <f>S248*H248</f>
        <v>0</v>
      </c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R248" s="227" t="s">
        <v>260</v>
      </c>
      <c r="AT248" s="227" t="s">
        <v>161</v>
      </c>
      <c r="AU248" s="227" t="s">
        <v>86</v>
      </c>
      <c r="AY248" s="43" t="s">
        <v>149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43" t="s">
        <v>8</v>
      </c>
      <c r="BK248" s="228">
        <f>ROUND(I248*H248,0)</f>
        <v>0</v>
      </c>
      <c r="BL248" s="43" t="s">
        <v>237</v>
      </c>
      <c r="BM248" s="227" t="s">
        <v>354</v>
      </c>
    </row>
    <row r="249" spans="2:51" s="229" customFormat="1" ht="11.25">
      <c r="B249" s="230"/>
      <c r="D249" s="231" t="s">
        <v>159</v>
      </c>
      <c r="E249" s="232" t="s">
        <v>1</v>
      </c>
      <c r="F249" s="233" t="s">
        <v>355</v>
      </c>
      <c r="H249" s="234">
        <v>2.25</v>
      </c>
      <c r="L249" s="230"/>
      <c r="M249" s="235"/>
      <c r="N249" s="236"/>
      <c r="O249" s="236"/>
      <c r="P249" s="236"/>
      <c r="Q249" s="236"/>
      <c r="R249" s="236"/>
      <c r="S249" s="236"/>
      <c r="T249" s="237"/>
      <c r="AT249" s="232" t="s">
        <v>159</v>
      </c>
      <c r="AU249" s="232" t="s">
        <v>86</v>
      </c>
      <c r="AV249" s="229" t="s">
        <v>86</v>
      </c>
      <c r="AW249" s="229" t="s">
        <v>33</v>
      </c>
      <c r="AX249" s="229" t="s">
        <v>8</v>
      </c>
      <c r="AY249" s="232" t="s">
        <v>149</v>
      </c>
    </row>
    <row r="250" spans="1:65" s="66" customFormat="1" ht="24.2" customHeight="1">
      <c r="A250" s="60"/>
      <c r="B250" s="61"/>
      <c r="C250" s="217" t="s">
        <v>356</v>
      </c>
      <c r="D250" s="217" t="s">
        <v>152</v>
      </c>
      <c r="E250" s="218" t="s">
        <v>357</v>
      </c>
      <c r="F250" s="219" t="s">
        <v>358</v>
      </c>
      <c r="G250" s="220" t="s">
        <v>203</v>
      </c>
      <c r="H250" s="221">
        <v>8.757</v>
      </c>
      <c r="I250" s="24"/>
      <c r="J250" s="222">
        <f>ROUND(I250*H250,0)</f>
        <v>0</v>
      </c>
      <c r="K250" s="219" t="s">
        <v>156</v>
      </c>
      <c r="L250" s="61"/>
      <c r="M250" s="223" t="s">
        <v>1</v>
      </c>
      <c r="N250" s="224" t="s">
        <v>42</v>
      </c>
      <c r="O250" s="108"/>
      <c r="P250" s="225">
        <f>O250*H250</f>
        <v>0</v>
      </c>
      <c r="Q250" s="225">
        <v>0</v>
      </c>
      <c r="R250" s="225">
        <f>Q250*H250</f>
        <v>0</v>
      </c>
      <c r="S250" s="225">
        <v>0</v>
      </c>
      <c r="T250" s="226">
        <f>S250*H250</f>
        <v>0</v>
      </c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R250" s="227" t="s">
        <v>237</v>
      </c>
      <c r="AT250" s="227" t="s">
        <v>152</v>
      </c>
      <c r="AU250" s="227" t="s">
        <v>86</v>
      </c>
      <c r="AY250" s="43" t="s">
        <v>149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43" t="s">
        <v>8</v>
      </c>
      <c r="BK250" s="228">
        <f>ROUND(I250*H250,0)</f>
        <v>0</v>
      </c>
      <c r="BL250" s="43" t="s">
        <v>237</v>
      </c>
      <c r="BM250" s="227" t="s">
        <v>359</v>
      </c>
    </row>
    <row r="251" spans="2:63" s="204" customFormat="1" ht="22.9" customHeight="1">
      <c r="B251" s="205"/>
      <c r="D251" s="206" t="s">
        <v>76</v>
      </c>
      <c r="E251" s="215" t="s">
        <v>360</v>
      </c>
      <c r="F251" s="215" t="s">
        <v>361</v>
      </c>
      <c r="J251" s="216">
        <f>BK251</f>
        <v>0</v>
      </c>
      <c r="L251" s="205"/>
      <c r="M251" s="209"/>
      <c r="N251" s="210"/>
      <c r="O251" s="210"/>
      <c r="P251" s="211">
        <f>SUM(P252:P290)</f>
        <v>0</v>
      </c>
      <c r="Q251" s="210"/>
      <c r="R251" s="211">
        <f>SUM(R252:R290)</f>
        <v>1.2407585635</v>
      </c>
      <c r="S251" s="210"/>
      <c r="T251" s="212">
        <f>SUM(T252:T290)</f>
        <v>0.369804</v>
      </c>
      <c r="AR251" s="206" t="s">
        <v>86</v>
      </c>
      <c r="AT251" s="213" t="s">
        <v>76</v>
      </c>
      <c r="AU251" s="213" t="s">
        <v>8</v>
      </c>
      <c r="AY251" s="206" t="s">
        <v>149</v>
      </c>
      <c r="BK251" s="214">
        <f>SUM(BK252:BK290)</f>
        <v>0</v>
      </c>
    </row>
    <row r="252" spans="1:65" s="66" customFormat="1" ht="14.45" customHeight="1">
      <c r="A252" s="60"/>
      <c r="B252" s="61"/>
      <c r="C252" s="217" t="s">
        <v>362</v>
      </c>
      <c r="D252" s="217" t="s">
        <v>152</v>
      </c>
      <c r="E252" s="218" t="s">
        <v>363</v>
      </c>
      <c r="F252" s="219" t="s">
        <v>364</v>
      </c>
      <c r="G252" s="220" t="s">
        <v>155</v>
      </c>
      <c r="H252" s="221">
        <v>8.55</v>
      </c>
      <c r="I252" s="24"/>
      <c r="J252" s="222">
        <f>ROUND(I252*H252,0)</f>
        <v>0</v>
      </c>
      <c r="K252" s="219" t="s">
        <v>156</v>
      </c>
      <c r="L252" s="61"/>
      <c r="M252" s="223" t="s">
        <v>1</v>
      </c>
      <c r="N252" s="224" t="s">
        <v>42</v>
      </c>
      <c r="O252" s="108"/>
      <c r="P252" s="225">
        <f>O252*H252</f>
        <v>0</v>
      </c>
      <c r="Q252" s="225">
        <v>0</v>
      </c>
      <c r="R252" s="225">
        <f>Q252*H252</f>
        <v>0</v>
      </c>
      <c r="S252" s="225">
        <v>0.00067</v>
      </c>
      <c r="T252" s="226">
        <f>S252*H252</f>
        <v>0.005728500000000001</v>
      </c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R252" s="227" t="s">
        <v>237</v>
      </c>
      <c r="AT252" s="227" t="s">
        <v>152</v>
      </c>
      <c r="AU252" s="227" t="s">
        <v>86</v>
      </c>
      <c r="AY252" s="43" t="s">
        <v>149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43" t="s">
        <v>8</v>
      </c>
      <c r="BK252" s="228">
        <f>ROUND(I252*H252,0)</f>
        <v>0</v>
      </c>
      <c r="BL252" s="43" t="s">
        <v>237</v>
      </c>
      <c r="BM252" s="227" t="s">
        <v>365</v>
      </c>
    </row>
    <row r="253" spans="2:51" s="229" customFormat="1" ht="11.25">
      <c r="B253" s="230"/>
      <c r="D253" s="231" t="s">
        <v>159</v>
      </c>
      <c r="E253" s="232" t="s">
        <v>1</v>
      </c>
      <c r="F253" s="233" t="s">
        <v>366</v>
      </c>
      <c r="H253" s="234">
        <v>8.55</v>
      </c>
      <c r="L253" s="230"/>
      <c r="M253" s="235"/>
      <c r="N253" s="236"/>
      <c r="O253" s="236"/>
      <c r="P253" s="236"/>
      <c r="Q253" s="236"/>
      <c r="R253" s="236"/>
      <c r="S253" s="236"/>
      <c r="T253" s="237"/>
      <c r="AT253" s="232" t="s">
        <v>159</v>
      </c>
      <c r="AU253" s="232" t="s">
        <v>86</v>
      </c>
      <c r="AV253" s="229" t="s">
        <v>86</v>
      </c>
      <c r="AW253" s="229" t="s">
        <v>33</v>
      </c>
      <c r="AX253" s="229" t="s">
        <v>8</v>
      </c>
      <c r="AY253" s="232" t="s">
        <v>149</v>
      </c>
    </row>
    <row r="254" spans="1:65" s="66" customFormat="1" ht="14.45" customHeight="1">
      <c r="A254" s="60"/>
      <c r="B254" s="61"/>
      <c r="C254" s="217" t="s">
        <v>367</v>
      </c>
      <c r="D254" s="217" t="s">
        <v>152</v>
      </c>
      <c r="E254" s="218" t="s">
        <v>368</v>
      </c>
      <c r="F254" s="219" t="s">
        <v>369</v>
      </c>
      <c r="G254" s="220" t="s">
        <v>155</v>
      </c>
      <c r="H254" s="221">
        <v>43.28</v>
      </c>
      <c r="I254" s="24"/>
      <c r="J254" s="222">
        <f>ROUND(I254*H254,0)</f>
        <v>0</v>
      </c>
      <c r="K254" s="219" t="s">
        <v>156</v>
      </c>
      <c r="L254" s="61"/>
      <c r="M254" s="223" t="s">
        <v>1</v>
      </c>
      <c r="N254" s="224" t="s">
        <v>42</v>
      </c>
      <c r="O254" s="108"/>
      <c r="P254" s="225">
        <f>O254*H254</f>
        <v>0</v>
      </c>
      <c r="Q254" s="225">
        <v>0</v>
      </c>
      <c r="R254" s="225">
        <f>Q254*H254</f>
        <v>0</v>
      </c>
      <c r="S254" s="225">
        <v>0.0017</v>
      </c>
      <c r="T254" s="226">
        <f>S254*H254</f>
        <v>0.073576</v>
      </c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R254" s="227" t="s">
        <v>237</v>
      </c>
      <c r="AT254" s="227" t="s">
        <v>152</v>
      </c>
      <c r="AU254" s="227" t="s">
        <v>86</v>
      </c>
      <c r="AY254" s="43" t="s">
        <v>149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43" t="s">
        <v>8</v>
      </c>
      <c r="BK254" s="228">
        <f>ROUND(I254*H254,0)</f>
        <v>0</v>
      </c>
      <c r="BL254" s="43" t="s">
        <v>237</v>
      </c>
      <c r="BM254" s="227" t="s">
        <v>370</v>
      </c>
    </row>
    <row r="255" spans="2:51" s="229" customFormat="1" ht="11.25">
      <c r="B255" s="230"/>
      <c r="D255" s="231" t="s">
        <v>159</v>
      </c>
      <c r="E255" s="232" t="s">
        <v>1</v>
      </c>
      <c r="F255" s="233" t="s">
        <v>371</v>
      </c>
      <c r="H255" s="234">
        <v>32.95</v>
      </c>
      <c r="L255" s="230"/>
      <c r="M255" s="235"/>
      <c r="N255" s="236"/>
      <c r="O255" s="236"/>
      <c r="P255" s="236"/>
      <c r="Q255" s="236"/>
      <c r="R255" s="236"/>
      <c r="S255" s="236"/>
      <c r="T255" s="237"/>
      <c r="AT255" s="232" t="s">
        <v>159</v>
      </c>
      <c r="AU255" s="232" t="s">
        <v>86</v>
      </c>
      <c r="AV255" s="229" t="s">
        <v>86</v>
      </c>
      <c r="AW255" s="229" t="s">
        <v>33</v>
      </c>
      <c r="AX255" s="229" t="s">
        <v>77</v>
      </c>
      <c r="AY255" s="232" t="s">
        <v>149</v>
      </c>
    </row>
    <row r="256" spans="2:51" s="229" customFormat="1" ht="11.25">
      <c r="B256" s="230"/>
      <c r="D256" s="231" t="s">
        <v>159</v>
      </c>
      <c r="E256" s="232" t="s">
        <v>1</v>
      </c>
      <c r="F256" s="233" t="s">
        <v>372</v>
      </c>
      <c r="H256" s="234">
        <v>10.33</v>
      </c>
      <c r="L256" s="230"/>
      <c r="M256" s="235"/>
      <c r="N256" s="236"/>
      <c r="O256" s="236"/>
      <c r="P256" s="236"/>
      <c r="Q256" s="236"/>
      <c r="R256" s="236"/>
      <c r="S256" s="236"/>
      <c r="T256" s="237"/>
      <c r="AT256" s="232" t="s">
        <v>159</v>
      </c>
      <c r="AU256" s="232" t="s">
        <v>86</v>
      </c>
      <c r="AV256" s="229" t="s">
        <v>86</v>
      </c>
      <c r="AW256" s="229" t="s">
        <v>33</v>
      </c>
      <c r="AX256" s="229" t="s">
        <v>77</v>
      </c>
      <c r="AY256" s="232" t="s">
        <v>149</v>
      </c>
    </row>
    <row r="257" spans="2:51" s="247" customFormat="1" ht="11.25">
      <c r="B257" s="248"/>
      <c r="D257" s="231" t="s">
        <v>159</v>
      </c>
      <c r="E257" s="249" t="s">
        <v>1</v>
      </c>
      <c r="F257" s="250" t="s">
        <v>175</v>
      </c>
      <c r="H257" s="251">
        <v>43.28</v>
      </c>
      <c r="L257" s="248"/>
      <c r="M257" s="252"/>
      <c r="N257" s="253"/>
      <c r="O257" s="253"/>
      <c r="P257" s="253"/>
      <c r="Q257" s="253"/>
      <c r="R257" s="253"/>
      <c r="S257" s="253"/>
      <c r="T257" s="254"/>
      <c r="AT257" s="249" t="s">
        <v>159</v>
      </c>
      <c r="AU257" s="249" t="s">
        <v>86</v>
      </c>
      <c r="AV257" s="247" t="s">
        <v>168</v>
      </c>
      <c r="AW257" s="247" t="s">
        <v>33</v>
      </c>
      <c r="AX257" s="247" t="s">
        <v>8</v>
      </c>
      <c r="AY257" s="249" t="s">
        <v>149</v>
      </c>
    </row>
    <row r="258" spans="1:65" s="66" customFormat="1" ht="24.2" customHeight="1">
      <c r="A258" s="60"/>
      <c r="B258" s="61"/>
      <c r="C258" s="217" t="s">
        <v>373</v>
      </c>
      <c r="D258" s="217" t="s">
        <v>152</v>
      </c>
      <c r="E258" s="218" t="s">
        <v>374</v>
      </c>
      <c r="F258" s="219" t="s">
        <v>375</v>
      </c>
      <c r="G258" s="220" t="s">
        <v>155</v>
      </c>
      <c r="H258" s="221">
        <v>33.63</v>
      </c>
      <c r="I258" s="24"/>
      <c r="J258" s="222">
        <f>ROUND(I258*H258,0)</f>
        <v>0</v>
      </c>
      <c r="K258" s="219" t="s">
        <v>156</v>
      </c>
      <c r="L258" s="61"/>
      <c r="M258" s="223" t="s">
        <v>1</v>
      </c>
      <c r="N258" s="224" t="s">
        <v>42</v>
      </c>
      <c r="O258" s="108"/>
      <c r="P258" s="225">
        <f>O258*H258</f>
        <v>0</v>
      </c>
      <c r="Q258" s="225">
        <v>0</v>
      </c>
      <c r="R258" s="225">
        <f>Q258*H258</f>
        <v>0</v>
      </c>
      <c r="S258" s="225">
        <v>0.00177</v>
      </c>
      <c r="T258" s="226">
        <f>S258*H258</f>
        <v>0.059525100000000004</v>
      </c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R258" s="227" t="s">
        <v>237</v>
      </c>
      <c r="AT258" s="227" t="s">
        <v>152</v>
      </c>
      <c r="AU258" s="227" t="s">
        <v>86</v>
      </c>
      <c r="AY258" s="43" t="s">
        <v>149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43" t="s">
        <v>8</v>
      </c>
      <c r="BK258" s="228">
        <f>ROUND(I258*H258,0)</f>
        <v>0</v>
      </c>
      <c r="BL258" s="43" t="s">
        <v>237</v>
      </c>
      <c r="BM258" s="227" t="s">
        <v>376</v>
      </c>
    </row>
    <row r="259" spans="2:51" s="229" customFormat="1" ht="11.25">
      <c r="B259" s="230"/>
      <c r="D259" s="231" t="s">
        <v>159</v>
      </c>
      <c r="E259" s="232" t="s">
        <v>1</v>
      </c>
      <c r="F259" s="233" t="s">
        <v>377</v>
      </c>
      <c r="H259" s="234">
        <v>33.63</v>
      </c>
      <c r="L259" s="230"/>
      <c r="M259" s="235"/>
      <c r="N259" s="236"/>
      <c r="O259" s="236"/>
      <c r="P259" s="236"/>
      <c r="Q259" s="236"/>
      <c r="R259" s="236"/>
      <c r="S259" s="236"/>
      <c r="T259" s="237"/>
      <c r="AT259" s="232" t="s">
        <v>159</v>
      </c>
      <c r="AU259" s="232" t="s">
        <v>86</v>
      </c>
      <c r="AV259" s="229" t="s">
        <v>86</v>
      </c>
      <c r="AW259" s="229" t="s">
        <v>33</v>
      </c>
      <c r="AX259" s="229" t="s">
        <v>8</v>
      </c>
      <c r="AY259" s="232" t="s">
        <v>149</v>
      </c>
    </row>
    <row r="260" spans="1:65" s="66" customFormat="1" ht="14.45" customHeight="1">
      <c r="A260" s="60"/>
      <c r="B260" s="61"/>
      <c r="C260" s="217" t="s">
        <v>378</v>
      </c>
      <c r="D260" s="217" t="s">
        <v>152</v>
      </c>
      <c r="E260" s="218" t="s">
        <v>379</v>
      </c>
      <c r="F260" s="219" t="s">
        <v>380</v>
      </c>
      <c r="G260" s="220" t="s">
        <v>171</v>
      </c>
      <c r="H260" s="221">
        <v>16.01</v>
      </c>
      <c r="I260" s="24"/>
      <c r="J260" s="222">
        <f>ROUND(I260*H260,0)</f>
        <v>0</v>
      </c>
      <c r="K260" s="219" t="s">
        <v>156</v>
      </c>
      <c r="L260" s="61"/>
      <c r="M260" s="223" t="s">
        <v>1</v>
      </c>
      <c r="N260" s="224" t="s">
        <v>42</v>
      </c>
      <c r="O260" s="108"/>
      <c r="P260" s="225">
        <f>O260*H260</f>
        <v>0</v>
      </c>
      <c r="Q260" s="225">
        <v>0</v>
      </c>
      <c r="R260" s="225">
        <f>Q260*H260</f>
        <v>0</v>
      </c>
      <c r="S260" s="225">
        <v>0.00584</v>
      </c>
      <c r="T260" s="226">
        <f>S260*H260</f>
        <v>0.09349840000000001</v>
      </c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R260" s="227" t="s">
        <v>237</v>
      </c>
      <c r="AT260" s="227" t="s">
        <v>152</v>
      </c>
      <c r="AU260" s="227" t="s">
        <v>86</v>
      </c>
      <c r="AY260" s="43" t="s">
        <v>149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43" t="s">
        <v>8</v>
      </c>
      <c r="BK260" s="228">
        <f>ROUND(I260*H260,0)</f>
        <v>0</v>
      </c>
      <c r="BL260" s="43" t="s">
        <v>237</v>
      </c>
      <c r="BM260" s="227" t="s">
        <v>381</v>
      </c>
    </row>
    <row r="261" spans="2:51" s="229" customFormat="1" ht="11.25">
      <c r="B261" s="230"/>
      <c r="D261" s="231" t="s">
        <v>159</v>
      </c>
      <c r="E261" s="232" t="s">
        <v>1</v>
      </c>
      <c r="F261" s="233" t="s">
        <v>382</v>
      </c>
      <c r="H261" s="234">
        <v>6.21</v>
      </c>
      <c r="L261" s="230"/>
      <c r="M261" s="235"/>
      <c r="N261" s="236"/>
      <c r="O261" s="236"/>
      <c r="P261" s="236"/>
      <c r="Q261" s="236"/>
      <c r="R261" s="236"/>
      <c r="S261" s="236"/>
      <c r="T261" s="237"/>
      <c r="AT261" s="232" t="s">
        <v>159</v>
      </c>
      <c r="AU261" s="232" t="s">
        <v>86</v>
      </c>
      <c r="AV261" s="229" t="s">
        <v>86</v>
      </c>
      <c r="AW261" s="229" t="s">
        <v>33</v>
      </c>
      <c r="AX261" s="229" t="s">
        <v>77</v>
      </c>
      <c r="AY261" s="232" t="s">
        <v>149</v>
      </c>
    </row>
    <row r="262" spans="2:51" s="229" customFormat="1" ht="11.25">
      <c r="B262" s="230"/>
      <c r="D262" s="231" t="s">
        <v>159</v>
      </c>
      <c r="E262" s="232" t="s">
        <v>1</v>
      </c>
      <c r="F262" s="233" t="s">
        <v>383</v>
      </c>
      <c r="H262" s="234">
        <v>9.8</v>
      </c>
      <c r="L262" s="230"/>
      <c r="M262" s="235"/>
      <c r="N262" s="236"/>
      <c r="O262" s="236"/>
      <c r="P262" s="236"/>
      <c r="Q262" s="236"/>
      <c r="R262" s="236"/>
      <c r="S262" s="236"/>
      <c r="T262" s="237"/>
      <c r="AT262" s="232" t="s">
        <v>159</v>
      </c>
      <c r="AU262" s="232" t="s">
        <v>86</v>
      </c>
      <c r="AV262" s="229" t="s">
        <v>86</v>
      </c>
      <c r="AW262" s="229" t="s">
        <v>33</v>
      </c>
      <c r="AX262" s="229" t="s">
        <v>77</v>
      </c>
      <c r="AY262" s="232" t="s">
        <v>149</v>
      </c>
    </row>
    <row r="263" spans="2:51" s="247" customFormat="1" ht="11.25">
      <c r="B263" s="248"/>
      <c r="D263" s="231" t="s">
        <v>159</v>
      </c>
      <c r="E263" s="249" t="s">
        <v>1</v>
      </c>
      <c r="F263" s="250" t="s">
        <v>175</v>
      </c>
      <c r="H263" s="251">
        <v>16.01</v>
      </c>
      <c r="L263" s="248"/>
      <c r="M263" s="252"/>
      <c r="N263" s="253"/>
      <c r="O263" s="253"/>
      <c r="P263" s="253"/>
      <c r="Q263" s="253"/>
      <c r="R263" s="253"/>
      <c r="S263" s="253"/>
      <c r="T263" s="254"/>
      <c r="AT263" s="249" t="s">
        <v>159</v>
      </c>
      <c r="AU263" s="249" t="s">
        <v>86</v>
      </c>
      <c r="AV263" s="247" t="s">
        <v>168</v>
      </c>
      <c r="AW263" s="247" t="s">
        <v>33</v>
      </c>
      <c r="AX263" s="247" t="s">
        <v>8</v>
      </c>
      <c r="AY263" s="249" t="s">
        <v>149</v>
      </c>
    </row>
    <row r="264" spans="1:65" s="66" customFormat="1" ht="14.45" customHeight="1">
      <c r="A264" s="60"/>
      <c r="B264" s="61"/>
      <c r="C264" s="217" t="s">
        <v>384</v>
      </c>
      <c r="D264" s="217" t="s">
        <v>152</v>
      </c>
      <c r="E264" s="218" t="s">
        <v>385</v>
      </c>
      <c r="F264" s="219" t="s">
        <v>386</v>
      </c>
      <c r="G264" s="220" t="s">
        <v>155</v>
      </c>
      <c r="H264" s="221">
        <v>33.63</v>
      </c>
      <c r="I264" s="24"/>
      <c r="J264" s="222">
        <f>ROUND(I264*H264,0)</f>
        <v>0</v>
      </c>
      <c r="K264" s="219" t="s">
        <v>156</v>
      </c>
      <c r="L264" s="61"/>
      <c r="M264" s="223" t="s">
        <v>1</v>
      </c>
      <c r="N264" s="224" t="s">
        <v>42</v>
      </c>
      <c r="O264" s="108"/>
      <c r="P264" s="225">
        <f>O264*H264</f>
        <v>0</v>
      </c>
      <c r="Q264" s="225">
        <v>0</v>
      </c>
      <c r="R264" s="225">
        <f>Q264*H264</f>
        <v>0</v>
      </c>
      <c r="S264" s="225">
        <v>0.0026</v>
      </c>
      <c r="T264" s="226">
        <f>S264*H264</f>
        <v>0.087438</v>
      </c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R264" s="227" t="s">
        <v>237</v>
      </c>
      <c r="AT264" s="227" t="s">
        <v>152</v>
      </c>
      <c r="AU264" s="227" t="s">
        <v>86</v>
      </c>
      <c r="AY264" s="43" t="s">
        <v>149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43" t="s">
        <v>8</v>
      </c>
      <c r="BK264" s="228">
        <f>ROUND(I264*H264,0)</f>
        <v>0</v>
      </c>
      <c r="BL264" s="43" t="s">
        <v>237</v>
      </c>
      <c r="BM264" s="227" t="s">
        <v>387</v>
      </c>
    </row>
    <row r="265" spans="2:51" s="229" customFormat="1" ht="11.25">
      <c r="B265" s="230"/>
      <c r="D265" s="231" t="s">
        <v>159</v>
      </c>
      <c r="E265" s="232" t="s">
        <v>1</v>
      </c>
      <c r="F265" s="233" t="s">
        <v>377</v>
      </c>
      <c r="H265" s="234">
        <v>33.63</v>
      </c>
      <c r="L265" s="230"/>
      <c r="M265" s="235"/>
      <c r="N265" s="236"/>
      <c r="O265" s="236"/>
      <c r="P265" s="236"/>
      <c r="Q265" s="236"/>
      <c r="R265" s="236"/>
      <c r="S265" s="236"/>
      <c r="T265" s="237"/>
      <c r="AT265" s="232" t="s">
        <v>159</v>
      </c>
      <c r="AU265" s="232" t="s">
        <v>86</v>
      </c>
      <c r="AV265" s="229" t="s">
        <v>86</v>
      </c>
      <c r="AW265" s="229" t="s">
        <v>33</v>
      </c>
      <c r="AX265" s="229" t="s">
        <v>8</v>
      </c>
      <c r="AY265" s="232" t="s">
        <v>149</v>
      </c>
    </row>
    <row r="266" spans="1:65" s="66" customFormat="1" ht="14.45" customHeight="1">
      <c r="A266" s="60"/>
      <c r="B266" s="61"/>
      <c r="C266" s="217" t="s">
        <v>388</v>
      </c>
      <c r="D266" s="217" t="s">
        <v>152</v>
      </c>
      <c r="E266" s="218" t="s">
        <v>389</v>
      </c>
      <c r="F266" s="219" t="s">
        <v>390</v>
      </c>
      <c r="G266" s="220" t="s">
        <v>155</v>
      </c>
      <c r="H266" s="221">
        <v>12.7</v>
      </c>
      <c r="I266" s="24"/>
      <c r="J266" s="222">
        <f>ROUND(I266*H266,0)</f>
        <v>0</v>
      </c>
      <c r="K266" s="219" t="s">
        <v>156</v>
      </c>
      <c r="L266" s="61"/>
      <c r="M266" s="223" t="s">
        <v>1</v>
      </c>
      <c r="N266" s="224" t="s">
        <v>42</v>
      </c>
      <c r="O266" s="108"/>
      <c r="P266" s="225">
        <f>O266*H266</f>
        <v>0</v>
      </c>
      <c r="Q266" s="225">
        <v>0</v>
      </c>
      <c r="R266" s="225">
        <f>Q266*H266</f>
        <v>0</v>
      </c>
      <c r="S266" s="225">
        <v>0.00394</v>
      </c>
      <c r="T266" s="226">
        <f>S266*H266</f>
        <v>0.050038</v>
      </c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R266" s="227" t="s">
        <v>237</v>
      </c>
      <c r="AT266" s="227" t="s">
        <v>152</v>
      </c>
      <c r="AU266" s="227" t="s">
        <v>86</v>
      </c>
      <c r="AY266" s="43" t="s">
        <v>149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43" t="s">
        <v>8</v>
      </c>
      <c r="BK266" s="228">
        <f>ROUND(I266*H266,0)</f>
        <v>0</v>
      </c>
      <c r="BL266" s="43" t="s">
        <v>237</v>
      </c>
      <c r="BM266" s="227" t="s">
        <v>391</v>
      </c>
    </row>
    <row r="267" spans="2:51" s="229" customFormat="1" ht="11.25">
      <c r="B267" s="230"/>
      <c r="D267" s="231" t="s">
        <v>159</v>
      </c>
      <c r="E267" s="232" t="s">
        <v>1</v>
      </c>
      <c r="F267" s="233" t="s">
        <v>392</v>
      </c>
      <c r="H267" s="234">
        <v>12.7</v>
      </c>
      <c r="L267" s="230"/>
      <c r="M267" s="235"/>
      <c r="N267" s="236"/>
      <c r="O267" s="236"/>
      <c r="P267" s="236"/>
      <c r="Q267" s="236"/>
      <c r="R267" s="236"/>
      <c r="S267" s="236"/>
      <c r="T267" s="237"/>
      <c r="AT267" s="232" t="s">
        <v>159</v>
      </c>
      <c r="AU267" s="232" t="s">
        <v>86</v>
      </c>
      <c r="AV267" s="229" t="s">
        <v>86</v>
      </c>
      <c r="AW267" s="229" t="s">
        <v>33</v>
      </c>
      <c r="AX267" s="229" t="s">
        <v>8</v>
      </c>
      <c r="AY267" s="232" t="s">
        <v>149</v>
      </c>
    </row>
    <row r="268" spans="1:65" s="66" customFormat="1" ht="24.2" customHeight="1">
      <c r="A268" s="60"/>
      <c r="B268" s="61"/>
      <c r="C268" s="217" t="s">
        <v>393</v>
      </c>
      <c r="D268" s="217" t="s">
        <v>152</v>
      </c>
      <c r="E268" s="218" t="s">
        <v>394</v>
      </c>
      <c r="F268" s="219" t="s">
        <v>395</v>
      </c>
      <c r="G268" s="220" t="s">
        <v>171</v>
      </c>
      <c r="H268" s="221">
        <v>322.118</v>
      </c>
      <c r="I268" s="24"/>
      <c r="J268" s="222">
        <f>ROUND(I268*H268,0)</f>
        <v>0</v>
      </c>
      <c r="K268" s="219" t="s">
        <v>156</v>
      </c>
      <c r="L268" s="61"/>
      <c r="M268" s="223" t="s">
        <v>1</v>
      </c>
      <c r="N268" s="224" t="s">
        <v>42</v>
      </c>
      <c r="O268" s="108"/>
      <c r="P268" s="225">
        <f>O268*H268</f>
        <v>0</v>
      </c>
      <c r="Q268" s="225">
        <v>0.0026594</v>
      </c>
      <c r="R268" s="225">
        <f>Q268*H268</f>
        <v>0.8566406092000001</v>
      </c>
      <c r="S268" s="225">
        <v>0</v>
      </c>
      <c r="T268" s="226">
        <f>S268*H268</f>
        <v>0</v>
      </c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R268" s="227" t="s">
        <v>237</v>
      </c>
      <c r="AT268" s="227" t="s">
        <v>152</v>
      </c>
      <c r="AU268" s="227" t="s">
        <v>86</v>
      </c>
      <c r="AY268" s="43" t="s">
        <v>149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43" t="s">
        <v>8</v>
      </c>
      <c r="BK268" s="228">
        <f>ROUND(I268*H268,0)</f>
        <v>0</v>
      </c>
      <c r="BL268" s="43" t="s">
        <v>237</v>
      </c>
      <c r="BM268" s="227" t="s">
        <v>396</v>
      </c>
    </row>
    <row r="269" spans="2:51" s="229" customFormat="1" ht="11.25">
      <c r="B269" s="230"/>
      <c r="D269" s="231" t="s">
        <v>159</v>
      </c>
      <c r="E269" s="232" t="s">
        <v>1</v>
      </c>
      <c r="F269" s="233" t="s">
        <v>99</v>
      </c>
      <c r="H269" s="234">
        <v>322.118</v>
      </c>
      <c r="L269" s="230"/>
      <c r="M269" s="235"/>
      <c r="N269" s="236"/>
      <c r="O269" s="236"/>
      <c r="P269" s="236"/>
      <c r="Q269" s="236"/>
      <c r="R269" s="236"/>
      <c r="S269" s="236"/>
      <c r="T269" s="237"/>
      <c r="AT269" s="232" t="s">
        <v>159</v>
      </c>
      <c r="AU269" s="232" t="s">
        <v>86</v>
      </c>
      <c r="AV269" s="229" t="s">
        <v>86</v>
      </c>
      <c r="AW269" s="229" t="s">
        <v>33</v>
      </c>
      <c r="AX269" s="229" t="s">
        <v>8</v>
      </c>
      <c r="AY269" s="232" t="s">
        <v>149</v>
      </c>
    </row>
    <row r="270" spans="1:65" s="66" customFormat="1" ht="24.2" customHeight="1">
      <c r="A270" s="60"/>
      <c r="B270" s="61"/>
      <c r="C270" s="217" t="s">
        <v>397</v>
      </c>
      <c r="D270" s="217" t="s">
        <v>152</v>
      </c>
      <c r="E270" s="218" t="s">
        <v>398</v>
      </c>
      <c r="F270" s="219" t="s">
        <v>399</v>
      </c>
      <c r="G270" s="220" t="s">
        <v>171</v>
      </c>
      <c r="H270" s="221">
        <v>93.291</v>
      </c>
      <c r="I270" s="24"/>
      <c r="J270" s="222">
        <f>ROUND(I270*H270,0)</f>
        <v>0</v>
      </c>
      <c r="K270" s="219" t="s">
        <v>156</v>
      </c>
      <c r="L270" s="61"/>
      <c r="M270" s="223" t="s">
        <v>1</v>
      </c>
      <c r="N270" s="224" t="s">
        <v>42</v>
      </c>
      <c r="O270" s="108"/>
      <c r="P270" s="225">
        <f>O270*H270</f>
        <v>0</v>
      </c>
      <c r="Q270" s="225">
        <v>0.0026398</v>
      </c>
      <c r="R270" s="225">
        <f>Q270*H270</f>
        <v>0.24626958179999997</v>
      </c>
      <c r="S270" s="225">
        <v>0</v>
      </c>
      <c r="T270" s="226">
        <f>S270*H270</f>
        <v>0</v>
      </c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R270" s="227" t="s">
        <v>237</v>
      </c>
      <c r="AT270" s="227" t="s">
        <v>152</v>
      </c>
      <c r="AU270" s="227" t="s">
        <v>86</v>
      </c>
      <c r="AY270" s="43" t="s">
        <v>149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43" t="s">
        <v>8</v>
      </c>
      <c r="BK270" s="228">
        <f>ROUND(I270*H270,0)</f>
        <v>0</v>
      </c>
      <c r="BL270" s="43" t="s">
        <v>237</v>
      </c>
      <c r="BM270" s="227" t="s">
        <v>400</v>
      </c>
    </row>
    <row r="271" spans="2:51" s="229" customFormat="1" ht="11.25">
      <c r="B271" s="230"/>
      <c r="D271" s="231" t="s">
        <v>159</v>
      </c>
      <c r="E271" s="232" t="s">
        <v>1</v>
      </c>
      <c r="F271" s="233" t="s">
        <v>102</v>
      </c>
      <c r="H271" s="234">
        <v>51.138</v>
      </c>
      <c r="L271" s="230"/>
      <c r="M271" s="235"/>
      <c r="N271" s="236"/>
      <c r="O271" s="236"/>
      <c r="P271" s="236"/>
      <c r="Q271" s="236"/>
      <c r="R271" s="236"/>
      <c r="S271" s="236"/>
      <c r="T271" s="237"/>
      <c r="AT271" s="232" t="s">
        <v>159</v>
      </c>
      <c r="AU271" s="232" t="s">
        <v>86</v>
      </c>
      <c r="AV271" s="229" t="s">
        <v>86</v>
      </c>
      <c r="AW271" s="229" t="s">
        <v>33</v>
      </c>
      <c r="AX271" s="229" t="s">
        <v>77</v>
      </c>
      <c r="AY271" s="232" t="s">
        <v>149</v>
      </c>
    </row>
    <row r="272" spans="2:51" s="229" customFormat="1" ht="11.25">
      <c r="B272" s="230"/>
      <c r="D272" s="231" t="s">
        <v>159</v>
      </c>
      <c r="E272" s="232" t="s">
        <v>1</v>
      </c>
      <c r="F272" s="233" t="s">
        <v>105</v>
      </c>
      <c r="H272" s="234">
        <v>42.153</v>
      </c>
      <c r="L272" s="230"/>
      <c r="M272" s="235"/>
      <c r="N272" s="236"/>
      <c r="O272" s="236"/>
      <c r="P272" s="236"/>
      <c r="Q272" s="236"/>
      <c r="R272" s="236"/>
      <c r="S272" s="236"/>
      <c r="T272" s="237"/>
      <c r="AT272" s="232" t="s">
        <v>159</v>
      </c>
      <c r="AU272" s="232" t="s">
        <v>86</v>
      </c>
      <c r="AV272" s="229" t="s">
        <v>86</v>
      </c>
      <c r="AW272" s="229" t="s">
        <v>33</v>
      </c>
      <c r="AX272" s="229" t="s">
        <v>77</v>
      </c>
      <c r="AY272" s="232" t="s">
        <v>149</v>
      </c>
    </row>
    <row r="273" spans="2:51" s="247" customFormat="1" ht="11.25">
      <c r="B273" s="248"/>
      <c r="D273" s="231" t="s">
        <v>159</v>
      </c>
      <c r="E273" s="249" t="s">
        <v>1</v>
      </c>
      <c r="F273" s="250" t="s">
        <v>175</v>
      </c>
      <c r="H273" s="251">
        <v>93.291</v>
      </c>
      <c r="L273" s="248"/>
      <c r="M273" s="252"/>
      <c r="N273" s="253"/>
      <c r="O273" s="253"/>
      <c r="P273" s="253"/>
      <c r="Q273" s="253"/>
      <c r="R273" s="253"/>
      <c r="S273" s="253"/>
      <c r="T273" s="254"/>
      <c r="AT273" s="249" t="s">
        <v>159</v>
      </c>
      <c r="AU273" s="249" t="s">
        <v>86</v>
      </c>
      <c r="AV273" s="247" t="s">
        <v>168</v>
      </c>
      <c r="AW273" s="247" t="s">
        <v>33</v>
      </c>
      <c r="AX273" s="247" t="s">
        <v>8</v>
      </c>
      <c r="AY273" s="249" t="s">
        <v>149</v>
      </c>
    </row>
    <row r="274" spans="1:65" s="66" customFormat="1" ht="24.2" customHeight="1">
      <c r="A274" s="60"/>
      <c r="B274" s="61"/>
      <c r="C274" s="217" t="s">
        <v>401</v>
      </c>
      <c r="D274" s="217" t="s">
        <v>152</v>
      </c>
      <c r="E274" s="218" t="s">
        <v>402</v>
      </c>
      <c r="F274" s="219" t="s">
        <v>403</v>
      </c>
      <c r="G274" s="220" t="s">
        <v>155</v>
      </c>
      <c r="H274" s="221">
        <v>33.4</v>
      </c>
      <c r="I274" s="24"/>
      <c r="J274" s="222">
        <f>ROUND(I274*H274,0)</f>
        <v>0</v>
      </c>
      <c r="K274" s="219" t="s">
        <v>156</v>
      </c>
      <c r="L274" s="61"/>
      <c r="M274" s="223" t="s">
        <v>1</v>
      </c>
      <c r="N274" s="224" t="s">
        <v>42</v>
      </c>
      <c r="O274" s="108"/>
      <c r="P274" s="225">
        <f>O274*H274</f>
        <v>0</v>
      </c>
      <c r="Q274" s="225">
        <v>0.0013667</v>
      </c>
      <c r="R274" s="225">
        <f>Q274*H274</f>
        <v>0.04564778</v>
      </c>
      <c r="S274" s="225">
        <v>0</v>
      </c>
      <c r="T274" s="226">
        <f>S274*H274</f>
        <v>0</v>
      </c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R274" s="227" t="s">
        <v>237</v>
      </c>
      <c r="AT274" s="227" t="s">
        <v>152</v>
      </c>
      <c r="AU274" s="227" t="s">
        <v>86</v>
      </c>
      <c r="AY274" s="43" t="s">
        <v>149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43" t="s">
        <v>8</v>
      </c>
      <c r="BK274" s="228">
        <f>ROUND(I274*H274,0)</f>
        <v>0</v>
      </c>
      <c r="BL274" s="43" t="s">
        <v>237</v>
      </c>
      <c r="BM274" s="227" t="s">
        <v>404</v>
      </c>
    </row>
    <row r="275" spans="2:51" s="229" customFormat="1" ht="11.25">
      <c r="B275" s="230"/>
      <c r="D275" s="231" t="s">
        <v>159</v>
      </c>
      <c r="E275" s="232" t="s">
        <v>1</v>
      </c>
      <c r="F275" s="233" t="s">
        <v>405</v>
      </c>
      <c r="H275" s="234">
        <v>33.4</v>
      </c>
      <c r="L275" s="230"/>
      <c r="M275" s="235"/>
      <c r="N275" s="236"/>
      <c r="O275" s="236"/>
      <c r="P275" s="236"/>
      <c r="Q275" s="236"/>
      <c r="R275" s="236"/>
      <c r="S275" s="236"/>
      <c r="T275" s="237"/>
      <c r="AT275" s="232" t="s">
        <v>159</v>
      </c>
      <c r="AU275" s="232" t="s">
        <v>86</v>
      </c>
      <c r="AV275" s="229" t="s">
        <v>86</v>
      </c>
      <c r="AW275" s="229" t="s">
        <v>33</v>
      </c>
      <c r="AX275" s="229" t="s">
        <v>8</v>
      </c>
      <c r="AY275" s="232" t="s">
        <v>149</v>
      </c>
    </row>
    <row r="276" spans="1:65" s="66" customFormat="1" ht="24.2" customHeight="1">
      <c r="A276" s="60"/>
      <c r="B276" s="61"/>
      <c r="C276" s="217" t="s">
        <v>406</v>
      </c>
      <c r="D276" s="217" t="s">
        <v>152</v>
      </c>
      <c r="E276" s="218" t="s">
        <v>407</v>
      </c>
      <c r="F276" s="219" t="s">
        <v>408</v>
      </c>
      <c r="G276" s="220" t="s">
        <v>155</v>
      </c>
      <c r="H276" s="221">
        <v>33.25</v>
      </c>
      <c r="I276" s="24"/>
      <c r="J276" s="222">
        <f>ROUND(I276*H276,0)</f>
        <v>0</v>
      </c>
      <c r="K276" s="219" t="s">
        <v>156</v>
      </c>
      <c r="L276" s="61"/>
      <c r="M276" s="223" t="s">
        <v>1</v>
      </c>
      <c r="N276" s="224" t="s">
        <v>42</v>
      </c>
      <c r="O276" s="108"/>
      <c r="P276" s="225">
        <f>O276*H276</f>
        <v>0</v>
      </c>
      <c r="Q276" s="225">
        <v>0.00074005</v>
      </c>
      <c r="R276" s="225">
        <f>Q276*H276</f>
        <v>0.0246066625</v>
      </c>
      <c r="S276" s="225">
        <v>0</v>
      </c>
      <c r="T276" s="226">
        <f>S276*H276</f>
        <v>0</v>
      </c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R276" s="227" t="s">
        <v>237</v>
      </c>
      <c r="AT276" s="227" t="s">
        <v>152</v>
      </c>
      <c r="AU276" s="227" t="s">
        <v>86</v>
      </c>
      <c r="AY276" s="43" t="s">
        <v>149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43" t="s">
        <v>8</v>
      </c>
      <c r="BK276" s="228">
        <f>ROUND(I276*H276,0)</f>
        <v>0</v>
      </c>
      <c r="BL276" s="43" t="s">
        <v>237</v>
      </c>
      <c r="BM276" s="227" t="s">
        <v>409</v>
      </c>
    </row>
    <row r="277" spans="2:51" s="229" customFormat="1" ht="11.25">
      <c r="B277" s="230"/>
      <c r="D277" s="231" t="s">
        <v>159</v>
      </c>
      <c r="E277" s="232" t="s">
        <v>1</v>
      </c>
      <c r="F277" s="233" t="s">
        <v>410</v>
      </c>
      <c r="H277" s="234">
        <v>22.5</v>
      </c>
      <c r="L277" s="230"/>
      <c r="M277" s="235"/>
      <c r="N277" s="236"/>
      <c r="O277" s="236"/>
      <c r="P277" s="236"/>
      <c r="Q277" s="236"/>
      <c r="R277" s="236"/>
      <c r="S277" s="236"/>
      <c r="T277" s="237"/>
      <c r="AT277" s="232" t="s">
        <v>159</v>
      </c>
      <c r="AU277" s="232" t="s">
        <v>86</v>
      </c>
      <c r="AV277" s="229" t="s">
        <v>86</v>
      </c>
      <c r="AW277" s="229" t="s">
        <v>33</v>
      </c>
      <c r="AX277" s="229" t="s">
        <v>77</v>
      </c>
      <c r="AY277" s="232" t="s">
        <v>149</v>
      </c>
    </row>
    <row r="278" spans="2:51" s="229" customFormat="1" ht="11.25">
      <c r="B278" s="230"/>
      <c r="D278" s="231" t="s">
        <v>159</v>
      </c>
      <c r="E278" s="232" t="s">
        <v>1</v>
      </c>
      <c r="F278" s="233" t="s">
        <v>411</v>
      </c>
      <c r="H278" s="234">
        <v>10.75</v>
      </c>
      <c r="L278" s="230"/>
      <c r="M278" s="235"/>
      <c r="N278" s="236"/>
      <c r="O278" s="236"/>
      <c r="P278" s="236"/>
      <c r="Q278" s="236"/>
      <c r="R278" s="236"/>
      <c r="S278" s="236"/>
      <c r="T278" s="237"/>
      <c r="AT278" s="232" t="s">
        <v>159</v>
      </c>
      <c r="AU278" s="232" t="s">
        <v>86</v>
      </c>
      <c r="AV278" s="229" t="s">
        <v>86</v>
      </c>
      <c r="AW278" s="229" t="s">
        <v>33</v>
      </c>
      <c r="AX278" s="229" t="s">
        <v>77</v>
      </c>
      <c r="AY278" s="232" t="s">
        <v>149</v>
      </c>
    </row>
    <row r="279" spans="2:51" s="247" customFormat="1" ht="11.25">
      <c r="B279" s="248"/>
      <c r="D279" s="231" t="s">
        <v>159</v>
      </c>
      <c r="E279" s="249" t="s">
        <v>1</v>
      </c>
      <c r="F279" s="250" t="s">
        <v>175</v>
      </c>
      <c r="H279" s="251">
        <v>33.25</v>
      </c>
      <c r="L279" s="248"/>
      <c r="M279" s="252"/>
      <c r="N279" s="253"/>
      <c r="O279" s="253"/>
      <c r="P279" s="253"/>
      <c r="Q279" s="253"/>
      <c r="R279" s="253"/>
      <c r="S279" s="253"/>
      <c r="T279" s="254"/>
      <c r="AT279" s="249" t="s">
        <v>159</v>
      </c>
      <c r="AU279" s="249" t="s">
        <v>86</v>
      </c>
      <c r="AV279" s="247" t="s">
        <v>168</v>
      </c>
      <c r="AW279" s="247" t="s">
        <v>33</v>
      </c>
      <c r="AX279" s="247" t="s">
        <v>8</v>
      </c>
      <c r="AY279" s="249" t="s">
        <v>149</v>
      </c>
    </row>
    <row r="280" spans="1:65" s="66" customFormat="1" ht="24.2" customHeight="1">
      <c r="A280" s="60"/>
      <c r="B280" s="61"/>
      <c r="C280" s="217" t="s">
        <v>412</v>
      </c>
      <c r="D280" s="217" t="s">
        <v>152</v>
      </c>
      <c r="E280" s="218" t="s">
        <v>413</v>
      </c>
      <c r="F280" s="219" t="s">
        <v>414</v>
      </c>
      <c r="G280" s="220" t="s">
        <v>155</v>
      </c>
      <c r="H280" s="221">
        <v>33.4</v>
      </c>
      <c r="I280" s="24"/>
      <c r="J280" s="222">
        <f>ROUND(I280*H280,0)</f>
        <v>0</v>
      </c>
      <c r="K280" s="219" t="s">
        <v>156</v>
      </c>
      <c r="L280" s="61"/>
      <c r="M280" s="223" t="s">
        <v>1</v>
      </c>
      <c r="N280" s="224" t="s">
        <v>42</v>
      </c>
      <c r="O280" s="108"/>
      <c r="P280" s="225">
        <f>O280*H280</f>
        <v>0</v>
      </c>
      <c r="Q280" s="225">
        <v>0.0004486</v>
      </c>
      <c r="R280" s="225">
        <f>Q280*H280</f>
        <v>0.01498324</v>
      </c>
      <c r="S280" s="225">
        <v>0</v>
      </c>
      <c r="T280" s="226">
        <f>S280*H280</f>
        <v>0</v>
      </c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R280" s="227" t="s">
        <v>237</v>
      </c>
      <c r="AT280" s="227" t="s">
        <v>152</v>
      </c>
      <c r="AU280" s="227" t="s">
        <v>86</v>
      </c>
      <c r="AY280" s="43" t="s">
        <v>149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43" t="s">
        <v>8</v>
      </c>
      <c r="BK280" s="228">
        <f>ROUND(I280*H280,0)</f>
        <v>0</v>
      </c>
      <c r="BL280" s="43" t="s">
        <v>237</v>
      </c>
      <c r="BM280" s="227" t="s">
        <v>415</v>
      </c>
    </row>
    <row r="281" spans="2:51" s="229" customFormat="1" ht="11.25">
      <c r="B281" s="230"/>
      <c r="D281" s="231" t="s">
        <v>159</v>
      </c>
      <c r="E281" s="232" t="s">
        <v>1</v>
      </c>
      <c r="F281" s="233" t="s">
        <v>405</v>
      </c>
      <c r="H281" s="234">
        <v>33.4</v>
      </c>
      <c r="L281" s="230"/>
      <c r="M281" s="235"/>
      <c r="N281" s="236"/>
      <c r="O281" s="236"/>
      <c r="P281" s="236"/>
      <c r="Q281" s="236"/>
      <c r="R281" s="236"/>
      <c r="S281" s="236"/>
      <c r="T281" s="237"/>
      <c r="AT281" s="232" t="s">
        <v>159</v>
      </c>
      <c r="AU281" s="232" t="s">
        <v>86</v>
      </c>
      <c r="AV281" s="229" t="s">
        <v>86</v>
      </c>
      <c r="AW281" s="229" t="s">
        <v>33</v>
      </c>
      <c r="AX281" s="229" t="s">
        <v>8</v>
      </c>
      <c r="AY281" s="232" t="s">
        <v>149</v>
      </c>
    </row>
    <row r="282" spans="1:65" s="66" customFormat="1" ht="24.2" customHeight="1">
      <c r="A282" s="60"/>
      <c r="B282" s="61"/>
      <c r="C282" s="217" t="s">
        <v>416</v>
      </c>
      <c r="D282" s="217" t="s">
        <v>152</v>
      </c>
      <c r="E282" s="218" t="s">
        <v>417</v>
      </c>
      <c r="F282" s="219" t="s">
        <v>418</v>
      </c>
      <c r="G282" s="220" t="s">
        <v>171</v>
      </c>
      <c r="H282" s="221">
        <v>1</v>
      </c>
      <c r="I282" s="24"/>
      <c r="J282" s="222">
        <f>ROUND(I282*H282,0)</f>
        <v>0</v>
      </c>
      <c r="K282" s="219" t="s">
        <v>156</v>
      </c>
      <c r="L282" s="61"/>
      <c r="M282" s="223" t="s">
        <v>1</v>
      </c>
      <c r="N282" s="224" t="s">
        <v>42</v>
      </c>
      <c r="O282" s="108"/>
      <c r="P282" s="225">
        <f>O282*H282</f>
        <v>0</v>
      </c>
      <c r="Q282" s="225">
        <v>0.0022858</v>
      </c>
      <c r="R282" s="225">
        <f>Q282*H282</f>
        <v>0.0022858</v>
      </c>
      <c r="S282" s="225">
        <v>0</v>
      </c>
      <c r="T282" s="226">
        <f>S282*H282</f>
        <v>0</v>
      </c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R282" s="227" t="s">
        <v>237</v>
      </c>
      <c r="AT282" s="227" t="s">
        <v>152</v>
      </c>
      <c r="AU282" s="227" t="s">
        <v>86</v>
      </c>
      <c r="AY282" s="43" t="s">
        <v>149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43" t="s">
        <v>8</v>
      </c>
      <c r="BK282" s="228">
        <f>ROUND(I282*H282,0)</f>
        <v>0</v>
      </c>
      <c r="BL282" s="43" t="s">
        <v>237</v>
      </c>
      <c r="BM282" s="227" t="s">
        <v>419</v>
      </c>
    </row>
    <row r="283" spans="2:51" s="229" customFormat="1" ht="11.25">
      <c r="B283" s="230"/>
      <c r="D283" s="231" t="s">
        <v>159</v>
      </c>
      <c r="E283" s="232" t="s">
        <v>1</v>
      </c>
      <c r="F283" s="233" t="s">
        <v>420</v>
      </c>
      <c r="H283" s="234">
        <v>1</v>
      </c>
      <c r="L283" s="230"/>
      <c r="M283" s="235"/>
      <c r="N283" s="236"/>
      <c r="O283" s="236"/>
      <c r="P283" s="236"/>
      <c r="Q283" s="236"/>
      <c r="R283" s="236"/>
      <c r="S283" s="236"/>
      <c r="T283" s="237"/>
      <c r="AT283" s="232" t="s">
        <v>159</v>
      </c>
      <c r="AU283" s="232" t="s">
        <v>86</v>
      </c>
      <c r="AV283" s="229" t="s">
        <v>86</v>
      </c>
      <c r="AW283" s="229" t="s">
        <v>33</v>
      </c>
      <c r="AX283" s="229" t="s">
        <v>8</v>
      </c>
      <c r="AY283" s="232" t="s">
        <v>149</v>
      </c>
    </row>
    <row r="284" spans="1:65" s="66" customFormat="1" ht="14.45" customHeight="1">
      <c r="A284" s="60"/>
      <c r="B284" s="61"/>
      <c r="C284" s="217" t="s">
        <v>421</v>
      </c>
      <c r="D284" s="217" t="s">
        <v>152</v>
      </c>
      <c r="E284" s="218" t="s">
        <v>422</v>
      </c>
      <c r="F284" s="219" t="s">
        <v>423</v>
      </c>
      <c r="G284" s="220" t="s">
        <v>155</v>
      </c>
      <c r="H284" s="221">
        <v>33.4</v>
      </c>
      <c r="I284" s="24"/>
      <c r="J284" s="222">
        <f>ROUND(I284*H284,0)</f>
        <v>0</v>
      </c>
      <c r="K284" s="219" t="s">
        <v>156</v>
      </c>
      <c r="L284" s="61"/>
      <c r="M284" s="223" t="s">
        <v>1</v>
      </c>
      <c r="N284" s="224" t="s">
        <v>42</v>
      </c>
      <c r="O284" s="108"/>
      <c r="P284" s="225">
        <f>O284*H284</f>
        <v>0</v>
      </c>
      <c r="Q284" s="225">
        <v>0.00090835</v>
      </c>
      <c r="R284" s="225">
        <f>Q284*H284</f>
        <v>0.03033889</v>
      </c>
      <c r="S284" s="225">
        <v>0</v>
      </c>
      <c r="T284" s="226">
        <f>S284*H284</f>
        <v>0</v>
      </c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R284" s="227" t="s">
        <v>237</v>
      </c>
      <c r="AT284" s="227" t="s">
        <v>152</v>
      </c>
      <c r="AU284" s="227" t="s">
        <v>86</v>
      </c>
      <c r="AY284" s="43" t="s">
        <v>149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43" t="s">
        <v>8</v>
      </c>
      <c r="BK284" s="228">
        <f>ROUND(I284*H284,0)</f>
        <v>0</v>
      </c>
      <c r="BL284" s="43" t="s">
        <v>237</v>
      </c>
      <c r="BM284" s="227" t="s">
        <v>424</v>
      </c>
    </row>
    <row r="285" spans="2:51" s="229" customFormat="1" ht="11.25">
      <c r="B285" s="230"/>
      <c r="D285" s="231" t="s">
        <v>159</v>
      </c>
      <c r="E285" s="232" t="s">
        <v>1</v>
      </c>
      <c r="F285" s="233" t="s">
        <v>405</v>
      </c>
      <c r="H285" s="234">
        <v>33.4</v>
      </c>
      <c r="L285" s="230"/>
      <c r="M285" s="235"/>
      <c r="N285" s="236"/>
      <c r="O285" s="236"/>
      <c r="P285" s="236"/>
      <c r="Q285" s="236"/>
      <c r="R285" s="236"/>
      <c r="S285" s="236"/>
      <c r="T285" s="237"/>
      <c r="AT285" s="232" t="s">
        <v>159</v>
      </c>
      <c r="AU285" s="232" t="s">
        <v>86</v>
      </c>
      <c r="AV285" s="229" t="s">
        <v>86</v>
      </c>
      <c r="AW285" s="229" t="s">
        <v>33</v>
      </c>
      <c r="AX285" s="229" t="s">
        <v>8</v>
      </c>
      <c r="AY285" s="232" t="s">
        <v>149</v>
      </c>
    </row>
    <row r="286" spans="1:65" s="66" customFormat="1" ht="24.2" customHeight="1">
      <c r="A286" s="60"/>
      <c r="B286" s="61"/>
      <c r="C286" s="217" t="s">
        <v>425</v>
      </c>
      <c r="D286" s="217" t="s">
        <v>152</v>
      </c>
      <c r="E286" s="218" t="s">
        <v>426</v>
      </c>
      <c r="F286" s="219" t="s">
        <v>427</v>
      </c>
      <c r="G286" s="220" t="s">
        <v>164</v>
      </c>
      <c r="H286" s="221">
        <v>3</v>
      </c>
      <c r="I286" s="24"/>
      <c r="J286" s="222">
        <f>ROUND(I286*H286,0)</f>
        <v>0</v>
      </c>
      <c r="K286" s="219" t="s">
        <v>156</v>
      </c>
      <c r="L286" s="61"/>
      <c r="M286" s="223" t="s">
        <v>1</v>
      </c>
      <c r="N286" s="224" t="s">
        <v>42</v>
      </c>
      <c r="O286" s="108"/>
      <c r="P286" s="225">
        <f>O286*H286</f>
        <v>0</v>
      </c>
      <c r="Q286" s="225">
        <v>0.000194</v>
      </c>
      <c r="R286" s="225">
        <f>Q286*H286</f>
        <v>0.000582</v>
      </c>
      <c r="S286" s="225">
        <v>0</v>
      </c>
      <c r="T286" s="226">
        <f>S286*H286</f>
        <v>0</v>
      </c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R286" s="227" t="s">
        <v>237</v>
      </c>
      <c r="AT286" s="227" t="s">
        <v>152</v>
      </c>
      <c r="AU286" s="227" t="s">
        <v>86</v>
      </c>
      <c r="AY286" s="43" t="s">
        <v>149</v>
      </c>
      <c r="BE286" s="228">
        <f>IF(N286="základní",J286,0)</f>
        <v>0</v>
      </c>
      <c r="BF286" s="228">
        <f>IF(N286="snížená",J286,0)</f>
        <v>0</v>
      </c>
      <c r="BG286" s="228">
        <f>IF(N286="zákl. přenesená",J286,0)</f>
        <v>0</v>
      </c>
      <c r="BH286" s="228">
        <f>IF(N286="sníž. přenesená",J286,0)</f>
        <v>0</v>
      </c>
      <c r="BI286" s="228">
        <f>IF(N286="nulová",J286,0)</f>
        <v>0</v>
      </c>
      <c r="BJ286" s="43" t="s">
        <v>8</v>
      </c>
      <c r="BK286" s="228">
        <f>ROUND(I286*H286,0)</f>
        <v>0</v>
      </c>
      <c r="BL286" s="43" t="s">
        <v>237</v>
      </c>
      <c r="BM286" s="227" t="s">
        <v>428</v>
      </c>
    </row>
    <row r="287" spans="2:51" s="229" customFormat="1" ht="11.25">
      <c r="B287" s="230"/>
      <c r="D287" s="231" t="s">
        <v>159</v>
      </c>
      <c r="E287" s="232" t="s">
        <v>1</v>
      </c>
      <c r="F287" s="233" t="s">
        <v>168</v>
      </c>
      <c r="H287" s="234">
        <v>3</v>
      </c>
      <c r="L287" s="230"/>
      <c r="M287" s="235"/>
      <c r="N287" s="236"/>
      <c r="O287" s="236"/>
      <c r="P287" s="236"/>
      <c r="Q287" s="236"/>
      <c r="R287" s="236"/>
      <c r="S287" s="236"/>
      <c r="T287" s="237"/>
      <c r="AT287" s="232" t="s">
        <v>159</v>
      </c>
      <c r="AU287" s="232" t="s">
        <v>86</v>
      </c>
      <c r="AV287" s="229" t="s">
        <v>86</v>
      </c>
      <c r="AW287" s="229" t="s">
        <v>33</v>
      </c>
      <c r="AX287" s="229" t="s">
        <v>8</v>
      </c>
      <c r="AY287" s="232" t="s">
        <v>149</v>
      </c>
    </row>
    <row r="288" spans="1:65" s="66" customFormat="1" ht="24.2" customHeight="1">
      <c r="A288" s="60"/>
      <c r="B288" s="61"/>
      <c r="C288" s="217" t="s">
        <v>429</v>
      </c>
      <c r="D288" s="217" t="s">
        <v>152</v>
      </c>
      <c r="E288" s="218" t="s">
        <v>430</v>
      </c>
      <c r="F288" s="219" t="s">
        <v>431</v>
      </c>
      <c r="G288" s="220" t="s">
        <v>155</v>
      </c>
      <c r="H288" s="221">
        <v>18</v>
      </c>
      <c r="I288" s="24"/>
      <c r="J288" s="222">
        <f>ROUND(I288*H288,0)</f>
        <v>0</v>
      </c>
      <c r="K288" s="219" t="s">
        <v>156</v>
      </c>
      <c r="L288" s="61"/>
      <c r="M288" s="223" t="s">
        <v>1</v>
      </c>
      <c r="N288" s="224" t="s">
        <v>42</v>
      </c>
      <c r="O288" s="108"/>
      <c r="P288" s="225">
        <f>O288*H288</f>
        <v>0</v>
      </c>
      <c r="Q288" s="225">
        <v>0.001078</v>
      </c>
      <c r="R288" s="225">
        <f>Q288*H288</f>
        <v>0.019403999999999998</v>
      </c>
      <c r="S288" s="225">
        <v>0</v>
      </c>
      <c r="T288" s="226">
        <f>S288*H288</f>
        <v>0</v>
      </c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R288" s="227" t="s">
        <v>237</v>
      </c>
      <c r="AT288" s="227" t="s">
        <v>152</v>
      </c>
      <c r="AU288" s="227" t="s">
        <v>86</v>
      </c>
      <c r="AY288" s="43" t="s">
        <v>149</v>
      </c>
      <c r="BE288" s="228">
        <f>IF(N288="základní",J288,0)</f>
        <v>0</v>
      </c>
      <c r="BF288" s="228">
        <f>IF(N288="snížená",J288,0)</f>
        <v>0</v>
      </c>
      <c r="BG288" s="228">
        <f>IF(N288="zákl. přenesená",J288,0)</f>
        <v>0</v>
      </c>
      <c r="BH288" s="228">
        <f>IF(N288="sníž. přenesená",J288,0)</f>
        <v>0</v>
      </c>
      <c r="BI288" s="228">
        <f>IF(N288="nulová",J288,0)</f>
        <v>0</v>
      </c>
      <c r="BJ288" s="43" t="s">
        <v>8</v>
      </c>
      <c r="BK288" s="228">
        <f>ROUND(I288*H288,0)</f>
        <v>0</v>
      </c>
      <c r="BL288" s="43" t="s">
        <v>237</v>
      </c>
      <c r="BM288" s="227" t="s">
        <v>432</v>
      </c>
    </row>
    <row r="289" spans="2:51" s="229" customFormat="1" ht="11.25">
      <c r="B289" s="230"/>
      <c r="D289" s="231" t="s">
        <v>159</v>
      </c>
      <c r="E289" s="232" t="s">
        <v>1</v>
      </c>
      <c r="F289" s="233" t="s">
        <v>433</v>
      </c>
      <c r="H289" s="234">
        <v>18</v>
      </c>
      <c r="L289" s="230"/>
      <c r="M289" s="235"/>
      <c r="N289" s="236"/>
      <c r="O289" s="236"/>
      <c r="P289" s="236"/>
      <c r="Q289" s="236"/>
      <c r="R289" s="236"/>
      <c r="S289" s="236"/>
      <c r="T289" s="237"/>
      <c r="AT289" s="232" t="s">
        <v>159</v>
      </c>
      <c r="AU289" s="232" t="s">
        <v>86</v>
      </c>
      <c r="AV289" s="229" t="s">
        <v>86</v>
      </c>
      <c r="AW289" s="229" t="s">
        <v>33</v>
      </c>
      <c r="AX289" s="229" t="s">
        <v>8</v>
      </c>
      <c r="AY289" s="232" t="s">
        <v>149</v>
      </c>
    </row>
    <row r="290" spans="1:65" s="66" customFormat="1" ht="24.2" customHeight="1">
      <c r="A290" s="60"/>
      <c r="B290" s="61"/>
      <c r="C290" s="217" t="s">
        <v>434</v>
      </c>
      <c r="D290" s="217" t="s">
        <v>152</v>
      </c>
      <c r="E290" s="218" t="s">
        <v>435</v>
      </c>
      <c r="F290" s="219" t="s">
        <v>436</v>
      </c>
      <c r="G290" s="220" t="s">
        <v>203</v>
      </c>
      <c r="H290" s="221">
        <v>1.241</v>
      </c>
      <c r="I290" s="24"/>
      <c r="J290" s="222">
        <f>ROUND(I290*H290,0)</f>
        <v>0</v>
      </c>
      <c r="K290" s="219" t="s">
        <v>156</v>
      </c>
      <c r="L290" s="61"/>
      <c r="M290" s="223" t="s">
        <v>1</v>
      </c>
      <c r="N290" s="224" t="s">
        <v>42</v>
      </c>
      <c r="O290" s="108"/>
      <c r="P290" s="225">
        <f>O290*H290</f>
        <v>0</v>
      </c>
      <c r="Q290" s="225">
        <v>0</v>
      </c>
      <c r="R290" s="225">
        <f>Q290*H290</f>
        <v>0</v>
      </c>
      <c r="S290" s="225">
        <v>0</v>
      </c>
      <c r="T290" s="226">
        <f>S290*H290</f>
        <v>0</v>
      </c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R290" s="227" t="s">
        <v>237</v>
      </c>
      <c r="AT290" s="227" t="s">
        <v>152</v>
      </c>
      <c r="AU290" s="227" t="s">
        <v>86</v>
      </c>
      <c r="AY290" s="43" t="s">
        <v>149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43" t="s">
        <v>8</v>
      </c>
      <c r="BK290" s="228">
        <f>ROUND(I290*H290,0)</f>
        <v>0</v>
      </c>
      <c r="BL290" s="43" t="s">
        <v>237</v>
      </c>
      <c r="BM290" s="227" t="s">
        <v>437</v>
      </c>
    </row>
    <row r="291" spans="2:63" s="204" customFormat="1" ht="22.9" customHeight="1">
      <c r="B291" s="205"/>
      <c r="D291" s="206" t="s">
        <v>76</v>
      </c>
      <c r="E291" s="215" t="s">
        <v>438</v>
      </c>
      <c r="F291" s="215" t="s">
        <v>439</v>
      </c>
      <c r="J291" s="216">
        <f>BK291</f>
        <v>0</v>
      </c>
      <c r="L291" s="205"/>
      <c r="M291" s="209"/>
      <c r="N291" s="210"/>
      <c r="O291" s="210"/>
      <c r="P291" s="211">
        <f>SUM(P292:P315)</f>
        <v>0</v>
      </c>
      <c r="Q291" s="210"/>
      <c r="R291" s="211">
        <f>SUM(R292:R315)</f>
        <v>0.276434876</v>
      </c>
      <c r="S291" s="210"/>
      <c r="T291" s="212">
        <f>SUM(T292:T315)</f>
        <v>0</v>
      </c>
      <c r="AR291" s="206" t="s">
        <v>86</v>
      </c>
      <c r="AT291" s="213" t="s">
        <v>76</v>
      </c>
      <c r="AU291" s="213" t="s">
        <v>8</v>
      </c>
      <c r="AY291" s="206" t="s">
        <v>149</v>
      </c>
      <c r="BK291" s="214">
        <f>SUM(BK292:BK315)</f>
        <v>0</v>
      </c>
    </row>
    <row r="292" spans="1:65" s="66" customFormat="1" ht="14.45" customHeight="1">
      <c r="A292" s="60"/>
      <c r="B292" s="61"/>
      <c r="C292" s="217" t="s">
        <v>440</v>
      </c>
      <c r="D292" s="217" t="s">
        <v>152</v>
      </c>
      <c r="E292" s="218" t="s">
        <v>441</v>
      </c>
      <c r="F292" s="219" t="s">
        <v>442</v>
      </c>
      <c r="G292" s="220" t="s">
        <v>155</v>
      </c>
      <c r="H292" s="221">
        <v>33.4</v>
      </c>
      <c r="I292" s="24"/>
      <c r="J292" s="222">
        <f>ROUND(I292*H292,0)</f>
        <v>0</v>
      </c>
      <c r="K292" s="219" t="s">
        <v>156</v>
      </c>
      <c r="L292" s="61"/>
      <c r="M292" s="223" t="s">
        <v>1</v>
      </c>
      <c r="N292" s="224" t="s">
        <v>42</v>
      </c>
      <c r="O292" s="108"/>
      <c r="P292" s="225">
        <f>O292*H292</f>
        <v>0</v>
      </c>
      <c r="Q292" s="225">
        <v>0.000108</v>
      </c>
      <c r="R292" s="225">
        <f>Q292*H292</f>
        <v>0.0036071999999999996</v>
      </c>
      <c r="S292" s="225">
        <v>0</v>
      </c>
      <c r="T292" s="226">
        <f>S292*H292</f>
        <v>0</v>
      </c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R292" s="227" t="s">
        <v>237</v>
      </c>
      <c r="AT292" s="227" t="s">
        <v>152</v>
      </c>
      <c r="AU292" s="227" t="s">
        <v>86</v>
      </c>
      <c r="AY292" s="43" t="s">
        <v>149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43" t="s">
        <v>8</v>
      </c>
      <c r="BK292" s="228">
        <f>ROUND(I292*H292,0)</f>
        <v>0</v>
      </c>
      <c r="BL292" s="43" t="s">
        <v>237</v>
      </c>
      <c r="BM292" s="227" t="s">
        <v>443</v>
      </c>
    </row>
    <row r="293" spans="2:51" s="229" customFormat="1" ht="11.25">
      <c r="B293" s="230"/>
      <c r="D293" s="231" t="s">
        <v>159</v>
      </c>
      <c r="E293" s="232" t="s">
        <v>1</v>
      </c>
      <c r="F293" s="233" t="s">
        <v>405</v>
      </c>
      <c r="H293" s="234">
        <v>33.4</v>
      </c>
      <c r="L293" s="230"/>
      <c r="M293" s="235"/>
      <c r="N293" s="236"/>
      <c r="O293" s="236"/>
      <c r="P293" s="236"/>
      <c r="Q293" s="236"/>
      <c r="R293" s="236"/>
      <c r="S293" s="236"/>
      <c r="T293" s="237"/>
      <c r="AT293" s="232" t="s">
        <v>159</v>
      </c>
      <c r="AU293" s="232" t="s">
        <v>86</v>
      </c>
      <c r="AV293" s="229" t="s">
        <v>86</v>
      </c>
      <c r="AW293" s="229" t="s">
        <v>33</v>
      </c>
      <c r="AX293" s="229" t="s">
        <v>8</v>
      </c>
      <c r="AY293" s="232" t="s">
        <v>149</v>
      </c>
    </row>
    <row r="294" spans="1:65" s="66" customFormat="1" ht="24.2" customHeight="1">
      <c r="A294" s="60"/>
      <c r="B294" s="61"/>
      <c r="C294" s="217" t="s">
        <v>444</v>
      </c>
      <c r="D294" s="217" t="s">
        <v>152</v>
      </c>
      <c r="E294" s="218" t="s">
        <v>445</v>
      </c>
      <c r="F294" s="219" t="s">
        <v>446</v>
      </c>
      <c r="G294" s="220" t="s">
        <v>164</v>
      </c>
      <c r="H294" s="221">
        <v>9</v>
      </c>
      <c r="I294" s="24"/>
      <c r="J294" s="222">
        <f>ROUND(I294*H294,0)</f>
        <v>0</v>
      </c>
      <c r="K294" s="219" t="s">
        <v>156</v>
      </c>
      <c r="L294" s="61"/>
      <c r="M294" s="223" t="s">
        <v>1</v>
      </c>
      <c r="N294" s="224" t="s">
        <v>42</v>
      </c>
      <c r="O294" s="108"/>
      <c r="P294" s="225">
        <f>O294*H294</f>
        <v>0</v>
      </c>
      <c r="Q294" s="225">
        <v>0</v>
      </c>
      <c r="R294" s="225">
        <f>Q294*H294</f>
        <v>0</v>
      </c>
      <c r="S294" s="225">
        <v>0</v>
      </c>
      <c r="T294" s="226">
        <f>S294*H294</f>
        <v>0</v>
      </c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R294" s="227" t="s">
        <v>237</v>
      </c>
      <c r="AT294" s="227" t="s">
        <v>152</v>
      </c>
      <c r="AU294" s="227" t="s">
        <v>86</v>
      </c>
      <c r="AY294" s="43" t="s">
        <v>149</v>
      </c>
      <c r="BE294" s="228">
        <f>IF(N294="základní",J294,0)</f>
        <v>0</v>
      </c>
      <c r="BF294" s="228">
        <f>IF(N294="snížená",J294,0)</f>
        <v>0</v>
      </c>
      <c r="BG294" s="228">
        <f>IF(N294="zákl. přenesená",J294,0)</f>
        <v>0</v>
      </c>
      <c r="BH294" s="228">
        <f>IF(N294="sníž. přenesená",J294,0)</f>
        <v>0</v>
      </c>
      <c r="BI294" s="228">
        <f>IF(N294="nulová",J294,0)</f>
        <v>0</v>
      </c>
      <c r="BJ294" s="43" t="s">
        <v>8</v>
      </c>
      <c r="BK294" s="228">
        <f>ROUND(I294*H294,0)</f>
        <v>0</v>
      </c>
      <c r="BL294" s="43" t="s">
        <v>237</v>
      </c>
      <c r="BM294" s="227" t="s">
        <v>447</v>
      </c>
    </row>
    <row r="295" spans="2:51" s="229" customFormat="1" ht="11.25">
      <c r="B295" s="230"/>
      <c r="D295" s="231" t="s">
        <v>159</v>
      </c>
      <c r="E295" s="232" t="s">
        <v>1</v>
      </c>
      <c r="F295" s="233" t="s">
        <v>150</v>
      </c>
      <c r="H295" s="234">
        <v>9</v>
      </c>
      <c r="L295" s="230"/>
      <c r="M295" s="235"/>
      <c r="N295" s="236"/>
      <c r="O295" s="236"/>
      <c r="P295" s="236"/>
      <c r="Q295" s="236"/>
      <c r="R295" s="236"/>
      <c r="S295" s="236"/>
      <c r="T295" s="237"/>
      <c r="AT295" s="232" t="s">
        <v>159</v>
      </c>
      <c r="AU295" s="232" t="s">
        <v>86</v>
      </c>
      <c r="AV295" s="229" t="s">
        <v>86</v>
      </c>
      <c r="AW295" s="229" t="s">
        <v>33</v>
      </c>
      <c r="AX295" s="229" t="s">
        <v>8</v>
      </c>
      <c r="AY295" s="232" t="s">
        <v>149</v>
      </c>
    </row>
    <row r="296" spans="1:65" s="66" customFormat="1" ht="24.2" customHeight="1">
      <c r="A296" s="60"/>
      <c r="B296" s="61"/>
      <c r="C296" s="238" t="s">
        <v>448</v>
      </c>
      <c r="D296" s="238" t="s">
        <v>161</v>
      </c>
      <c r="E296" s="239" t="s">
        <v>449</v>
      </c>
      <c r="F296" s="240" t="s">
        <v>450</v>
      </c>
      <c r="G296" s="241" t="s">
        <v>164</v>
      </c>
      <c r="H296" s="242">
        <v>9</v>
      </c>
      <c r="I296" s="25"/>
      <c r="J296" s="243">
        <f>ROUND(I296*H296,0)</f>
        <v>0</v>
      </c>
      <c r="K296" s="240" t="s">
        <v>156</v>
      </c>
      <c r="L296" s="244"/>
      <c r="M296" s="245" t="s">
        <v>1</v>
      </c>
      <c r="N296" s="246" t="s">
        <v>42</v>
      </c>
      <c r="O296" s="108"/>
      <c r="P296" s="225">
        <f>O296*H296</f>
        <v>0</v>
      </c>
      <c r="Q296" s="225">
        <v>0.00097</v>
      </c>
      <c r="R296" s="225">
        <f>Q296*H296</f>
        <v>0.00873</v>
      </c>
      <c r="S296" s="225">
        <v>0</v>
      </c>
      <c r="T296" s="226">
        <f>S296*H296</f>
        <v>0</v>
      </c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R296" s="227" t="s">
        <v>260</v>
      </c>
      <c r="AT296" s="227" t="s">
        <v>161</v>
      </c>
      <c r="AU296" s="227" t="s">
        <v>86</v>
      </c>
      <c r="AY296" s="43" t="s">
        <v>149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43" t="s">
        <v>8</v>
      </c>
      <c r="BK296" s="228">
        <f>ROUND(I296*H296,0)</f>
        <v>0</v>
      </c>
      <c r="BL296" s="43" t="s">
        <v>237</v>
      </c>
      <c r="BM296" s="227" t="s">
        <v>451</v>
      </c>
    </row>
    <row r="297" spans="1:65" s="66" customFormat="1" ht="37.9" customHeight="1">
      <c r="A297" s="60"/>
      <c r="B297" s="61"/>
      <c r="C297" s="217" t="s">
        <v>452</v>
      </c>
      <c r="D297" s="217" t="s">
        <v>152</v>
      </c>
      <c r="E297" s="218" t="s">
        <v>453</v>
      </c>
      <c r="F297" s="219" t="s">
        <v>454</v>
      </c>
      <c r="G297" s="220" t="s">
        <v>171</v>
      </c>
      <c r="H297" s="221">
        <v>322.118</v>
      </c>
      <c r="I297" s="24"/>
      <c r="J297" s="222">
        <f>ROUND(I297*H297,0)</f>
        <v>0</v>
      </c>
      <c r="K297" s="219" t="s">
        <v>156</v>
      </c>
      <c r="L297" s="61"/>
      <c r="M297" s="223" t="s">
        <v>1</v>
      </c>
      <c r="N297" s="224" t="s">
        <v>42</v>
      </c>
      <c r="O297" s="108"/>
      <c r="P297" s="225">
        <f>O297*H297</f>
        <v>0</v>
      </c>
      <c r="Q297" s="225">
        <v>7E-06</v>
      </c>
      <c r="R297" s="225">
        <f>Q297*H297</f>
        <v>0.002254826</v>
      </c>
      <c r="S297" s="225">
        <v>0</v>
      </c>
      <c r="T297" s="226">
        <f>S297*H297</f>
        <v>0</v>
      </c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R297" s="227" t="s">
        <v>237</v>
      </c>
      <c r="AT297" s="227" t="s">
        <v>152</v>
      </c>
      <c r="AU297" s="227" t="s">
        <v>86</v>
      </c>
      <c r="AY297" s="43" t="s">
        <v>149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43" t="s">
        <v>8</v>
      </c>
      <c r="BK297" s="228">
        <f>ROUND(I297*H297,0)</f>
        <v>0</v>
      </c>
      <c r="BL297" s="43" t="s">
        <v>237</v>
      </c>
      <c r="BM297" s="227" t="s">
        <v>455</v>
      </c>
    </row>
    <row r="298" spans="2:51" s="229" customFormat="1" ht="11.25">
      <c r="B298" s="230"/>
      <c r="D298" s="231" t="s">
        <v>159</v>
      </c>
      <c r="E298" s="232" t="s">
        <v>1</v>
      </c>
      <c r="F298" s="233" t="s">
        <v>99</v>
      </c>
      <c r="H298" s="234">
        <v>322.118</v>
      </c>
      <c r="L298" s="230"/>
      <c r="M298" s="235"/>
      <c r="N298" s="236"/>
      <c r="O298" s="236"/>
      <c r="P298" s="236"/>
      <c r="Q298" s="236"/>
      <c r="R298" s="236"/>
      <c r="S298" s="236"/>
      <c r="T298" s="237"/>
      <c r="AT298" s="232" t="s">
        <v>159</v>
      </c>
      <c r="AU298" s="232" t="s">
        <v>86</v>
      </c>
      <c r="AV298" s="229" t="s">
        <v>86</v>
      </c>
      <c r="AW298" s="229" t="s">
        <v>33</v>
      </c>
      <c r="AX298" s="229" t="s">
        <v>8</v>
      </c>
      <c r="AY298" s="232" t="s">
        <v>149</v>
      </c>
    </row>
    <row r="299" spans="1:65" s="66" customFormat="1" ht="37.9" customHeight="1">
      <c r="A299" s="60"/>
      <c r="B299" s="61"/>
      <c r="C299" s="238" t="s">
        <v>456</v>
      </c>
      <c r="D299" s="238" t="s">
        <v>161</v>
      </c>
      <c r="E299" s="239" t="s">
        <v>457</v>
      </c>
      <c r="F299" s="240" t="s">
        <v>458</v>
      </c>
      <c r="G299" s="241" t="s">
        <v>171</v>
      </c>
      <c r="H299" s="242">
        <v>354.33</v>
      </c>
      <c r="I299" s="25"/>
      <c r="J299" s="243">
        <f>ROUND(I299*H299,0)</f>
        <v>0</v>
      </c>
      <c r="K299" s="240" t="s">
        <v>156</v>
      </c>
      <c r="L299" s="244"/>
      <c r="M299" s="245" t="s">
        <v>1</v>
      </c>
      <c r="N299" s="246" t="s">
        <v>42</v>
      </c>
      <c r="O299" s="108"/>
      <c r="P299" s="225">
        <f>O299*H299</f>
        <v>0</v>
      </c>
      <c r="Q299" s="225">
        <v>0.00014</v>
      </c>
      <c r="R299" s="225">
        <f>Q299*H299</f>
        <v>0.049606199999999996</v>
      </c>
      <c r="S299" s="225">
        <v>0</v>
      </c>
      <c r="T299" s="226">
        <f>S299*H299</f>
        <v>0</v>
      </c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R299" s="227" t="s">
        <v>260</v>
      </c>
      <c r="AT299" s="227" t="s">
        <v>161</v>
      </c>
      <c r="AU299" s="227" t="s">
        <v>86</v>
      </c>
      <c r="AY299" s="43" t="s">
        <v>149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43" t="s">
        <v>8</v>
      </c>
      <c r="BK299" s="228">
        <f>ROUND(I299*H299,0)</f>
        <v>0</v>
      </c>
      <c r="BL299" s="43" t="s">
        <v>237</v>
      </c>
      <c r="BM299" s="227" t="s">
        <v>459</v>
      </c>
    </row>
    <row r="300" spans="2:51" s="229" customFormat="1" ht="11.25">
      <c r="B300" s="230"/>
      <c r="D300" s="231" t="s">
        <v>159</v>
      </c>
      <c r="E300" s="232" t="s">
        <v>1</v>
      </c>
      <c r="F300" s="233" t="s">
        <v>460</v>
      </c>
      <c r="H300" s="234">
        <v>354.33</v>
      </c>
      <c r="L300" s="230"/>
      <c r="M300" s="235"/>
      <c r="N300" s="236"/>
      <c r="O300" s="236"/>
      <c r="P300" s="236"/>
      <c r="Q300" s="236"/>
      <c r="R300" s="236"/>
      <c r="S300" s="236"/>
      <c r="T300" s="237"/>
      <c r="AT300" s="232" t="s">
        <v>159</v>
      </c>
      <c r="AU300" s="232" t="s">
        <v>86</v>
      </c>
      <c r="AV300" s="229" t="s">
        <v>86</v>
      </c>
      <c r="AW300" s="229" t="s">
        <v>33</v>
      </c>
      <c r="AX300" s="229" t="s">
        <v>8</v>
      </c>
      <c r="AY300" s="232" t="s">
        <v>149</v>
      </c>
    </row>
    <row r="301" spans="1:65" s="66" customFormat="1" ht="24.2" customHeight="1">
      <c r="A301" s="60"/>
      <c r="B301" s="61"/>
      <c r="C301" s="217" t="s">
        <v>461</v>
      </c>
      <c r="D301" s="217" t="s">
        <v>152</v>
      </c>
      <c r="E301" s="218" t="s">
        <v>462</v>
      </c>
      <c r="F301" s="219" t="s">
        <v>463</v>
      </c>
      <c r="G301" s="220" t="s">
        <v>155</v>
      </c>
      <c r="H301" s="221">
        <v>33.4</v>
      </c>
      <c r="I301" s="24"/>
      <c r="J301" s="222">
        <f>ROUND(I301*H301,0)</f>
        <v>0</v>
      </c>
      <c r="K301" s="219" t="s">
        <v>156</v>
      </c>
      <c r="L301" s="61"/>
      <c r="M301" s="223" t="s">
        <v>1</v>
      </c>
      <c r="N301" s="224" t="s">
        <v>42</v>
      </c>
      <c r="O301" s="108"/>
      <c r="P301" s="225">
        <f>O301*H301</f>
        <v>0</v>
      </c>
      <c r="Q301" s="225">
        <v>0</v>
      </c>
      <c r="R301" s="225">
        <f>Q301*H301</f>
        <v>0</v>
      </c>
      <c r="S301" s="225">
        <v>0</v>
      </c>
      <c r="T301" s="226">
        <f>S301*H301</f>
        <v>0</v>
      </c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R301" s="227" t="s">
        <v>237</v>
      </c>
      <c r="AT301" s="227" t="s">
        <v>152</v>
      </c>
      <c r="AU301" s="227" t="s">
        <v>86</v>
      </c>
      <c r="AY301" s="43" t="s">
        <v>149</v>
      </c>
      <c r="BE301" s="228">
        <f>IF(N301="základní",J301,0)</f>
        <v>0</v>
      </c>
      <c r="BF301" s="228">
        <f>IF(N301="snížená",J301,0)</f>
        <v>0</v>
      </c>
      <c r="BG301" s="228">
        <f>IF(N301="zákl. přenesená",J301,0)</f>
        <v>0</v>
      </c>
      <c r="BH301" s="228">
        <f>IF(N301="sníž. přenesená",J301,0)</f>
        <v>0</v>
      </c>
      <c r="BI301" s="228">
        <f>IF(N301="nulová",J301,0)</f>
        <v>0</v>
      </c>
      <c r="BJ301" s="43" t="s">
        <v>8</v>
      </c>
      <c r="BK301" s="228">
        <f>ROUND(I301*H301,0)</f>
        <v>0</v>
      </c>
      <c r="BL301" s="43" t="s">
        <v>237</v>
      </c>
      <c r="BM301" s="227" t="s">
        <v>464</v>
      </c>
    </row>
    <row r="302" spans="2:51" s="229" customFormat="1" ht="11.25">
      <c r="B302" s="230"/>
      <c r="D302" s="231" t="s">
        <v>159</v>
      </c>
      <c r="E302" s="232" t="s">
        <v>1</v>
      </c>
      <c r="F302" s="233" t="s">
        <v>405</v>
      </c>
      <c r="H302" s="234">
        <v>33.4</v>
      </c>
      <c r="L302" s="230"/>
      <c r="M302" s="235"/>
      <c r="N302" s="236"/>
      <c r="O302" s="236"/>
      <c r="P302" s="236"/>
      <c r="Q302" s="236"/>
      <c r="R302" s="236"/>
      <c r="S302" s="236"/>
      <c r="T302" s="237"/>
      <c r="AT302" s="232" t="s">
        <v>159</v>
      </c>
      <c r="AU302" s="232" t="s">
        <v>86</v>
      </c>
      <c r="AV302" s="229" t="s">
        <v>86</v>
      </c>
      <c r="AW302" s="229" t="s">
        <v>33</v>
      </c>
      <c r="AX302" s="229" t="s">
        <v>8</v>
      </c>
      <c r="AY302" s="232" t="s">
        <v>149</v>
      </c>
    </row>
    <row r="303" spans="1:65" s="66" customFormat="1" ht="14.45" customHeight="1">
      <c r="A303" s="60"/>
      <c r="B303" s="61"/>
      <c r="C303" s="217" t="s">
        <v>465</v>
      </c>
      <c r="D303" s="217" t="s">
        <v>152</v>
      </c>
      <c r="E303" s="218" t="s">
        <v>466</v>
      </c>
      <c r="F303" s="219" t="s">
        <v>467</v>
      </c>
      <c r="G303" s="220" t="s">
        <v>171</v>
      </c>
      <c r="H303" s="221">
        <v>428.761</v>
      </c>
      <c r="I303" s="24"/>
      <c r="J303" s="222">
        <f>ROUND(I303*H303,0)</f>
        <v>0</v>
      </c>
      <c r="K303" s="219" t="s">
        <v>156</v>
      </c>
      <c r="L303" s="61"/>
      <c r="M303" s="223" t="s">
        <v>1</v>
      </c>
      <c r="N303" s="224" t="s">
        <v>42</v>
      </c>
      <c r="O303" s="108"/>
      <c r="P303" s="225">
        <f>O303*H303</f>
        <v>0</v>
      </c>
      <c r="Q303" s="225">
        <v>0</v>
      </c>
      <c r="R303" s="225">
        <f>Q303*H303</f>
        <v>0</v>
      </c>
      <c r="S303" s="225">
        <v>0</v>
      </c>
      <c r="T303" s="226">
        <f>S303*H303</f>
        <v>0</v>
      </c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R303" s="227" t="s">
        <v>237</v>
      </c>
      <c r="AT303" s="227" t="s">
        <v>152</v>
      </c>
      <c r="AU303" s="227" t="s">
        <v>86</v>
      </c>
      <c r="AY303" s="43" t="s">
        <v>149</v>
      </c>
      <c r="BE303" s="228">
        <f>IF(N303="základní",J303,0)</f>
        <v>0</v>
      </c>
      <c r="BF303" s="228">
        <f>IF(N303="snížená",J303,0)</f>
        <v>0</v>
      </c>
      <c r="BG303" s="228">
        <f>IF(N303="zákl. přenesená",J303,0)</f>
        <v>0</v>
      </c>
      <c r="BH303" s="228">
        <f>IF(N303="sníž. přenesená",J303,0)</f>
        <v>0</v>
      </c>
      <c r="BI303" s="228">
        <f>IF(N303="nulová",J303,0)</f>
        <v>0</v>
      </c>
      <c r="BJ303" s="43" t="s">
        <v>8</v>
      </c>
      <c r="BK303" s="228">
        <f>ROUND(I303*H303,0)</f>
        <v>0</v>
      </c>
      <c r="BL303" s="43" t="s">
        <v>237</v>
      </c>
      <c r="BM303" s="227" t="s">
        <v>468</v>
      </c>
    </row>
    <row r="304" spans="2:51" s="229" customFormat="1" ht="11.25">
      <c r="B304" s="230"/>
      <c r="D304" s="231" t="s">
        <v>159</v>
      </c>
      <c r="E304" s="232" t="s">
        <v>1</v>
      </c>
      <c r="F304" s="233" t="s">
        <v>99</v>
      </c>
      <c r="H304" s="234">
        <v>322.118</v>
      </c>
      <c r="L304" s="230"/>
      <c r="M304" s="235"/>
      <c r="N304" s="236"/>
      <c r="O304" s="236"/>
      <c r="P304" s="236"/>
      <c r="Q304" s="236"/>
      <c r="R304" s="236"/>
      <c r="S304" s="236"/>
      <c r="T304" s="237"/>
      <c r="AT304" s="232" t="s">
        <v>159</v>
      </c>
      <c r="AU304" s="232" t="s">
        <v>86</v>
      </c>
      <c r="AV304" s="229" t="s">
        <v>86</v>
      </c>
      <c r="AW304" s="229" t="s">
        <v>33</v>
      </c>
      <c r="AX304" s="229" t="s">
        <v>77</v>
      </c>
      <c r="AY304" s="232" t="s">
        <v>149</v>
      </c>
    </row>
    <row r="305" spans="2:51" s="229" customFormat="1" ht="11.25">
      <c r="B305" s="230"/>
      <c r="D305" s="231" t="s">
        <v>159</v>
      </c>
      <c r="E305" s="232" t="s">
        <v>1</v>
      </c>
      <c r="F305" s="233" t="s">
        <v>102</v>
      </c>
      <c r="H305" s="234">
        <v>51.138</v>
      </c>
      <c r="L305" s="230"/>
      <c r="M305" s="235"/>
      <c r="N305" s="236"/>
      <c r="O305" s="236"/>
      <c r="P305" s="236"/>
      <c r="Q305" s="236"/>
      <c r="R305" s="236"/>
      <c r="S305" s="236"/>
      <c r="T305" s="237"/>
      <c r="AT305" s="232" t="s">
        <v>159</v>
      </c>
      <c r="AU305" s="232" t="s">
        <v>86</v>
      </c>
      <c r="AV305" s="229" t="s">
        <v>86</v>
      </c>
      <c r="AW305" s="229" t="s">
        <v>33</v>
      </c>
      <c r="AX305" s="229" t="s">
        <v>77</v>
      </c>
      <c r="AY305" s="232" t="s">
        <v>149</v>
      </c>
    </row>
    <row r="306" spans="2:51" s="229" customFormat="1" ht="11.25">
      <c r="B306" s="230"/>
      <c r="D306" s="231" t="s">
        <v>159</v>
      </c>
      <c r="E306" s="232" t="s">
        <v>1</v>
      </c>
      <c r="F306" s="233" t="s">
        <v>105</v>
      </c>
      <c r="H306" s="234">
        <v>42.153</v>
      </c>
      <c r="L306" s="230"/>
      <c r="M306" s="235"/>
      <c r="N306" s="236"/>
      <c r="O306" s="236"/>
      <c r="P306" s="236"/>
      <c r="Q306" s="236"/>
      <c r="R306" s="236"/>
      <c r="S306" s="236"/>
      <c r="T306" s="237"/>
      <c r="AT306" s="232" t="s">
        <v>159</v>
      </c>
      <c r="AU306" s="232" t="s">
        <v>86</v>
      </c>
      <c r="AV306" s="229" t="s">
        <v>86</v>
      </c>
      <c r="AW306" s="229" t="s">
        <v>33</v>
      </c>
      <c r="AX306" s="229" t="s">
        <v>77</v>
      </c>
      <c r="AY306" s="232" t="s">
        <v>149</v>
      </c>
    </row>
    <row r="307" spans="2:51" s="229" customFormat="1" ht="11.25">
      <c r="B307" s="230"/>
      <c r="D307" s="231" t="s">
        <v>159</v>
      </c>
      <c r="E307" s="232" t="s">
        <v>1</v>
      </c>
      <c r="F307" s="233" t="s">
        <v>109</v>
      </c>
      <c r="H307" s="234">
        <v>13.352</v>
      </c>
      <c r="L307" s="230"/>
      <c r="M307" s="235"/>
      <c r="N307" s="236"/>
      <c r="O307" s="236"/>
      <c r="P307" s="236"/>
      <c r="Q307" s="236"/>
      <c r="R307" s="236"/>
      <c r="S307" s="236"/>
      <c r="T307" s="237"/>
      <c r="AT307" s="232" t="s">
        <v>159</v>
      </c>
      <c r="AU307" s="232" t="s">
        <v>86</v>
      </c>
      <c r="AV307" s="229" t="s">
        <v>86</v>
      </c>
      <c r="AW307" s="229" t="s">
        <v>33</v>
      </c>
      <c r="AX307" s="229" t="s">
        <v>77</v>
      </c>
      <c r="AY307" s="232" t="s">
        <v>149</v>
      </c>
    </row>
    <row r="308" spans="2:51" s="247" customFormat="1" ht="11.25">
      <c r="B308" s="248"/>
      <c r="D308" s="231" t="s">
        <v>159</v>
      </c>
      <c r="E308" s="249" t="s">
        <v>1</v>
      </c>
      <c r="F308" s="250" t="s">
        <v>175</v>
      </c>
      <c r="H308" s="251">
        <v>428.761</v>
      </c>
      <c r="L308" s="248"/>
      <c r="M308" s="252"/>
      <c r="N308" s="253"/>
      <c r="O308" s="253"/>
      <c r="P308" s="253"/>
      <c r="Q308" s="253"/>
      <c r="R308" s="253"/>
      <c r="S308" s="253"/>
      <c r="T308" s="254"/>
      <c r="AT308" s="249" t="s">
        <v>159</v>
      </c>
      <c r="AU308" s="249" t="s">
        <v>86</v>
      </c>
      <c r="AV308" s="247" t="s">
        <v>168</v>
      </c>
      <c r="AW308" s="247" t="s">
        <v>33</v>
      </c>
      <c r="AX308" s="247" t="s">
        <v>8</v>
      </c>
      <c r="AY308" s="249" t="s">
        <v>149</v>
      </c>
    </row>
    <row r="309" spans="1:65" s="66" customFormat="1" ht="14.45" customHeight="1">
      <c r="A309" s="60"/>
      <c r="B309" s="61"/>
      <c r="C309" s="238" t="s">
        <v>469</v>
      </c>
      <c r="D309" s="238" t="s">
        <v>161</v>
      </c>
      <c r="E309" s="239" t="s">
        <v>470</v>
      </c>
      <c r="F309" s="240" t="s">
        <v>471</v>
      </c>
      <c r="G309" s="241" t="s">
        <v>171</v>
      </c>
      <c r="H309" s="242">
        <v>471.637</v>
      </c>
      <c r="I309" s="25"/>
      <c r="J309" s="243">
        <f>ROUND(I309*H309,0)</f>
        <v>0</v>
      </c>
      <c r="K309" s="240" t="s">
        <v>156</v>
      </c>
      <c r="L309" s="244"/>
      <c r="M309" s="245" t="s">
        <v>1</v>
      </c>
      <c r="N309" s="246" t="s">
        <v>42</v>
      </c>
      <c r="O309" s="108"/>
      <c r="P309" s="225">
        <f>O309*H309</f>
        <v>0</v>
      </c>
      <c r="Q309" s="225">
        <v>0.00045</v>
      </c>
      <c r="R309" s="225">
        <f>Q309*H309</f>
        <v>0.21223665</v>
      </c>
      <c r="S309" s="225">
        <v>0</v>
      </c>
      <c r="T309" s="226">
        <f>S309*H309</f>
        <v>0</v>
      </c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R309" s="227" t="s">
        <v>260</v>
      </c>
      <c r="AT309" s="227" t="s">
        <v>161</v>
      </c>
      <c r="AU309" s="227" t="s">
        <v>86</v>
      </c>
      <c r="AY309" s="43" t="s">
        <v>149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43" t="s">
        <v>8</v>
      </c>
      <c r="BK309" s="228">
        <f>ROUND(I309*H309,0)</f>
        <v>0</v>
      </c>
      <c r="BL309" s="43" t="s">
        <v>237</v>
      </c>
      <c r="BM309" s="227" t="s">
        <v>472</v>
      </c>
    </row>
    <row r="310" spans="2:51" s="229" customFormat="1" ht="11.25">
      <c r="B310" s="230"/>
      <c r="D310" s="231" t="s">
        <v>159</v>
      </c>
      <c r="E310" s="232" t="s">
        <v>1</v>
      </c>
      <c r="F310" s="233" t="s">
        <v>460</v>
      </c>
      <c r="H310" s="234">
        <v>354.33</v>
      </c>
      <c r="L310" s="230"/>
      <c r="M310" s="235"/>
      <c r="N310" s="236"/>
      <c r="O310" s="236"/>
      <c r="P310" s="236"/>
      <c r="Q310" s="236"/>
      <c r="R310" s="236"/>
      <c r="S310" s="236"/>
      <c r="T310" s="237"/>
      <c r="AT310" s="232" t="s">
        <v>159</v>
      </c>
      <c r="AU310" s="232" t="s">
        <v>86</v>
      </c>
      <c r="AV310" s="229" t="s">
        <v>86</v>
      </c>
      <c r="AW310" s="229" t="s">
        <v>33</v>
      </c>
      <c r="AX310" s="229" t="s">
        <v>77</v>
      </c>
      <c r="AY310" s="232" t="s">
        <v>149</v>
      </c>
    </row>
    <row r="311" spans="2:51" s="229" customFormat="1" ht="11.25">
      <c r="B311" s="230"/>
      <c r="D311" s="231" t="s">
        <v>159</v>
      </c>
      <c r="E311" s="232" t="s">
        <v>1</v>
      </c>
      <c r="F311" s="233" t="s">
        <v>473</v>
      </c>
      <c r="H311" s="234">
        <v>56.252</v>
      </c>
      <c r="L311" s="230"/>
      <c r="M311" s="235"/>
      <c r="N311" s="236"/>
      <c r="O311" s="236"/>
      <c r="P311" s="236"/>
      <c r="Q311" s="236"/>
      <c r="R311" s="236"/>
      <c r="S311" s="236"/>
      <c r="T311" s="237"/>
      <c r="AT311" s="232" t="s">
        <v>159</v>
      </c>
      <c r="AU311" s="232" t="s">
        <v>86</v>
      </c>
      <c r="AV311" s="229" t="s">
        <v>86</v>
      </c>
      <c r="AW311" s="229" t="s">
        <v>33</v>
      </c>
      <c r="AX311" s="229" t="s">
        <v>77</v>
      </c>
      <c r="AY311" s="232" t="s">
        <v>149</v>
      </c>
    </row>
    <row r="312" spans="2:51" s="229" customFormat="1" ht="11.25">
      <c r="B312" s="230"/>
      <c r="D312" s="231" t="s">
        <v>159</v>
      </c>
      <c r="E312" s="232" t="s">
        <v>1</v>
      </c>
      <c r="F312" s="233" t="s">
        <v>474</v>
      </c>
      <c r="H312" s="234">
        <v>46.368</v>
      </c>
      <c r="L312" s="230"/>
      <c r="M312" s="235"/>
      <c r="N312" s="236"/>
      <c r="O312" s="236"/>
      <c r="P312" s="236"/>
      <c r="Q312" s="236"/>
      <c r="R312" s="236"/>
      <c r="S312" s="236"/>
      <c r="T312" s="237"/>
      <c r="AT312" s="232" t="s">
        <v>159</v>
      </c>
      <c r="AU312" s="232" t="s">
        <v>86</v>
      </c>
      <c r="AV312" s="229" t="s">
        <v>86</v>
      </c>
      <c r="AW312" s="229" t="s">
        <v>33</v>
      </c>
      <c r="AX312" s="229" t="s">
        <v>77</v>
      </c>
      <c r="AY312" s="232" t="s">
        <v>149</v>
      </c>
    </row>
    <row r="313" spans="2:51" s="229" customFormat="1" ht="11.25">
      <c r="B313" s="230"/>
      <c r="D313" s="231" t="s">
        <v>159</v>
      </c>
      <c r="E313" s="232" t="s">
        <v>1</v>
      </c>
      <c r="F313" s="233" t="s">
        <v>475</v>
      </c>
      <c r="H313" s="234">
        <v>14.687</v>
      </c>
      <c r="L313" s="230"/>
      <c r="M313" s="235"/>
      <c r="N313" s="236"/>
      <c r="O313" s="236"/>
      <c r="P313" s="236"/>
      <c r="Q313" s="236"/>
      <c r="R313" s="236"/>
      <c r="S313" s="236"/>
      <c r="T313" s="237"/>
      <c r="AT313" s="232" t="s">
        <v>159</v>
      </c>
      <c r="AU313" s="232" t="s">
        <v>86</v>
      </c>
      <c r="AV313" s="229" t="s">
        <v>86</v>
      </c>
      <c r="AW313" s="229" t="s">
        <v>33</v>
      </c>
      <c r="AX313" s="229" t="s">
        <v>77</v>
      </c>
      <c r="AY313" s="232" t="s">
        <v>149</v>
      </c>
    </row>
    <row r="314" spans="2:51" s="247" customFormat="1" ht="11.25">
      <c r="B314" s="248"/>
      <c r="D314" s="231" t="s">
        <v>159</v>
      </c>
      <c r="E314" s="249" t="s">
        <v>1</v>
      </c>
      <c r="F314" s="250" t="s">
        <v>175</v>
      </c>
      <c r="H314" s="251">
        <v>471.637</v>
      </c>
      <c r="L314" s="248"/>
      <c r="M314" s="252"/>
      <c r="N314" s="253"/>
      <c r="O314" s="253"/>
      <c r="P314" s="253"/>
      <c r="Q314" s="253"/>
      <c r="R314" s="253"/>
      <c r="S314" s="253"/>
      <c r="T314" s="254"/>
      <c r="AT314" s="249" t="s">
        <v>159</v>
      </c>
      <c r="AU314" s="249" t="s">
        <v>86</v>
      </c>
      <c r="AV314" s="247" t="s">
        <v>168</v>
      </c>
      <c r="AW314" s="247" t="s">
        <v>33</v>
      </c>
      <c r="AX314" s="247" t="s">
        <v>8</v>
      </c>
      <c r="AY314" s="249" t="s">
        <v>149</v>
      </c>
    </row>
    <row r="315" spans="1:65" s="66" customFormat="1" ht="24.2" customHeight="1">
      <c r="A315" s="60"/>
      <c r="B315" s="61"/>
      <c r="C315" s="217" t="s">
        <v>476</v>
      </c>
      <c r="D315" s="217" t="s">
        <v>152</v>
      </c>
      <c r="E315" s="218" t="s">
        <v>477</v>
      </c>
      <c r="F315" s="219" t="s">
        <v>478</v>
      </c>
      <c r="G315" s="220" t="s">
        <v>203</v>
      </c>
      <c r="H315" s="221">
        <v>0.276</v>
      </c>
      <c r="I315" s="24"/>
      <c r="J315" s="222">
        <f>ROUND(I315*H315,0)</f>
        <v>0</v>
      </c>
      <c r="K315" s="219" t="s">
        <v>156</v>
      </c>
      <c r="L315" s="61"/>
      <c r="M315" s="223" t="s">
        <v>1</v>
      </c>
      <c r="N315" s="224" t="s">
        <v>42</v>
      </c>
      <c r="O315" s="108"/>
      <c r="P315" s="225">
        <f>O315*H315</f>
        <v>0</v>
      </c>
      <c r="Q315" s="225">
        <v>0</v>
      </c>
      <c r="R315" s="225">
        <f>Q315*H315</f>
        <v>0</v>
      </c>
      <c r="S315" s="225">
        <v>0</v>
      </c>
      <c r="T315" s="226">
        <f>S315*H315</f>
        <v>0</v>
      </c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R315" s="227" t="s">
        <v>237</v>
      </c>
      <c r="AT315" s="227" t="s">
        <v>152</v>
      </c>
      <c r="AU315" s="227" t="s">
        <v>86</v>
      </c>
      <c r="AY315" s="43" t="s">
        <v>149</v>
      </c>
      <c r="BE315" s="228">
        <f>IF(N315="základní",J315,0)</f>
        <v>0</v>
      </c>
      <c r="BF315" s="228">
        <f>IF(N315="snížená",J315,0)</f>
        <v>0</v>
      </c>
      <c r="BG315" s="228">
        <f>IF(N315="zákl. přenesená",J315,0)</f>
        <v>0</v>
      </c>
      <c r="BH315" s="228">
        <f>IF(N315="sníž. přenesená",J315,0)</f>
        <v>0</v>
      </c>
      <c r="BI315" s="228">
        <f>IF(N315="nulová",J315,0)</f>
        <v>0</v>
      </c>
      <c r="BJ315" s="43" t="s">
        <v>8</v>
      </c>
      <c r="BK315" s="228">
        <f>ROUND(I315*H315,0)</f>
        <v>0</v>
      </c>
      <c r="BL315" s="43" t="s">
        <v>237</v>
      </c>
      <c r="BM315" s="227" t="s">
        <v>479</v>
      </c>
    </row>
    <row r="316" spans="2:63" s="204" customFormat="1" ht="22.9" customHeight="1">
      <c r="B316" s="205"/>
      <c r="D316" s="206" t="s">
        <v>76</v>
      </c>
      <c r="E316" s="215" t="s">
        <v>480</v>
      </c>
      <c r="F316" s="215" t="s">
        <v>481</v>
      </c>
      <c r="J316" s="216">
        <f>BK316</f>
        <v>0</v>
      </c>
      <c r="L316" s="205"/>
      <c r="M316" s="209"/>
      <c r="N316" s="210"/>
      <c r="O316" s="210"/>
      <c r="P316" s="211">
        <f>SUM(P317:P318)</f>
        <v>0</v>
      </c>
      <c r="Q316" s="210"/>
      <c r="R316" s="211">
        <f>SUM(R317:R318)</f>
        <v>0</v>
      </c>
      <c r="S316" s="210"/>
      <c r="T316" s="212">
        <f>SUM(T317:T318)</f>
        <v>2.2717099999999997</v>
      </c>
      <c r="AR316" s="206" t="s">
        <v>86</v>
      </c>
      <c r="AT316" s="213" t="s">
        <v>76</v>
      </c>
      <c r="AU316" s="213" t="s">
        <v>8</v>
      </c>
      <c r="AY316" s="206" t="s">
        <v>149</v>
      </c>
      <c r="BK316" s="214">
        <f>SUM(BK317:BK318)</f>
        <v>0</v>
      </c>
    </row>
    <row r="317" spans="1:65" s="66" customFormat="1" ht="14.45" customHeight="1">
      <c r="A317" s="60"/>
      <c r="B317" s="61"/>
      <c r="C317" s="217" t="s">
        <v>482</v>
      </c>
      <c r="D317" s="217" t="s">
        <v>152</v>
      </c>
      <c r="E317" s="218" t="s">
        <v>483</v>
      </c>
      <c r="F317" s="219" t="s">
        <v>484</v>
      </c>
      <c r="G317" s="220" t="s">
        <v>171</v>
      </c>
      <c r="H317" s="221">
        <v>324.53</v>
      </c>
      <c r="I317" s="24"/>
      <c r="J317" s="222">
        <f>ROUND(I317*H317,0)</f>
        <v>0</v>
      </c>
      <c r="K317" s="219" t="s">
        <v>156</v>
      </c>
      <c r="L317" s="61"/>
      <c r="M317" s="223" t="s">
        <v>1</v>
      </c>
      <c r="N317" s="224" t="s">
        <v>42</v>
      </c>
      <c r="O317" s="108"/>
      <c r="P317" s="225">
        <f>O317*H317</f>
        <v>0</v>
      </c>
      <c r="Q317" s="225">
        <v>0</v>
      </c>
      <c r="R317" s="225">
        <f>Q317*H317</f>
        <v>0</v>
      </c>
      <c r="S317" s="225">
        <v>0.007</v>
      </c>
      <c r="T317" s="226">
        <f>S317*H317</f>
        <v>2.2717099999999997</v>
      </c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R317" s="227" t="s">
        <v>237</v>
      </c>
      <c r="AT317" s="227" t="s">
        <v>152</v>
      </c>
      <c r="AU317" s="227" t="s">
        <v>86</v>
      </c>
      <c r="AY317" s="43" t="s">
        <v>149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43" t="s">
        <v>8</v>
      </c>
      <c r="BK317" s="228">
        <f>ROUND(I317*H317,0)</f>
        <v>0</v>
      </c>
      <c r="BL317" s="43" t="s">
        <v>237</v>
      </c>
      <c r="BM317" s="227" t="s">
        <v>485</v>
      </c>
    </row>
    <row r="318" spans="2:51" s="229" customFormat="1" ht="11.25">
      <c r="B318" s="230"/>
      <c r="D318" s="231" t="s">
        <v>159</v>
      </c>
      <c r="E318" s="232" t="s">
        <v>1</v>
      </c>
      <c r="F318" s="233" t="s">
        <v>89</v>
      </c>
      <c r="H318" s="234">
        <v>324.53</v>
      </c>
      <c r="L318" s="230"/>
      <c r="M318" s="235"/>
      <c r="N318" s="236"/>
      <c r="O318" s="236"/>
      <c r="P318" s="236"/>
      <c r="Q318" s="236"/>
      <c r="R318" s="236"/>
      <c r="S318" s="236"/>
      <c r="T318" s="237"/>
      <c r="AT318" s="232" t="s">
        <v>159</v>
      </c>
      <c r="AU318" s="232" t="s">
        <v>86</v>
      </c>
      <c r="AV318" s="229" t="s">
        <v>86</v>
      </c>
      <c r="AW318" s="229" t="s">
        <v>33</v>
      </c>
      <c r="AX318" s="229" t="s">
        <v>8</v>
      </c>
      <c r="AY318" s="232" t="s">
        <v>149</v>
      </c>
    </row>
    <row r="319" spans="2:63" s="204" customFormat="1" ht="22.9" customHeight="1">
      <c r="B319" s="205"/>
      <c r="D319" s="206" t="s">
        <v>76</v>
      </c>
      <c r="E319" s="215" t="s">
        <v>486</v>
      </c>
      <c r="F319" s="215" t="s">
        <v>487</v>
      </c>
      <c r="J319" s="216">
        <f>BK319</f>
        <v>0</v>
      </c>
      <c r="L319" s="205"/>
      <c r="M319" s="209"/>
      <c r="N319" s="210"/>
      <c r="O319" s="210"/>
      <c r="P319" s="211">
        <f>SUM(P320:P321)</f>
        <v>0</v>
      </c>
      <c r="Q319" s="210"/>
      <c r="R319" s="211">
        <f>SUM(R320:R321)</f>
        <v>0.056078784</v>
      </c>
      <c r="S319" s="210"/>
      <c r="T319" s="212">
        <f>SUM(T320:T321)</f>
        <v>0</v>
      </c>
      <c r="AR319" s="206" t="s">
        <v>86</v>
      </c>
      <c r="AT319" s="213" t="s">
        <v>76</v>
      </c>
      <c r="AU319" s="213" t="s">
        <v>8</v>
      </c>
      <c r="AY319" s="206" t="s">
        <v>149</v>
      </c>
      <c r="BK319" s="214">
        <f>SUM(BK320:BK321)</f>
        <v>0</v>
      </c>
    </row>
    <row r="320" spans="1:65" s="66" customFormat="1" ht="24.2" customHeight="1">
      <c r="A320" s="60"/>
      <c r="B320" s="61"/>
      <c r="C320" s="217" t="s">
        <v>488</v>
      </c>
      <c r="D320" s="217" t="s">
        <v>152</v>
      </c>
      <c r="E320" s="218" t="s">
        <v>489</v>
      </c>
      <c r="F320" s="219" t="s">
        <v>490</v>
      </c>
      <c r="G320" s="220" t="s">
        <v>171</v>
      </c>
      <c r="H320" s="221">
        <v>259.624</v>
      </c>
      <c r="I320" s="24"/>
      <c r="J320" s="222">
        <f>ROUND(I320*H320,0)</f>
        <v>0</v>
      </c>
      <c r="K320" s="219" t="s">
        <v>156</v>
      </c>
      <c r="L320" s="61"/>
      <c r="M320" s="223" t="s">
        <v>1</v>
      </c>
      <c r="N320" s="224" t="s">
        <v>42</v>
      </c>
      <c r="O320" s="108"/>
      <c r="P320" s="225">
        <f>O320*H320</f>
        <v>0</v>
      </c>
      <c r="Q320" s="225">
        <v>0.000216</v>
      </c>
      <c r="R320" s="225">
        <f>Q320*H320</f>
        <v>0.056078784</v>
      </c>
      <c r="S320" s="225">
        <v>0</v>
      </c>
      <c r="T320" s="226">
        <f>S320*H320</f>
        <v>0</v>
      </c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R320" s="227" t="s">
        <v>237</v>
      </c>
      <c r="AT320" s="227" t="s">
        <v>152</v>
      </c>
      <c r="AU320" s="227" t="s">
        <v>86</v>
      </c>
      <c r="AY320" s="43" t="s">
        <v>149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43" t="s">
        <v>8</v>
      </c>
      <c r="BK320" s="228">
        <f>ROUND(I320*H320,0)</f>
        <v>0</v>
      </c>
      <c r="BL320" s="43" t="s">
        <v>237</v>
      </c>
      <c r="BM320" s="227" t="s">
        <v>491</v>
      </c>
    </row>
    <row r="321" spans="2:51" s="229" customFormat="1" ht="11.25">
      <c r="B321" s="230"/>
      <c r="D321" s="231" t="s">
        <v>159</v>
      </c>
      <c r="E321" s="232" t="s">
        <v>1</v>
      </c>
      <c r="F321" s="233" t="s">
        <v>492</v>
      </c>
      <c r="H321" s="234">
        <v>259.624</v>
      </c>
      <c r="L321" s="230"/>
      <c r="M321" s="263"/>
      <c r="N321" s="264"/>
      <c r="O321" s="264"/>
      <c r="P321" s="264"/>
      <c r="Q321" s="264"/>
      <c r="R321" s="264"/>
      <c r="S321" s="264"/>
      <c r="T321" s="265"/>
      <c r="AT321" s="232" t="s">
        <v>159</v>
      </c>
      <c r="AU321" s="232" t="s">
        <v>86</v>
      </c>
      <c r="AV321" s="229" t="s">
        <v>86</v>
      </c>
      <c r="AW321" s="229" t="s">
        <v>33</v>
      </c>
      <c r="AX321" s="229" t="s">
        <v>8</v>
      </c>
      <c r="AY321" s="232" t="s">
        <v>149</v>
      </c>
    </row>
    <row r="322" spans="1:31" s="66" customFormat="1" ht="6.95" customHeight="1">
      <c r="A322" s="60"/>
      <c r="B322" s="87"/>
      <c r="C322" s="88"/>
      <c r="D322" s="88"/>
      <c r="E322" s="88"/>
      <c r="F322" s="88"/>
      <c r="G322" s="88"/>
      <c r="H322" s="88"/>
      <c r="I322" s="88"/>
      <c r="J322" s="88"/>
      <c r="K322" s="88"/>
      <c r="L322" s="61"/>
      <c r="M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</row>
  </sheetData>
  <sheetProtection password="C8B4" sheet="1" objects="1" scenarios="1"/>
  <autoFilter ref="C128:K321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40" customWidth="1"/>
    <col min="2" max="2" width="1.1484375" style="40" customWidth="1"/>
    <col min="3" max="3" width="4.140625" style="40" customWidth="1"/>
    <col min="4" max="4" width="4.28125" style="40" customWidth="1"/>
    <col min="5" max="5" width="17.140625" style="40" customWidth="1"/>
    <col min="6" max="6" width="50.8515625" style="40" customWidth="1"/>
    <col min="7" max="7" width="7.421875" style="40" customWidth="1"/>
    <col min="8" max="8" width="11.421875" style="40" customWidth="1"/>
    <col min="9" max="11" width="20.140625" style="40" customWidth="1"/>
    <col min="12" max="12" width="9.28125" style="40" customWidth="1"/>
    <col min="13" max="13" width="10.8515625" style="40" hidden="1" customWidth="1"/>
    <col min="14" max="14" width="9.28125" style="40" hidden="1" customWidth="1"/>
    <col min="15" max="20" width="14.140625" style="40" hidden="1" customWidth="1"/>
    <col min="21" max="21" width="16.28125" style="40" hidden="1" customWidth="1"/>
    <col min="22" max="22" width="12.28125" style="40" customWidth="1"/>
    <col min="23" max="23" width="16.28125" style="40" customWidth="1"/>
    <col min="24" max="24" width="12.28125" style="40" customWidth="1"/>
    <col min="25" max="25" width="15.00390625" style="40" customWidth="1"/>
    <col min="26" max="26" width="11.00390625" style="40" customWidth="1"/>
    <col min="27" max="27" width="15.00390625" style="40" customWidth="1"/>
    <col min="28" max="28" width="16.28125" style="40" customWidth="1"/>
    <col min="29" max="29" width="11.00390625" style="40" customWidth="1"/>
    <col min="30" max="30" width="15.00390625" style="40" customWidth="1"/>
    <col min="31" max="31" width="16.28125" style="40" customWidth="1"/>
    <col min="32" max="43" width="9.28125" style="40" customWidth="1"/>
    <col min="44" max="65" width="9.28125" style="40" hidden="1" customWidth="1"/>
    <col min="66" max="16384" width="9.28125" style="40" customWidth="1"/>
  </cols>
  <sheetData>
    <row r="1" ht="12"/>
    <row r="2" spans="12:46" ht="36.95" customHeight="1">
      <c r="L2" s="41" t="s">
        <v>5</v>
      </c>
      <c r="M2" s="42"/>
      <c r="N2" s="42"/>
      <c r="O2" s="42"/>
      <c r="P2" s="42"/>
      <c r="Q2" s="42"/>
      <c r="R2" s="42"/>
      <c r="S2" s="42"/>
      <c r="T2" s="42"/>
      <c r="U2" s="42"/>
      <c r="V2" s="42"/>
      <c r="AT2" s="43" t="s">
        <v>88</v>
      </c>
    </row>
    <row r="3" spans="2:46" ht="6.95" customHeight="1">
      <c r="B3" s="44"/>
      <c r="C3" s="45"/>
      <c r="D3" s="45"/>
      <c r="E3" s="45"/>
      <c r="F3" s="45"/>
      <c r="G3" s="45"/>
      <c r="H3" s="45"/>
      <c r="I3" s="45"/>
      <c r="J3" s="45"/>
      <c r="K3" s="45"/>
      <c r="L3" s="46"/>
      <c r="AT3" s="43" t="s">
        <v>86</v>
      </c>
    </row>
    <row r="4" spans="2:46" ht="24.95" customHeight="1">
      <c r="B4" s="46"/>
      <c r="D4" s="47" t="s">
        <v>95</v>
      </c>
      <c r="L4" s="46"/>
      <c r="M4" s="156" t="s">
        <v>11</v>
      </c>
      <c r="AT4" s="43" t="s">
        <v>3</v>
      </c>
    </row>
    <row r="5" spans="2:12" ht="6.95" customHeight="1">
      <c r="B5" s="46"/>
      <c r="L5" s="46"/>
    </row>
    <row r="6" spans="2:12" ht="12" customHeight="1">
      <c r="B6" s="46"/>
      <c r="D6" s="56" t="s">
        <v>17</v>
      </c>
      <c r="L6" s="46"/>
    </row>
    <row r="7" spans="2:12" ht="16.5" customHeight="1">
      <c r="B7" s="46"/>
      <c r="E7" s="157" t="str">
        <f>'Rekapitulace stavby'!K6</f>
        <v>Rekonstrukce střechy Letní stadión Chrudim</v>
      </c>
      <c r="F7" s="158"/>
      <c r="G7" s="158"/>
      <c r="H7" s="158"/>
      <c r="L7" s="46"/>
    </row>
    <row r="8" spans="1:31" s="66" customFormat="1" ht="12" customHeight="1">
      <c r="A8" s="60"/>
      <c r="B8" s="61"/>
      <c r="C8" s="60"/>
      <c r="D8" s="56" t="s">
        <v>108</v>
      </c>
      <c r="E8" s="60"/>
      <c r="F8" s="60"/>
      <c r="G8" s="60"/>
      <c r="H8" s="60"/>
      <c r="I8" s="60"/>
      <c r="J8" s="60"/>
      <c r="K8" s="60"/>
      <c r="L8" s="82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s="66" customFormat="1" ht="16.5" customHeight="1">
      <c r="A9" s="60"/>
      <c r="B9" s="61"/>
      <c r="C9" s="60"/>
      <c r="D9" s="60"/>
      <c r="E9" s="96" t="s">
        <v>493</v>
      </c>
      <c r="F9" s="159"/>
      <c r="G9" s="159"/>
      <c r="H9" s="159"/>
      <c r="I9" s="60"/>
      <c r="J9" s="60"/>
      <c r="K9" s="60"/>
      <c r="L9" s="82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s="66" customFormat="1" ht="11.25">
      <c r="A10" s="60"/>
      <c r="B10" s="61"/>
      <c r="C10" s="60"/>
      <c r="D10" s="60"/>
      <c r="E10" s="60"/>
      <c r="F10" s="60"/>
      <c r="G10" s="60"/>
      <c r="H10" s="60"/>
      <c r="I10" s="60"/>
      <c r="J10" s="60"/>
      <c r="K10" s="60"/>
      <c r="L10" s="82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s="66" customFormat="1" ht="12" customHeight="1">
      <c r="A11" s="60"/>
      <c r="B11" s="61"/>
      <c r="C11" s="60"/>
      <c r="D11" s="56" t="s">
        <v>19</v>
      </c>
      <c r="E11" s="60"/>
      <c r="F11" s="57" t="s">
        <v>1</v>
      </c>
      <c r="G11" s="60"/>
      <c r="H11" s="60"/>
      <c r="I11" s="56" t="s">
        <v>20</v>
      </c>
      <c r="J11" s="57" t="s">
        <v>1</v>
      </c>
      <c r="K11" s="60"/>
      <c r="L11" s="82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s="66" customFormat="1" ht="12" customHeight="1">
      <c r="A12" s="60"/>
      <c r="B12" s="61"/>
      <c r="C12" s="60"/>
      <c r="D12" s="56" t="s">
        <v>21</v>
      </c>
      <c r="E12" s="60"/>
      <c r="F12" s="57" t="s">
        <v>22</v>
      </c>
      <c r="G12" s="60"/>
      <c r="H12" s="60"/>
      <c r="I12" s="56" t="s">
        <v>23</v>
      </c>
      <c r="J12" s="160" t="str">
        <f>'Rekapitulace stavby'!AN8</f>
        <v>24. 5. 2021</v>
      </c>
      <c r="K12" s="60"/>
      <c r="L12" s="82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s="66" customFormat="1" ht="10.9" customHeight="1">
      <c r="A13" s="60"/>
      <c r="B13" s="61"/>
      <c r="C13" s="60"/>
      <c r="D13" s="60"/>
      <c r="E13" s="60"/>
      <c r="F13" s="60"/>
      <c r="G13" s="60"/>
      <c r="H13" s="60"/>
      <c r="I13" s="60"/>
      <c r="J13" s="60"/>
      <c r="K13" s="60"/>
      <c r="L13" s="82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s="66" customFormat="1" ht="12" customHeight="1">
      <c r="A14" s="60"/>
      <c r="B14" s="61"/>
      <c r="C14" s="60"/>
      <c r="D14" s="56" t="s">
        <v>25</v>
      </c>
      <c r="E14" s="60"/>
      <c r="F14" s="60"/>
      <c r="G14" s="60"/>
      <c r="H14" s="60"/>
      <c r="I14" s="56" t="s">
        <v>26</v>
      </c>
      <c r="J14" s="57" t="s">
        <v>1</v>
      </c>
      <c r="K14" s="60"/>
      <c r="L14" s="82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s="66" customFormat="1" ht="18" customHeight="1">
      <c r="A15" s="60"/>
      <c r="B15" s="61"/>
      <c r="C15" s="60"/>
      <c r="D15" s="60"/>
      <c r="E15" s="57" t="s">
        <v>27</v>
      </c>
      <c r="F15" s="60"/>
      <c r="G15" s="60"/>
      <c r="H15" s="60"/>
      <c r="I15" s="56" t="s">
        <v>28</v>
      </c>
      <c r="J15" s="57" t="s">
        <v>1</v>
      </c>
      <c r="K15" s="60"/>
      <c r="L15" s="82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s="66" customFormat="1" ht="6.95" customHeight="1">
      <c r="A16" s="60"/>
      <c r="B16" s="61"/>
      <c r="C16" s="60"/>
      <c r="D16" s="60"/>
      <c r="E16" s="60"/>
      <c r="F16" s="60"/>
      <c r="G16" s="60"/>
      <c r="H16" s="60"/>
      <c r="I16" s="60"/>
      <c r="J16" s="60"/>
      <c r="K16" s="60"/>
      <c r="L16" s="82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s="66" customFormat="1" ht="12" customHeight="1">
      <c r="A17" s="60"/>
      <c r="B17" s="61"/>
      <c r="C17" s="60"/>
      <c r="D17" s="56" t="s">
        <v>29</v>
      </c>
      <c r="E17" s="60"/>
      <c r="F17" s="60"/>
      <c r="G17" s="60"/>
      <c r="H17" s="60"/>
      <c r="I17" s="56" t="s">
        <v>26</v>
      </c>
      <c r="J17" s="12" t="str">
        <f>'Rekapitulace stavby'!AN13</f>
        <v>Vyplň údaj</v>
      </c>
      <c r="K17" s="60"/>
      <c r="L17" s="82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s="66" customFormat="1" ht="18" customHeight="1">
      <c r="A18" s="60"/>
      <c r="B18" s="61"/>
      <c r="C18" s="60"/>
      <c r="D18" s="60"/>
      <c r="E18" s="38" t="str">
        <f>'Rekapitulace stavby'!E14</f>
        <v>Vyplň údaj</v>
      </c>
      <c r="F18" s="266"/>
      <c r="G18" s="266"/>
      <c r="H18" s="266"/>
      <c r="I18" s="56" t="s">
        <v>28</v>
      </c>
      <c r="J18" s="12" t="str">
        <f>'Rekapitulace stavby'!AN14</f>
        <v>Vyplň údaj</v>
      </c>
      <c r="K18" s="60"/>
      <c r="L18" s="82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s="66" customFormat="1" ht="6.95" customHeight="1">
      <c r="A19" s="60"/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82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s="66" customFormat="1" ht="12" customHeight="1">
      <c r="A20" s="60"/>
      <c r="B20" s="61"/>
      <c r="C20" s="60"/>
      <c r="D20" s="56" t="s">
        <v>31</v>
      </c>
      <c r="E20" s="60"/>
      <c r="F20" s="60"/>
      <c r="G20" s="60"/>
      <c r="H20" s="60"/>
      <c r="I20" s="56" t="s">
        <v>26</v>
      </c>
      <c r="J20" s="57" t="s">
        <v>1</v>
      </c>
      <c r="K20" s="60"/>
      <c r="L20" s="82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s="66" customFormat="1" ht="18" customHeight="1">
      <c r="A21" s="60"/>
      <c r="B21" s="61"/>
      <c r="C21" s="60"/>
      <c r="D21" s="60"/>
      <c r="E21" s="57" t="s">
        <v>32</v>
      </c>
      <c r="F21" s="60"/>
      <c r="G21" s="60"/>
      <c r="H21" s="60"/>
      <c r="I21" s="56" t="s">
        <v>28</v>
      </c>
      <c r="J21" s="57" t="s">
        <v>1</v>
      </c>
      <c r="K21" s="60"/>
      <c r="L21" s="8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s="66" customFormat="1" ht="6.95" customHeight="1">
      <c r="A22" s="60"/>
      <c r="B22" s="61"/>
      <c r="C22" s="60"/>
      <c r="D22" s="60"/>
      <c r="E22" s="60"/>
      <c r="F22" s="60"/>
      <c r="G22" s="60"/>
      <c r="H22" s="60"/>
      <c r="I22" s="60"/>
      <c r="J22" s="60"/>
      <c r="K22" s="60"/>
      <c r="L22" s="8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s="66" customFormat="1" ht="12" customHeight="1">
      <c r="A23" s="60"/>
      <c r="B23" s="61"/>
      <c r="C23" s="60"/>
      <c r="D23" s="56" t="s">
        <v>34</v>
      </c>
      <c r="E23" s="60"/>
      <c r="F23" s="60"/>
      <c r="G23" s="60"/>
      <c r="H23" s="60"/>
      <c r="I23" s="56" t="s">
        <v>26</v>
      </c>
      <c r="J23" s="57" t="s">
        <v>1</v>
      </c>
      <c r="K23" s="60"/>
      <c r="L23" s="82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s="66" customFormat="1" ht="18" customHeight="1">
      <c r="A24" s="60"/>
      <c r="B24" s="61"/>
      <c r="C24" s="60"/>
      <c r="D24" s="60"/>
      <c r="E24" s="57" t="s">
        <v>35</v>
      </c>
      <c r="F24" s="60"/>
      <c r="G24" s="60"/>
      <c r="H24" s="60"/>
      <c r="I24" s="56" t="s">
        <v>28</v>
      </c>
      <c r="J24" s="57" t="s">
        <v>1</v>
      </c>
      <c r="K24" s="60"/>
      <c r="L24" s="82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s="66" customFormat="1" ht="6.95" customHeight="1">
      <c r="A25" s="60"/>
      <c r="B25" s="61"/>
      <c r="C25" s="60"/>
      <c r="D25" s="60"/>
      <c r="E25" s="60"/>
      <c r="F25" s="60"/>
      <c r="G25" s="60"/>
      <c r="H25" s="60"/>
      <c r="I25" s="60"/>
      <c r="J25" s="60"/>
      <c r="K25" s="60"/>
      <c r="L25" s="82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s="66" customFormat="1" ht="12" customHeight="1">
      <c r="A26" s="60"/>
      <c r="B26" s="61"/>
      <c r="C26" s="60"/>
      <c r="D26" s="56" t="s">
        <v>36</v>
      </c>
      <c r="E26" s="60"/>
      <c r="F26" s="60"/>
      <c r="G26" s="60"/>
      <c r="H26" s="60"/>
      <c r="I26" s="60"/>
      <c r="J26" s="60"/>
      <c r="K26" s="60"/>
      <c r="L26" s="82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s="164" customFormat="1" ht="16.5" customHeight="1">
      <c r="A27" s="161"/>
      <c r="B27" s="162"/>
      <c r="C27" s="161"/>
      <c r="D27" s="161"/>
      <c r="E27" s="58" t="s">
        <v>1</v>
      </c>
      <c r="F27" s="58"/>
      <c r="G27" s="58"/>
      <c r="H27" s="58"/>
      <c r="I27" s="161"/>
      <c r="J27" s="161"/>
      <c r="K27" s="161"/>
      <c r="L27" s="163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66" customFormat="1" ht="6.95" customHeight="1">
      <c r="A28" s="60"/>
      <c r="B28" s="61"/>
      <c r="C28" s="60"/>
      <c r="D28" s="60"/>
      <c r="E28" s="60"/>
      <c r="F28" s="60"/>
      <c r="G28" s="60"/>
      <c r="H28" s="60"/>
      <c r="I28" s="60"/>
      <c r="J28" s="60"/>
      <c r="K28" s="60"/>
      <c r="L28" s="82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s="66" customFormat="1" ht="6.95" customHeight="1">
      <c r="A29" s="60"/>
      <c r="B29" s="61"/>
      <c r="C29" s="60"/>
      <c r="D29" s="121"/>
      <c r="E29" s="121"/>
      <c r="F29" s="121"/>
      <c r="G29" s="121"/>
      <c r="H29" s="121"/>
      <c r="I29" s="121"/>
      <c r="J29" s="121"/>
      <c r="K29" s="121"/>
      <c r="L29" s="82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s="66" customFormat="1" ht="25.35" customHeight="1">
      <c r="A30" s="60"/>
      <c r="B30" s="61"/>
      <c r="C30" s="60"/>
      <c r="D30" s="165" t="s">
        <v>37</v>
      </c>
      <c r="E30" s="60"/>
      <c r="F30" s="60"/>
      <c r="G30" s="60"/>
      <c r="H30" s="60"/>
      <c r="I30" s="60"/>
      <c r="J30" s="166">
        <f>ROUND(J126,0)</f>
        <v>0</v>
      </c>
      <c r="K30" s="60"/>
      <c r="L30" s="82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s="66" customFormat="1" ht="6.95" customHeight="1">
      <c r="A31" s="60"/>
      <c r="B31" s="61"/>
      <c r="C31" s="60"/>
      <c r="D31" s="121"/>
      <c r="E31" s="121"/>
      <c r="F31" s="121"/>
      <c r="G31" s="121"/>
      <c r="H31" s="121"/>
      <c r="I31" s="121"/>
      <c r="J31" s="121"/>
      <c r="K31" s="121"/>
      <c r="L31" s="82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s="66" customFormat="1" ht="14.45" customHeight="1">
      <c r="A32" s="60"/>
      <c r="B32" s="61"/>
      <c r="C32" s="60"/>
      <c r="D32" s="60"/>
      <c r="E32" s="60"/>
      <c r="F32" s="167" t="s">
        <v>39</v>
      </c>
      <c r="G32" s="60"/>
      <c r="H32" s="60"/>
      <c r="I32" s="167" t="s">
        <v>38</v>
      </c>
      <c r="J32" s="167" t="s">
        <v>40</v>
      </c>
      <c r="K32" s="60"/>
      <c r="L32" s="82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s="66" customFormat="1" ht="14.45" customHeight="1">
      <c r="A33" s="60"/>
      <c r="B33" s="61"/>
      <c r="C33" s="60"/>
      <c r="D33" s="168" t="s">
        <v>41</v>
      </c>
      <c r="E33" s="56" t="s">
        <v>42</v>
      </c>
      <c r="F33" s="169">
        <f>ROUND((SUM(BE126:BE145)),0)</f>
        <v>0</v>
      </c>
      <c r="G33" s="60"/>
      <c r="H33" s="60"/>
      <c r="I33" s="170">
        <v>0.21</v>
      </c>
      <c r="J33" s="169">
        <f>ROUND(((SUM(BE126:BE145))*I33),0)</f>
        <v>0</v>
      </c>
      <c r="K33" s="60"/>
      <c r="L33" s="82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s="66" customFormat="1" ht="14.45" customHeight="1">
      <c r="A34" s="60"/>
      <c r="B34" s="61"/>
      <c r="C34" s="60"/>
      <c r="D34" s="60"/>
      <c r="E34" s="56" t="s">
        <v>43</v>
      </c>
      <c r="F34" s="169">
        <f>ROUND((SUM(BF126:BF145)),0)</f>
        <v>0</v>
      </c>
      <c r="G34" s="60"/>
      <c r="H34" s="60"/>
      <c r="I34" s="170">
        <v>0.15</v>
      </c>
      <c r="J34" s="169">
        <f>ROUND(((SUM(BF126:BF145))*I34),0)</f>
        <v>0</v>
      </c>
      <c r="K34" s="60"/>
      <c r="L34" s="82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s="66" customFormat="1" ht="14.45" customHeight="1" hidden="1">
      <c r="A35" s="60"/>
      <c r="B35" s="61"/>
      <c r="C35" s="60"/>
      <c r="D35" s="60"/>
      <c r="E35" s="56" t="s">
        <v>44</v>
      </c>
      <c r="F35" s="169">
        <f>ROUND((SUM(BG126:BG145)),0)</f>
        <v>0</v>
      </c>
      <c r="G35" s="60"/>
      <c r="H35" s="60"/>
      <c r="I35" s="170">
        <v>0.21</v>
      </c>
      <c r="J35" s="169">
        <f>0</f>
        <v>0</v>
      </c>
      <c r="K35" s="60"/>
      <c r="L35" s="82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s="66" customFormat="1" ht="14.45" customHeight="1" hidden="1">
      <c r="A36" s="60"/>
      <c r="B36" s="61"/>
      <c r="C36" s="60"/>
      <c r="D36" s="60"/>
      <c r="E36" s="56" t="s">
        <v>45</v>
      </c>
      <c r="F36" s="169">
        <f>ROUND((SUM(BH126:BH145)),0)</f>
        <v>0</v>
      </c>
      <c r="G36" s="60"/>
      <c r="H36" s="60"/>
      <c r="I36" s="170">
        <v>0.15</v>
      </c>
      <c r="J36" s="169">
        <f>0</f>
        <v>0</v>
      </c>
      <c r="K36" s="60"/>
      <c r="L36" s="82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s="66" customFormat="1" ht="14.45" customHeight="1" hidden="1">
      <c r="A37" s="60"/>
      <c r="B37" s="61"/>
      <c r="C37" s="60"/>
      <c r="D37" s="60"/>
      <c r="E37" s="56" t="s">
        <v>46</v>
      </c>
      <c r="F37" s="169">
        <f>ROUND((SUM(BI126:BI145)),0)</f>
        <v>0</v>
      </c>
      <c r="G37" s="60"/>
      <c r="H37" s="60"/>
      <c r="I37" s="170">
        <v>0</v>
      </c>
      <c r="J37" s="169">
        <f>0</f>
        <v>0</v>
      </c>
      <c r="K37" s="60"/>
      <c r="L37" s="82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s="66" customFormat="1" ht="6.95" customHeight="1">
      <c r="A38" s="60"/>
      <c r="B38" s="61"/>
      <c r="C38" s="60"/>
      <c r="D38" s="60"/>
      <c r="E38" s="60"/>
      <c r="F38" s="60"/>
      <c r="G38" s="60"/>
      <c r="H38" s="60"/>
      <c r="I38" s="60"/>
      <c r="J38" s="60"/>
      <c r="K38" s="60"/>
      <c r="L38" s="82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s="66" customFormat="1" ht="25.35" customHeight="1">
      <c r="A39" s="60"/>
      <c r="B39" s="61"/>
      <c r="C39" s="171"/>
      <c r="D39" s="172" t="s">
        <v>47</v>
      </c>
      <c r="E39" s="112"/>
      <c r="F39" s="112"/>
      <c r="G39" s="173" t="s">
        <v>48</v>
      </c>
      <c r="H39" s="174" t="s">
        <v>49</v>
      </c>
      <c r="I39" s="112"/>
      <c r="J39" s="175">
        <f>SUM(J30:J37)</f>
        <v>0</v>
      </c>
      <c r="K39" s="176"/>
      <c r="L39" s="82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s="66" customFormat="1" ht="14.45" customHeight="1">
      <c r="A40" s="60"/>
      <c r="B40" s="61"/>
      <c r="C40" s="60"/>
      <c r="D40" s="60"/>
      <c r="E40" s="60"/>
      <c r="F40" s="60"/>
      <c r="G40" s="60"/>
      <c r="H40" s="60"/>
      <c r="I40" s="60"/>
      <c r="J40" s="60"/>
      <c r="K40" s="60"/>
      <c r="L40" s="82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2:12" ht="14.45" customHeight="1">
      <c r="B41" s="46"/>
      <c r="L41" s="46"/>
    </row>
    <row r="42" spans="2:12" ht="14.45" customHeight="1">
      <c r="B42" s="46"/>
      <c r="L42" s="46"/>
    </row>
    <row r="43" spans="2:12" ht="14.45" customHeight="1">
      <c r="B43" s="46"/>
      <c r="L43" s="46"/>
    </row>
    <row r="44" spans="2:12" ht="14.45" customHeight="1">
      <c r="B44" s="46"/>
      <c r="L44" s="46"/>
    </row>
    <row r="45" spans="2:12" ht="14.45" customHeight="1">
      <c r="B45" s="46"/>
      <c r="L45" s="46"/>
    </row>
    <row r="46" spans="2:12" ht="14.45" customHeight="1">
      <c r="B46" s="46"/>
      <c r="L46" s="46"/>
    </row>
    <row r="47" spans="2:12" ht="14.45" customHeight="1">
      <c r="B47" s="46"/>
      <c r="L47" s="46"/>
    </row>
    <row r="48" spans="2:12" ht="14.45" customHeight="1">
      <c r="B48" s="46"/>
      <c r="L48" s="46"/>
    </row>
    <row r="49" spans="2:12" ht="14.45" customHeight="1">
      <c r="B49" s="46"/>
      <c r="L49" s="46"/>
    </row>
    <row r="50" spans="2:12" s="66" customFormat="1" ht="14.45" customHeight="1">
      <c r="B50" s="82"/>
      <c r="D50" s="83" t="s">
        <v>50</v>
      </c>
      <c r="E50" s="84"/>
      <c r="F50" s="84"/>
      <c r="G50" s="83" t="s">
        <v>51</v>
      </c>
      <c r="H50" s="84"/>
      <c r="I50" s="84"/>
      <c r="J50" s="84"/>
      <c r="K50" s="84"/>
      <c r="L50" s="82"/>
    </row>
    <row r="51" spans="2:12" ht="11.25">
      <c r="B51" s="46"/>
      <c r="L51" s="46"/>
    </row>
    <row r="52" spans="2:12" ht="11.25">
      <c r="B52" s="46"/>
      <c r="L52" s="46"/>
    </row>
    <row r="53" spans="2:12" ht="11.25">
      <c r="B53" s="46"/>
      <c r="L53" s="46"/>
    </row>
    <row r="54" spans="2:12" ht="11.25">
      <c r="B54" s="46"/>
      <c r="L54" s="46"/>
    </row>
    <row r="55" spans="2:12" ht="11.25">
      <c r="B55" s="46"/>
      <c r="L55" s="46"/>
    </row>
    <row r="56" spans="2:12" ht="11.25">
      <c r="B56" s="46"/>
      <c r="L56" s="46"/>
    </row>
    <row r="57" spans="2:12" ht="11.25">
      <c r="B57" s="46"/>
      <c r="L57" s="46"/>
    </row>
    <row r="58" spans="2:12" ht="11.25">
      <c r="B58" s="46"/>
      <c r="L58" s="46"/>
    </row>
    <row r="59" spans="2:12" ht="11.25">
      <c r="B59" s="46"/>
      <c r="L59" s="46"/>
    </row>
    <row r="60" spans="2:12" ht="11.25">
      <c r="B60" s="46"/>
      <c r="L60" s="46"/>
    </row>
    <row r="61" spans="1:31" s="66" customFormat="1" ht="12.75">
      <c r="A61" s="60"/>
      <c r="B61" s="61"/>
      <c r="C61" s="60"/>
      <c r="D61" s="85" t="s">
        <v>52</v>
      </c>
      <c r="E61" s="63"/>
      <c r="F61" s="177" t="s">
        <v>53</v>
      </c>
      <c r="G61" s="85" t="s">
        <v>52</v>
      </c>
      <c r="H61" s="63"/>
      <c r="I61" s="63"/>
      <c r="J61" s="178" t="s">
        <v>53</v>
      </c>
      <c r="K61" s="63"/>
      <c r="L61" s="82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2:12" ht="11.25">
      <c r="B62" s="46"/>
      <c r="L62" s="46"/>
    </row>
    <row r="63" spans="2:12" ht="11.25">
      <c r="B63" s="46"/>
      <c r="L63" s="46"/>
    </row>
    <row r="64" spans="2:12" ht="11.25">
      <c r="B64" s="46"/>
      <c r="L64" s="46"/>
    </row>
    <row r="65" spans="1:31" s="66" customFormat="1" ht="12.75">
      <c r="A65" s="60"/>
      <c r="B65" s="61"/>
      <c r="C65" s="60"/>
      <c r="D65" s="83" t="s">
        <v>54</v>
      </c>
      <c r="E65" s="86"/>
      <c r="F65" s="86"/>
      <c r="G65" s="83" t="s">
        <v>55</v>
      </c>
      <c r="H65" s="86"/>
      <c r="I65" s="86"/>
      <c r="J65" s="86"/>
      <c r="K65" s="86"/>
      <c r="L65" s="82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2:12" ht="11.25">
      <c r="B66" s="46"/>
      <c r="L66" s="46"/>
    </row>
    <row r="67" spans="2:12" ht="11.25">
      <c r="B67" s="46"/>
      <c r="L67" s="46"/>
    </row>
    <row r="68" spans="2:12" ht="11.25">
      <c r="B68" s="46"/>
      <c r="L68" s="46"/>
    </row>
    <row r="69" spans="2:12" ht="11.25">
      <c r="B69" s="46"/>
      <c r="L69" s="46"/>
    </row>
    <row r="70" spans="2:12" ht="11.25">
      <c r="B70" s="46"/>
      <c r="L70" s="46"/>
    </row>
    <row r="71" spans="2:12" ht="11.25">
      <c r="B71" s="46"/>
      <c r="L71" s="46"/>
    </row>
    <row r="72" spans="2:12" ht="11.25">
      <c r="B72" s="46"/>
      <c r="L72" s="46"/>
    </row>
    <row r="73" spans="2:12" ht="11.25">
      <c r="B73" s="46"/>
      <c r="L73" s="46"/>
    </row>
    <row r="74" spans="2:12" ht="11.25">
      <c r="B74" s="46"/>
      <c r="L74" s="46"/>
    </row>
    <row r="75" spans="2:12" ht="11.25">
      <c r="B75" s="46"/>
      <c r="L75" s="46"/>
    </row>
    <row r="76" spans="1:31" s="66" customFormat="1" ht="12.75">
      <c r="A76" s="60"/>
      <c r="B76" s="61"/>
      <c r="C76" s="60"/>
      <c r="D76" s="85" t="s">
        <v>52</v>
      </c>
      <c r="E76" s="63"/>
      <c r="F76" s="177" t="s">
        <v>53</v>
      </c>
      <c r="G76" s="85" t="s">
        <v>52</v>
      </c>
      <c r="H76" s="63"/>
      <c r="I76" s="63"/>
      <c r="J76" s="178" t="s">
        <v>53</v>
      </c>
      <c r="K76" s="63"/>
      <c r="L76" s="82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s="66" customFormat="1" ht="14.45" customHeight="1">
      <c r="A77" s="60"/>
      <c r="B77" s="87"/>
      <c r="C77" s="88"/>
      <c r="D77" s="88"/>
      <c r="E77" s="88"/>
      <c r="F77" s="88"/>
      <c r="G77" s="88"/>
      <c r="H77" s="88"/>
      <c r="I77" s="88"/>
      <c r="J77" s="88"/>
      <c r="K77" s="88"/>
      <c r="L77" s="82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81" spans="1:31" s="66" customFormat="1" ht="6.95" customHeight="1">
      <c r="A81" s="60"/>
      <c r="B81" s="89"/>
      <c r="C81" s="90"/>
      <c r="D81" s="90"/>
      <c r="E81" s="90"/>
      <c r="F81" s="90"/>
      <c r="G81" s="90"/>
      <c r="H81" s="90"/>
      <c r="I81" s="90"/>
      <c r="J81" s="90"/>
      <c r="K81" s="90"/>
      <c r="L81" s="82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s="66" customFormat="1" ht="24.95" customHeight="1">
      <c r="A82" s="60"/>
      <c r="B82" s="61"/>
      <c r="C82" s="47" t="s">
        <v>116</v>
      </c>
      <c r="D82" s="60"/>
      <c r="E82" s="60"/>
      <c r="F82" s="60"/>
      <c r="G82" s="60"/>
      <c r="H82" s="60"/>
      <c r="I82" s="60"/>
      <c r="J82" s="60"/>
      <c r="K82" s="60"/>
      <c r="L82" s="82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s="66" customFormat="1" ht="6.95" customHeight="1">
      <c r="A83" s="60"/>
      <c r="B83" s="61"/>
      <c r="C83" s="60"/>
      <c r="D83" s="60"/>
      <c r="E83" s="60"/>
      <c r="F83" s="60"/>
      <c r="G83" s="60"/>
      <c r="H83" s="60"/>
      <c r="I83" s="60"/>
      <c r="J83" s="60"/>
      <c r="K83" s="60"/>
      <c r="L83" s="82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s="66" customFormat="1" ht="12" customHeight="1">
      <c r="A84" s="60"/>
      <c r="B84" s="61"/>
      <c r="C84" s="56" t="s">
        <v>17</v>
      </c>
      <c r="D84" s="60"/>
      <c r="E84" s="60"/>
      <c r="F84" s="60"/>
      <c r="G84" s="60"/>
      <c r="H84" s="60"/>
      <c r="I84" s="60"/>
      <c r="J84" s="60"/>
      <c r="K84" s="60"/>
      <c r="L84" s="82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s="66" customFormat="1" ht="16.5" customHeight="1">
      <c r="A85" s="60"/>
      <c r="B85" s="61"/>
      <c r="C85" s="60"/>
      <c r="D85" s="60"/>
      <c r="E85" s="157" t="str">
        <f>E7</f>
        <v>Rekonstrukce střechy Letní stadión Chrudim</v>
      </c>
      <c r="F85" s="158"/>
      <c r="G85" s="158"/>
      <c r="H85" s="158"/>
      <c r="I85" s="60"/>
      <c r="J85" s="60"/>
      <c r="K85" s="60"/>
      <c r="L85" s="82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s="66" customFormat="1" ht="12" customHeight="1">
      <c r="A86" s="60"/>
      <c r="B86" s="61"/>
      <c r="C86" s="56" t="s">
        <v>108</v>
      </c>
      <c r="D86" s="60"/>
      <c r="E86" s="60"/>
      <c r="F86" s="60"/>
      <c r="G86" s="60"/>
      <c r="H86" s="60"/>
      <c r="I86" s="60"/>
      <c r="J86" s="60"/>
      <c r="K86" s="60"/>
      <c r="L86" s="82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s="66" customFormat="1" ht="16.5" customHeight="1">
      <c r="A87" s="60"/>
      <c r="B87" s="61"/>
      <c r="C87" s="60"/>
      <c r="D87" s="60"/>
      <c r="E87" s="96" t="str">
        <f>E9</f>
        <v>2 - Vedlejší náklady</v>
      </c>
      <c r="F87" s="159"/>
      <c r="G87" s="159"/>
      <c r="H87" s="159"/>
      <c r="I87" s="60"/>
      <c r="J87" s="60"/>
      <c r="K87" s="60"/>
      <c r="L87" s="82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s="66" customFormat="1" ht="6.95" customHeight="1">
      <c r="A88" s="60"/>
      <c r="B88" s="61"/>
      <c r="C88" s="60"/>
      <c r="D88" s="60"/>
      <c r="E88" s="60"/>
      <c r="F88" s="60"/>
      <c r="G88" s="60"/>
      <c r="H88" s="60"/>
      <c r="I88" s="60"/>
      <c r="J88" s="60"/>
      <c r="K88" s="60"/>
      <c r="L88" s="82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s="66" customFormat="1" ht="12" customHeight="1">
      <c r="A89" s="60"/>
      <c r="B89" s="61"/>
      <c r="C89" s="56" t="s">
        <v>21</v>
      </c>
      <c r="D89" s="60"/>
      <c r="E89" s="60"/>
      <c r="F89" s="57" t="str">
        <f>F12</f>
        <v>Chrudim, Novoměstská 230</v>
      </c>
      <c r="G89" s="60"/>
      <c r="H89" s="60"/>
      <c r="I89" s="56" t="s">
        <v>23</v>
      </c>
      <c r="J89" s="160" t="str">
        <f>IF(J12="","",J12)</f>
        <v>24. 5. 2021</v>
      </c>
      <c r="K89" s="60"/>
      <c r="L89" s="82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s="66" customFormat="1" ht="6.95" customHeight="1">
      <c r="A90" s="60"/>
      <c r="B90" s="61"/>
      <c r="C90" s="60"/>
      <c r="D90" s="60"/>
      <c r="E90" s="60"/>
      <c r="F90" s="60"/>
      <c r="G90" s="60"/>
      <c r="H90" s="60"/>
      <c r="I90" s="60"/>
      <c r="J90" s="60"/>
      <c r="K90" s="60"/>
      <c r="L90" s="82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s="66" customFormat="1" ht="40.15" customHeight="1">
      <c r="A91" s="60"/>
      <c r="B91" s="61"/>
      <c r="C91" s="56" t="s">
        <v>25</v>
      </c>
      <c r="D91" s="60"/>
      <c r="E91" s="60"/>
      <c r="F91" s="57" t="str">
        <f>E15</f>
        <v>Sportovní areály města Chrudim s.r.o., V Průhonech</v>
      </c>
      <c r="G91" s="60"/>
      <c r="H91" s="60"/>
      <c r="I91" s="56" t="s">
        <v>31</v>
      </c>
      <c r="J91" s="179" t="str">
        <f>E21</f>
        <v>ing. Petr Linek, Sokolovská 519, Chrudim</v>
      </c>
      <c r="K91" s="60"/>
      <c r="L91" s="82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s="66" customFormat="1" ht="15.2" customHeight="1">
      <c r="A92" s="60"/>
      <c r="B92" s="61"/>
      <c r="C92" s="56" t="s">
        <v>29</v>
      </c>
      <c r="D92" s="60"/>
      <c r="E92" s="60"/>
      <c r="F92" s="57" t="str">
        <f>IF(E18="","",E18)</f>
        <v>Vyplň údaj</v>
      </c>
      <c r="G92" s="60"/>
      <c r="H92" s="60"/>
      <c r="I92" s="56" t="s">
        <v>34</v>
      </c>
      <c r="J92" s="179" t="str">
        <f>E24</f>
        <v>ing. V. Švehla</v>
      </c>
      <c r="K92" s="60"/>
      <c r="L92" s="82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s="66" customFormat="1" ht="10.35" customHeight="1">
      <c r="A93" s="60"/>
      <c r="B93" s="61"/>
      <c r="C93" s="60"/>
      <c r="D93" s="60"/>
      <c r="E93" s="60"/>
      <c r="F93" s="60"/>
      <c r="G93" s="60"/>
      <c r="H93" s="60"/>
      <c r="I93" s="60"/>
      <c r="J93" s="60"/>
      <c r="K93" s="60"/>
      <c r="L93" s="82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s="66" customFormat="1" ht="29.25" customHeight="1">
      <c r="A94" s="60"/>
      <c r="B94" s="61"/>
      <c r="C94" s="180" t="s">
        <v>117</v>
      </c>
      <c r="D94" s="171"/>
      <c r="E94" s="171"/>
      <c r="F94" s="171"/>
      <c r="G94" s="171"/>
      <c r="H94" s="171"/>
      <c r="I94" s="171"/>
      <c r="J94" s="181" t="s">
        <v>118</v>
      </c>
      <c r="K94" s="171"/>
      <c r="L94" s="82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s="66" customFormat="1" ht="10.35" customHeight="1">
      <c r="A95" s="60"/>
      <c r="B95" s="61"/>
      <c r="C95" s="60"/>
      <c r="D95" s="60"/>
      <c r="E95" s="60"/>
      <c r="F95" s="60"/>
      <c r="G95" s="60"/>
      <c r="H95" s="60"/>
      <c r="I95" s="60"/>
      <c r="J95" s="60"/>
      <c r="K95" s="60"/>
      <c r="L95" s="82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47" s="66" customFormat="1" ht="22.9" customHeight="1">
      <c r="A96" s="60"/>
      <c r="B96" s="61"/>
      <c r="C96" s="182" t="s">
        <v>119</v>
      </c>
      <c r="D96" s="60"/>
      <c r="E96" s="60"/>
      <c r="F96" s="60"/>
      <c r="G96" s="60"/>
      <c r="H96" s="60"/>
      <c r="I96" s="60"/>
      <c r="J96" s="166">
        <f>J126</f>
        <v>0</v>
      </c>
      <c r="K96" s="60"/>
      <c r="L96" s="82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U96" s="43" t="s">
        <v>120</v>
      </c>
    </row>
    <row r="97" spans="2:12" s="183" customFormat="1" ht="24.95" customHeight="1">
      <c r="B97" s="184"/>
      <c r="D97" s="185" t="s">
        <v>494</v>
      </c>
      <c r="E97" s="186"/>
      <c r="F97" s="186"/>
      <c r="G97" s="186"/>
      <c r="H97" s="186"/>
      <c r="I97" s="186"/>
      <c r="J97" s="187">
        <f>J127</f>
        <v>0</v>
      </c>
      <c r="L97" s="184"/>
    </row>
    <row r="98" spans="2:12" s="188" customFormat="1" ht="19.9" customHeight="1">
      <c r="B98" s="189"/>
      <c r="D98" s="190" t="s">
        <v>495</v>
      </c>
      <c r="E98" s="191"/>
      <c r="F98" s="191"/>
      <c r="G98" s="191"/>
      <c r="H98" s="191"/>
      <c r="I98" s="191"/>
      <c r="J98" s="192">
        <f>J128</f>
        <v>0</v>
      </c>
      <c r="L98" s="189"/>
    </row>
    <row r="99" spans="2:12" s="188" customFormat="1" ht="19.9" customHeight="1">
      <c r="B99" s="189"/>
      <c r="D99" s="190" t="s">
        <v>496</v>
      </c>
      <c r="E99" s="191"/>
      <c r="F99" s="191"/>
      <c r="G99" s="191"/>
      <c r="H99" s="191"/>
      <c r="I99" s="191"/>
      <c r="J99" s="192">
        <f>J130</f>
        <v>0</v>
      </c>
      <c r="L99" s="189"/>
    </row>
    <row r="100" spans="2:12" s="188" customFormat="1" ht="19.9" customHeight="1">
      <c r="B100" s="189"/>
      <c r="D100" s="190" t="s">
        <v>497</v>
      </c>
      <c r="E100" s="191"/>
      <c r="F100" s="191"/>
      <c r="G100" s="191"/>
      <c r="H100" s="191"/>
      <c r="I100" s="191"/>
      <c r="J100" s="192">
        <f>J132</f>
        <v>0</v>
      </c>
      <c r="L100" s="189"/>
    </row>
    <row r="101" spans="2:12" s="188" customFormat="1" ht="19.9" customHeight="1">
      <c r="B101" s="189"/>
      <c r="D101" s="190" t="s">
        <v>498</v>
      </c>
      <c r="E101" s="191"/>
      <c r="F101" s="191"/>
      <c r="G101" s="191"/>
      <c r="H101" s="191"/>
      <c r="I101" s="191"/>
      <c r="J101" s="192">
        <f>J134</f>
        <v>0</v>
      </c>
      <c r="L101" s="189"/>
    </row>
    <row r="102" spans="2:12" s="188" customFormat="1" ht="19.9" customHeight="1">
      <c r="B102" s="189"/>
      <c r="D102" s="190" t="s">
        <v>499</v>
      </c>
      <c r="E102" s="191"/>
      <c r="F102" s="191"/>
      <c r="G102" s="191"/>
      <c r="H102" s="191"/>
      <c r="I102" s="191"/>
      <c r="J102" s="192">
        <f>J136</f>
        <v>0</v>
      </c>
      <c r="L102" s="189"/>
    </row>
    <row r="103" spans="2:12" s="188" customFormat="1" ht="19.9" customHeight="1">
      <c r="B103" s="189"/>
      <c r="D103" s="190" t="s">
        <v>500</v>
      </c>
      <c r="E103" s="191"/>
      <c r="F103" s="191"/>
      <c r="G103" s="191"/>
      <c r="H103" s="191"/>
      <c r="I103" s="191"/>
      <c r="J103" s="192">
        <f>J138</f>
        <v>0</v>
      </c>
      <c r="L103" s="189"/>
    </row>
    <row r="104" spans="2:12" s="188" customFormat="1" ht="19.9" customHeight="1">
      <c r="B104" s="189"/>
      <c r="D104" s="190" t="s">
        <v>501</v>
      </c>
      <c r="E104" s="191"/>
      <c r="F104" s="191"/>
      <c r="G104" s="191"/>
      <c r="H104" s="191"/>
      <c r="I104" s="191"/>
      <c r="J104" s="192">
        <f>J140</f>
        <v>0</v>
      </c>
      <c r="L104" s="189"/>
    </row>
    <row r="105" spans="2:12" s="188" customFormat="1" ht="19.9" customHeight="1">
      <c r="B105" s="189"/>
      <c r="D105" s="190" t="s">
        <v>502</v>
      </c>
      <c r="E105" s="191"/>
      <c r="F105" s="191"/>
      <c r="G105" s="191"/>
      <c r="H105" s="191"/>
      <c r="I105" s="191"/>
      <c r="J105" s="192">
        <f>J142</f>
        <v>0</v>
      </c>
      <c r="L105" s="189"/>
    </row>
    <row r="106" spans="2:12" s="188" customFormat="1" ht="19.9" customHeight="1">
      <c r="B106" s="189"/>
      <c r="D106" s="190" t="s">
        <v>503</v>
      </c>
      <c r="E106" s="191"/>
      <c r="F106" s="191"/>
      <c r="G106" s="191"/>
      <c r="H106" s="191"/>
      <c r="I106" s="191"/>
      <c r="J106" s="192">
        <f>J144</f>
        <v>0</v>
      </c>
      <c r="L106" s="189"/>
    </row>
    <row r="107" spans="1:31" s="66" customFormat="1" ht="21.75" customHeight="1">
      <c r="A107" s="60"/>
      <c r="B107" s="61"/>
      <c r="C107" s="60"/>
      <c r="D107" s="60"/>
      <c r="E107" s="60"/>
      <c r="F107" s="60"/>
      <c r="G107" s="60"/>
      <c r="H107" s="60"/>
      <c r="I107" s="60"/>
      <c r="J107" s="60"/>
      <c r="K107" s="60"/>
      <c r="L107" s="82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</row>
    <row r="108" spans="1:31" s="66" customFormat="1" ht="6.95" customHeight="1">
      <c r="A108" s="60"/>
      <c r="B108" s="87"/>
      <c r="C108" s="88"/>
      <c r="D108" s="88"/>
      <c r="E108" s="88"/>
      <c r="F108" s="88"/>
      <c r="G108" s="88"/>
      <c r="H108" s="88"/>
      <c r="I108" s="88"/>
      <c r="J108" s="88"/>
      <c r="K108" s="88"/>
      <c r="L108" s="82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</row>
    <row r="112" spans="1:31" s="66" customFormat="1" ht="6.95" customHeight="1">
      <c r="A112" s="60"/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82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</row>
    <row r="113" spans="1:31" s="66" customFormat="1" ht="24.95" customHeight="1">
      <c r="A113" s="60"/>
      <c r="B113" s="61"/>
      <c r="C113" s="47" t="s">
        <v>134</v>
      </c>
      <c r="D113" s="60"/>
      <c r="E113" s="60"/>
      <c r="F113" s="60"/>
      <c r="G113" s="60"/>
      <c r="H113" s="60"/>
      <c r="I113" s="60"/>
      <c r="J113" s="60"/>
      <c r="K113" s="60"/>
      <c r="L113" s="82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</row>
    <row r="114" spans="1:31" s="66" customFormat="1" ht="6.95" customHeight="1">
      <c r="A114" s="60"/>
      <c r="B114" s="61"/>
      <c r="C114" s="60"/>
      <c r="D114" s="60"/>
      <c r="E114" s="60"/>
      <c r="F114" s="60"/>
      <c r="G114" s="60"/>
      <c r="H114" s="60"/>
      <c r="I114" s="60"/>
      <c r="J114" s="60"/>
      <c r="K114" s="60"/>
      <c r="L114" s="82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</row>
    <row r="115" spans="1:31" s="66" customFormat="1" ht="12" customHeight="1">
      <c r="A115" s="60"/>
      <c r="B115" s="61"/>
      <c r="C115" s="56" t="s">
        <v>17</v>
      </c>
      <c r="D115" s="60"/>
      <c r="E115" s="60"/>
      <c r="F115" s="60"/>
      <c r="G115" s="60"/>
      <c r="H115" s="60"/>
      <c r="I115" s="60"/>
      <c r="J115" s="60"/>
      <c r="K115" s="60"/>
      <c r="L115" s="82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</row>
    <row r="116" spans="1:31" s="66" customFormat="1" ht="16.5" customHeight="1">
      <c r="A116" s="60"/>
      <c r="B116" s="61"/>
      <c r="C116" s="60"/>
      <c r="D116" s="60"/>
      <c r="E116" s="157" t="str">
        <f>E7</f>
        <v>Rekonstrukce střechy Letní stadión Chrudim</v>
      </c>
      <c r="F116" s="158"/>
      <c r="G116" s="158"/>
      <c r="H116" s="158"/>
      <c r="I116" s="60"/>
      <c r="J116" s="60"/>
      <c r="K116" s="60"/>
      <c r="L116" s="82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</row>
    <row r="117" spans="1:31" s="66" customFormat="1" ht="12" customHeight="1">
      <c r="A117" s="60"/>
      <c r="B117" s="61"/>
      <c r="C117" s="56" t="s">
        <v>108</v>
      </c>
      <c r="D117" s="60"/>
      <c r="E117" s="60"/>
      <c r="F117" s="60"/>
      <c r="G117" s="60"/>
      <c r="H117" s="60"/>
      <c r="I117" s="60"/>
      <c r="J117" s="60"/>
      <c r="K117" s="60"/>
      <c r="L117" s="82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</row>
    <row r="118" spans="1:31" s="66" customFormat="1" ht="16.5" customHeight="1">
      <c r="A118" s="60"/>
      <c r="B118" s="61"/>
      <c r="C118" s="60"/>
      <c r="D118" s="60"/>
      <c r="E118" s="96" t="str">
        <f>E9</f>
        <v>2 - Vedlejší náklady</v>
      </c>
      <c r="F118" s="159"/>
      <c r="G118" s="159"/>
      <c r="H118" s="159"/>
      <c r="I118" s="60"/>
      <c r="J118" s="60"/>
      <c r="K118" s="60"/>
      <c r="L118" s="82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</row>
    <row r="119" spans="1:31" s="66" customFormat="1" ht="6.95" customHeight="1">
      <c r="A119" s="60"/>
      <c r="B119" s="61"/>
      <c r="C119" s="60"/>
      <c r="D119" s="60"/>
      <c r="E119" s="60"/>
      <c r="F119" s="60"/>
      <c r="G119" s="60"/>
      <c r="H119" s="60"/>
      <c r="I119" s="60"/>
      <c r="J119" s="60"/>
      <c r="K119" s="60"/>
      <c r="L119" s="82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</row>
    <row r="120" spans="1:31" s="66" customFormat="1" ht="12" customHeight="1">
      <c r="A120" s="60"/>
      <c r="B120" s="61"/>
      <c r="C120" s="56" t="s">
        <v>21</v>
      </c>
      <c r="D120" s="60"/>
      <c r="E120" s="60"/>
      <c r="F120" s="57" t="str">
        <f>F12</f>
        <v>Chrudim, Novoměstská 230</v>
      </c>
      <c r="G120" s="60"/>
      <c r="H120" s="60"/>
      <c r="I120" s="56" t="s">
        <v>23</v>
      </c>
      <c r="J120" s="160" t="str">
        <f>IF(J12="","",J12)</f>
        <v>24. 5. 2021</v>
      </c>
      <c r="K120" s="60"/>
      <c r="L120" s="82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</row>
    <row r="121" spans="1:31" s="66" customFormat="1" ht="6.95" customHeight="1">
      <c r="A121" s="60"/>
      <c r="B121" s="61"/>
      <c r="C121" s="60"/>
      <c r="D121" s="60"/>
      <c r="E121" s="60"/>
      <c r="F121" s="60"/>
      <c r="G121" s="60"/>
      <c r="H121" s="60"/>
      <c r="I121" s="60"/>
      <c r="J121" s="60"/>
      <c r="K121" s="60"/>
      <c r="L121" s="82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</row>
    <row r="122" spans="1:31" s="66" customFormat="1" ht="40.15" customHeight="1">
      <c r="A122" s="60"/>
      <c r="B122" s="61"/>
      <c r="C122" s="56" t="s">
        <v>25</v>
      </c>
      <c r="D122" s="60"/>
      <c r="E122" s="60"/>
      <c r="F122" s="57" t="str">
        <f>E15</f>
        <v>Sportovní areály města Chrudim s.r.o., V Průhonech</v>
      </c>
      <c r="G122" s="60"/>
      <c r="H122" s="60"/>
      <c r="I122" s="56" t="s">
        <v>31</v>
      </c>
      <c r="J122" s="179" t="str">
        <f>E21</f>
        <v>ing. Petr Linek, Sokolovská 519, Chrudim</v>
      </c>
      <c r="K122" s="60"/>
      <c r="L122" s="82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</row>
    <row r="123" spans="1:31" s="66" customFormat="1" ht="15.2" customHeight="1">
      <c r="A123" s="60"/>
      <c r="B123" s="61"/>
      <c r="C123" s="56" t="s">
        <v>29</v>
      </c>
      <c r="D123" s="60"/>
      <c r="E123" s="60"/>
      <c r="F123" s="57" t="str">
        <f>IF(E18="","",E18)</f>
        <v>Vyplň údaj</v>
      </c>
      <c r="G123" s="60"/>
      <c r="H123" s="60"/>
      <c r="I123" s="56" t="s">
        <v>34</v>
      </c>
      <c r="J123" s="179" t="str">
        <f>E24</f>
        <v>ing. V. Švehla</v>
      </c>
      <c r="K123" s="60"/>
      <c r="L123" s="82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</row>
    <row r="124" spans="1:31" s="66" customFormat="1" ht="10.35" customHeight="1">
      <c r="A124" s="60"/>
      <c r="B124" s="61"/>
      <c r="C124" s="60"/>
      <c r="D124" s="60"/>
      <c r="E124" s="60"/>
      <c r="F124" s="60"/>
      <c r="G124" s="60"/>
      <c r="H124" s="60"/>
      <c r="I124" s="60"/>
      <c r="J124" s="60"/>
      <c r="K124" s="60"/>
      <c r="L124" s="82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</row>
    <row r="125" spans="1:31" s="199" customFormat="1" ht="29.25" customHeight="1">
      <c r="A125" s="193"/>
      <c r="B125" s="194"/>
      <c r="C125" s="195" t="s">
        <v>135</v>
      </c>
      <c r="D125" s="196" t="s">
        <v>62</v>
      </c>
      <c r="E125" s="196" t="s">
        <v>58</v>
      </c>
      <c r="F125" s="196" t="s">
        <v>59</v>
      </c>
      <c r="G125" s="196" t="s">
        <v>136</v>
      </c>
      <c r="H125" s="196" t="s">
        <v>137</v>
      </c>
      <c r="I125" s="196" t="s">
        <v>138</v>
      </c>
      <c r="J125" s="196" t="s">
        <v>118</v>
      </c>
      <c r="K125" s="197" t="s">
        <v>139</v>
      </c>
      <c r="L125" s="198"/>
      <c r="M125" s="117" t="s">
        <v>1</v>
      </c>
      <c r="N125" s="118" t="s">
        <v>41</v>
      </c>
      <c r="O125" s="118" t="s">
        <v>140</v>
      </c>
      <c r="P125" s="118" t="s">
        <v>141</v>
      </c>
      <c r="Q125" s="118" t="s">
        <v>142</v>
      </c>
      <c r="R125" s="118" t="s">
        <v>143</v>
      </c>
      <c r="S125" s="118" t="s">
        <v>144</v>
      </c>
      <c r="T125" s="119" t="s">
        <v>145</v>
      </c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</row>
    <row r="126" spans="1:63" s="66" customFormat="1" ht="22.9" customHeight="1">
      <c r="A126" s="60"/>
      <c r="B126" s="61"/>
      <c r="C126" s="125" t="s">
        <v>146</v>
      </c>
      <c r="D126" s="60"/>
      <c r="E126" s="60"/>
      <c r="F126" s="60"/>
      <c r="G126" s="60"/>
      <c r="H126" s="60"/>
      <c r="I126" s="60"/>
      <c r="J126" s="200">
        <f>BK126</f>
        <v>0</v>
      </c>
      <c r="K126" s="60"/>
      <c r="L126" s="61"/>
      <c r="M126" s="120"/>
      <c r="N126" s="104"/>
      <c r="O126" s="121"/>
      <c r="P126" s="201">
        <f>P127</f>
        <v>0</v>
      </c>
      <c r="Q126" s="121"/>
      <c r="R126" s="201">
        <f>R127</f>
        <v>0</v>
      </c>
      <c r="S126" s="121"/>
      <c r="T126" s="202">
        <f>T127</f>
        <v>0</v>
      </c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T126" s="43" t="s">
        <v>76</v>
      </c>
      <c r="AU126" s="43" t="s">
        <v>120</v>
      </c>
      <c r="BK126" s="203">
        <f>BK127</f>
        <v>0</v>
      </c>
    </row>
    <row r="127" spans="2:63" s="204" customFormat="1" ht="25.9" customHeight="1">
      <c r="B127" s="205"/>
      <c r="D127" s="206" t="s">
        <v>76</v>
      </c>
      <c r="E127" s="207" t="s">
        <v>504</v>
      </c>
      <c r="F127" s="207" t="s">
        <v>505</v>
      </c>
      <c r="J127" s="208">
        <f>BK127</f>
        <v>0</v>
      </c>
      <c r="L127" s="205"/>
      <c r="M127" s="209"/>
      <c r="N127" s="210"/>
      <c r="O127" s="210"/>
      <c r="P127" s="211">
        <f>P128+P130+P132+P134+P136+P138+P140+P142+P144</f>
        <v>0</v>
      </c>
      <c r="Q127" s="210"/>
      <c r="R127" s="211">
        <f>R128+R130+R132+R134+R136+R138+R140+R142+R144</f>
        <v>0</v>
      </c>
      <c r="S127" s="210"/>
      <c r="T127" s="212">
        <f>T128+T130+T132+T134+T136+T138+T140+T142+T144</f>
        <v>0</v>
      </c>
      <c r="AR127" s="206" t="s">
        <v>180</v>
      </c>
      <c r="AT127" s="213" t="s">
        <v>76</v>
      </c>
      <c r="AU127" s="213" t="s">
        <v>77</v>
      </c>
      <c r="AY127" s="206" t="s">
        <v>149</v>
      </c>
      <c r="BK127" s="214">
        <f>BK128+BK130+BK132+BK134+BK136+BK138+BK140+BK142+BK144</f>
        <v>0</v>
      </c>
    </row>
    <row r="128" spans="2:63" s="204" customFormat="1" ht="22.9" customHeight="1">
      <c r="B128" s="205"/>
      <c r="D128" s="206" t="s">
        <v>76</v>
      </c>
      <c r="E128" s="215" t="s">
        <v>506</v>
      </c>
      <c r="F128" s="215" t="s">
        <v>507</v>
      </c>
      <c r="J128" s="216">
        <f>BK128</f>
        <v>0</v>
      </c>
      <c r="L128" s="205"/>
      <c r="M128" s="209"/>
      <c r="N128" s="210"/>
      <c r="O128" s="210"/>
      <c r="P128" s="211">
        <f>P129</f>
        <v>0</v>
      </c>
      <c r="Q128" s="210"/>
      <c r="R128" s="211">
        <f>R129</f>
        <v>0</v>
      </c>
      <c r="S128" s="210"/>
      <c r="T128" s="212">
        <f>T129</f>
        <v>0</v>
      </c>
      <c r="AR128" s="206" t="s">
        <v>180</v>
      </c>
      <c r="AT128" s="213" t="s">
        <v>76</v>
      </c>
      <c r="AU128" s="213" t="s">
        <v>8</v>
      </c>
      <c r="AY128" s="206" t="s">
        <v>149</v>
      </c>
      <c r="BK128" s="214">
        <f>BK129</f>
        <v>0</v>
      </c>
    </row>
    <row r="129" spans="1:65" s="66" customFormat="1" ht="14.45" customHeight="1">
      <c r="A129" s="60"/>
      <c r="B129" s="61"/>
      <c r="C129" s="217" t="s">
        <v>8</v>
      </c>
      <c r="D129" s="217" t="s">
        <v>152</v>
      </c>
      <c r="E129" s="218" t="s">
        <v>508</v>
      </c>
      <c r="F129" s="219" t="s">
        <v>507</v>
      </c>
      <c r="G129" s="220" t="s">
        <v>509</v>
      </c>
      <c r="H129" s="221">
        <v>1</v>
      </c>
      <c r="I129" s="24"/>
      <c r="J129" s="222">
        <f>ROUND(I129*H129,0)</f>
        <v>0</v>
      </c>
      <c r="K129" s="219" t="s">
        <v>156</v>
      </c>
      <c r="L129" s="61"/>
      <c r="M129" s="223" t="s">
        <v>1</v>
      </c>
      <c r="N129" s="224" t="s">
        <v>42</v>
      </c>
      <c r="O129" s="108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R129" s="227" t="s">
        <v>510</v>
      </c>
      <c r="AT129" s="227" t="s">
        <v>152</v>
      </c>
      <c r="AU129" s="227" t="s">
        <v>86</v>
      </c>
      <c r="AY129" s="43" t="s">
        <v>149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43" t="s">
        <v>8</v>
      </c>
      <c r="BK129" s="228">
        <f>ROUND(I129*H129,0)</f>
        <v>0</v>
      </c>
      <c r="BL129" s="43" t="s">
        <v>510</v>
      </c>
      <c r="BM129" s="227" t="s">
        <v>511</v>
      </c>
    </row>
    <row r="130" spans="2:63" s="204" customFormat="1" ht="22.9" customHeight="1">
      <c r="B130" s="205"/>
      <c r="D130" s="206" t="s">
        <v>76</v>
      </c>
      <c r="E130" s="215" t="s">
        <v>512</v>
      </c>
      <c r="F130" s="215" t="s">
        <v>513</v>
      </c>
      <c r="J130" s="216">
        <f>BK130</f>
        <v>0</v>
      </c>
      <c r="L130" s="205"/>
      <c r="M130" s="209"/>
      <c r="N130" s="210"/>
      <c r="O130" s="210"/>
      <c r="P130" s="211">
        <f>P131</f>
        <v>0</v>
      </c>
      <c r="Q130" s="210"/>
      <c r="R130" s="211">
        <f>R131</f>
        <v>0</v>
      </c>
      <c r="S130" s="210"/>
      <c r="T130" s="212">
        <f>T131</f>
        <v>0</v>
      </c>
      <c r="AR130" s="206" t="s">
        <v>180</v>
      </c>
      <c r="AT130" s="213" t="s">
        <v>76</v>
      </c>
      <c r="AU130" s="213" t="s">
        <v>8</v>
      </c>
      <c r="AY130" s="206" t="s">
        <v>149</v>
      </c>
      <c r="BK130" s="214">
        <f>BK131</f>
        <v>0</v>
      </c>
    </row>
    <row r="131" spans="1:65" s="66" customFormat="1" ht="14.45" customHeight="1">
      <c r="A131" s="60"/>
      <c r="B131" s="61"/>
      <c r="C131" s="217" t="s">
        <v>86</v>
      </c>
      <c r="D131" s="217" t="s">
        <v>152</v>
      </c>
      <c r="E131" s="218" t="s">
        <v>514</v>
      </c>
      <c r="F131" s="219" t="s">
        <v>513</v>
      </c>
      <c r="G131" s="220" t="s">
        <v>509</v>
      </c>
      <c r="H131" s="221">
        <v>1</v>
      </c>
      <c r="I131" s="24"/>
      <c r="J131" s="222">
        <f>ROUND(I131*H131,0)</f>
        <v>0</v>
      </c>
      <c r="K131" s="219" t="s">
        <v>156</v>
      </c>
      <c r="L131" s="61"/>
      <c r="M131" s="223" t="s">
        <v>1</v>
      </c>
      <c r="N131" s="224" t="s">
        <v>42</v>
      </c>
      <c r="O131" s="108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R131" s="227" t="s">
        <v>510</v>
      </c>
      <c r="AT131" s="227" t="s">
        <v>152</v>
      </c>
      <c r="AU131" s="227" t="s">
        <v>86</v>
      </c>
      <c r="AY131" s="43" t="s">
        <v>149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43" t="s">
        <v>8</v>
      </c>
      <c r="BK131" s="228">
        <f>ROUND(I131*H131,0)</f>
        <v>0</v>
      </c>
      <c r="BL131" s="43" t="s">
        <v>510</v>
      </c>
      <c r="BM131" s="227" t="s">
        <v>515</v>
      </c>
    </row>
    <row r="132" spans="2:63" s="204" customFormat="1" ht="22.9" customHeight="1">
      <c r="B132" s="205"/>
      <c r="D132" s="206" t="s">
        <v>76</v>
      </c>
      <c r="E132" s="215" t="s">
        <v>516</v>
      </c>
      <c r="F132" s="215" t="s">
        <v>517</v>
      </c>
      <c r="J132" s="216">
        <f>BK132</f>
        <v>0</v>
      </c>
      <c r="L132" s="205"/>
      <c r="M132" s="209"/>
      <c r="N132" s="210"/>
      <c r="O132" s="210"/>
      <c r="P132" s="211">
        <f>P133</f>
        <v>0</v>
      </c>
      <c r="Q132" s="210"/>
      <c r="R132" s="211">
        <f>R133</f>
        <v>0</v>
      </c>
      <c r="S132" s="210"/>
      <c r="T132" s="212">
        <f>T133</f>
        <v>0</v>
      </c>
      <c r="AR132" s="206" t="s">
        <v>180</v>
      </c>
      <c r="AT132" s="213" t="s">
        <v>76</v>
      </c>
      <c r="AU132" s="213" t="s">
        <v>8</v>
      </c>
      <c r="AY132" s="206" t="s">
        <v>149</v>
      </c>
      <c r="BK132" s="214">
        <f>BK133</f>
        <v>0</v>
      </c>
    </row>
    <row r="133" spans="1:65" s="66" customFormat="1" ht="14.45" customHeight="1">
      <c r="A133" s="60"/>
      <c r="B133" s="61"/>
      <c r="C133" s="217" t="s">
        <v>168</v>
      </c>
      <c r="D133" s="217" t="s">
        <v>152</v>
      </c>
      <c r="E133" s="218" t="s">
        <v>518</v>
      </c>
      <c r="F133" s="219" t="s">
        <v>517</v>
      </c>
      <c r="G133" s="220" t="s">
        <v>509</v>
      </c>
      <c r="H133" s="221">
        <v>1</v>
      </c>
      <c r="I133" s="24"/>
      <c r="J133" s="222">
        <f>ROUND(I133*H133,0)</f>
        <v>0</v>
      </c>
      <c r="K133" s="219" t="s">
        <v>156</v>
      </c>
      <c r="L133" s="61"/>
      <c r="M133" s="223" t="s">
        <v>1</v>
      </c>
      <c r="N133" s="224" t="s">
        <v>42</v>
      </c>
      <c r="O133" s="108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R133" s="227" t="s">
        <v>510</v>
      </c>
      <c r="AT133" s="227" t="s">
        <v>152</v>
      </c>
      <c r="AU133" s="227" t="s">
        <v>86</v>
      </c>
      <c r="AY133" s="43" t="s">
        <v>149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43" t="s">
        <v>8</v>
      </c>
      <c r="BK133" s="228">
        <f>ROUND(I133*H133,0)</f>
        <v>0</v>
      </c>
      <c r="BL133" s="43" t="s">
        <v>510</v>
      </c>
      <c r="BM133" s="227" t="s">
        <v>519</v>
      </c>
    </row>
    <row r="134" spans="2:63" s="204" customFormat="1" ht="22.9" customHeight="1">
      <c r="B134" s="205"/>
      <c r="D134" s="206" t="s">
        <v>76</v>
      </c>
      <c r="E134" s="215" t="s">
        <v>520</v>
      </c>
      <c r="F134" s="215" t="s">
        <v>521</v>
      </c>
      <c r="J134" s="216">
        <f>BK134</f>
        <v>0</v>
      </c>
      <c r="L134" s="205"/>
      <c r="M134" s="209"/>
      <c r="N134" s="210"/>
      <c r="O134" s="210"/>
      <c r="P134" s="211">
        <f>P135</f>
        <v>0</v>
      </c>
      <c r="Q134" s="210"/>
      <c r="R134" s="211">
        <f>R135</f>
        <v>0</v>
      </c>
      <c r="S134" s="210"/>
      <c r="T134" s="212">
        <f>T135</f>
        <v>0</v>
      </c>
      <c r="AR134" s="206" t="s">
        <v>180</v>
      </c>
      <c r="AT134" s="213" t="s">
        <v>76</v>
      </c>
      <c r="AU134" s="213" t="s">
        <v>8</v>
      </c>
      <c r="AY134" s="206" t="s">
        <v>149</v>
      </c>
      <c r="BK134" s="214">
        <f>BK135</f>
        <v>0</v>
      </c>
    </row>
    <row r="135" spans="1:65" s="66" customFormat="1" ht="14.45" customHeight="1">
      <c r="A135" s="60"/>
      <c r="B135" s="61"/>
      <c r="C135" s="217" t="s">
        <v>157</v>
      </c>
      <c r="D135" s="217" t="s">
        <v>152</v>
      </c>
      <c r="E135" s="218" t="s">
        <v>522</v>
      </c>
      <c r="F135" s="219" t="s">
        <v>521</v>
      </c>
      <c r="G135" s="220" t="s">
        <v>509</v>
      </c>
      <c r="H135" s="221">
        <v>1</v>
      </c>
      <c r="I135" s="24"/>
      <c r="J135" s="222">
        <f>ROUND(I135*H135,0)</f>
        <v>0</v>
      </c>
      <c r="K135" s="219" t="s">
        <v>156</v>
      </c>
      <c r="L135" s="61"/>
      <c r="M135" s="223" t="s">
        <v>1</v>
      </c>
      <c r="N135" s="224" t="s">
        <v>42</v>
      </c>
      <c r="O135" s="108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R135" s="227" t="s">
        <v>510</v>
      </c>
      <c r="AT135" s="227" t="s">
        <v>152</v>
      </c>
      <c r="AU135" s="227" t="s">
        <v>86</v>
      </c>
      <c r="AY135" s="43" t="s">
        <v>149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43" t="s">
        <v>8</v>
      </c>
      <c r="BK135" s="228">
        <f>ROUND(I135*H135,0)</f>
        <v>0</v>
      </c>
      <c r="BL135" s="43" t="s">
        <v>510</v>
      </c>
      <c r="BM135" s="227" t="s">
        <v>523</v>
      </c>
    </row>
    <row r="136" spans="2:63" s="204" customFormat="1" ht="22.9" customHeight="1">
      <c r="B136" s="205"/>
      <c r="D136" s="206" t="s">
        <v>76</v>
      </c>
      <c r="E136" s="215" t="s">
        <v>524</v>
      </c>
      <c r="F136" s="215" t="s">
        <v>525</v>
      </c>
      <c r="J136" s="216">
        <f>BK136</f>
        <v>0</v>
      </c>
      <c r="L136" s="205"/>
      <c r="M136" s="209"/>
      <c r="N136" s="210"/>
      <c r="O136" s="210"/>
      <c r="P136" s="211">
        <f>P137</f>
        <v>0</v>
      </c>
      <c r="Q136" s="210"/>
      <c r="R136" s="211">
        <f>R137</f>
        <v>0</v>
      </c>
      <c r="S136" s="210"/>
      <c r="T136" s="212">
        <f>T137</f>
        <v>0</v>
      </c>
      <c r="AR136" s="206" t="s">
        <v>180</v>
      </c>
      <c r="AT136" s="213" t="s">
        <v>76</v>
      </c>
      <c r="AU136" s="213" t="s">
        <v>8</v>
      </c>
      <c r="AY136" s="206" t="s">
        <v>149</v>
      </c>
      <c r="BK136" s="214">
        <f>BK137</f>
        <v>0</v>
      </c>
    </row>
    <row r="137" spans="1:65" s="66" customFormat="1" ht="14.45" customHeight="1">
      <c r="A137" s="60"/>
      <c r="B137" s="61"/>
      <c r="C137" s="217" t="s">
        <v>180</v>
      </c>
      <c r="D137" s="217" t="s">
        <v>152</v>
      </c>
      <c r="E137" s="218" t="s">
        <v>526</v>
      </c>
      <c r="F137" s="219" t="s">
        <v>525</v>
      </c>
      <c r="G137" s="220" t="s">
        <v>509</v>
      </c>
      <c r="H137" s="221">
        <v>1</v>
      </c>
      <c r="I137" s="24"/>
      <c r="J137" s="222">
        <f>ROUND(I137*H137,0)</f>
        <v>0</v>
      </c>
      <c r="K137" s="219" t="s">
        <v>156</v>
      </c>
      <c r="L137" s="61"/>
      <c r="M137" s="223" t="s">
        <v>1</v>
      </c>
      <c r="N137" s="224" t="s">
        <v>42</v>
      </c>
      <c r="O137" s="108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R137" s="227" t="s">
        <v>510</v>
      </c>
      <c r="AT137" s="227" t="s">
        <v>152</v>
      </c>
      <c r="AU137" s="227" t="s">
        <v>86</v>
      </c>
      <c r="AY137" s="43" t="s">
        <v>149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43" t="s">
        <v>8</v>
      </c>
      <c r="BK137" s="228">
        <f>ROUND(I137*H137,0)</f>
        <v>0</v>
      </c>
      <c r="BL137" s="43" t="s">
        <v>510</v>
      </c>
      <c r="BM137" s="227" t="s">
        <v>527</v>
      </c>
    </row>
    <row r="138" spans="2:63" s="204" customFormat="1" ht="22.9" customHeight="1">
      <c r="B138" s="205"/>
      <c r="D138" s="206" t="s">
        <v>76</v>
      </c>
      <c r="E138" s="215" t="s">
        <v>528</v>
      </c>
      <c r="F138" s="215" t="s">
        <v>529</v>
      </c>
      <c r="J138" s="216">
        <f>BK138</f>
        <v>0</v>
      </c>
      <c r="L138" s="205"/>
      <c r="M138" s="209"/>
      <c r="N138" s="210"/>
      <c r="O138" s="210"/>
      <c r="P138" s="211">
        <f>P139</f>
        <v>0</v>
      </c>
      <c r="Q138" s="210"/>
      <c r="R138" s="211">
        <f>R139</f>
        <v>0</v>
      </c>
      <c r="S138" s="210"/>
      <c r="T138" s="212">
        <f>T139</f>
        <v>0</v>
      </c>
      <c r="AR138" s="206" t="s">
        <v>180</v>
      </c>
      <c r="AT138" s="213" t="s">
        <v>76</v>
      </c>
      <c r="AU138" s="213" t="s">
        <v>8</v>
      </c>
      <c r="AY138" s="206" t="s">
        <v>149</v>
      </c>
      <c r="BK138" s="214">
        <f>BK139</f>
        <v>0</v>
      </c>
    </row>
    <row r="139" spans="1:65" s="66" customFormat="1" ht="14.45" customHeight="1">
      <c r="A139" s="60"/>
      <c r="B139" s="61"/>
      <c r="C139" s="217" t="s">
        <v>184</v>
      </c>
      <c r="D139" s="217" t="s">
        <v>152</v>
      </c>
      <c r="E139" s="218" t="s">
        <v>530</v>
      </c>
      <c r="F139" s="219" t="s">
        <v>529</v>
      </c>
      <c r="G139" s="220" t="s">
        <v>509</v>
      </c>
      <c r="H139" s="221">
        <v>1</v>
      </c>
      <c r="I139" s="24"/>
      <c r="J139" s="222">
        <f>ROUND(I139*H139,0)</f>
        <v>0</v>
      </c>
      <c r="K139" s="219" t="s">
        <v>156</v>
      </c>
      <c r="L139" s="61"/>
      <c r="M139" s="223" t="s">
        <v>1</v>
      </c>
      <c r="N139" s="224" t="s">
        <v>42</v>
      </c>
      <c r="O139" s="108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R139" s="227" t="s">
        <v>510</v>
      </c>
      <c r="AT139" s="227" t="s">
        <v>152</v>
      </c>
      <c r="AU139" s="227" t="s">
        <v>86</v>
      </c>
      <c r="AY139" s="43" t="s">
        <v>149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43" t="s">
        <v>8</v>
      </c>
      <c r="BK139" s="228">
        <f>ROUND(I139*H139,0)</f>
        <v>0</v>
      </c>
      <c r="BL139" s="43" t="s">
        <v>510</v>
      </c>
      <c r="BM139" s="227" t="s">
        <v>531</v>
      </c>
    </row>
    <row r="140" spans="2:63" s="204" customFormat="1" ht="22.9" customHeight="1">
      <c r="B140" s="205"/>
      <c r="D140" s="206" t="s">
        <v>76</v>
      </c>
      <c r="E140" s="215" t="s">
        <v>532</v>
      </c>
      <c r="F140" s="215" t="s">
        <v>533</v>
      </c>
      <c r="J140" s="216">
        <f>BK140</f>
        <v>0</v>
      </c>
      <c r="L140" s="205"/>
      <c r="M140" s="209"/>
      <c r="N140" s="210"/>
      <c r="O140" s="210"/>
      <c r="P140" s="211">
        <f>P141</f>
        <v>0</v>
      </c>
      <c r="Q140" s="210"/>
      <c r="R140" s="211">
        <f>R141</f>
        <v>0</v>
      </c>
      <c r="S140" s="210"/>
      <c r="T140" s="212">
        <f>T141</f>
        <v>0</v>
      </c>
      <c r="AR140" s="206" t="s">
        <v>180</v>
      </c>
      <c r="AT140" s="213" t="s">
        <v>76</v>
      </c>
      <c r="AU140" s="213" t="s">
        <v>8</v>
      </c>
      <c r="AY140" s="206" t="s">
        <v>149</v>
      </c>
      <c r="BK140" s="214">
        <f>BK141</f>
        <v>0</v>
      </c>
    </row>
    <row r="141" spans="1:65" s="66" customFormat="1" ht="14.45" customHeight="1">
      <c r="A141" s="60"/>
      <c r="B141" s="61"/>
      <c r="C141" s="217" t="s">
        <v>192</v>
      </c>
      <c r="D141" s="217" t="s">
        <v>152</v>
      </c>
      <c r="E141" s="218" t="s">
        <v>534</v>
      </c>
      <c r="F141" s="219" t="s">
        <v>533</v>
      </c>
      <c r="G141" s="220" t="s">
        <v>509</v>
      </c>
      <c r="H141" s="221">
        <v>1</v>
      </c>
      <c r="I141" s="24"/>
      <c r="J141" s="222">
        <f>ROUND(I141*H141,0)</f>
        <v>0</v>
      </c>
      <c r="K141" s="219" t="s">
        <v>156</v>
      </c>
      <c r="L141" s="61"/>
      <c r="M141" s="223" t="s">
        <v>1</v>
      </c>
      <c r="N141" s="224" t="s">
        <v>42</v>
      </c>
      <c r="O141" s="108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R141" s="227" t="s">
        <v>510</v>
      </c>
      <c r="AT141" s="227" t="s">
        <v>152</v>
      </c>
      <c r="AU141" s="227" t="s">
        <v>86</v>
      </c>
      <c r="AY141" s="43" t="s">
        <v>149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43" t="s">
        <v>8</v>
      </c>
      <c r="BK141" s="228">
        <f>ROUND(I141*H141,0)</f>
        <v>0</v>
      </c>
      <c r="BL141" s="43" t="s">
        <v>510</v>
      </c>
      <c r="BM141" s="227" t="s">
        <v>535</v>
      </c>
    </row>
    <row r="142" spans="2:63" s="204" customFormat="1" ht="22.9" customHeight="1">
      <c r="B142" s="205"/>
      <c r="D142" s="206" t="s">
        <v>76</v>
      </c>
      <c r="E142" s="215" t="s">
        <v>536</v>
      </c>
      <c r="F142" s="215" t="s">
        <v>537</v>
      </c>
      <c r="J142" s="216">
        <f>BK142</f>
        <v>0</v>
      </c>
      <c r="L142" s="205"/>
      <c r="M142" s="209"/>
      <c r="N142" s="210"/>
      <c r="O142" s="210"/>
      <c r="P142" s="211">
        <f>P143</f>
        <v>0</v>
      </c>
      <c r="Q142" s="210"/>
      <c r="R142" s="211">
        <f>R143</f>
        <v>0</v>
      </c>
      <c r="S142" s="210"/>
      <c r="T142" s="212">
        <f>T143</f>
        <v>0</v>
      </c>
      <c r="AR142" s="206" t="s">
        <v>180</v>
      </c>
      <c r="AT142" s="213" t="s">
        <v>76</v>
      </c>
      <c r="AU142" s="213" t="s">
        <v>8</v>
      </c>
      <c r="AY142" s="206" t="s">
        <v>149</v>
      </c>
      <c r="BK142" s="214">
        <f>BK143</f>
        <v>0</v>
      </c>
    </row>
    <row r="143" spans="1:65" s="66" customFormat="1" ht="14.45" customHeight="1">
      <c r="A143" s="60"/>
      <c r="B143" s="61"/>
      <c r="C143" s="217" t="s">
        <v>165</v>
      </c>
      <c r="D143" s="217" t="s">
        <v>152</v>
      </c>
      <c r="E143" s="218" t="s">
        <v>538</v>
      </c>
      <c r="F143" s="219" t="s">
        <v>539</v>
      </c>
      <c r="G143" s="220" t="s">
        <v>509</v>
      </c>
      <c r="H143" s="221">
        <v>1</v>
      </c>
      <c r="I143" s="24"/>
      <c r="J143" s="222">
        <f>ROUND(I143*H143,0)</f>
        <v>0</v>
      </c>
      <c r="K143" s="219" t="s">
        <v>156</v>
      </c>
      <c r="L143" s="61"/>
      <c r="M143" s="223" t="s">
        <v>1</v>
      </c>
      <c r="N143" s="224" t="s">
        <v>42</v>
      </c>
      <c r="O143" s="108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R143" s="227" t="s">
        <v>510</v>
      </c>
      <c r="AT143" s="227" t="s">
        <v>152</v>
      </c>
      <c r="AU143" s="227" t="s">
        <v>86</v>
      </c>
      <c r="AY143" s="43" t="s">
        <v>149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43" t="s">
        <v>8</v>
      </c>
      <c r="BK143" s="228">
        <f>ROUND(I143*H143,0)</f>
        <v>0</v>
      </c>
      <c r="BL143" s="43" t="s">
        <v>510</v>
      </c>
      <c r="BM143" s="227" t="s">
        <v>540</v>
      </c>
    </row>
    <row r="144" spans="2:63" s="204" customFormat="1" ht="22.9" customHeight="1">
      <c r="B144" s="205"/>
      <c r="D144" s="206" t="s">
        <v>76</v>
      </c>
      <c r="E144" s="215" t="s">
        <v>541</v>
      </c>
      <c r="F144" s="215" t="s">
        <v>542</v>
      </c>
      <c r="J144" s="216">
        <f>BK144</f>
        <v>0</v>
      </c>
      <c r="L144" s="205"/>
      <c r="M144" s="209"/>
      <c r="N144" s="210"/>
      <c r="O144" s="210"/>
      <c r="P144" s="211">
        <f>P145</f>
        <v>0</v>
      </c>
      <c r="Q144" s="210"/>
      <c r="R144" s="211">
        <f>R145</f>
        <v>0</v>
      </c>
      <c r="S144" s="210"/>
      <c r="T144" s="212">
        <f>T145</f>
        <v>0</v>
      </c>
      <c r="AR144" s="206" t="s">
        <v>180</v>
      </c>
      <c r="AT144" s="213" t="s">
        <v>76</v>
      </c>
      <c r="AU144" s="213" t="s">
        <v>8</v>
      </c>
      <c r="AY144" s="206" t="s">
        <v>149</v>
      </c>
      <c r="BK144" s="214">
        <f>BK145</f>
        <v>0</v>
      </c>
    </row>
    <row r="145" spans="1:65" s="66" customFormat="1" ht="14.45" customHeight="1">
      <c r="A145" s="60"/>
      <c r="B145" s="61"/>
      <c r="C145" s="217" t="s">
        <v>150</v>
      </c>
      <c r="D145" s="217" t="s">
        <v>152</v>
      </c>
      <c r="E145" s="218" t="s">
        <v>543</v>
      </c>
      <c r="F145" s="219" t="s">
        <v>542</v>
      </c>
      <c r="G145" s="220" t="s">
        <v>509</v>
      </c>
      <c r="H145" s="221">
        <v>1</v>
      </c>
      <c r="I145" s="24"/>
      <c r="J145" s="222">
        <f>ROUND(I145*H145,0)</f>
        <v>0</v>
      </c>
      <c r="K145" s="219" t="s">
        <v>156</v>
      </c>
      <c r="L145" s="61"/>
      <c r="M145" s="267" t="s">
        <v>1</v>
      </c>
      <c r="N145" s="268" t="s">
        <v>42</v>
      </c>
      <c r="O145" s="269"/>
      <c r="P145" s="270">
        <f>O145*H145</f>
        <v>0</v>
      </c>
      <c r="Q145" s="270">
        <v>0</v>
      </c>
      <c r="R145" s="270">
        <f>Q145*H145</f>
        <v>0</v>
      </c>
      <c r="S145" s="270">
        <v>0</v>
      </c>
      <c r="T145" s="271">
        <f>S145*H145</f>
        <v>0</v>
      </c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R145" s="227" t="s">
        <v>510</v>
      </c>
      <c r="AT145" s="227" t="s">
        <v>152</v>
      </c>
      <c r="AU145" s="227" t="s">
        <v>86</v>
      </c>
      <c r="AY145" s="43" t="s">
        <v>149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43" t="s">
        <v>8</v>
      </c>
      <c r="BK145" s="228">
        <f>ROUND(I145*H145,0)</f>
        <v>0</v>
      </c>
      <c r="BL145" s="43" t="s">
        <v>510</v>
      </c>
      <c r="BM145" s="227" t="s">
        <v>544</v>
      </c>
    </row>
    <row r="146" spans="1:31" s="66" customFormat="1" ht="6.95" customHeight="1">
      <c r="A146" s="60"/>
      <c r="B146" s="87"/>
      <c r="C146" s="88"/>
      <c r="D146" s="88"/>
      <c r="E146" s="88"/>
      <c r="F146" s="88"/>
      <c r="G146" s="88"/>
      <c r="H146" s="88"/>
      <c r="I146" s="88"/>
      <c r="J146" s="88"/>
      <c r="K146" s="88"/>
      <c r="L146" s="61"/>
      <c r="M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</row>
  </sheetData>
  <sheetProtection password="C8B4" sheet="1" objects="1" scenarios="1"/>
  <autoFilter ref="C125:K14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7"/>
  <sheetViews>
    <sheetView showGridLines="0" workbookViewId="0" topLeftCell="A1">
      <selection activeCell="D6" sqref="D6:F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  <col min="9" max="16384" width="9.28125" style="1" customWidth="1"/>
  </cols>
  <sheetData>
    <row r="1" ht="11.25" customHeight="1"/>
    <row r="2" ht="36.95" customHeight="1"/>
    <row r="3" spans="2:8" ht="6.95" customHeight="1">
      <c r="B3" s="5"/>
      <c r="C3" s="6"/>
      <c r="D3" s="6"/>
      <c r="E3" s="6"/>
      <c r="F3" s="6"/>
      <c r="G3" s="6"/>
      <c r="H3" s="7"/>
    </row>
    <row r="4" spans="2:8" ht="24.95" customHeight="1">
      <c r="B4" s="7"/>
      <c r="C4" s="8" t="s">
        <v>545</v>
      </c>
      <c r="H4" s="7"/>
    </row>
    <row r="5" spans="2:8" ht="12" customHeight="1">
      <c r="B5" s="7"/>
      <c r="C5" s="9" t="s">
        <v>14</v>
      </c>
      <c r="D5" s="37" t="s">
        <v>15</v>
      </c>
      <c r="E5" s="34"/>
      <c r="F5" s="34"/>
      <c r="H5" s="7"/>
    </row>
    <row r="6" spans="2:8" ht="36.95" customHeight="1">
      <c r="B6" s="7"/>
      <c r="C6" s="10" t="s">
        <v>17</v>
      </c>
      <c r="D6" s="35" t="s">
        <v>18</v>
      </c>
      <c r="E6" s="34"/>
      <c r="F6" s="34"/>
      <c r="H6" s="7"/>
    </row>
    <row r="7" spans="2:8" ht="16.5" customHeight="1">
      <c r="B7" s="7"/>
      <c r="C7" s="11" t="s">
        <v>23</v>
      </c>
      <c r="D7" s="18" t="str">
        <f>'Rekapitulace stavby'!AN8</f>
        <v>24. 5. 2021</v>
      </c>
      <c r="H7" s="7"/>
    </row>
    <row r="8" spans="1:8" s="2" customFormat="1" ht="10.9" customHeight="1">
      <c r="A8" s="14"/>
      <c r="B8" s="15"/>
      <c r="C8" s="14"/>
      <c r="D8" s="14"/>
      <c r="E8" s="14"/>
      <c r="F8" s="14"/>
      <c r="G8" s="14"/>
      <c r="H8" s="15"/>
    </row>
    <row r="9" spans="1:8" s="3" customFormat="1" ht="29.25" customHeight="1">
      <c r="A9" s="19"/>
      <c r="B9" s="20"/>
      <c r="C9" s="21" t="s">
        <v>58</v>
      </c>
      <c r="D9" s="22" t="s">
        <v>59</v>
      </c>
      <c r="E9" s="22" t="s">
        <v>136</v>
      </c>
      <c r="F9" s="23" t="s">
        <v>546</v>
      </c>
      <c r="G9" s="19"/>
      <c r="H9" s="20"/>
    </row>
    <row r="10" spans="1:8" s="2" customFormat="1" ht="26.45" customHeight="1">
      <c r="A10" s="14"/>
      <c r="B10" s="15"/>
      <c r="C10" s="26" t="s">
        <v>547</v>
      </c>
      <c r="D10" s="26" t="s">
        <v>83</v>
      </c>
      <c r="E10" s="14"/>
      <c r="F10" s="14"/>
      <c r="G10" s="14"/>
      <c r="H10" s="15"/>
    </row>
    <row r="11" spans="1:8" s="2" customFormat="1" ht="16.9" customHeight="1">
      <c r="A11" s="14"/>
      <c r="B11" s="15"/>
      <c r="C11" s="27" t="s">
        <v>89</v>
      </c>
      <c r="D11" s="28" t="s">
        <v>90</v>
      </c>
      <c r="E11" s="29" t="s">
        <v>1</v>
      </c>
      <c r="F11" s="30">
        <v>324.53</v>
      </c>
      <c r="G11" s="14"/>
      <c r="H11" s="15"/>
    </row>
    <row r="12" spans="1:8" s="2" customFormat="1" ht="16.9" customHeight="1">
      <c r="A12" s="14"/>
      <c r="B12" s="15"/>
      <c r="C12" s="31" t="s">
        <v>1</v>
      </c>
      <c r="D12" s="31" t="s">
        <v>241</v>
      </c>
      <c r="E12" s="4" t="s">
        <v>1</v>
      </c>
      <c r="F12" s="32">
        <v>224.845</v>
      </c>
      <c r="G12" s="14"/>
      <c r="H12" s="15"/>
    </row>
    <row r="13" spans="1:8" s="2" customFormat="1" ht="16.9" customHeight="1">
      <c r="A13" s="14"/>
      <c r="B13" s="15"/>
      <c r="C13" s="31" t="s">
        <v>1</v>
      </c>
      <c r="D13" s="31" t="s">
        <v>242</v>
      </c>
      <c r="E13" s="4" t="s">
        <v>1</v>
      </c>
      <c r="F13" s="32">
        <v>99.685</v>
      </c>
      <c r="G13" s="14"/>
      <c r="H13" s="15"/>
    </row>
    <row r="14" spans="1:8" s="2" customFormat="1" ht="16.9" customHeight="1">
      <c r="A14" s="14"/>
      <c r="B14" s="15"/>
      <c r="C14" s="31" t="s">
        <v>89</v>
      </c>
      <c r="D14" s="31" t="s">
        <v>175</v>
      </c>
      <c r="E14" s="4" t="s">
        <v>1</v>
      </c>
      <c r="F14" s="32">
        <v>324.53</v>
      </c>
      <c r="G14" s="14"/>
      <c r="H14" s="15"/>
    </row>
    <row r="15" spans="1:8" s="2" customFormat="1" ht="16.9" customHeight="1">
      <c r="A15" s="14"/>
      <c r="B15" s="15"/>
      <c r="C15" s="33" t="s">
        <v>548</v>
      </c>
      <c r="D15" s="14"/>
      <c r="E15" s="14"/>
      <c r="F15" s="14"/>
      <c r="G15" s="14"/>
      <c r="H15" s="15"/>
    </row>
    <row r="16" spans="1:8" s="2" customFormat="1" ht="16.9" customHeight="1">
      <c r="A16" s="14"/>
      <c r="B16" s="15"/>
      <c r="C16" s="31" t="s">
        <v>238</v>
      </c>
      <c r="D16" s="31" t="s">
        <v>239</v>
      </c>
      <c r="E16" s="4" t="s">
        <v>171</v>
      </c>
      <c r="F16" s="32">
        <v>324.53</v>
      </c>
      <c r="G16" s="14"/>
      <c r="H16" s="15"/>
    </row>
    <row r="17" spans="1:8" s="2" customFormat="1" ht="22.5">
      <c r="A17" s="14"/>
      <c r="B17" s="15"/>
      <c r="C17" s="31" t="s">
        <v>246</v>
      </c>
      <c r="D17" s="31" t="s">
        <v>247</v>
      </c>
      <c r="E17" s="4" t="s">
        <v>171</v>
      </c>
      <c r="F17" s="32">
        <v>324.53</v>
      </c>
      <c r="G17" s="14"/>
      <c r="H17" s="15"/>
    </row>
    <row r="18" spans="1:8" s="2" customFormat="1" ht="16.9" customHeight="1">
      <c r="A18" s="14"/>
      <c r="B18" s="15"/>
      <c r="C18" s="31" t="s">
        <v>324</v>
      </c>
      <c r="D18" s="31" t="s">
        <v>325</v>
      </c>
      <c r="E18" s="4" t="s">
        <v>171</v>
      </c>
      <c r="F18" s="32">
        <v>64.906</v>
      </c>
      <c r="G18" s="14"/>
      <c r="H18" s="15"/>
    </row>
    <row r="19" spans="1:8" s="2" customFormat="1" ht="16.9" customHeight="1">
      <c r="A19" s="14"/>
      <c r="B19" s="15"/>
      <c r="C19" s="31" t="s">
        <v>483</v>
      </c>
      <c r="D19" s="31" t="s">
        <v>484</v>
      </c>
      <c r="E19" s="4" t="s">
        <v>171</v>
      </c>
      <c r="F19" s="32">
        <v>324.53</v>
      </c>
      <c r="G19" s="14"/>
      <c r="H19" s="15"/>
    </row>
    <row r="20" spans="1:8" s="2" customFormat="1" ht="22.5">
      <c r="A20" s="14"/>
      <c r="B20" s="15"/>
      <c r="C20" s="31" t="s">
        <v>489</v>
      </c>
      <c r="D20" s="31" t="s">
        <v>490</v>
      </c>
      <c r="E20" s="4" t="s">
        <v>171</v>
      </c>
      <c r="F20" s="32">
        <v>259.624</v>
      </c>
      <c r="G20" s="14"/>
      <c r="H20" s="15"/>
    </row>
    <row r="21" spans="1:8" s="2" customFormat="1" ht="16.9" customHeight="1">
      <c r="A21" s="14"/>
      <c r="B21" s="15"/>
      <c r="C21" s="27" t="s">
        <v>96</v>
      </c>
      <c r="D21" s="28" t="s">
        <v>97</v>
      </c>
      <c r="E21" s="29" t="s">
        <v>1</v>
      </c>
      <c r="F21" s="30">
        <v>64.906</v>
      </c>
      <c r="G21" s="14"/>
      <c r="H21" s="15"/>
    </row>
    <row r="22" spans="1:8" s="2" customFormat="1" ht="16.9" customHeight="1">
      <c r="A22" s="14"/>
      <c r="B22" s="15"/>
      <c r="C22" s="31" t="s">
        <v>1</v>
      </c>
      <c r="D22" s="31" t="s">
        <v>327</v>
      </c>
      <c r="E22" s="4" t="s">
        <v>1</v>
      </c>
      <c r="F22" s="32">
        <v>64.906</v>
      </c>
      <c r="G22" s="14"/>
      <c r="H22" s="15"/>
    </row>
    <row r="23" spans="1:8" s="2" customFormat="1" ht="16.9" customHeight="1">
      <c r="A23" s="14"/>
      <c r="B23" s="15"/>
      <c r="C23" s="31" t="s">
        <v>96</v>
      </c>
      <c r="D23" s="31" t="s">
        <v>309</v>
      </c>
      <c r="E23" s="4" t="s">
        <v>1</v>
      </c>
      <c r="F23" s="32">
        <v>64.906</v>
      </c>
      <c r="G23" s="14"/>
      <c r="H23" s="15"/>
    </row>
    <row r="24" spans="1:8" s="2" customFormat="1" ht="16.9" customHeight="1">
      <c r="A24" s="14"/>
      <c r="B24" s="15"/>
      <c r="C24" s="33" t="s">
        <v>548</v>
      </c>
      <c r="D24" s="14"/>
      <c r="E24" s="14"/>
      <c r="F24" s="14"/>
      <c r="G24" s="14"/>
      <c r="H24" s="15"/>
    </row>
    <row r="25" spans="1:8" s="2" customFormat="1" ht="16.9" customHeight="1">
      <c r="A25" s="14"/>
      <c r="B25" s="15"/>
      <c r="C25" s="31" t="s">
        <v>324</v>
      </c>
      <c r="D25" s="31" t="s">
        <v>325</v>
      </c>
      <c r="E25" s="4" t="s">
        <v>171</v>
      </c>
      <c r="F25" s="32">
        <v>64.906</v>
      </c>
      <c r="G25" s="14"/>
      <c r="H25" s="15"/>
    </row>
    <row r="26" spans="1:8" s="2" customFormat="1" ht="22.5">
      <c r="A26" s="14"/>
      <c r="B26" s="15"/>
      <c r="C26" s="31" t="s">
        <v>294</v>
      </c>
      <c r="D26" s="31" t="s">
        <v>295</v>
      </c>
      <c r="E26" s="4" t="s">
        <v>187</v>
      </c>
      <c r="F26" s="32">
        <v>13.894</v>
      </c>
      <c r="G26" s="14"/>
      <c r="H26" s="15"/>
    </row>
    <row r="27" spans="1:8" s="2" customFormat="1" ht="16.9" customHeight="1">
      <c r="A27" s="14"/>
      <c r="B27" s="15"/>
      <c r="C27" s="31" t="s">
        <v>304</v>
      </c>
      <c r="D27" s="31" t="s">
        <v>305</v>
      </c>
      <c r="E27" s="4" t="s">
        <v>171</v>
      </c>
      <c r="F27" s="32">
        <v>387.024</v>
      </c>
      <c r="G27" s="14"/>
      <c r="H27" s="15"/>
    </row>
    <row r="28" spans="1:8" s="2" customFormat="1" ht="16.9" customHeight="1">
      <c r="A28" s="14"/>
      <c r="B28" s="15"/>
      <c r="C28" s="31" t="s">
        <v>339</v>
      </c>
      <c r="D28" s="31" t="s">
        <v>340</v>
      </c>
      <c r="E28" s="4" t="s">
        <v>187</v>
      </c>
      <c r="F28" s="32">
        <v>13.894</v>
      </c>
      <c r="G28" s="14"/>
      <c r="H28" s="15"/>
    </row>
    <row r="29" spans="1:8" s="2" customFormat="1" ht="16.9" customHeight="1">
      <c r="A29" s="14"/>
      <c r="B29" s="15"/>
      <c r="C29" s="31" t="s">
        <v>343</v>
      </c>
      <c r="D29" s="31" t="s">
        <v>344</v>
      </c>
      <c r="E29" s="4" t="s">
        <v>187</v>
      </c>
      <c r="F29" s="32">
        <v>13.033</v>
      </c>
      <c r="G29" s="14"/>
      <c r="H29" s="15"/>
    </row>
    <row r="30" spans="1:8" s="2" customFormat="1" ht="16.9" customHeight="1">
      <c r="A30" s="14"/>
      <c r="B30" s="15"/>
      <c r="C30" s="27" t="s">
        <v>99</v>
      </c>
      <c r="D30" s="28" t="s">
        <v>100</v>
      </c>
      <c r="E30" s="29" t="s">
        <v>1</v>
      </c>
      <c r="F30" s="30">
        <v>322.118</v>
      </c>
      <c r="G30" s="14"/>
      <c r="H30" s="15"/>
    </row>
    <row r="31" spans="1:8" s="2" customFormat="1" ht="16.9" customHeight="1">
      <c r="A31" s="14"/>
      <c r="B31" s="15"/>
      <c r="C31" s="31" t="s">
        <v>1</v>
      </c>
      <c r="D31" s="31" t="s">
        <v>307</v>
      </c>
      <c r="E31" s="4" t="s">
        <v>1</v>
      </c>
      <c r="F31" s="32">
        <v>222.433</v>
      </c>
      <c r="G31" s="14"/>
      <c r="H31" s="15"/>
    </row>
    <row r="32" spans="1:8" s="2" customFormat="1" ht="16.9" customHeight="1">
      <c r="A32" s="14"/>
      <c r="B32" s="15"/>
      <c r="C32" s="31" t="s">
        <v>1</v>
      </c>
      <c r="D32" s="31" t="s">
        <v>308</v>
      </c>
      <c r="E32" s="4" t="s">
        <v>1</v>
      </c>
      <c r="F32" s="32">
        <v>99.685</v>
      </c>
      <c r="G32" s="14"/>
      <c r="H32" s="15"/>
    </row>
    <row r="33" spans="1:8" s="2" customFormat="1" ht="16.9" customHeight="1">
      <c r="A33" s="14"/>
      <c r="B33" s="15"/>
      <c r="C33" s="31" t="s">
        <v>99</v>
      </c>
      <c r="D33" s="31" t="s">
        <v>175</v>
      </c>
      <c r="E33" s="4" t="s">
        <v>1</v>
      </c>
      <c r="F33" s="32">
        <v>322.118</v>
      </c>
      <c r="G33" s="14"/>
      <c r="H33" s="15"/>
    </row>
    <row r="34" spans="1:8" s="2" customFormat="1" ht="16.9" customHeight="1">
      <c r="A34" s="14"/>
      <c r="B34" s="15"/>
      <c r="C34" s="33" t="s">
        <v>548</v>
      </c>
      <c r="D34" s="14"/>
      <c r="E34" s="14"/>
      <c r="F34" s="14"/>
      <c r="G34" s="14"/>
      <c r="H34" s="15"/>
    </row>
    <row r="35" spans="1:8" s="2" customFormat="1" ht="16.9" customHeight="1">
      <c r="A35" s="14"/>
      <c r="B35" s="15"/>
      <c r="C35" s="31" t="s">
        <v>304</v>
      </c>
      <c r="D35" s="31" t="s">
        <v>305</v>
      </c>
      <c r="E35" s="4" t="s">
        <v>171</v>
      </c>
      <c r="F35" s="32">
        <v>387.024</v>
      </c>
      <c r="G35" s="14"/>
      <c r="H35" s="15"/>
    </row>
    <row r="36" spans="1:8" s="2" customFormat="1" ht="16.9" customHeight="1">
      <c r="A36" s="14"/>
      <c r="B36" s="15"/>
      <c r="C36" s="31" t="s">
        <v>250</v>
      </c>
      <c r="D36" s="31" t="s">
        <v>251</v>
      </c>
      <c r="E36" s="4" t="s">
        <v>171</v>
      </c>
      <c r="F36" s="32">
        <v>322.118</v>
      </c>
      <c r="G36" s="14"/>
      <c r="H36" s="15"/>
    </row>
    <row r="37" spans="1:8" s="2" customFormat="1" ht="22.5">
      <c r="A37" s="14"/>
      <c r="B37" s="15"/>
      <c r="C37" s="31" t="s">
        <v>254</v>
      </c>
      <c r="D37" s="31" t="s">
        <v>255</v>
      </c>
      <c r="E37" s="4" t="s">
        <v>171</v>
      </c>
      <c r="F37" s="32">
        <v>322.118</v>
      </c>
      <c r="G37" s="14"/>
      <c r="H37" s="15"/>
    </row>
    <row r="38" spans="1:8" s="2" customFormat="1" ht="22.5">
      <c r="A38" s="14"/>
      <c r="B38" s="15"/>
      <c r="C38" s="31" t="s">
        <v>294</v>
      </c>
      <c r="D38" s="31" t="s">
        <v>295</v>
      </c>
      <c r="E38" s="4" t="s">
        <v>187</v>
      </c>
      <c r="F38" s="32">
        <v>13.894</v>
      </c>
      <c r="G38" s="14"/>
      <c r="H38" s="15"/>
    </row>
    <row r="39" spans="1:8" s="2" customFormat="1" ht="16.9" customHeight="1">
      <c r="A39" s="14"/>
      <c r="B39" s="15"/>
      <c r="C39" s="31" t="s">
        <v>339</v>
      </c>
      <c r="D39" s="31" t="s">
        <v>340</v>
      </c>
      <c r="E39" s="4" t="s">
        <v>187</v>
      </c>
      <c r="F39" s="32">
        <v>13.894</v>
      </c>
      <c r="G39" s="14"/>
      <c r="H39" s="15"/>
    </row>
    <row r="40" spans="1:8" s="2" customFormat="1" ht="16.9" customHeight="1">
      <c r="A40" s="14"/>
      <c r="B40" s="15"/>
      <c r="C40" s="31" t="s">
        <v>394</v>
      </c>
      <c r="D40" s="31" t="s">
        <v>395</v>
      </c>
      <c r="E40" s="4" t="s">
        <v>171</v>
      </c>
      <c r="F40" s="32">
        <v>322.118</v>
      </c>
      <c r="G40" s="14"/>
      <c r="H40" s="15"/>
    </row>
    <row r="41" spans="1:8" s="2" customFormat="1" ht="22.5">
      <c r="A41" s="14"/>
      <c r="B41" s="15"/>
      <c r="C41" s="31" t="s">
        <v>453</v>
      </c>
      <c r="D41" s="31" t="s">
        <v>454</v>
      </c>
      <c r="E41" s="4" t="s">
        <v>171</v>
      </c>
      <c r="F41" s="32">
        <v>322.118</v>
      </c>
      <c r="G41" s="14"/>
      <c r="H41" s="15"/>
    </row>
    <row r="42" spans="1:8" s="2" customFormat="1" ht="16.9" customHeight="1">
      <c r="A42" s="14"/>
      <c r="B42" s="15"/>
      <c r="C42" s="31" t="s">
        <v>466</v>
      </c>
      <c r="D42" s="31" t="s">
        <v>467</v>
      </c>
      <c r="E42" s="4" t="s">
        <v>171</v>
      </c>
      <c r="F42" s="32">
        <v>428.761</v>
      </c>
      <c r="G42" s="14"/>
      <c r="H42" s="15"/>
    </row>
    <row r="43" spans="1:8" s="2" customFormat="1" ht="22.5">
      <c r="A43" s="14"/>
      <c r="B43" s="15"/>
      <c r="C43" s="31" t="s">
        <v>457</v>
      </c>
      <c r="D43" s="31" t="s">
        <v>458</v>
      </c>
      <c r="E43" s="4" t="s">
        <v>171</v>
      </c>
      <c r="F43" s="32">
        <v>354.33</v>
      </c>
      <c r="G43" s="14"/>
      <c r="H43" s="15"/>
    </row>
    <row r="44" spans="1:8" s="2" customFormat="1" ht="16.9" customHeight="1">
      <c r="A44" s="14"/>
      <c r="B44" s="15"/>
      <c r="C44" s="31" t="s">
        <v>258</v>
      </c>
      <c r="D44" s="31" t="s">
        <v>259</v>
      </c>
      <c r="E44" s="4" t="s">
        <v>171</v>
      </c>
      <c r="F44" s="32">
        <v>657.121</v>
      </c>
      <c r="G44" s="14"/>
      <c r="H44" s="15"/>
    </row>
    <row r="45" spans="1:8" s="2" customFormat="1" ht="16.9" customHeight="1">
      <c r="A45" s="14"/>
      <c r="B45" s="15"/>
      <c r="C45" s="31" t="s">
        <v>343</v>
      </c>
      <c r="D45" s="31" t="s">
        <v>344</v>
      </c>
      <c r="E45" s="4" t="s">
        <v>187</v>
      </c>
      <c r="F45" s="32">
        <v>13.033</v>
      </c>
      <c r="G45" s="14"/>
      <c r="H45" s="15"/>
    </row>
    <row r="46" spans="1:8" s="2" customFormat="1" ht="16.9" customHeight="1">
      <c r="A46" s="14"/>
      <c r="B46" s="15"/>
      <c r="C46" s="31" t="s">
        <v>470</v>
      </c>
      <c r="D46" s="31" t="s">
        <v>471</v>
      </c>
      <c r="E46" s="4" t="s">
        <v>171</v>
      </c>
      <c r="F46" s="32">
        <v>471.637</v>
      </c>
      <c r="G46" s="14"/>
      <c r="H46" s="15"/>
    </row>
    <row r="47" spans="1:8" s="2" customFormat="1" ht="16.9" customHeight="1">
      <c r="A47" s="14"/>
      <c r="B47" s="15"/>
      <c r="C47" s="27" t="s">
        <v>102</v>
      </c>
      <c r="D47" s="28" t="s">
        <v>103</v>
      </c>
      <c r="E47" s="29" t="s">
        <v>1</v>
      </c>
      <c r="F47" s="30">
        <v>51.138</v>
      </c>
      <c r="G47" s="14"/>
      <c r="H47" s="15"/>
    </row>
    <row r="48" spans="1:8" s="2" customFormat="1" ht="16.9" customHeight="1">
      <c r="A48" s="14"/>
      <c r="B48" s="15"/>
      <c r="C48" s="31" t="s">
        <v>1</v>
      </c>
      <c r="D48" s="31" t="s">
        <v>319</v>
      </c>
      <c r="E48" s="4" t="s">
        <v>1</v>
      </c>
      <c r="F48" s="32">
        <v>47.806</v>
      </c>
      <c r="G48" s="14"/>
      <c r="H48" s="15"/>
    </row>
    <row r="49" spans="1:8" s="2" customFormat="1" ht="16.9" customHeight="1">
      <c r="A49" s="14"/>
      <c r="B49" s="15"/>
      <c r="C49" s="31" t="s">
        <v>1</v>
      </c>
      <c r="D49" s="31" t="s">
        <v>320</v>
      </c>
      <c r="E49" s="4" t="s">
        <v>1</v>
      </c>
      <c r="F49" s="32">
        <v>3.332</v>
      </c>
      <c r="G49" s="14"/>
      <c r="H49" s="15"/>
    </row>
    <row r="50" spans="1:8" s="2" customFormat="1" ht="16.9" customHeight="1">
      <c r="A50" s="14"/>
      <c r="B50" s="15"/>
      <c r="C50" s="31" t="s">
        <v>102</v>
      </c>
      <c r="D50" s="31" t="s">
        <v>321</v>
      </c>
      <c r="E50" s="4" t="s">
        <v>1</v>
      </c>
      <c r="F50" s="32">
        <v>51.138</v>
      </c>
      <c r="G50" s="14"/>
      <c r="H50" s="15"/>
    </row>
    <row r="51" spans="1:8" s="2" customFormat="1" ht="16.9" customHeight="1">
      <c r="A51" s="14"/>
      <c r="B51" s="15"/>
      <c r="C51" s="33" t="s">
        <v>548</v>
      </c>
      <c r="D51" s="14"/>
      <c r="E51" s="14"/>
      <c r="F51" s="14"/>
      <c r="G51" s="14"/>
      <c r="H51" s="15"/>
    </row>
    <row r="52" spans="1:8" s="2" customFormat="1" ht="16.9" customHeight="1">
      <c r="A52" s="14"/>
      <c r="B52" s="15"/>
      <c r="C52" s="31" t="s">
        <v>316</v>
      </c>
      <c r="D52" s="31" t="s">
        <v>317</v>
      </c>
      <c r="E52" s="4" t="s">
        <v>171</v>
      </c>
      <c r="F52" s="32">
        <v>93.291</v>
      </c>
      <c r="G52" s="14"/>
      <c r="H52" s="15"/>
    </row>
    <row r="53" spans="1:8" s="2" customFormat="1" ht="22.5">
      <c r="A53" s="14"/>
      <c r="B53" s="15"/>
      <c r="C53" s="31" t="s">
        <v>294</v>
      </c>
      <c r="D53" s="31" t="s">
        <v>295</v>
      </c>
      <c r="E53" s="4" t="s">
        <v>187</v>
      </c>
      <c r="F53" s="32">
        <v>13.894</v>
      </c>
      <c r="G53" s="14"/>
      <c r="H53" s="15"/>
    </row>
    <row r="54" spans="1:8" s="2" customFormat="1" ht="16.9" customHeight="1">
      <c r="A54" s="14"/>
      <c r="B54" s="15"/>
      <c r="C54" s="31" t="s">
        <v>339</v>
      </c>
      <c r="D54" s="31" t="s">
        <v>340</v>
      </c>
      <c r="E54" s="4" t="s">
        <v>187</v>
      </c>
      <c r="F54" s="32">
        <v>13.894</v>
      </c>
      <c r="G54" s="14"/>
      <c r="H54" s="15"/>
    </row>
    <row r="55" spans="1:8" s="2" customFormat="1" ht="16.9" customHeight="1">
      <c r="A55" s="14"/>
      <c r="B55" s="15"/>
      <c r="C55" s="31" t="s">
        <v>398</v>
      </c>
      <c r="D55" s="31" t="s">
        <v>399</v>
      </c>
      <c r="E55" s="4" t="s">
        <v>171</v>
      </c>
      <c r="F55" s="32">
        <v>93.291</v>
      </c>
      <c r="G55" s="14"/>
      <c r="H55" s="15"/>
    </row>
    <row r="56" spans="1:8" s="2" customFormat="1" ht="16.9" customHeight="1">
      <c r="A56" s="14"/>
      <c r="B56" s="15"/>
      <c r="C56" s="31" t="s">
        <v>466</v>
      </c>
      <c r="D56" s="31" t="s">
        <v>467</v>
      </c>
      <c r="E56" s="4" t="s">
        <v>171</v>
      </c>
      <c r="F56" s="32">
        <v>428.761</v>
      </c>
      <c r="G56" s="14"/>
      <c r="H56" s="15"/>
    </row>
    <row r="57" spans="1:8" s="2" customFormat="1" ht="16.9" customHeight="1">
      <c r="A57" s="14"/>
      <c r="B57" s="15"/>
      <c r="C57" s="31" t="s">
        <v>343</v>
      </c>
      <c r="D57" s="31" t="s">
        <v>344</v>
      </c>
      <c r="E57" s="4" t="s">
        <v>187</v>
      </c>
      <c r="F57" s="32">
        <v>13.033</v>
      </c>
      <c r="G57" s="14"/>
      <c r="H57" s="15"/>
    </row>
    <row r="58" spans="1:8" s="2" customFormat="1" ht="16.9" customHeight="1">
      <c r="A58" s="14"/>
      <c r="B58" s="15"/>
      <c r="C58" s="31" t="s">
        <v>470</v>
      </c>
      <c r="D58" s="31" t="s">
        <v>471</v>
      </c>
      <c r="E58" s="4" t="s">
        <v>171</v>
      </c>
      <c r="F58" s="32">
        <v>471.637</v>
      </c>
      <c r="G58" s="14"/>
      <c r="H58" s="15"/>
    </row>
    <row r="59" spans="1:8" s="2" customFormat="1" ht="16.9" customHeight="1">
      <c r="A59" s="14"/>
      <c r="B59" s="15"/>
      <c r="C59" s="27" t="s">
        <v>105</v>
      </c>
      <c r="D59" s="28" t="s">
        <v>106</v>
      </c>
      <c r="E59" s="29" t="s">
        <v>1</v>
      </c>
      <c r="F59" s="30">
        <v>42.153</v>
      </c>
      <c r="G59" s="14"/>
      <c r="H59" s="15"/>
    </row>
    <row r="60" spans="1:8" s="2" customFormat="1" ht="16.9" customHeight="1">
      <c r="A60" s="14"/>
      <c r="B60" s="15"/>
      <c r="C60" s="31" t="s">
        <v>1</v>
      </c>
      <c r="D60" s="31" t="s">
        <v>322</v>
      </c>
      <c r="E60" s="4" t="s">
        <v>1</v>
      </c>
      <c r="F60" s="32">
        <v>42.153</v>
      </c>
      <c r="G60" s="14"/>
      <c r="H60" s="15"/>
    </row>
    <row r="61" spans="1:8" s="2" customFormat="1" ht="16.9" customHeight="1">
      <c r="A61" s="14"/>
      <c r="B61" s="15"/>
      <c r="C61" s="31" t="s">
        <v>105</v>
      </c>
      <c r="D61" s="31" t="s">
        <v>175</v>
      </c>
      <c r="E61" s="4" t="s">
        <v>1</v>
      </c>
      <c r="F61" s="32">
        <v>42.153</v>
      </c>
      <c r="G61" s="14"/>
      <c r="H61" s="15"/>
    </row>
    <row r="62" spans="1:8" s="2" customFormat="1" ht="16.9" customHeight="1">
      <c r="A62" s="14"/>
      <c r="B62" s="15"/>
      <c r="C62" s="33" t="s">
        <v>548</v>
      </c>
      <c r="D62" s="14"/>
      <c r="E62" s="14"/>
      <c r="F62" s="14"/>
      <c r="G62" s="14"/>
      <c r="H62" s="15"/>
    </row>
    <row r="63" spans="1:8" s="2" customFormat="1" ht="16.9" customHeight="1">
      <c r="A63" s="14"/>
      <c r="B63" s="15"/>
      <c r="C63" s="31" t="s">
        <v>316</v>
      </c>
      <c r="D63" s="31" t="s">
        <v>317</v>
      </c>
      <c r="E63" s="4" t="s">
        <v>171</v>
      </c>
      <c r="F63" s="32">
        <v>93.291</v>
      </c>
      <c r="G63" s="14"/>
      <c r="H63" s="15"/>
    </row>
    <row r="64" spans="1:8" s="2" customFormat="1" ht="22.5">
      <c r="A64" s="14"/>
      <c r="B64" s="15"/>
      <c r="C64" s="31" t="s">
        <v>294</v>
      </c>
      <c r="D64" s="31" t="s">
        <v>295</v>
      </c>
      <c r="E64" s="4" t="s">
        <v>187</v>
      </c>
      <c r="F64" s="32">
        <v>13.894</v>
      </c>
      <c r="G64" s="14"/>
      <c r="H64" s="15"/>
    </row>
    <row r="65" spans="1:8" s="2" customFormat="1" ht="16.9" customHeight="1">
      <c r="A65" s="14"/>
      <c r="B65" s="15"/>
      <c r="C65" s="31" t="s">
        <v>339</v>
      </c>
      <c r="D65" s="31" t="s">
        <v>340</v>
      </c>
      <c r="E65" s="4" t="s">
        <v>187</v>
      </c>
      <c r="F65" s="32">
        <v>13.894</v>
      </c>
      <c r="G65" s="14"/>
      <c r="H65" s="15"/>
    </row>
    <row r="66" spans="1:8" s="2" customFormat="1" ht="16.9" customHeight="1">
      <c r="A66" s="14"/>
      <c r="B66" s="15"/>
      <c r="C66" s="31" t="s">
        <v>398</v>
      </c>
      <c r="D66" s="31" t="s">
        <v>399</v>
      </c>
      <c r="E66" s="4" t="s">
        <v>171</v>
      </c>
      <c r="F66" s="32">
        <v>93.291</v>
      </c>
      <c r="G66" s="14"/>
      <c r="H66" s="15"/>
    </row>
    <row r="67" spans="1:8" s="2" customFormat="1" ht="16.9" customHeight="1">
      <c r="A67" s="14"/>
      <c r="B67" s="15"/>
      <c r="C67" s="31" t="s">
        <v>466</v>
      </c>
      <c r="D67" s="31" t="s">
        <v>467</v>
      </c>
      <c r="E67" s="4" t="s">
        <v>171</v>
      </c>
      <c r="F67" s="32">
        <v>428.761</v>
      </c>
      <c r="G67" s="14"/>
      <c r="H67" s="15"/>
    </row>
    <row r="68" spans="1:8" s="2" customFormat="1" ht="16.9" customHeight="1">
      <c r="A68" s="14"/>
      <c r="B68" s="15"/>
      <c r="C68" s="31" t="s">
        <v>343</v>
      </c>
      <c r="D68" s="31" t="s">
        <v>344</v>
      </c>
      <c r="E68" s="4" t="s">
        <v>187</v>
      </c>
      <c r="F68" s="32">
        <v>13.033</v>
      </c>
      <c r="G68" s="14"/>
      <c r="H68" s="15"/>
    </row>
    <row r="69" spans="1:8" s="2" customFormat="1" ht="16.9" customHeight="1">
      <c r="A69" s="14"/>
      <c r="B69" s="15"/>
      <c r="C69" s="31" t="s">
        <v>470</v>
      </c>
      <c r="D69" s="31" t="s">
        <v>471</v>
      </c>
      <c r="E69" s="4" t="s">
        <v>171</v>
      </c>
      <c r="F69" s="32">
        <v>471.637</v>
      </c>
      <c r="G69" s="14"/>
      <c r="H69" s="15"/>
    </row>
    <row r="70" spans="1:8" s="2" customFormat="1" ht="16.9" customHeight="1">
      <c r="A70" s="14"/>
      <c r="B70" s="15"/>
      <c r="C70" s="27" t="s">
        <v>109</v>
      </c>
      <c r="D70" s="28" t="s">
        <v>110</v>
      </c>
      <c r="E70" s="29" t="s">
        <v>1</v>
      </c>
      <c r="F70" s="30">
        <v>13.352</v>
      </c>
      <c r="G70" s="14"/>
      <c r="H70" s="15"/>
    </row>
    <row r="71" spans="1:8" s="2" customFormat="1" ht="16.9" customHeight="1">
      <c r="A71" s="14"/>
      <c r="B71" s="15"/>
      <c r="C71" s="31" t="s">
        <v>1</v>
      </c>
      <c r="D71" s="31" t="s">
        <v>314</v>
      </c>
      <c r="E71" s="4" t="s">
        <v>1</v>
      </c>
      <c r="F71" s="32">
        <v>13.352</v>
      </c>
      <c r="G71" s="14"/>
      <c r="H71" s="15"/>
    </row>
    <row r="72" spans="1:8" s="2" customFormat="1" ht="16.9" customHeight="1">
      <c r="A72" s="14"/>
      <c r="B72" s="15"/>
      <c r="C72" s="31" t="s">
        <v>109</v>
      </c>
      <c r="D72" s="31" t="s">
        <v>175</v>
      </c>
      <c r="E72" s="4" t="s">
        <v>1</v>
      </c>
      <c r="F72" s="32">
        <v>13.352</v>
      </c>
      <c r="G72" s="14"/>
      <c r="H72" s="15"/>
    </row>
    <row r="73" spans="1:8" s="2" customFormat="1" ht="16.9" customHeight="1">
      <c r="A73" s="14"/>
      <c r="B73" s="15"/>
      <c r="C73" s="33" t="s">
        <v>548</v>
      </c>
      <c r="D73" s="14"/>
      <c r="E73" s="14"/>
      <c r="F73" s="14"/>
      <c r="G73" s="14"/>
      <c r="H73" s="15"/>
    </row>
    <row r="74" spans="1:8" s="2" customFormat="1" ht="16.9" customHeight="1">
      <c r="A74" s="14"/>
      <c r="B74" s="15"/>
      <c r="C74" s="31" t="s">
        <v>311</v>
      </c>
      <c r="D74" s="31" t="s">
        <v>312</v>
      </c>
      <c r="E74" s="4" t="s">
        <v>171</v>
      </c>
      <c r="F74" s="32">
        <v>13.352</v>
      </c>
      <c r="G74" s="14"/>
      <c r="H74" s="15"/>
    </row>
    <row r="75" spans="1:8" s="2" customFormat="1" ht="22.5">
      <c r="A75" s="14"/>
      <c r="B75" s="15"/>
      <c r="C75" s="31" t="s">
        <v>294</v>
      </c>
      <c r="D75" s="31" t="s">
        <v>295</v>
      </c>
      <c r="E75" s="4" t="s">
        <v>187</v>
      </c>
      <c r="F75" s="32">
        <v>13.894</v>
      </c>
      <c r="G75" s="14"/>
      <c r="H75" s="15"/>
    </row>
    <row r="76" spans="1:8" s="2" customFormat="1" ht="16.9" customHeight="1">
      <c r="A76" s="14"/>
      <c r="B76" s="15"/>
      <c r="C76" s="31" t="s">
        <v>339</v>
      </c>
      <c r="D76" s="31" t="s">
        <v>340</v>
      </c>
      <c r="E76" s="4" t="s">
        <v>187</v>
      </c>
      <c r="F76" s="32">
        <v>13.894</v>
      </c>
      <c r="G76" s="14"/>
      <c r="H76" s="15"/>
    </row>
    <row r="77" spans="1:8" s="2" customFormat="1" ht="16.9" customHeight="1">
      <c r="A77" s="14"/>
      <c r="B77" s="15"/>
      <c r="C77" s="31" t="s">
        <v>466</v>
      </c>
      <c r="D77" s="31" t="s">
        <v>467</v>
      </c>
      <c r="E77" s="4" t="s">
        <v>171</v>
      </c>
      <c r="F77" s="32">
        <v>428.761</v>
      </c>
      <c r="G77" s="14"/>
      <c r="H77" s="15"/>
    </row>
    <row r="78" spans="1:8" s="2" customFormat="1" ht="16.9" customHeight="1">
      <c r="A78" s="14"/>
      <c r="B78" s="15"/>
      <c r="C78" s="31" t="s">
        <v>343</v>
      </c>
      <c r="D78" s="31" t="s">
        <v>344</v>
      </c>
      <c r="E78" s="4" t="s">
        <v>187</v>
      </c>
      <c r="F78" s="32">
        <v>13.033</v>
      </c>
      <c r="G78" s="14"/>
      <c r="H78" s="15"/>
    </row>
    <row r="79" spans="1:8" s="2" customFormat="1" ht="16.9" customHeight="1">
      <c r="A79" s="14"/>
      <c r="B79" s="15"/>
      <c r="C79" s="31" t="s">
        <v>470</v>
      </c>
      <c r="D79" s="31" t="s">
        <v>471</v>
      </c>
      <c r="E79" s="4" t="s">
        <v>171</v>
      </c>
      <c r="F79" s="32">
        <v>471.637</v>
      </c>
      <c r="G79" s="14"/>
      <c r="H79" s="15"/>
    </row>
    <row r="80" spans="1:8" s="2" customFormat="1" ht="16.9" customHeight="1">
      <c r="A80" s="14"/>
      <c r="B80" s="15"/>
      <c r="C80" s="27" t="s">
        <v>113</v>
      </c>
      <c r="D80" s="28" t="s">
        <v>114</v>
      </c>
      <c r="E80" s="29" t="s">
        <v>1</v>
      </c>
      <c r="F80" s="30">
        <v>511.45</v>
      </c>
      <c r="G80" s="14"/>
      <c r="H80" s="15"/>
    </row>
    <row r="81" spans="1:8" s="2" customFormat="1" ht="16.9" customHeight="1">
      <c r="A81" s="14"/>
      <c r="B81" s="15"/>
      <c r="C81" s="31" t="s">
        <v>1</v>
      </c>
      <c r="D81" s="31" t="s">
        <v>332</v>
      </c>
      <c r="E81" s="4" t="s">
        <v>1</v>
      </c>
      <c r="F81" s="32">
        <v>511.45</v>
      </c>
      <c r="G81" s="14"/>
      <c r="H81" s="15"/>
    </row>
    <row r="82" spans="1:8" s="2" customFormat="1" ht="16.9" customHeight="1">
      <c r="A82" s="14"/>
      <c r="B82" s="15"/>
      <c r="C82" s="31" t="s">
        <v>113</v>
      </c>
      <c r="D82" s="31" t="s">
        <v>175</v>
      </c>
      <c r="E82" s="4" t="s">
        <v>1</v>
      </c>
      <c r="F82" s="32">
        <v>511.45</v>
      </c>
      <c r="G82" s="14"/>
      <c r="H82" s="15"/>
    </row>
    <row r="83" spans="1:8" s="2" customFormat="1" ht="16.9" customHeight="1">
      <c r="A83" s="14"/>
      <c r="B83" s="15"/>
      <c r="C83" s="33" t="s">
        <v>548</v>
      </c>
      <c r="D83" s="14"/>
      <c r="E83" s="14"/>
      <c r="F83" s="14"/>
      <c r="G83" s="14"/>
      <c r="H83" s="15"/>
    </row>
    <row r="84" spans="1:8" s="2" customFormat="1" ht="16.9" customHeight="1">
      <c r="A84" s="14"/>
      <c r="B84" s="15"/>
      <c r="C84" s="31" t="s">
        <v>329</v>
      </c>
      <c r="D84" s="31" t="s">
        <v>330</v>
      </c>
      <c r="E84" s="4" t="s">
        <v>155</v>
      </c>
      <c r="F84" s="32">
        <v>511.45</v>
      </c>
      <c r="G84" s="14"/>
      <c r="H84" s="15"/>
    </row>
    <row r="85" spans="1:8" s="2" customFormat="1" ht="22.5">
      <c r="A85" s="14"/>
      <c r="B85" s="15"/>
      <c r="C85" s="31" t="s">
        <v>294</v>
      </c>
      <c r="D85" s="31" t="s">
        <v>295</v>
      </c>
      <c r="E85" s="4" t="s">
        <v>187</v>
      </c>
      <c r="F85" s="32">
        <v>13.894</v>
      </c>
      <c r="G85" s="14"/>
      <c r="H85" s="15"/>
    </row>
    <row r="86" spans="1:8" s="2" customFormat="1" ht="16.9" customHeight="1">
      <c r="A86" s="14"/>
      <c r="B86" s="15"/>
      <c r="C86" s="31" t="s">
        <v>339</v>
      </c>
      <c r="D86" s="31" t="s">
        <v>340</v>
      </c>
      <c r="E86" s="4" t="s">
        <v>187</v>
      </c>
      <c r="F86" s="32">
        <v>13.894</v>
      </c>
      <c r="G86" s="14"/>
      <c r="H86" s="15"/>
    </row>
    <row r="87" spans="1:8" s="2" customFormat="1" ht="16.9" customHeight="1">
      <c r="A87" s="14"/>
      <c r="B87" s="15"/>
      <c r="C87" s="31" t="s">
        <v>352</v>
      </c>
      <c r="D87" s="31" t="s">
        <v>353</v>
      </c>
      <c r="E87" s="4" t="s">
        <v>187</v>
      </c>
      <c r="F87" s="32">
        <v>2.25</v>
      </c>
      <c r="G87" s="14"/>
      <c r="H87" s="15"/>
    </row>
    <row r="88" spans="1:8" s="2" customFormat="1" ht="16.9" customHeight="1">
      <c r="A88" s="14"/>
      <c r="B88" s="15"/>
      <c r="C88" s="27" t="s">
        <v>92</v>
      </c>
      <c r="D88" s="28" t="s">
        <v>93</v>
      </c>
      <c r="E88" s="29" t="s">
        <v>1</v>
      </c>
      <c r="F88" s="30">
        <v>359.985</v>
      </c>
      <c r="G88" s="14"/>
      <c r="H88" s="15"/>
    </row>
    <row r="89" spans="1:8" s="2" customFormat="1" ht="16.9" customHeight="1">
      <c r="A89" s="14"/>
      <c r="B89" s="15"/>
      <c r="C89" s="31" t="s">
        <v>1</v>
      </c>
      <c r="D89" s="31" t="s">
        <v>173</v>
      </c>
      <c r="E89" s="4" t="s">
        <v>1</v>
      </c>
      <c r="F89" s="32">
        <v>313.5</v>
      </c>
      <c r="G89" s="14"/>
      <c r="H89" s="15"/>
    </row>
    <row r="90" spans="1:8" s="2" customFormat="1" ht="16.9" customHeight="1">
      <c r="A90" s="14"/>
      <c r="B90" s="15"/>
      <c r="C90" s="31" t="s">
        <v>1</v>
      </c>
      <c r="D90" s="31" t="s">
        <v>174</v>
      </c>
      <c r="E90" s="4" t="s">
        <v>1</v>
      </c>
      <c r="F90" s="32">
        <v>46.485</v>
      </c>
      <c r="G90" s="14"/>
      <c r="H90" s="15"/>
    </row>
    <row r="91" spans="1:8" s="2" customFormat="1" ht="16.9" customHeight="1">
      <c r="A91" s="14"/>
      <c r="B91" s="15"/>
      <c r="C91" s="31" t="s">
        <v>92</v>
      </c>
      <c r="D91" s="31" t="s">
        <v>175</v>
      </c>
      <c r="E91" s="4" t="s">
        <v>1</v>
      </c>
      <c r="F91" s="32">
        <v>359.985</v>
      </c>
      <c r="G91" s="14"/>
      <c r="H91" s="15"/>
    </row>
    <row r="92" spans="1:8" s="2" customFormat="1" ht="16.9" customHeight="1">
      <c r="A92" s="14"/>
      <c r="B92" s="15"/>
      <c r="C92" s="33" t="s">
        <v>548</v>
      </c>
      <c r="D92" s="14"/>
      <c r="E92" s="14"/>
      <c r="F92" s="14"/>
      <c r="G92" s="14"/>
      <c r="H92" s="15"/>
    </row>
    <row r="93" spans="1:8" s="2" customFormat="1" ht="22.5">
      <c r="A93" s="14"/>
      <c r="B93" s="15"/>
      <c r="C93" s="31" t="s">
        <v>169</v>
      </c>
      <c r="D93" s="31" t="s">
        <v>170</v>
      </c>
      <c r="E93" s="4" t="s">
        <v>171</v>
      </c>
      <c r="F93" s="32">
        <v>359.985</v>
      </c>
      <c r="G93" s="14"/>
      <c r="H93" s="15"/>
    </row>
    <row r="94" spans="1:8" s="2" customFormat="1" ht="22.5">
      <c r="A94" s="14"/>
      <c r="B94" s="15"/>
      <c r="C94" s="31" t="s">
        <v>176</v>
      </c>
      <c r="D94" s="31" t="s">
        <v>177</v>
      </c>
      <c r="E94" s="4" t="s">
        <v>171</v>
      </c>
      <c r="F94" s="32">
        <v>10799.55</v>
      </c>
      <c r="G94" s="14"/>
      <c r="H94" s="15"/>
    </row>
    <row r="95" spans="1:8" s="2" customFormat="1" ht="22.5">
      <c r="A95" s="14"/>
      <c r="B95" s="15"/>
      <c r="C95" s="31" t="s">
        <v>181</v>
      </c>
      <c r="D95" s="31" t="s">
        <v>182</v>
      </c>
      <c r="E95" s="4" t="s">
        <v>171</v>
      </c>
      <c r="F95" s="32">
        <v>359.985</v>
      </c>
      <c r="G95" s="14"/>
      <c r="H95" s="15"/>
    </row>
    <row r="96" spans="1:8" s="2" customFormat="1" ht="7.35" customHeight="1">
      <c r="A96" s="14"/>
      <c r="B96" s="16"/>
      <c r="C96" s="17"/>
      <c r="D96" s="17"/>
      <c r="E96" s="17"/>
      <c r="F96" s="17"/>
      <c r="G96" s="17"/>
      <c r="H96" s="15"/>
    </row>
    <row r="97" spans="1:8" s="2" customFormat="1" ht="11.25">
      <c r="A97" s="14"/>
      <c r="B97" s="14"/>
      <c r="C97" s="14"/>
      <c r="D97" s="14"/>
      <c r="E97" s="14"/>
      <c r="F97" s="14"/>
      <c r="G97" s="14"/>
      <c r="H97" s="14"/>
    </row>
  </sheetData>
  <sheetProtection password="C8B4" sheet="1" objects="1" scenarios="1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Petr Linek</cp:lastModifiedBy>
  <dcterms:created xsi:type="dcterms:W3CDTF">2021-05-24T09:30:25Z</dcterms:created>
  <dcterms:modified xsi:type="dcterms:W3CDTF">2021-05-24T12:11:36Z</dcterms:modified>
  <cp:category/>
  <cp:version/>
  <cp:contentType/>
  <cp:contentStatus/>
</cp:coreProperties>
</file>