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Rekapitulace stavby" sheetId="1" r:id="rId1"/>
    <sheet name="SO.101 - Chodník" sheetId="2" r:id="rId2"/>
  </sheets>
  <definedNames>
    <definedName name="Excel_BuiltIn_Print_Area" localSheetId="0">('Rekapitulace stavby'!$C$3:$AP$57,'Rekapitulace stavby'!$C$64:$AP$80)</definedName>
    <definedName name="Excel_BuiltIn_Print_Area" localSheetId="1">('SO.101 - Chodník'!$C$3:$U$25,'SO.101 - Chodník'!$C$29:$U$51,'SO.101 - Chodník'!$C$57:$U$194)</definedName>
    <definedName name="Excel_BuiltIn_Print_Titles" localSheetId="1">'SO.101 - Chodník'!$67:$68</definedName>
    <definedName name="_xlnm.Print_Titles" localSheetId="1">'SO.101 - Chodník'!$67:$68</definedName>
    <definedName name="_xlnm.Print_Area" localSheetId="0">('Rekapitulace stavby'!$C$3:$AP$57,'Rekapitulace stavby'!$C$64:$AP$80)</definedName>
    <definedName name="_xlnm.Print_Area" localSheetId="1">('SO.101 - Chodník'!$C$3:$U$25,'SO.101 - Chodník'!$C$29:$U$51,'SO.101 - Chodník'!$C$57:$U$194)</definedName>
  </definedNames>
  <calcPr fullCalcOnLoad="1"/>
</workbook>
</file>

<file path=xl/sharedStrings.xml><?xml version="1.0" encoding="utf-8"?>
<sst xmlns="http://schemas.openxmlformats.org/spreadsheetml/2006/main" count="398" uniqueCount="207">
  <si>
    <t>0,01</t>
  </si>
  <si>
    <t>15</t>
  </si>
  <si>
    <t>SOUHRNNÝ LIST STAVBY</t>
  </si>
  <si>
    <t>0,001</t>
  </si>
  <si>
    <t>Stavba:</t>
  </si>
  <si>
    <t>Oprava povrchu části chodníku ulice Novoměstská, Chrudim</t>
  </si>
  <si>
    <t>0,1</t>
  </si>
  <si>
    <t>Místo:</t>
  </si>
  <si>
    <t xml:space="preserve"> 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</si>
  <si>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</si>
  <si>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</si>
  <si>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</si>
  <si>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</si>
  <si>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</si>
  <si>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</si>
  <si>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</si>
  <si>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</si>
  <si>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False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</si>
  <si>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</si>
  <si>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</si>
  <si>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</si>
  <si>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</si>
  <si>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</si>
  <si>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</si>
  <si>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</si>
  <si>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</si>
  <si>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</si>
  <si>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</si>
  <si>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</si>
  <si>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</si>
  <si>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</si>
  <si>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</si>
  <si>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</si>
  <si>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</si>
  <si>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</si>
  <si>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</si>
  <si>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</si>
  <si>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</si>
  <si>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</si>
  <si>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</si>
  <si>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</si>
  <si>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</si>
  <si>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</si>
  <si>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</si>
  <si>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IMPORT</t>
  </si>
  <si>
    <t>{aaac299b-66fe-4a19-9f7b-0dcf5d91e625}</t>
  </si>
  <si>
    <t>{00000000-0000-0000-0000-000000000000}</t>
  </si>
  <si>
    <t>1</t>
  </si>
  <si>
    <t>###NOINSERT###</t>
  </si>
  <si>
    <t>2) Ostatní náklady ze souhrnného listu</t>
  </si>
  <si>
    <t>Celkové náklady za stavbu 1) + 2)</t>
  </si>
  <si>
    <t>KRYCÍ LIST ROZPOČTU</t>
  </si>
  <si>
    <t>Část:</t>
  </si>
  <si>
    <t>Náklady z rozpočtu</t>
  </si>
  <si>
    <t>Ostatní náklady</t>
  </si>
  <si>
    <t>REKAPITULACE ROZPOČTU</t>
  </si>
  <si>
    <t>Kód - Popis</t>
  </si>
  <si>
    <t>Cena celkem [CZK]</t>
  </si>
  <si>
    <t>Hmotnost
celkem [t]</t>
  </si>
  <si>
    <t>Suť 
celkem [t]</t>
  </si>
  <si>
    <t>1) Náklady z rozpočtu</t>
  </si>
  <si>
    <t xml:space="preserve">    1 - Zemní práce</t>
  </si>
  <si>
    <t xml:space="preserve">    27 - Základy - opěrná zíťka POHLEDOVÝ BETON</t>
  </si>
  <si>
    <t xml:space="preserve">    5 - Komunikace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</si>
  <si>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</si>
  <si>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</si>
  <si>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</si>
  <si>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</si>
  <si>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</si>
  <si>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</si>
  <si>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</si>
  <si>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</si>
  <si>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</si>
  <si>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</si>
  <si>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</si>
  <si>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J. hmotnost
[t]</t>
  </si>
  <si>
    <t>J. suť [t]</t>
  </si>
  <si>
    <t>K</t>
  </si>
  <si>
    <t>111201101R00</t>
  </si>
  <si>
    <t>Odstranění křovin i s kořeny na ploše do 1000 m2</t>
  </si>
  <si>
    <t>m2</t>
  </si>
  <si>
    <t>zeleň</t>
  </si>
  <si>
    <t>113108405R00</t>
  </si>
  <si>
    <t>Odstranění asfaltové vrstvy pl.nad 50 m2, tl. 5 cm</t>
  </si>
  <si>
    <t>113109410R00</t>
  </si>
  <si>
    <t>Odstranění podkladu pl.nad 50 m2, beton, tl. 10 cm</t>
  </si>
  <si>
    <t>113107615R00</t>
  </si>
  <si>
    <t>Odstranění podkladu nad 50 m2,kam.drcené tl.15 cm</t>
  </si>
  <si>
    <t>chodník</t>
  </si>
  <si>
    <t>113106221R00</t>
  </si>
  <si>
    <t>Rozebrání dlažeb z drobných kostek v kam. těženém</t>
  </si>
  <si>
    <t>1,75</t>
  </si>
  <si>
    <t>113204111R00</t>
  </si>
  <si>
    <t>Vytrhání obrubníků zahradních</t>
  </si>
  <si>
    <t>m</t>
  </si>
  <si>
    <t>21,5</t>
  </si>
  <si>
    <t xml:space="preserve">Úprava základu lampy veřejného osvětlení, nová betonová deska - spolupráce s technickými službami Chrudim - odstranění a nová betonáž dle osazení </t>
  </si>
  <si>
    <t>ks</t>
  </si>
  <si>
    <t>lampa VO</t>
  </si>
  <si>
    <t>Úprava stávajícího zábradlí - oprava sloupku cca. 1,0m - vykopání a nový základ včetně základového nátěru</t>
  </si>
  <si>
    <t>zábradlí</t>
  </si>
  <si>
    <t>121101101R00</t>
  </si>
  <si>
    <t>Sejmutí ornice s přemístěním do 50 m</t>
  </si>
  <si>
    <t>m3</t>
  </si>
  <si>
    <t>104,06x0,1</t>
  </si>
  <si>
    <t>132201401R00</t>
  </si>
  <si>
    <t>Hloubený výkop pod základy v hor.3</t>
  </si>
  <si>
    <t>podezdívka oplocení</t>
  </si>
  <si>
    <t>(16,1+1,0)x0,3x0,8</t>
  </si>
  <si>
    <t>171201101R00</t>
  </si>
  <si>
    <t>Uložení sypaniny do násypů nebo na skládku s rozprostřením sypaniny ve vrstvách a s hrubým urovnáním</t>
  </si>
  <si>
    <t>181300010RA0</t>
  </si>
  <si>
    <t>Rozprostření ornice v rovině tloušťka 15 cm</t>
  </si>
  <si>
    <t>180400020RA0</t>
  </si>
  <si>
    <t>Založení trávníku parkového, rovina</t>
  </si>
  <si>
    <t>134,23</t>
  </si>
  <si>
    <t>M</t>
  </si>
  <si>
    <t>osivo směs travní parková</t>
  </si>
  <si>
    <t>kg</t>
  </si>
  <si>
    <t>ZELEŇ</t>
  </si>
  <si>
    <t>přepočet 0,02</t>
  </si>
  <si>
    <t>181101111R00</t>
  </si>
  <si>
    <t>Úprava pláně v zářezech se zhutněním - ručně</t>
  </si>
  <si>
    <t>chodník žula NOVÁ</t>
  </si>
  <si>
    <t>247,06</t>
  </si>
  <si>
    <t>chodník žula PŘEKLÁDANÁ</t>
  </si>
  <si>
    <t>1,69</t>
  </si>
  <si>
    <t>chodník SPECIÁLNÍ DLAŽBA profilovaná</t>
  </si>
  <si>
    <t>9,72</t>
  </si>
  <si>
    <t>chodník SPECIÁLNÍ DLAŽBA hladká</t>
  </si>
  <si>
    <t>5,91</t>
  </si>
  <si>
    <t>279321312R00</t>
  </si>
  <si>
    <t>Železobeton základových zdí C 20/25 XC2, XF1</t>
  </si>
  <si>
    <t>opěrná zeď</t>
  </si>
  <si>
    <t>(16,1+1)x(0,8+0,4)x0,16</t>
  </si>
  <si>
    <t>279361921R00</t>
  </si>
  <si>
    <t xml:space="preserve">Výztuž základových zdí ze svařovaných sítí - svařovaná síť - drát 5,0  oka 100/100 </t>
  </si>
  <si>
    <t>t</t>
  </si>
  <si>
    <t>((16,1+1)x1,65)x3,08/1000</t>
  </si>
  <si>
    <t>279361821R00</t>
  </si>
  <si>
    <t>Výztuž základových zdí z betonář. oceli 10 505 ® - betonářská ocel žebírková ∅10 (ocel B 500B)</t>
  </si>
  <si>
    <t>((16,1+1)x1,065x(6+7))x0,610/1000</t>
  </si>
  <si>
    <t>311351805R00</t>
  </si>
  <si>
    <t>Bednění nadzákladových zdí, pohledový hladký, oboustranný - zřízení</t>
  </si>
  <si>
    <t>311351806R00</t>
  </si>
  <si>
    <t>Bednění nadzákladových zdí, pohledový hladký, oboustranný - odstranění</t>
  </si>
  <si>
    <t>(16,1+1)x0,8</t>
  </si>
  <si>
    <t xml:space="preserve">    5 - Komunikace pozemní</t>
  </si>
  <si>
    <t>564861111R00</t>
  </si>
  <si>
    <t>Podklad ze štěrkodrti po zhutnění tloušťky 20 cm</t>
  </si>
  <si>
    <t>596111111R00</t>
  </si>
  <si>
    <t>Kladení dlažby mozaika cel. 4/6 cm 1barva, lože z kam.do 4 cm</t>
  </si>
  <si>
    <t>CHODNÍK</t>
  </si>
  <si>
    <t>žulová dlažba mozaiková vel. 4/6 cm</t>
  </si>
  <si>
    <t>247,06/8,5</t>
  </si>
  <si>
    <t>564861115R00</t>
  </si>
  <si>
    <t>Podklad ze štěrkodrti po zhutnění tloušťky 24 cm</t>
  </si>
  <si>
    <t>596811111R00</t>
  </si>
  <si>
    <t>Kladení dlaždic kom.pro pěší, lože z kameniva těž. tl. 3cm</t>
  </si>
  <si>
    <t>BEZBARIÉROVOST - dlaždice hladké přechod mezi žulou COMCON CDR 225x225x35 - barva šedá</t>
  </si>
  <si>
    <t>BEZBARIÉROVOST - dlaždice s reliéfním povrchem COMCON CD 200x200x30 - barva šedá</t>
  </si>
  <si>
    <t>916661111R00</t>
  </si>
  <si>
    <t>Osazení park. obrubníků do lože z C 12/15 s opěrou</t>
  </si>
  <si>
    <t>obrubník ZÁHONOVÝ</t>
  </si>
  <si>
    <t>19,5</t>
  </si>
  <si>
    <t>obrubník betonový parkový/chodníkový 100x80x25 cm</t>
  </si>
  <si>
    <t>kus</t>
  </si>
  <si>
    <t>20</t>
  </si>
  <si>
    <t>917461111R00</t>
  </si>
  <si>
    <t>Osaz. stoj. obrub. kam. s opěrou, lože z C 12/15</t>
  </si>
  <si>
    <t>obrubník velká žulová kostka</t>
  </si>
  <si>
    <t>51,5</t>
  </si>
  <si>
    <t>žulová dlažba kostky velké vel. 15/17 cm</t>
  </si>
  <si>
    <t>7,75/2</t>
  </si>
  <si>
    <t>919726213R00</t>
  </si>
  <si>
    <t>Těsnění spár asfaltového krytu zálivkou za tepla</t>
  </si>
  <si>
    <t>6,1</t>
  </si>
  <si>
    <t>919735111R00</t>
  </si>
  <si>
    <t>Řezání stávajícího živičného krytu tl. do 5 cm</t>
  </si>
  <si>
    <t>919735122R00</t>
  </si>
  <si>
    <t>Řezání stávajícího betonového krytu tl. 5 - 10 cm</t>
  </si>
  <si>
    <t>961044111R00</t>
  </si>
  <si>
    <t>Bourání základů z betonu prostého</t>
  </si>
  <si>
    <t>76x0,3x0,8</t>
  </si>
  <si>
    <t>979071131R00</t>
  </si>
  <si>
    <t>Očištění vybouraných kostek mozaikových, kam. těž.</t>
  </si>
  <si>
    <t>979083513R00</t>
  </si>
  <si>
    <t>Vodorovné přemístění suti do 1 km</t>
  </si>
  <si>
    <t>979083519R00</t>
  </si>
  <si>
    <t>Příplatek za dalších 1000 m</t>
  </si>
  <si>
    <t>979087212R00</t>
  </si>
  <si>
    <t>Nakládání suti na dopravní prostředky</t>
  </si>
  <si>
    <t>Poplatek za uložení suti - asfalt</t>
  </si>
  <si>
    <t>Poplatek za uložení suti - beton</t>
  </si>
  <si>
    <t>Poplatek za uložení suti - štěrk</t>
  </si>
  <si>
    <t>998223011R00</t>
  </si>
  <si>
    <t>Přesun hmot, pozemní komunikace, kryt dlážděný</t>
  </si>
  <si>
    <t xml:space="preserve">    VRN - Vedlejší rozpočtové náklady</t>
  </si>
  <si>
    <t>Zařízení staveniště</t>
  </si>
  <si>
    <t>kpl</t>
  </si>
  <si>
    <t>Geodetické práce - vytyčení inženýrských sítí</t>
  </si>
  <si>
    <t>Geodetické práce - vytyčení stavby</t>
  </si>
  <si>
    <t>Geodetické práce - skutečné zaměření</t>
  </si>
  <si>
    <t xml:space="preserve">DIO - dopravně inženýrské </t>
  </si>
  <si>
    <t>BOZP - lávky, přejezdy, páska a oplocení</t>
  </si>
  <si>
    <t>Hutnící zkouška</t>
  </si>
  <si>
    <t>POZNÁNKA: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</si>
</sst>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%"/>
    <numFmt numFmtId="165" formatCode="dd\.mm\.yyyy"/>
    <numFmt numFmtId="166" formatCode="#,##0.000"/>
    <numFmt numFmtId="167" formatCode="#,##0.00000"/>
  </numFmts>
  <fonts count="66">
    <font>
      <sz val="11"/>
      <name val="Calibri"/>
      <family val="2"/>
    </font>
    <font>
      <sz val="10"/>
      <name val="Arial"/>
      <family val="0"/>
    </font>
    <font>
      <sz val="8"/>
      <name val="Trebuchet MS"/>
      <family val="2"/>
    </font>
    <font>
      <sz val="10"/>
      <name val="Trebuchet MS"/>
      <family val="2"/>
    </font>
    <font>
      <sz val="10"/>
      <color indexed="48"/>
      <name val="Trebuchet MS"/>
      <family val="2"/>
    </font>
    <font>
      <sz val="5"/>
      <name val="Trebuchet MS"/>
      <family val="2"/>
    </font>
    <font>
      <b/>
      <sz val="16"/>
      <name val="Trebuchet MS"/>
      <family val="2"/>
    </font>
    <font>
      <sz val="5"/>
      <color indexed="55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8"/>
      <color indexed="48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color indexed="56"/>
      <name val="Trebuchet MS"/>
      <family val="2"/>
    </font>
    <font>
      <b/>
      <sz val="10"/>
      <color indexed="56"/>
      <name val="Trebuchet MS"/>
      <family val="2"/>
    </font>
    <font>
      <sz val="8"/>
      <color indexed="12"/>
      <name val="Trebuchet MS"/>
      <family val="2"/>
    </font>
    <font>
      <b/>
      <sz val="8"/>
      <color indexed="12"/>
      <name val="Trebuchet MS"/>
      <family val="2"/>
    </font>
    <font>
      <b/>
      <i/>
      <sz val="8"/>
      <color indexed="12"/>
      <name val="Trebuchet MS"/>
      <family val="2"/>
    </font>
    <font>
      <b/>
      <sz val="8"/>
      <name val="Trebuchet MS"/>
      <family val="2"/>
    </font>
    <font>
      <b/>
      <sz val="5"/>
      <color indexed="56"/>
      <name val="Trebuchet MS"/>
      <family val="2"/>
    </font>
    <font>
      <b/>
      <u val="single"/>
      <sz val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6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16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3" fontId="5" fillId="0" borderId="2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8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vertical="center"/>
    </xf>
    <xf numFmtId="0" fontId="8" fillId="33" borderId="31" xfId="0" applyFont="1" applyFill="1" applyBorder="1" applyAlignment="1">
      <alignment horizontal="right" vertical="center"/>
    </xf>
    <xf numFmtId="3" fontId="8" fillId="33" borderId="31" xfId="0" applyNumberFormat="1" applyFont="1" applyFill="1" applyBorder="1" applyAlignment="1">
      <alignment horizontal="center" vertical="center"/>
    </xf>
    <xf numFmtId="3" fontId="2" fillId="33" borderId="31" xfId="0" applyNumberFormat="1" applyFont="1" applyFill="1" applyBorder="1" applyAlignment="1">
      <alignment vertical="center"/>
    </xf>
    <xf numFmtId="4" fontId="2" fillId="33" borderId="31" xfId="0" applyNumberFormat="1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4" fontId="2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 vertical="center"/>
    </xf>
    <xf numFmtId="0" fontId="2" fillId="34" borderId="32" xfId="0" applyFont="1" applyFill="1" applyBorder="1" applyAlignment="1">
      <alignment vertical="center"/>
    </xf>
    <xf numFmtId="4" fontId="2" fillId="34" borderId="32" xfId="0" applyNumberFormat="1" applyFont="1" applyFill="1" applyBorder="1" applyAlignment="1">
      <alignment vertical="center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166" fontId="18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4" xfId="0" applyFont="1" applyBorder="1" applyAlignment="1">
      <alignment horizontal="left" vertical="center"/>
    </xf>
    <xf numFmtId="4" fontId="22" fillId="0" borderId="34" xfId="0" applyNumberFormat="1" applyFont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166" fontId="22" fillId="0" borderId="34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1" xfId="0" applyFont="1" applyBorder="1" applyAlignment="1">
      <alignment horizontal="left" vertical="center"/>
    </xf>
    <xf numFmtId="4" fontId="22" fillId="0" borderId="31" xfId="0" applyNumberFormat="1" applyFont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166" fontId="22" fillId="0" borderId="31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18" fillId="33" borderId="35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vertical="center"/>
    </xf>
    <xf numFmtId="4" fontId="2" fillId="33" borderId="32" xfId="0" applyNumberFormat="1" applyFont="1" applyFill="1" applyBorder="1" applyAlignment="1">
      <alignment vertical="center"/>
    </xf>
    <xf numFmtId="3" fontId="2" fillId="33" borderId="32" xfId="0" applyNumberFormat="1" applyFont="1" applyFill="1" applyBorder="1" applyAlignment="1">
      <alignment vertical="center"/>
    </xf>
    <xf numFmtId="166" fontId="18" fillId="33" borderId="32" xfId="0" applyNumberFormat="1" applyFont="1" applyFill="1" applyBorder="1" applyAlignment="1">
      <alignment vertical="center"/>
    </xf>
    <xf numFmtId="166" fontId="18" fillId="33" borderId="33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4" fontId="10" fillId="34" borderId="3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6" fontId="23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4" fontId="25" fillId="0" borderId="0" xfId="0" applyNumberFormat="1" applyFont="1" applyBorder="1" applyAlignment="1">
      <alignment horizontal="left"/>
    </xf>
    <xf numFmtId="166" fontId="24" fillId="0" borderId="0" xfId="0" applyNumberFormat="1" applyFont="1" applyBorder="1" applyAlignment="1">
      <alignment/>
    </xf>
    <xf numFmtId="166" fontId="24" fillId="0" borderId="28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4" fontId="2" fillId="0" borderId="36" xfId="0" applyNumberFormat="1" applyFont="1" applyFill="1" applyBorder="1" applyAlignment="1" applyProtection="1">
      <alignment vertical="center"/>
      <protection locked="0"/>
    </xf>
    <xf numFmtId="167" fontId="2" fillId="0" borderId="36" xfId="0" applyNumberFormat="1" applyFont="1" applyFill="1" applyBorder="1" applyAlignment="1">
      <alignment vertical="center"/>
    </xf>
    <xf numFmtId="166" fontId="2" fillId="0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Alignment="1" applyProtection="1">
      <alignment horizontal="right" vertical="center"/>
      <protection locked="0"/>
    </xf>
    <xf numFmtId="49" fontId="26" fillId="0" borderId="0" xfId="0" applyNumberFormat="1" applyFont="1" applyFill="1" applyAlignment="1" applyProtection="1">
      <alignment vertical="center"/>
      <protection locked="0"/>
    </xf>
    <xf numFmtId="49" fontId="26" fillId="0" borderId="0" xfId="0" applyNumberFormat="1" applyFont="1" applyFill="1" applyAlignment="1" applyProtection="1">
      <alignment vertical="center" wrapText="1"/>
      <protection locked="0"/>
    </xf>
    <xf numFmtId="4" fontId="26" fillId="0" borderId="0" xfId="0" applyNumberFormat="1" applyFont="1" applyFill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7" fontId="13" fillId="0" borderId="14" xfId="0" applyNumberFormat="1" applyFont="1" applyBorder="1" applyAlignment="1">
      <alignment vertical="center"/>
    </xf>
    <xf numFmtId="167" fontId="13" fillId="0" borderId="0" xfId="0" applyNumberFormat="1" applyFont="1" applyBorder="1" applyAlignment="1">
      <alignment vertical="center"/>
    </xf>
    <xf numFmtId="49" fontId="2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4" fontId="27" fillId="0" borderId="37" xfId="0" applyNumberFormat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4" fontId="2" fillId="0" borderId="38" xfId="0" applyNumberFormat="1" applyFont="1" applyFill="1" applyBorder="1" applyAlignment="1" applyProtection="1">
      <alignment vertical="center"/>
      <protection locked="0"/>
    </xf>
    <xf numFmtId="167" fontId="2" fillId="0" borderId="38" xfId="0" applyNumberFormat="1" applyFont="1" applyFill="1" applyBorder="1" applyAlignment="1">
      <alignment vertical="center"/>
    </xf>
    <xf numFmtId="166" fontId="2" fillId="0" borderId="38" xfId="0" applyNumberFormat="1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2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4" fontId="2" fillId="0" borderId="39" xfId="0" applyNumberFormat="1" applyFont="1" applyFill="1" applyBorder="1" applyAlignment="1" applyProtection="1">
      <alignment vertical="center"/>
      <protection locked="0"/>
    </xf>
    <xf numFmtId="167" fontId="2" fillId="0" borderId="39" xfId="0" applyNumberFormat="1" applyFont="1" applyFill="1" applyBorder="1" applyAlignment="1">
      <alignment vertical="center"/>
    </xf>
    <xf numFmtId="166" fontId="2" fillId="0" borderId="39" xfId="0" applyNumberFormat="1" applyFont="1" applyFill="1" applyBorder="1" applyAlignment="1">
      <alignment vertical="center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49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4" fontId="2" fillId="0" borderId="40" xfId="0" applyNumberFormat="1" applyFont="1" applyFill="1" applyBorder="1" applyAlignment="1" applyProtection="1">
      <alignment vertical="center"/>
      <protection locked="0"/>
    </xf>
    <xf numFmtId="167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67" fontId="2" fillId="0" borderId="0" xfId="0" applyNumberFormat="1" applyFont="1" applyBorder="1" applyAlignment="1">
      <alignment vertical="center"/>
    </xf>
    <xf numFmtId="167" fontId="2" fillId="0" borderId="36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vertical="center" wrapText="1"/>
      <protection locked="0"/>
    </xf>
    <xf numFmtId="4" fontId="26" fillId="0" borderId="0" xfId="0" applyNumberFormat="1" applyFont="1" applyFill="1" applyBorder="1" applyAlignment="1" applyProtection="1">
      <alignment horizontal="right" vertical="center"/>
      <protection locked="0"/>
    </xf>
    <xf numFmtId="167" fontId="2" fillId="0" borderId="38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7" fontId="2" fillId="0" borderId="40" xfId="0" applyNumberFormat="1" applyFont="1" applyBorder="1" applyAlignment="1">
      <alignment vertical="center"/>
    </xf>
    <xf numFmtId="166" fontId="2" fillId="0" borderId="40" xfId="0" applyNumberFormat="1" applyFont="1" applyBorder="1" applyAlignment="1">
      <alignment vertical="center"/>
    </xf>
    <xf numFmtId="0" fontId="28" fillId="0" borderId="36" xfId="0" applyFont="1" applyFill="1" applyBorder="1" applyAlignment="1" applyProtection="1">
      <alignment horizontal="center" vertical="center"/>
      <protection locked="0"/>
    </xf>
    <xf numFmtId="49" fontId="28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6" xfId="0" applyFont="1" applyFill="1" applyBorder="1" applyAlignment="1" applyProtection="1">
      <alignment horizontal="center" vertical="center" wrapText="1"/>
      <protection locked="0"/>
    </xf>
    <xf numFmtId="4" fontId="28" fillId="0" borderId="36" xfId="0" applyNumberFormat="1" applyFont="1" applyFill="1" applyBorder="1" applyAlignment="1" applyProtection="1">
      <alignment vertical="center"/>
      <protection locked="0"/>
    </xf>
    <xf numFmtId="167" fontId="28" fillId="0" borderId="36" xfId="0" applyNumberFormat="1" applyFont="1" applyBorder="1" applyAlignment="1">
      <alignment vertical="center"/>
    </xf>
    <xf numFmtId="166" fontId="28" fillId="0" borderId="36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26" fillId="0" borderId="0" xfId="0" applyNumberFormat="1" applyFont="1" applyBorder="1" applyAlignment="1" applyProtection="1">
      <alignment vertical="center" wrapText="1"/>
      <protection locked="0"/>
    </xf>
    <xf numFmtId="4" fontId="26" fillId="0" borderId="0" xfId="0" applyNumberFormat="1" applyFont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4" fontId="27" fillId="0" borderId="37" xfId="0" applyNumberFormat="1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29" fillId="0" borderId="13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166" fontId="24" fillId="0" borderId="0" xfId="0" applyNumberFormat="1" applyFont="1" applyBorder="1" applyAlignment="1">
      <alignment/>
    </xf>
    <xf numFmtId="166" fontId="24" fillId="0" borderId="28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49" fontId="26" fillId="0" borderId="0" xfId="0" applyNumberFormat="1" applyFont="1" applyAlignment="1" applyProtection="1">
      <alignment vertical="center" wrapText="1"/>
      <protection locked="0"/>
    </xf>
    <xf numFmtId="4" fontId="2" fillId="0" borderId="38" xfId="0" applyNumberFormat="1" applyFont="1" applyFill="1" applyBorder="1" applyAlignment="1" applyProtection="1">
      <alignment horizontal="right" vertical="center"/>
      <protection locked="0"/>
    </xf>
    <xf numFmtId="4" fontId="2" fillId="0" borderId="40" xfId="0" applyNumberFormat="1" applyFont="1" applyFill="1" applyBorder="1" applyAlignment="1" applyProtection="1">
      <alignment horizontal="right" vertical="center"/>
      <protection locked="0"/>
    </xf>
    <xf numFmtId="4" fontId="27" fillId="0" borderId="37" xfId="0" applyNumberFormat="1" applyFont="1" applyFill="1" applyBorder="1" applyAlignment="1" applyProtection="1">
      <alignment horizontal="right" vertical="center"/>
      <protection locked="0"/>
    </xf>
    <xf numFmtId="49" fontId="28" fillId="0" borderId="36" xfId="0" applyNumberFormat="1" applyFont="1" applyFill="1" applyBorder="1" applyAlignment="1" applyProtection="1">
      <alignment horizontal="center" vertical="center" wrapText="1"/>
      <protection locked="0"/>
    </xf>
    <xf numFmtId="167" fontId="28" fillId="0" borderId="36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 horizontal="left"/>
    </xf>
    <xf numFmtId="167" fontId="2" fillId="0" borderId="39" xfId="0" applyNumberFormat="1" applyFont="1" applyBorder="1" applyAlignment="1">
      <alignment vertical="center"/>
    </xf>
    <xf numFmtId="166" fontId="2" fillId="0" borderId="3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4" fontId="25" fillId="0" borderId="0" xfId="0" applyNumberFormat="1" applyFont="1" applyFill="1" applyAlignment="1">
      <alignment horizontal="left"/>
    </xf>
    <xf numFmtId="0" fontId="25" fillId="0" borderId="0" xfId="0" applyFont="1" applyAlignment="1">
      <alignment horizontal="left"/>
    </xf>
    <xf numFmtId="166" fontId="24" fillId="0" borderId="0" xfId="0" applyNumberFormat="1" applyFont="1" applyAlignment="1">
      <alignment/>
    </xf>
    <xf numFmtId="166" fontId="24" fillId="0" borderId="11" xfId="0" applyNumberFormat="1" applyFont="1" applyBorder="1" applyAlignment="1">
      <alignment/>
    </xf>
    <xf numFmtId="4" fontId="2" fillId="0" borderId="38" xfId="0" applyNumberFormat="1" applyFont="1" applyFill="1" applyBorder="1" applyAlignment="1">
      <alignment vertical="center"/>
    </xf>
    <xf numFmtId="4" fontId="2" fillId="0" borderId="39" xfId="0" applyNumberFormat="1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Border="1" applyAlignment="1" applyProtection="1">
      <alignment vertical="center"/>
      <protection locked="0"/>
    </xf>
    <xf numFmtId="167" fontId="5" fillId="0" borderId="11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 vertical="center"/>
    </xf>
    <xf numFmtId="0" fontId="3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167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8" fillId="33" borderId="18" xfId="0" applyNumberFormat="1" applyFont="1" applyFill="1" applyBorder="1" applyAlignment="1">
      <alignment horizontal="left" vertical="center"/>
    </xf>
    <xf numFmtId="3" fontId="8" fillId="33" borderId="4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3" fontId="18" fillId="33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8" fillId="33" borderId="42" xfId="0" applyNumberFormat="1" applyFont="1" applyFill="1" applyBorder="1" applyAlignment="1">
      <alignment vertical="center"/>
    </xf>
    <xf numFmtId="165" fontId="10" fillId="0" borderId="0" xfId="0" applyNumberFormat="1" applyFont="1" applyBorder="1" applyAlignment="1">
      <alignment horizontal="left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 wrapText="1"/>
    </xf>
    <xf numFmtId="3" fontId="22" fillId="0" borderId="34" xfId="0" applyNumberFormat="1" applyFont="1" applyBorder="1" applyAlignment="1">
      <alignment vertical="center"/>
    </xf>
    <xf numFmtId="3" fontId="22" fillId="0" borderId="31" xfId="0" applyNumberFormat="1" applyFont="1" applyBorder="1" applyAlignment="1">
      <alignment vertical="center"/>
    </xf>
    <xf numFmtId="3" fontId="18" fillId="33" borderId="32" xfId="0" applyNumberFormat="1" applyFont="1" applyFill="1" applyBorder="1" applyAlignment="1">
      <alignment horizontal="right" vertical="center"/>
    </xf>
    <xf numFmtId="0" fontId="10" fillId="34" borderId="36" xfId="0" applyFont="1" applyFill="1" applyBorder="1" applyAlignment="1">
      <alignment horizontal="center" vertical="center" wrapText="1"/>
    </xf>
    <xf numFmtId="3" fontId="18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4" fontId="2" fillId="33" borderId="36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4" fontId="2" fillId="33" borderId="38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4" fontId="2" fillId="33" borderId="39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4" fontId="2" fillId="33" borderId="40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Border="1" applyAlignment="1" applyProtection="1">
      <alignment vertical="center"/>
      <protection locked="0"/>
    </xf>
    <xf numFmtId="3" fontId="2" fillId="0" borderId="38" xfId="0" applyNumberFormat="1" applyFont="1" applyBorder="1" applyAlignment="1" applyProtection="1">
      <alignment vertical="center"/>
      <protection locked="0"/>
    </xf>
    <xf numFmtId="3" fontId="2" fillId="0" borderId="40" xfId="0" applyNumberFormat="1" applyFont="1" applyBorder="1" applyAlignment="1" applyProtection="1">
      <alignment vertical="center"/>
      <protection locked="0"/>
    </xf>
    <xf numFmtId="0" fontId="28" fillId="0" borderId="36" xfId="0" applyFont="1" applyFill="1" applyBorder="1" applyAlignment="1" applyProtection="1">
      <alignment horizontal="left" vertical="center" wrapText="1"/>
      <protection locked="0"/>
    </xf>
    <xf numFmtId="4" fontId="28" fillId="33" borderId="36" xfId="0" applyNumberFormat="1" applyFont="1" applyFill="1" applyBorder="1" applyAlignment="1" applyProtection="1">
      <alignment vertical="center"/>
      <protection locked="0"/>
    </xf>
    <xf numFmtId="3" fontId="28" fillId="0" borderId="36" xfId="0" applyNumberFormat="1" applyFont="1" applyBorder="1" applyAlignment="1" applyProtection="1">
      <alignment vertical="center"/>
      <protection locked="0"/>
    </xf>
    <xf numFmtId="3" fontId="25" fillId="0" borderId="28" xfId="0" applyNumberFormat="1" applyFont="1" applyBorder="1" applyAlignment="1">
      <alignment/>
    </xf>
    <xf numFmtId="3" fontId="28" fillId="0" borderId="36" xfId="0" applyNumberFormat="1" applyFont="1" applyFill="1" applyBorder="1" applyAlignment="1" applyProtection="1">
      <alignment vertical="center"/>
      <protection locked="0"/>
    </xf>
    <xf numFmtId="3" fontId="2" fillId="0" borderId="39" xfId="0" applyNumberFormat="1" applyFont="1" applyBorder="1" applyAlignment="1" applyProtection="1">
      <alignment vertical="center"/>
      <protection locked="0"/>
    </xf>
    <xf numFmtId="3" fontId="25" fillId="0" borderId="0" xfId="0" applyNumberFormat="1" applyFont="1" applyBorder="1" applyAlignment="1">
      <alignment/>
    </xf>
    <xf numFmtId="3" fontId="25" fillId="0" borderId="20" xfId="0" applyNumberFormat="1" applyFont="1" applyBorder="1" applyAlignment="1">
      <alignment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J81"/>
  <sheetViews>
    <sheetView showGridLines="0" tabSelected="1" zoomScalePageLayoutView="0" workbookViewId="0" topLeftCell="A1">
      <selection activeCell="AN7" sqref="AN7"/>
    </sheetView>
  </sheetViews>
  <sheetFormatPr defaultColWidth="9.28125" defaultRowHeight="15"/>
  <cols>
    <col min="1" max="1" width="8.28125" style="1" customWidth="1"/>
    <col min="2" max="2" width="1.7109375" style="1" customWidth="1"/>
    <col min="3" max="3" width="4.140625" style="1" customWidth="1"/>
    <col min="4" max="33" width="2.421875" style="1" customWidth="1"/>
    <col min="34" max="34" width="3.28125" style="1" customWidth="1"/>
    <col min="35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.7109375" style="1" customWidth="1"/>
    <col min="44" max="44" width="6.00390625" style="1" customWidth="1"/>
    <col min="45" max="56" width="9.28125" style="1" customWidth="1"/>
    <col min="57" max="75" width="9.28125" style="1" hidden="1" customWidth="1"/>
    <col min="76" max="16384" width="9.28125" style="1" customWidth="1"/>
  </cols>
  <sheetData>
    <row r="1" spans="3:58" s="2" customFormat="1" ht="15"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BE1" s="3"/>
      <c r="BF1" s="3"/>
    </row>
    <row r="2" spans="2:58" s="4" customFormat="1" ht="7.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7"/>
      <c r="BE2" s="8" t="s">
        <v>0</v>
      </c>
      <c r="BF2" s="8" t="s">
        <v>1</v>
      </c>
    </row>
    <row r="3" spans="2:57" ht="21">
      <c r="B3" s="9"/>
      <c r="C3" s="281" t="s">
        <v>2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10"/>
      <c r="BE3" s="11" t="s">
        <v>3</v>
      </c>
    </row>
    <row r="4" spans="2:57" s="4" customFormat="1" ht="7.5">
      <c r="B4" s="12"/>
      <c r="C4" s="13"/>
      <c r="D4" s="14"/>
      <c r="E4" s="13"/>
      <c r="F4" s="13"/>
      <c r="G4" s="13"/>
      <c r="H4" s="13"/>
      <c r="I4" s="13"/>
      <c r="J4" s="13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13"/>
      <c r="AQ4" s="16"/>
      <c r="BE4" s="8"/>
    </row>
    <row r="5" spans="2:57" ht="18" customHeight="1">
      <c r="B5" s="9"/>
      <c r="C5" s="17"/>
      <c r="D5" s="18" t="s">
        <v>4</v>
      </c>
      <c r="E5" s="17"/>
      <c r="F5" s="17"/>
      <c r="G5" s="17"/>
      <c r="H5" s="17"/>
      <c r="I5" s="17"/>
      <c r="J5" s="17"/>
      <c r="K5" s="283" t="s">
        <v>5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17"/>
      <c r="AQ5" s="10"/>
      <c r="BE5" s="11" t="s">
        <v>6</v>
      </c>
    </row>
    <row r="6" spans="2:57" ht="15">
      <c r="B6" s="9"/>
      <c r="C6" s="17"/>
      <c r="D6" s="19" t="s">
        <v>7</v>
      </c>
      <c r="E6" s="17"/>
      <c r="F6" s="17"/>
      <c r="G6" s="17"/>
      <c r="H6" s="17"/>
      <c r="I6" s="17"/>
      <c r="J6" s="17"/>
      <c r="K6" s="20" t="s">
        <v>8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9" t="s">
        <v>9</v>
      </c>
      <c r="AL6" s="17"/>
      <c r="AM6" s="17"/>
      <c r="AN6" s="21">
        <v>44753</v>
      </c>
      <c r="AO6" s="17"/>
      <c r="AP6" s="17"/>
      <c r="AQ6" s="10"/>
      <c r="BE6" s="11" t="s">
        <v>10</v>
      </c>
    </row>
    <row r="7" spans="2:57" s="4" customFormat="1" ht="7.5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6"/>
      <c r="BE7" s="8" t="s">
        <v>11</v>
      </c>
    </row>
    <row r="8" spans="2:57" ht="15">
      <c r="B8" s="9"/>
      <c r="C8" s="17"/>
      <c r="D8" s="19" t="s">
        <v>12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9" t="s">
        <v>13</v>
      </c>
      <c r="AF8" s="17"/>
      <c r="AG8" s="17"/>
      <c r="AH8" s="17"/>
      <c r="AI8" s="17"/>
      <c r="AJ8" s="17"/>
      <c r="AK8" s="19" t="s">
        <v>14</v>
      </c>
      <c r="AL8" s="17"/>
      <c r="AM8" s="17"/>
      <c r="AN8" s="20"/>
      <c r="AO8" s="17"/>
      <c r="AP8" s="17"/>
      <c r="AQ8" s="10"/>
      <c r="BE8" s="11" t="s">
        <v>6</v>
      </c>
    </row>
    <row r="9" spans="2:57" ht="15">
      <c r="B9" s="9"/>
      <c r="C9" s="17"/>
      <c r="D9" s="19" t="s">
        <v>15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9" t="s">
        <v>13</v>
      </c>
      <c r="AF9" s="17"/>
      <c r="AG9" s="17"/>
      <c r="AH9" s="17"/>
      <c r="AI9" s="17"/>
      <c r="AJ9" s="17"/>
      <c r="AK9" s="19" t="s">
        <v>14</v>
      </c>
      <c r="AL9" s="17"/>
      <c r="AM9" s="17"/>
      <c r="AN9" s="20"/>
      <c r="AO9" s="17"/>
      <c r="AP9" s="17"/>
      <c r="AQ9" s="10"/>
      <c r="BE9" s="11" t="s">
        <v>6</v>
      </c>
    </row>
    <row r="10" spans="2:57" ht="15">
      <c r="B10" s="9"/>
      <c r="C10" s="17"/>
      <c r="D10" s="19" t="s">
        <v>16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9" t="s">
        <v>13</v>
      </c>
      <c r="AF10" s="17"/>
      <c r="AG10" s="17"/>
      <c r="AH10" s="17"/>
      <c r="AI10" s="17"/>
      <c r="AJ10" s="17"/>
      <c r="AK10" s="19" t="s">
        <v>14</v>
      </c>
      <c r="AL10" s="17"/>
      <c r="AM10" s="17"/>
      <c r="AN10" s="20"/>
      <c r="AO10" s="17"/>
      <c r="AP10" s="17"/>
      <c r="AQ10" s="10"/>
      <c r="BE10" s="11" t="s">
        <v>17</v>
      </c>
    </row>
    <row r="11" spans="2:57" ht="15">
      <c r="B11" s="9"/>
      <c r="C11" s="17"/>
      <c r="D11" s="19" t="s">
        <v>18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 t="s">
        <v>13</v>
      </c>
      <c r="AF11" s="17"/>
      <c r="AG11" s="17"/>
      <c r="AH11" s="17"/>
      <c r="AI11" s="17"/>
      <c r="AJ11" s="17"/>
      <c r="AK11" s="19" t="s">
        <v>14</v>
      </c>
      <c r="AL11" s="17"/>
      <c r="AM11" s="17"/>
      <c r="AN11" s="20"/>
      <c r="AO11" s="17"/>
      <c r="AP11" s="17"/>
      <c r="AQ11" s="10"/>
      <c r="BE11" s="11" t="s">
        <v>0</v>
      </c>
    </row>
    <row r="12" spans="2:43" s="4" customFormat="1" ht="7.5">
      <c r="B12" s="12"/>
      <c r="C12" s="13"/>
      <c r="D12" s="13"/>
      <c r="E12" s="15" t="s">
        <v>8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22"/>
      <c r="AL12" s="13"/>
      <c r="AM12" s="13"/>
      <c r="AN12" s="15"/>
      <c r="AO12" s="13"/>
      <c r="AP12" s="13"/>
      <c r="AQ12" s="16"/>
    </row>
    <row r="13" spans="2:43" ht="15">
      <c r="B13" s="9"/>
      <c r="C13" s="17"/>
      <c r="D13" s="19" t="s">
        <v>19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0"/>
    </row>
    <row r="14" spans="2:43" s="4" customFormat="1" ht="7.5" customHeight="1">
      <c r="B14" s="12"/>
      <c r="C14" s="13"/>
      <c r="D14" s="13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13"/>
      <c r="AP14" s="13"/>
      <c r="AQ14" s="16"/>
    </row>
    <row r="15" spans="2:43" ht="13.5"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0"/>
    </row>
    <row r="16" spans="2:43" ht="13.5">
      <c r="B16" s="9"/>
      <c r="C16" s="17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17"/>
      <c r="AQ16" s="10"/>
    </row>
    <row r="17" spans="2:43" ht="15">
      <c r="B17" s="9"/>
      <c r="C17" s="17"/>
      <c r="D17" s="24" t="s">
        <v>20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85">
        <f>ROUND(AI75,2)</f>
        <v>0</v>
      </c>
      <c r="AL17" s="285"/>
      <c r="AM17" s="285"/>
      <c r="AN17" s="285"/>
      <c r="AO17" s="285"/>
      <c r="AP17" s="17"/>
      <c r="AQ17" s="10"/>
    </row>
    <row r="18" spans="2:43" ht="15">
      <c r="B18" s="9"/>
      <c r="C18" s="17"/>
      <c r="D18" s="24" t="s">
        <v>21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85">
        <f>ROUND(AI78,2)</f>
        <v>0</v>
      </c>
      <c r="AL18" s="285"/>
      <c r="AM18" s="285"/>
      <c r="AN18" s="285"/>
      <c r="AO18" s="285"/>
      <c r="AP18" s="17"/>
      <c r="AQ18" s="10"/>
    </row>
    <row r="19" spans="2:43" s="26" customFormat="1" ht="13.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8"/>
      <c r="AQ19" s="30"/>
    </row>
    <row r="20" spans="2:43" s="26" customFormat="1" ht="15">
      <c r="B20" s="27"/>
      <c r="C20" s="28"/>
      <c r="D20" s="31" t="s">
        <v>22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286">
        <f>ROUND(AK17+AK18,2)</f>
        <v>0</v>
      </c>
      <c r="AL20" s="286"/>
      <c r="AM20" s="286"/>
      <c r="AN20" s="286"/>
      <c r="AO20" s="286"/>
      <c r="AP20" s="28"/>
      <c r="AQ20" s="30"/>
    </row>
    <row r="21" spans="2:43" s="26" customFormat="1" ht="13.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8"/>
      <c r="AQ21" s="30"/>
    </row>
    <row r="22" spans="2:43" s="34" customFormat="1" ht="13.5">
      <c r="B22" s="35"/>
      <c r="C22" s="36"/>
      <c r="D22" s="37" t="s">
        <v>23</v>
      </c>
      <c r="E22" s="36"/>
      <c r="F22" s="37" t="s">
        <v>24</v>
      </c>
      <c r="G22" s="36"/>
      <c r="H22" s="36"/>
      <c r="I22" s="36"/>
      <c r="J22" s="36"/>
      <c r="K22" s="36"/>
      <c r="L22" s="287">
        <v>0.21</v>
      </c>
      <c r="M22" s="287"/>
      <c r="N22" s="287"/>
      <c r="O22" s="287"/>
      <c r="P22" s="36"/>
      <c r="Q22" s="36"/>
      <c r="R22" s="36"/>
      <c r="S22" s="36"/>
      <c r="T22" s="39" t="s">
        <v>25</v>
      </c>
      <c r="U22" s="36"/>
      <c r="V22" s="36"/>
      <c r="W22" s="288">
        <f>AK20</f>
        <v>0</v>
      </c>
      <c r="X22" s="288"/>
      <c r="Y22" s="288"/>
      <c r="Z22" s="288"/>
      <c r="AA22" s="288"/>
      <c r="AB22" s="288"/>
      <c r="AC22" s="288"/>
      <c r="AD22" s="288"/>
      <c r="AE22" s="288"/>
      <c r="AF22" s="40"/>
      <c r="AG22" s="40"/>
      <c r="AH22" s="40"/>
      <c r="AI22" s="40"/>
      <c r="AJ22" s="40"/>
      <c r="AK22" s="288">
        <f>W22*L22</f>
        <v>0</v>
      </c>
      <c r="AL22" s="288"/>
      <c r="AM22" s="288"/>
      <c r="AN22" s="288"/>
      <c r="AO22" s="288"/>
      <c r="AP22" s="36"/>
      <c r="AQ22" s="41"/>
    </row>
    <row r="23" spans="2:43" s="34" customFormat="1" ht="13.5">
      <c r="B23" s="35"/>
      <c r="C23" s="36"/>
      <c r="D23" s="36"/>
      <c r="E23" s="36"/>
      <c r="F23" s="37" t="s">
        <v>26</v>
      </c>
      <c r="G23" s="36"/>
      <c r="H23" s="36"/>
      <c r="I23" s="36"/>
      <c r="J23" s="36"/>
      <c r="K23" s="36"/>
      <c r="L23" s="287">
        <v>0.15</v>
      </c>
      <c r="M23" s="287"/>
      <c r="N23" s="287"/>
      <c r="O23" s="287"/>
      <c r="P23" s="36"/>
      <c r="Q23" s="36"/>
      <c r="R23" s="36"/>
      <c r="S23" s="36"/>
      <c r="T23" s="39" t="s">
        <v>25</v>
      </c>
      <c r="U23" s="36"/>
      <c r="V23" s="36"/>
      <c r="W23" s="288"/>
      <c r="X23" s="288"/>
      <c r="Y23" s="288"/>
      <c r="Z23" s="288"/>
      <c r="AA23" s="288"/>
      <c r="AB23" s="288"/>
      <c r="AC23" s="288"/>
      <c r="AD23" s="288"/>
      <c r="AE23" s="288"/>
      <c r="AF23" s="40"/>
      <c r="AG23" s="40"/>
      <c r="AH23" s="40"/>
      <c r="AI23" s="40"/>
      <c r="AJ23" s="40"/>
      <c r="AK23" s="288"/>
      <c r="AL23" s="288"/>
      <c r="AM23" s="288"/>
      <c r="AN23" s="288"/>
      <c r="AO23" s="288"/>
      <c r="AP23" s="36"/>
      <c r="AQ23" s="41"/>
    </row>
    <row r="24" spans="2:43" s="26" customFormat="1" ht="13.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8"/>
      <c r="AQ24" s="30"/>
    </row>
    <row r="25" spans="2:43" s="26" customFormat="1" ht="18">
      <c r="B25" s="27"/>
      <c r="C25" s="42"/>
      <c r="D25" s="43" t="s">
        <v>27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 t="s">
        <v>28</v>
      </c>
      <c r="U25" s="44"/>
      <c r="V25" s="44"/>
      <c r="W25" s="46"/>
      <c r="X25" s="289" t="s">
        <v>29</v>
      </c>
      <c r="Y25" s="289"/>
      <c r="Z25" s="289"/>
      <c r="AA25" s="289"/>
      <c r="AB25" s="289"/>
      <c r="AC25" s="46"/>
      <c r="AD25" s="46"/>
      <c r="AE25" s="46"/>
      <c r="AF25" s="46"/>
      <c r="AG25" s="46"/>
      <c r="AH25" s="46"/>
      <c r="AI25" s="46"/>
      <c r="AJ25" s="46"/>
      <c r="AK25" s="290">
        <f>SUM(AK20:AK23)</f>
        <v>0</v>
      </c>
      <c r="AL25" s="290"/>
      <c r="AM25" s="290"/>
      <c r="AN25" s="290"/>
      <c r="AO25" s="290"/>
      <c r="AP25" s="42"/>
      <c r="AQ25" s="30"/>
    </row>
    <row r="26" spans="2:43" s="26" customFormat="1" ht="13.5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30"/>
    </row>
    <row r="27" spans="2:43" ht="13.5">
      <c r="B27" s="9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0"/>
    </row>
    <row r="28" spans="2:43" ht="13.5">
      <c r="B28" s="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0"/>
    </row>
    <row r="29" spans="2:43" ht="13.5">
      <c r="B29" s="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0"/>
    </row>
    <row r="30" spans="2:43" ht="13.5">
      <c r="B30" s="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0"/>
    </row>
    <row r="31" spans="2:43" ht="13.5">
      <c r="B31" s="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0"/>
    </row>
    <row r="32" spans="2:43" ht="13.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0"/>
    </row>
    <row r="33" spans="2:43" ht="13.5">
      <c r="B33" s="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0"/>
    </row>
    <row r="34" spans="2:43" ht="13.5">
      <c r="B34" s="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0"/>
    </row>
    <row r="35" spans="2:43" ht="13.5">
      <c r="B35" s="9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0"/>
    </row>
    <row r="36" spans="2:43" ht="13.5">
      <c r="B36" s="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0"/>
    </row>
    <row r="37" spans="2:43" s="26" customFormat="1" ht="15">
      <c r="B37" s="27"/>
      <c r="C37" s="28"/>
      <c r="D37" s="47" t="s">
        <v>30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9"/>
      <c r="AA37" s="28"/>
      <c r="AB37" s="28"/>
      <c r="AC37" s="47" t="s">
        <v>31</v>
      </c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28"/>
      <c r="AQ37" s="30"/>
    </row>
    <row r="38" spans="2:43" ht="13.5">
      <c r="B38" s="9"/>
      <c r="C38" s="17"/>
      <c r="D38" s="50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51"/>
      <c r="AA38" s="17"/>
      <c r="AB38" s="17"/>
      <c r="AC38" s="50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51"/>
      <c r="AP38" s="17"/>
      <c r="AQ38" s="10"/>
    </row>
    <row r="39" spans="2:43" ht="13.5">
      <c r="B39" s="9"/>
      <c r="C39" s="17"/>
      <c r="D39" s="50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51"/>
      <c r="AA39" s="17"/>
      <c r="AB39" s="17"/>
      <c r="AC39" s="50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51"/>
      <c r="AP39" s="17"/>
      <c r="AQ39" s="10"/>
    </row>
    <row r="40" spans="2:43" ht="13.5">
      <c r="B40" s="9"/>
      <c r="C40" s="17"/>
      <c r="D40" s="50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51"/>
      <c r="AA40" s="17"/>
      <c r="AB40" s="17"/>
      <c r="AC40" s="50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51"/>
      <c r="AP40" s="17"/>
      <c r="AQ40" s="10"/>
    </row>
    <row r="41" spans="2:43" ht="13.5">
      <c r="B41" s="9"/>
      <c r="C41" s="17"/>
      <c r="D41" s="50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51"/>
      <c r="AA41" s="17"/>
      <c r="AB41" s="17"/>
      <c r="AC41" s="50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51"/>
      <c r="AP41" s="17"/>
      <c r="AQ41" s="10"/>
    </row>
    <row r="42" spans="2:43" ht="13.5">
      <c r="B42" s="9"/>
      <c r="C42" s="17"/>
      <c r="D42" s="5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51"/>
      <c r="AA42" s="17"/>
      <c r="AB42" s="17"/>
      <c r="AC42" s="50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51"/>
      <c r="AP42" s="17"/>
      <c r="AQ42" s="10"/>
    </row>
    <row r="43" spans="2:43" ht="13.5">
      <c r="B43" s="9"/>
      <c r="C43" s="17"/>
      <c r="D43" s="50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51"/>
      <c r="AA43" s="17"/>
      <c r="AB43" s="17"/>
      <c r="AC43" s="50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51"/>
      <c r="AP43" s="17"/>
      <c r="AQ43" s="10"/>
    </row>
    <row r="44" spans="2:43" ht="13.5">
      <c r="B44" s="9"/>
      <c r="C44" s="17"/>
      <c r="D44" s="50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51"/>
      <c r="AA44" s="17"/>
      <c r="AB44" s="17"/>
      <c r="AC44" s="50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51"/>
      <c r="AP44" s="17"/>
      <c r="AQ44" s="10"/>
    </row>
    <row r="45" spans="2:43" ht="13.5">
      <c r="B45" s="9"/>
      <c r="C45" s="17"/>
      <c r="D45" s="50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51"/>
      <c r="AA45" s="17"/>
      <c r="AB45" s="17"/>
      <c r="AC45" s="50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51"/>
      <c r="AP45" s="17"/>
      <c r="AQ45" s="10"/>
    </row>
    <row r="46" spans="2:43" s="26" customFormat="1" ht="15">
      <c r="B46" s="27"/>
      <c r="C46" s="28"/>
      <c r="D46" s="52" t="s">
        <v>32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4" t="s">
        <v>33</v>
      </c>
      <c r="S46" s="53"/>
      <c r="T46" s="53"/>
      <c r="U46" s="53"/>
      <c r="V46" s="53"/>
      <c r="W46" s="53"/>
      <c r="X46" s="53"/>
      <c r="Y46" s="53"/>
      <c r="Z46" s="55"/>
      <c r="AA46" s="28"/>
      <c r="AB46" s="28"/>
      <c r="AC46" s="52" t="s">
        <v>32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4" t="s">
        <v>33</v>
      </c>
      <c r="AN46" s="53"/>
      <c r="AO46" s="55"/>
      <c r="AP46" s="28"/>
      <c r="AQ46" s="30"/>
    </row>
    <row r="47" spans="2:43" ht="13.5">
      <c r="B47" s="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0"/>
    </row>
    <row r="48" spans="2:43" s="26" customFormat="1" ht="15">
      <c r="B48" s="27"/>
      <c r="C48" s="28"/>
      <c r="D48" s="47" t="s">
        <v>34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9"/>
      <c r="AA48" s="28"/>
      <c r="AB48" s="28"/>
      <c r="AC48" s="47" t="s">
        <v>35</v>
      </c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9"/>
      <c r="AP48" s="28"/>
      <c r="AQ48" s="30"/>
    </row>
    <row r="49" spans="2:43" ht="13.5">
      <c r="B49" s="9"/>
      <c r="C49" s="17"/>
      <c r="D49" s="50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51"/>
      <c r="AA49" s="17"/>
      <c r="AB49" s="17"/>
      <c r="AC49" s="50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51"/>
      <c r="AP49" s="17"/>
      <c r="AQ49" s="10"/>
    </row>
    <row r="50" spans="2:43" ht="13.5">
      <c r="B50" s="9"/>
      <c r="C50" s="17"/>
      <c r="D50" s="50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51"/>
      <c r="AA50" s="17"/>
      <c r="AB50" s="17"/>
      <c r="AC50" s="50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51"/>
      <c r="AP50" s="17"/>
      <c r="AQ50" s="10"/>
    </row>
    <row r="51" spans="2:43" ht="13.5">
      <c r="B51" s="9"/>
      <c r="C51" s="17"/>
      <c r="D51" s="50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51"/>
      <c r="AA51" s="17"/>
      <c r="AB51" s="17"/>
      <c r="AC51" s="50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51"/>
      <c r="AP51" s="17"/>
      <c r="AQ51" s="10"/>
    </row>
    <row r="52" spans="2:43" ht="13.5">
      <c r="B52" s="9"/>
      <c r="C52" s="17"/>
      <c r="D52" s="50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51"/>
      <c r="AA52" s="17"/>
      <c r="AB52" s="17"/>
      <c r="AC52" s="50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51"/>
      <c r="AP52" s="17"/>
      <c r="AQ52" s="10"/>
    </row>
    <row r="53" spans="2:43" ht="13.5">
      <c r="B53" s="9"/>
      <c r="C53" s="17"/>
      <c r="D53" s="50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51"/>
      <c r="AA53" s="17"/>
      <c r="AB53" s="17"/>
      <c r="AC53" s="50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51"/>
      <c r="AP53" s="17"/>
      <c r="AQ53" s="10"/>
    </row>
    <row r="54" spans="2:43" ht="13.5">
      <c r="B54" s="9"/>
      <c r="C54" s="17"/>
      <c r="D54" s="50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51"/>
      <c r="AA54" s="17"/>
      <c r="AB54" s="17"/>
      <c r="AC54" s="50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51"/>
      <c r="AP54" s="17"/>
      <c r="AQ54" s="10"/>
    </row>
    <row r="55" spans="2:43" ht="13.5">
      <c r="B55" s="9"/>
      <c r="C55" s="17"/>
      <c r="D55" s="50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51"/>
      <c r="AA55" s="17"/>
      <c r="AB55" s="17"/>
      <c r="AC55" s="50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51"/>
      <c r="AP55" s="17"/>
      <c r="AQ55" s="10"/>
    </row>
    <row r="56" spans="2:43" ht="13.5">
      <c r="B56" s="9"/>
      <c r="C56" s="17"/>
      <c r="D56" s="50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51"/>
      <c r="AA56" s="17"/>
      <c r="AB56" s="17"/>
      <c r="AC56" s="50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51"/>
      <c r="AP56" s="17"/>
      <c r="AQ56" s="10"/>
    </row>
    <row r="57" spans="2:43" s="26" customFormat="1" ht="15">
      <c r="B57" s="27"/>
      <c r="C57" s="28"/>
      <c r="D57" s="52" t="s">
        <v>32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4" t="s">
        <v>33</v>
      </c>
      <c r="S57" s="53"/>
      <c r="T57" s="53"/>
      <c r="U57" s="53"/>
      <c r="V57" s="53"/>
      <c r="W57" s="53"/>
      <c r="X57" s="53"/>
      <c r="Y57" s="53"/>
      <c r="Z57" s="55"/>
      <c r="AA57" s="28"/>
      <c r="AB57" s="28"/>
      <c r="AC57" s="52" t="s">
        <v>32</v>
      </c>
      <c r="AD57" s="53"/>
      <c r="AE57" s="53"/>
      <c r="AF57" s="53"/>
      <c r="AG57" s="53"/>
      <c r="AH57" s="53"/>
      <c r="AI57" s="53"/>
      <c r="AJ57" s="53"/>
      <c r="AK57" s="53"/>
      <c r="AL57" s="53"/>
      <c r="AM57" s="54" t="s">
        <v>33</v>
      </c>
      <c r="AN57" s="53"/>
      <c r="AO57" s="55"/>
      <c r="AP57" s="28"/>
      <c r="AQ57" s="30"/>
    </row>
    <row r="58" spans="2:43" s="26" customFormat="1" ht="13.5"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30"/>
    </row>
    <row r="59" spans="2:43" s="26" customFormat="1" ht="13.5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8"/>
    </row>
    <row r="63" spans="2:43" s="59" customFormat="1" ht="7.5"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2"/>
    </row>
    <row r="64" spans="2:43" s="26" customFormat="1" ht="21">
      <c r="B64" s="27"/>
      <c r="C64" s="281" t="s">
        <v>36</v>
      </c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  <c r="AP64" s="281"/>
      <c r="AQ64" s="30"/>
    </row>
    <row r="65" spans="2:43" s="59" customFormat="1" ht="7.5">
      <c r="B65" s="63"/>
      <c r="C65" s="22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5"/>
    </row>
    <row r="66" spans="2:43" s="66" customFormat="1" ht="18" customHeight="1">
      <c r="B66" s="67"/>
      <c r="C66" s="68" t="s">
        <v>4</v>
      </c>
      <c r="D66" s="69"/>
      <c r="E66" s="69"/>
      <c r="F66" s="69"/>
      <c r="G66" s="69"/>
      <c r="H66" s="69"/>
      <c r="I66" s="69"/>
      <c r="J66" s="69"/>
      <c r="K66" s="69"/>
      <c r="L66" s="291" t="str">
        <f>K5</f>
        <v>Oprava povrchu části chodníku ulice Novoměstská, Chrudim</v>
      </c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69"/>
      <c r="AQ66" s="70"/>
    </row>
    <row r="67" spans="2:43" s="59" customFormat="1" ht="7.5"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5"/>
    </row>
    <row r="68" spans="2:43" s="26" customFormat="1" ht="15">
      <c r="B68" s="27"/>
      <c r="C68" s="19" t="s">
        <v>7</v>
      </c>
      <c r="D68" s="28"/>
      <c r="E68" s="28"/>
      <c r="F68" s="28"/>
      <c r="G68" s="28"/>
      <c r="H68" s="28"/>
      <c r="I68" s="28"/>
      <c r="J68" s="28"/>
      <c r="K68" s="28"/>
      <c r="L68" s="71" t="str">
        <f>IF(K6="","",K6)</f>
        <v> 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19" t="s">
        <v>9</v>
      </c>
      <c r="AJ68" s="28"/>
      <c r="AK68" s="28"/>
      <c r="AL68" s="28"/>
      <c r="AM68" s="292">
        <f>IF(AN6="","",AN6)</f>
        <v>44753</v>
      </c>
      <c r="AN68" s="292"/>
      <c r="AO68" s="28"/>
      <c r="AP68" s="28"/>
      <c r="AQ68" s="30"/>
    </row>
    <row r="69" spans="2:43" s="26" customFormat="1" ht="13.5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30"/>
    </row>
    <row r="70" spans="2:43" s="26" customFormat="1" ht="15">
      <c r="B70" s="27"/>
      <c r="C70" s="19" t="s">
        <v>12</v>
      </c>
      <c r="D70" s="28"/>
      <c r="E70" s="28"/>
      <c r="F70" s="28"/>
      <c r="G70" s="28"/>
      <c r="H70" s="28"/>
      <c r="I70" s="28"/>
      <c r="J70" s="28"/>
      <c r="K70" s="28"/>
      <c r="L70" s="72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19" t="s">
        <v>16</v>
      </c>
      <c r="AJ70" s="28"/>
      <c r="AK70" s="28"/>
      <c r="AL70" s="28"/>
      <c r="AM70" s="293"/>
      <c r="AN70" s="293"/>
      <c r="AO70" s="293"/>
      <c r="AP70" s="293"/>
      <c r="AQ70" s="30"/>
    </row>
    <row r="71" spans="2:43" s="26" customFormat="1" ht="15">
      <c r="B71" s="27"/>
      <c r="C71" s="19" t="s">
        <v>15</v>
      </c>
      <c r="D71" s="28"/>
      <c r="E71" s="28"/>
      <c r="F71" s="28"/>
      <c r="G71" s="28"/>
      <c r="H71" s="28"/>
      <c r="I71" s="28"/>
      <c r="J71" s="28"/>
      <c r="K71" s="28"/>
      <c r="L71" s="72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19" t="s">
        <v>18</v>
      </c>
      <c r="AJ71" s="28"/>
      <c r="AK71" s="28"/>
      <c r="AL71" s="28"/>
      <c r="AM71" s="293" t="str">
        <f>IF(E12="","",E12)</f>
        <v> </v>
      </c>
      <c r="AN71" s="293"/>
      <c r="AO71" s="293"/>
      <c r="AP71" s="293"/>
      <c r="AQ71" s="30"/>
    </row>
    <row r="72" spans="2:43" s="26" customFormat="1" ht="13.5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30"/>
    </row>
    <row r="73" spans="2:43" s="26" customFormat="1" ht="15">
      <c r="B73" s="27"/>
      <c r="C73" s="294" t="s">
        <v>37</v>
      </c>
      <c r="D73" s="294"/>
      <c r="E73" s="294"/>
      <c r="F73" s="294"/>
      <c r="G73" s="294"/>
      <c r="H73" s="44"/>
      <c r="I73" s="295" t="s">
        <v>38</v>
      </c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44"/>
      <c r="AH73" s="44"/>
      <c r="AI73" s="295" t="s">
        <v>39</v>
      </c>
      <c r="AJ73" s="295"/>
      <c r="AK73" s="295"/>
      <c r="AL73" s="295"/>
      <c r="AM73" s="295"/>
      <c r="AN73" s="296" t="s">
        <v>40</v>
      </c>
      <c r="AO73" s="296"/>
      <c r="AP73" s="296"/>
      <c r="AQ73" s="30"/>
    </row>
    <row r="74" spans="2:43" s="26" customFormat="1" ht="13.5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30"/>
    </row>
    <row r="75" spans="2:62" s="66" customFormat="1" ht="18">
      <c r="B75" s="67"/>
      <c r="C75" s="73" t="s">
        <v>41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69"/>
      <c r="AH75" s="75"/>
      <c r="AI75" s="297">
        <f>SUM(AI76:AM77)</f>
        <v>0</v>
      </c>
      <c r="AJ75" s="297"/>
      <c r="AK75" s="297"/>
      <c r="AL75" s="297"/>
      <c r="AM75" s="297"/>
      <c r="AN75" s="298">
        <f>SUM(AN76:AP77)</f>
        <v>0</v>
      </c>
      <c r="AO75" s="298"/>
      <c r="AP75" s="298"/>
      <c r="AQ75" s="70"/>
      <c r="BE75" s="76" t="s">
        <v>42</v>
      </c>
      <c r="BF75" s="76" t="s">
        <v>43</v>
      </c>
      <c r="BH75" s="76" t="s">
        <v>44</v>
      </c>
      <c r="BI75" s="76" t="s">
        <v>45</v>
      </c>
      <c r="BJ75" s="76" t="s">
        <v>46</v>
      </c>
    </row>
    <row r="76" spans="2:62" s="77" customFormat="1" ht="16.5" customHeight="1">
      <c r="B76" s="78"/>
      <c r="C76" s="79"/>
      <c r="D76" s="80" t="str">
        <f>'SO.101 - Chodník'!F6</f>
        <v>Oprava povrchu části chodníku ulice Novoměstská, Chrudim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299">
        <f>'SO.101 - Chodník'!M20</f>
        <v>0</v>
      </c>
      <c r="AJ76" s="299"/>
      <c r="AK76" s="299"/>
      <c r="AL76" s="299"/>
      <c r="AM76" s="299"/>
      <c r="AN76" s="300">
        <f>AI76*1.21</f>
        <v>0</v>
      </c>
      <c r="AO76" s="300"/>
      <c r="AP76" s="300"/>
      <c r="AQ76" s="82"/>
      <c r="BF76" s="83" t="s">
        <v>47</v>
      </c>
      <c r="BG76" s="83" t="s">
        <v>48</v>
      </c>
      <c r="BH76" s="83" t="s">
        <v>44</v>
      </c>
      <c r="BI76" s="83" t="s">
        <v>45</v>
      </c>
      <c r="BJ76" s="83" t="s">
        <v>46</v>
      </c>
    </row>
    <row r="77" spans="2:43" ht="16.5" customHeight="1">
      <c r="B77" s="9"/>
      <c r="C77" s="17"/>
      <c r="D77" s="301"/>
      <c r="E77" s="301"/>
      <c r="F77" s="301"/>
      <c r="G77" s="301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299"/>
      <c r="AJ77" s="299"/>
      <c r="AK77" s="299"/>
      <c r="AL77" s="299"/>
      <c r="AM77" s="299"/>
      <c r="AN77" s="300"/>
      <c r="AO77" s="300"/>
      <c r="AP77" s="300"/>
      <c r="AQ77" s="10"/>
    </row>
    <row r="78" spans="2:43" s="26" customFormat="1" ht="18">
      <c r="B78" s="27"/>
      <c r="C78" s="73" t="s">
        <v>49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9"/>
      <c r="AI78" s="297">
        <v>0</v>
      </c>
      <c r="AJ78" s="297"/>
      <c r="AK78" s="297"/>
      <c r="AL78" s="297"/>
      <c r="AM78" s="297"/>
      <c r="AN78" s="298">
        <v>0</v>
      </c>
      <c r="AO78" s="298"/>
      <c r="AP78" s="298"/>
      <c r="AQ78" s="30"/>
    </row>
    <row r="79" spans="2:43" s="26" customFormat="1" ht="13.5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26" customFormat="1" ht="18">
      <c r="B80" s="27"/>
      <c r="C80" s="84" t="s">
        <v>50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303">
        <f>ROUND(AI75+AI78,2)</f>
        <v>0</v>
      </c>
      <c r="AH80" s="303"/>
      <c r="AI80" s="303"/>
      <c r="AJ80" s="303"/>
      <c r="AK80" s="303"/>
      <c r="AL80" s="303"/>
      <c r="AM80" s="303"/>
      <c r="AN80" s="303">
        <f>AN75+AN78</f>
        <v>0</v>
      </c>
      <c r="AO80" s="303"/>
      <c r="AP80" s="303"/>
      <c r="AQ80" s="30"/>
    </row>
    <row r="81" spans="2:43" s="26" customFormat="1" ht="13.5"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</row>
  </sheetData>
  <sheetProtection selectLockedCells="1" selectUnlockedCells="1"/>
  <mergeCells count="37">
    <mergeCell ref="AI78:AM78"/>
    <mergeCell ref="AN78:AP78"/>
    <mergeCell ref="AG80:AM80"/>
    <mergeCell ref="AN80:AP80"/>
    <mergeCell ref="AI76:AM76"/>
    <mergeCell ref="AN76:AP76"/>
    <mergeCell ref="D77:G77"/>
    <mergeCell ref="H77:AH77"/>
    <mergeCell ref="AI77:AM77"/>
    <mergeCell ref="AN77:AP77"/>
    <mergeCell ref="AM71:AP71"/>
    <mergeCell ref="C73:G73"/>
    <mergeCell ref="I73:AF73"/>
    <mergeCell ref="AI73:AM73"/>
    <mergeCell ref="AN73:AP73"/>
    <mergeCell ref="AI75:AM75"/>
    <mergeCell ref="AN75:AP75"/>
    <mergeCell ref="X25:AB25"/>
    <mergeCell ref="AK25:AO25"/>
    <mergeCell ref="C64:AP64"/>
    <mergeCell ref="L66:AO66"/>
    <mergeCell ref="AM68:AN68"/>
    <mergeCell ref="AM70:AP70"/>
    <mergeCell ref="AK18:AO18"/>
    <mergeCell ref="AK20:AO20"/>
    <mergeCell ref="L22:O22"/>
    <mergeCell ref="W22:AE22"/>
    <mergeCell ref="AK22:AO22"/>
    <mergeCell ref="L23:O23"/>
    <mergeCell ref="W23:AE23"/>
    <mergeCell ref="AK23:AO23"/>
    <mergeCell ref="C1:AP1"/>
    <mergeCell ref="C3:AP3"/>
    <mergeCell ref="K4:AO4"/>
    <mergeCell ref="K5:AO5"/>
    <mergeCell ref="E14:AN14"/>
    <mergeCell ref="AK17:AO17"/>
  </mergeCells>
  <printOptions horizontalCentered="1"/>
  <pageMargins left="0.19652777777777777" right="0.19652777777777777" top="0.7875" bottom="0.39305555555555555" header="0.5118110236220472" footer="0.19652777777777777"/>
  <pageSetup horizontalDpi="300" verticalDpi="300" orientation="portrait" paperSize="9" scale="80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5"/>
  <sheetViews>
    <sheetView showGridLines="0" zoomScalePageLayoutView="0" workbookViewId="0" topLeftCell="A1">
      <selection activeCell="E206" sqref="E206"/>
    </sheetView>
  </sheetViews>
  <sheetFormatPr defaultColWidth="9.28125" defaultRowHeight="15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2.421875" style="1" customWidth="1"/>
    <col min="6" max="7" width="11.140625" style="1" customWidth="1"/>
    <col min="8" max="8" width="12.421875" style="1" customWidth="1"/>
    <col min="9" max="9" width="12.8515625" style="1" customWidth="1"/>
    <col min="10" max="10" width="5.140625" style="1" customWidth="1"/>
    <col min="11" max="11" width="9.00390625" style="86" customWidth="1"/>
    <col min="12" max="13" width="4.57421875" style="1" customWidth="1"/>
    <col min="14" max="17" width="3.00390625" style="1" customWidth="1"/>
    <col min="18" max="18" width="11.00390625" style="1" customWidth="1"/>
    <col min="19" max="19" width="9.8515625" style="1" customWidth="1"/>
    <col min="20" max="20" width="8.00390625" style="1" customWidth="1"/>
    <col min="21" max="21" width="10.140625" style="1" customWidth="1"/>
    <col min="22" max="22" width="1.421875" style="1" customWidth="1"/>
    <col min="23" max="23" width="2.140625" style="1" customWidth="1"/>
    <col min="24" max="244" width="9.28125" style="1" customWidth="1"/>
  </cols>
  <sheetData>
    <row r="1" spans="3:23" ht="15.75"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5"/>
      <c r="S1" s="305"/>
      <c r="T1" s="305"/>
      <c r="U1" s="305"/>
      <c r="V1" s="305"/>
      <c r="W1" s="305"/>
    </row>
    <row r="2" spans="2:256" s="4" customFormat="1" ht="15">
      <c r="B2" s="5"/>
      <c r="C2" s="6"/>
      <c r="D2" s="6"/>
      <c r="E2" s="6"/>
      <c r="F2" s="6"/>
      <c r="G2" s="6"/>
      <c r="H2" s="6"/>
      <c r="I2" s="6"/>
      <c r="J2" s="6"/>
      <c r="K2" s="87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IK2"/>
      <c r="IL2"/>
      <c r="IM2"/>
      <c r="IN2"/>
      <c r="IO2"/>
      <c r="IP2"/>
      <c r="IQ2"/>
      <c r="IR2"/>
      <c r="IS2"/>
      <c r="IT2"/>
      <c r="IU2"/>
      <c r="IV2"/>
    </row>
    <row r="3" spans="2:22" ht="21" customHeight="1">
      <c r="B3" s="9"/>
      <c r="C3" s="281" t="s">
        <v>51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10"/>
    </row>
    <row r="4" spans="2:256" s="4" customFormat="1" ht="15">
      <c r="B4" s="12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16"/>
      <c r="IK4"/>
      <c r="IL4"/>
      <c r="IM4"/>
      <c r="IN4"/>
      <c r="IO4"/>
      <c r="IP4"/>
      <c r="IQ4"/>
      <c r="IR4"/>
      <c r="IS4"/>
      <c r="IT4"/>
      <c r="IU4"/>
      <c r="IV4"/>
    </row>
    <row r="5" spans="2:256" s="26" customFormat="1" ht="18">
      <c r="B5" s="27"/>
      <c r="C5" s="18" t="s">
        <v>4</v>
      </c>
      <c r="D5" s="28"/>
      <c r="E5" s="28"/>
      <c r="F5" s="283" t="str">
        <f>'Rekapitulace stavby'!K5</f>
        <v>Oprava povrchu části chodníku ulice Novoměstská, Chrudim</v>
      </c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"/>
      <c r="R5" s="28"/>
      <c r="S5" s="28"/>
      <c r="T5" s="28"/>
      <c r="U5" s="28"/>
      <c r="V5" s="30"/>
      <c r="IK5"/>
      <c r="IL5"/>
      <c r="IM5"/>
      <c r="IN5"/>
      <c r="IO5"/>
      <c r="IP5"/>
      <c r="IQ5"/>
      <c r="IR5"/>
      <c r="IS5"/>
      <c r="IT5"/>
      <c r="IU5"/>
      <c r="IV5"/>
    </row>
    <row r="6" spans="2:256" s="26" customFormat="1" ht="18">
      <c r="B6" s="27"/>
      <c r="C6" s="18" t="s">
        <v>52</v>
      </c>
      <c r="D6" s="28"/>
      <c r="E6" s="28"/>
      <c r="F6" s="283" t="str">
        <f>F5</f>
        <v>Oprava povrchu části chodníku ulice Novoměstská, Chrudim</v>
      </c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"/>
      <c r="R6" s="28"/>
      <c r="S6" s="28"/>
      <c r="T6" s="28"/>
      <c r="U6" s="28"/>
      <c r="V6" s="30"/>
      <c r="IK6"/>
      <c r="IL6"/>
      <c r="IM6"/>
      <c r="IN6"/>
      <c r="IO6"/>
      <c r="IP6"/>
      <c r="IQ6"/>
      <c r="IR6"/>
      <c r="IS6"/>
      <c r="IT6"/>
      <c r="IU6"/>
      <c r="IV6"/>
    </row>
    <row r="7" spans="2:256" s="59" customFormat="1" ht="15">
      <c r="B7" s="63"/>
      <c r="C7" s="22"/>
      <c r="D7" s="64"/>
      <c r="E7" s="64"/>
      <c r="F7" s="15"/>
      <c r="G7" s="64"/>
      <c r="H7" s="64"/>
      <c r="I7" s="64"/>
      <c r="J7" s="64"/>
      <c r="K7" s="88"/>
      <c r="L7" s="64"/>
      <c r="M7" s="22"/>
      <c r="N7" s="64"/>
      <c r="O7" s="15"/>
      <c r="P7" s="64"/>
      <c r="Q7" s="64"/>
      <c r="R7" s="64"/>
      <c r="S7" s="64"/>
      <c r="T7" s="64"/>
      <c r="U7" s="64"/>
      <c r="V7" s="65"/>
      <c r="IK7"/>
      <c r="IL7"/>
      <c r="IM7"/>
      <c r="IN7"/>
      <c r="IO7"/>
      <c r="IP7"/>
      <c r="IQ7"/>
      <c r="IR7"/>
      <c r="IS7"/>
      <c r="IT7"/>
      <c r="IU7"/>
      <c r="IV7"/>
    </row>
    <row r="8" spans="2:256" s="26" customFormat="1" ht="15">
      <c r="B8" s="27"/>
      <c r="C8" s="19" t="s">
        <v>7</v>
      </c>
      <c r="D8" s="28"/>
      <c r="E8" s="28"/>
      <c r="F8" s="20" t="s">
        <v>8</v>
      </c>
      <c r="G8" s="28"/>
      <c r="H8" s="28"/>
      <c r="I8" s="28"/>
      <c r="J8" s="28"/>
      <c r="K8" s="89"/>
      <c r="L8" s="28"/>
      <c r="M8" s="19" t="s">
        <v>9</v>
      </c>
      <c r="N8" s="292">
        <f>'Rekapitulace stavby'!AN6</f>
        <v>44753</v>
      </c>
      <c r="O8" s="292"/>
      <c r="P8" s="292"/>
      <c r="Q8" s="28"/>
      <c r="R8" s="28"/>
      <c r="S8" s="28"/>
      <c r="T8" s="28"/>
      <c r="U8" s="28"/>
      <c r="V8" s="30"/>
      <c r="IK8"/>
      <c r="IL8"/>
      <c r="IM8"/>
      <c r="IN8"/>
      <c r="IO8"/>
      <c r="IP8"/>
      <c r="IQ8"/>
      <c r="IR8"/>
      <c r="IS8"/>
      <c r="IT8"/>
      <c r="IU8"/>
      <c r="IV8"/>
    </row>
    <row r="9" spans="2:256" s="59" customFormat="1" ht="15">
      <c r="B9" s="63"/>
      <c r="C9" s="64"/>
      <c r="D9" s="64"/>
      <c r="E9" s="64"/>
      <c r="F9" s="64"/>
      <c r="G9" s="64"/>
      <c r="H9" s="64"/>
      <c r="I9" s="64"/>
      <c r="J9" s="64"/>
      <c r="K9" s="88"/>
      <c r="L9" s="64"/>
      <c r="M9" s="64"/>
      <c r="N9" s="64"/>
      <c r="O9" s="64"/>
      <c r="P9" s="64"/>
      <c r="Q9" s="64"/>
      <c r="R9" s="64"/>
      <c r="S9" s="64"/>
      <c r="T9" s="64"/>
      <c r="U9" s="64"/>
      <c r="V9" s="65"/>
      <c r="IK9"/>
      <c r="IL9"/>
      <c r="IM9"/>
      <c r="IN9"/>
      <c r="IO9"/>
      <c r="IP9"/>
      <c r="IQ9"/>
      <c r="IR9"/>
      <c r="IS9"/>
      <c r="IT9"/>
      <c r="IU9"/>
      <c r="IV9"/>
    </row>
    <row r="10" spans="2:256" s="26" customFormat="1" ht="15">
      <c r="B10" s="27"/>
      <c r="C10" s="19" t="s">
        <v>12</v>
      </c>
      <c r="D10" s="28"/>
      <c r="E10" s="28"/>
      <c r="F10" s="28"/>
      <c r="G10" s="28"/>
      <c r="H10" s="28"/>
      <c r="I10" s="28"/>
      <c r="J10" s="28"/>
      <c r="K10" s="90" t="s">
        <v>13</v>
      </c>
      <c r="L10" s="28"/>
      <c r="M10" s="91" t="s">
        <v>14</v>
      </c>
      <c r="N10" s="28"/>
      <c r="O10" s="306">
        <f>IF('Rekapitulace stavby'!AN8="","",'Rekapitulace stavby'!AN8)</f>
      </c>
      <c r="P10" s="306"/>
      <c r="Q10" s="28"/>
      <c r="R10" s="28"/>
      <c r="S10" s="28"/>
      <c r="T10" s="28"/>
      <c r="U10" s="28"/>
      <c r="V10" s="3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:256" s="26" customFormat="1" ht="15">
      <c r="B11" s="27"/>
      <c r="C11" s="19" t="s">
        <v>15</v>
      </c>
      <c r="D11" s="28"/>
      <c r="E11" s="28"/>
      <c r="F11" s="28"/>
      <c r="G11" s="28"/>
      <c r="H11" s="28"/>
      <c r="I11" s="28"/>
      <c r="J11" s="28"/>
      <c r="K11" s="90" t="s">
        <v>13</v>
      </c>
      <c r="L11" s="28"/>
      <c r="M11" s="91" t="s">
        <v>14</v>
      </c>
      <c r="N11" s="28"/>
      <c r="O11" s="306">
        <f>IF('Rekapitulace stavby'!AN9="","",'Rekapitulace stavby'!AN9)</f>
      </c>
      <c r="P11" s="306"/>
      <c r="Q11" s="28"/>
      <c r="R11" s="28"/>
      <c r="S11" s="28"/>
      <c r="T11" s="28"/>
      <c r="U11" s="28"/>
      <c r="V11" s="30"/>
      <c r="IK11"/>
      <c r="IL11"/>
      <c r="IM11"/>
      <c r="IN11"/>
      <c r="IO11"/>
      <c r="IP11"/>
      <c r="IQ11"/>
      <c r="IR11"/>
      <c r="IS11"/>
      <c r="IT11"/>
      <c r="IU11"/>
      <c r="IV11"/>
    </row>
    <row r="12" spans="2:256" s="26" customFormat="1" ht="15">
      <c r="B12" s="27"/>
      <c r="C12" s="19" t="s">
        <v>16</v>
      </c>
      <c r="D12" s="28"/>
      <c r="E12" s="28"/>
      <c r="F12" s="28"/>
      <c r="G12" s="28"/>
      <c r="H12" s="28"/>
      <c r="I12" s="28"/>
      <c r="J12" s="28"/>
      <c r="K12" s="90" t="s">
        <v>13</v>
      </c>
      <c r="L12" s="28"/>
      <c r="M12" s="91" t="s">
        <v>14</v>
      </c>
      <c r="N12" s="28"/>
      <c r="O12" s="306">
        <f>IF('Rekapitulace stavby'!AN10="","",'Rekapitulace stavby'!AN10)</f>
      </c>
      <c r="P12" s="306"/>
      <c r="Q12" s="28"/>
      <c r="R12" s="28"/>
      <c r="S12" s="28"/>
      <c r="T12" s="28"/>
      <c r="U12" s="28"/>
      <c r="V12" s="30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26" customFormat="1" ht="15">
      <c r="B13" s="27"/>
      <c r="C13" s="19" t="s">
        <v>18</v>
      </c>
      <c r="D13" s="28"/>
      <c r="E13" s="28"/>
      <c r="F13" s="28"/>
      <c r="G13" s="28"/>
      <c r="H13" s="28"/>
      <c r="I13" s="28"/>
      <c r="J13" s="28"/>
      <c r="K13" s="90" t="s">
        <v>13</v>
      </c>
      <c r="L13" s="28"/>
      <c r="M13" s="91" t="s">
        <v>14</v>
      </c>
      <c r="N13" s="28"/>
      <c r="O13" s="306">
        <f>IF('Rekapitulace stavby'!AN11="","",'Rekapitulace stavby'!AN11)</f>
      </c>
      <c r="P13" s="306"/>
      <c r="Q13" s="28"/>
      <c r="R13" s="28"/>
      <c r="S13" s="28"/>
      <c r="T13" s="28"/>
      <c r="U13" s="28"/>
      <c r="V13" s="30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59" customFormat="1" ht="15">
      <c r="B14" s="63"/>
      <c r="C14" s="64"/>
      <c r="D14" s="64"/>
      <c r="E14" s="64"/>
      <c r="F14" s="64"/>
      <c r="G14" s="64"/>
      <c r="H14" s="64"/>
      <c r="I14" s="64"/>
      <c r="J14" s="64"/>
      <c r="K14" s="88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26" customFormat="1" ht="15">
      <c r="B15" s="27"/>
      <c r="C15" s="19" t="s">
        <v>19</v>
      </c>
      <c r="D15" s="28"/>
      <c r="E15" s="28"/>
      <c r="F15" s="28"/>
      <c r="G15" s="28"/>
      <c r="H15" s="28"/>
      <c r="I15" s="28"/>
      <c r="J15" s="28"/>
      <c r="K15" s="8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59" customFormat="1" ht="15">
      <c r="B16" s="63"/>
      <c r="C16" s="92"/>
      <c r="D16" s="92"/>
      <c r="E16" s="92"/>
      <c r="F16" s="92"/>
      <c r="G16" s="92"/>
      <c r="H16" s="92"/>
      <c r="I16" s="92"/>
      <c r="J16" s="92"/>
      <c r="K16" s="93"/>
      <c r="L16" s="92"/>
      <c r="M16" s="92"/>
      <c r="N16" s="92"/>
      <c r="O16" s="92"/>
      <c r="P16" s="92"/>
      <c r="Q16" s="64"/>
      <c r="R16" s="64"/>
      <c r="S16" s="64"/>
      <c r="T16" s="64"/>
      <c r="U16" s="64"/>
      <c r="V16" s="65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6" customFormat="1" ht="15">
      <c r="B17" s="27"/>
      <c r="C17" s="94" t="s">
        <v>53</v>
      </c>
      <c r="D17" s="28"/>
      <c r="E17" s="28"/>
      <c r="F17" s="28"/>
      <c r="G17" s="28"/>
      <c r="H17" s="28"/>
      <c r="I17" s="28"/>
      <c r="J17" s="28"/>
      <c r="K17" s="89"/>
      <c r="L17" s="28"/>
      <c r="M17" s="285">
        <f>N40</f>
        <v>0</v>
      </c>
      <c r="N17" s="285"/>
      <c r="O17" s="285"/>
      <c r="P17" s="285"/>
      <c r="Q17" s="28"/>
      <c r="R17" s="28"/>
      <c r="S17" s="28"/>
      <c r="T17" s="28"/>
      <c r="U17" s="28"/>
      <c r="V17" s="30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6" customFormat="1" ht="15">
      <c r="B18" s="27"/>
      <c r="C18" s="24" t="s">
        <v>54</v>
      </c>
      <c r="D18" s="28"/>
      <c r="E18" s="28"/>
      <c r="F18" s="28"/>
      <c r="G18" s="28"/>
      <c r="H18" s="28"/>
      <c r="I18" s="28"/>
      <c r="J18" s="28"/>
      <c r="K18" s="89"/>
      <c r="L18" s="28"/>
      <c r="M18" s="285">
        <f>N49</f>
        <v>0</v>
      </c>
      <c r="N18" s="285"/>
      <c r="O18" s="285"/>
      <c r="P18" s="285"/>
      <c r="Q18" s="28"/>
      <c r="R18" s="28"/>
      <c r="S18" s="28"/>
      <c r="T18" s="28"/>
      <c r="U18" s="28"/>
      <c r="V18" s="30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59" customFormat="1" ht="15">
      <c r="B19" s="63"/>
      <c r="C19" s="64"/>
      <c r="D19" s="64"/>
      <c r="E19" s="64"/>
      <c r="F19" s="64"/>
      <c r="G19" s="64"/>
      <c r="H19" s="64"/>
      <c r="I19" s="64"/>
      <c r="J19" s="64"/>
      <c r="K19" s="88"/>
      <c r="L19" s="64"/>
      <c r="M19" s="95"/>
      <c r="N19" s="95"/>
      <c r="O19" s="95"/>
      <c r="P19" s="95"/>
      <c r="Q19" s="64"/>
      <c r="R19" s="64"/>
      <c r="S19" s="64"/>
      <c r="T19" s="64"/>
      <c r="U19" s="64"/>
      <c r="V19" s="65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6" customFormat="1" ht="15">
      <c r="B20" s="27"/>
      <c r="C20" s="96" t="s">
        <v>22</v>
      </c>
      <c r="D20" s="28"/>
      <c r="E20" s="28"/>
      <c r="F20" s="28"/>
      <c r="G20" s="28"/>
      <c r="H20" s="28"/>
      <c r="I20" s="28"/>
      <c r="J20" s="28"/>
      <c r="K20" s="89"/>
      <c r="L20" s="28"/>
      <c r="M20" s="307">
        <f>ROUND(M17+M18,2)</f>
        <v>0</v>
      </c>
      <c r="N20" s="307"/>
      <c r="O20" s="307"/>
      <c r="P20" s="307"/>
      <c r="Q20" s="28"/>
      <c r="R20" s="28"/>
      <c r="S20" s="28"/>
      <c r="T20" s="28"/>
      <c r="U20" s="28"/>
      <c r="V20" s="3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59" customFormat="1" ht="15">
      <c r="B21" s="63"/>
      <c r="C21" s="92"/>
      <c r="D21" s="92"/>
      <c r="E21" s="92"/>
      <c r="F21" s="92"/>
      <c r="G21" s="92"/>
      <c r="H21" s="92"/>
      <c r="I21" s="92"/>
      <c r="J21" s="92"/>
      <c r="K21" s="93"/>
      <c r="L21" s="92"/>
      <c r="M21" s="97"/>
      <c r="N21" s="97"/>
      <c r="O21" s="97"/>
      <c r="P21" s="97"/>
      <c r="Q21" s="64"/>
      <c r="R21" s="64"/>
      <c r="S21" s="64"/>
      <c r="T21" s="64"/>
      <c r="U21" s="64"/>
      <c r="V21" s="65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6" customFormat="1" ht="15">
      <c r="B22" s="27"/>
      <c r="C22" s="37" t="s">
        <v>23</v>
      </c>
      <c r="D22" s="28"/>
      <c r="E22" s="37" t="s">
        <v>24</v>
      </c>
      <c r="F22" s="38">
        <v>0.21</v>
      </c>
      <c r="G22" s="98" t="s">
        <v>25</v>
      </c>
      <c r="H22" s="308">
        <f>M20</f>
        <v>0</v>
      </c>
      <c r="I22" s="308"/>
      <c r="J22" s="308"/>
      <c r="K22" s="89"/>
      <c r="L22" s="29"/>
      <c r="M22" s="308">
        <f>H22*F22</f>
        <v>0</v>
      </c>
      <c r="N22" s="308"/>
      <c r="O22" s="308"/>
      <c r="P22" s="308"/>
      <c r="Q22" s="28"/>
      <c r="R22" s="28"/>
      <c r="S22" s="28"/>
      <c r="T22" s="28"/>
      <c r="U22" s="28"/>
      <c r="V22" s="30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6" customFormat="1" ht="15">
      <c r="B23" s="27"/>
      <c r="C23" s="28"/>
      <c r="D23" s="28"/>
      <c r="E23" s="37" t="s">
        <v>26</v>
      </c>
      <c r="F23" s="38">
        <v>0.15</v>
      </c>
      <c r="G23" s="98" t="s">
        <v>25</v>
      </c>
      <c r="H23" s="308"/>
      <c r="I23" s="308"/>
      <c r="J23" s="308"/>
      <c r="K23" s="89"/>
      <c r="L23" s="29"/>
      <c r="M23" s="308"/>
      <c r="N23" s="308"/>
      <c r="O23" s="308"/>
      <c r="P23" s="308"/>
      <c r="Q23" s="28"/>
      <c r="R23" s="28"/>
      <c r="S23" s="28"/>
      <c r="T23" s="28"/>
      <c r="U23" s="28"/>
      <c r="V23" s="30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59" customFormat="1" ht="15">
      <c r="B24" s="63"/>
      <c r="C24" s="64"/>
      <c r="D24" s="64"/>
      <c r="E24" s="64"/>
      <c r="F24" s="64"/>
      <c r="G24" s="64"/>
      <c r="H24" s="95"/>
      <c r="I24" s="95"/>
      <c r="J24" s="95"/>
      <c r="K24" s="88"/>
      <c r="L24" s="95"/>
      <c r="M24" s="95"/>
      <c r="N24" s="95"/>
      <c r="O24" s="95"/>
      <c r="P24" s="95"/>
      <c r="Q24" s="64"/>
      <c r="R24" s="64"/>
      <c r="S24" s="64"/>
      <c r="T24" s="64"/>
      <c r="U24" s="64"/>
      <c r="V24" s="65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6" customFormat="1" ht="18">
      <c r="B25" s="27"/>
      <c r="C25" s="99" t="s">
        <v>27</v>
      </c>
      <c r="D25" s="100"/>
      <c r="E25" s="100"/>
      <c r="F25" s="100"/>
      <c r="G25" s="101" t="s">
        <v>28</v>
      </c>
      <c r="H25" s="102" t="s">
        <v>29</v>
      </c>
      <c r="I25" s="103"/>
      <c r="J25" s="103"/>
      <c r="K25" s="104"/>
      <c r="L25" s="309">
        <f>SUM(M20:M23)</f>
        <v>0</v>
      </c>
      <c r="M25" s="309"/>
      <c r="N25" s="309"/>
      <c r="O25" s="309"/>
      <c r="P25" s="309"/>
      <c r="Q25" s="42"/>
      <c r="R25" s="28"/>
      <c r="S25" s="28"/>
      <c r="T25" s="28"/>
      <c r="U25" s="28"/>
      <c r="V25" s="30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59" customFormat="1" ht="15">
      <c r="B26" s="105"/>
      <c r="C26" s="64"/>
      <c r="D26" s="64"/>
      <c r="E26" s="64"/>
      <c r="F26" s="64"/>
      <c r="G26" s="64"/>
      <c r="H26" s="64"/>
      <c r="I26" s="64"/>
      <c r="J26" s="64"/>
      <c r="K26" s="88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106"/>
      <c r="IK26"/>
      <c r="IL26"/>
      <c r="IM26"/>
      <c r="IN26"/>
      <c r="IO26"/>
      <c r="IP26"/>
      <c r="IQ26"/>
      <c r="IR26"/>
      <c r="IS26"/>
      <c r="IT26"/>
      <c r="IU26"/>
      <c r="IV26"/>
    </row>
    <row r="27" spans="3:21" ht="15.75">
      <c r="C27" s="17"/>
      <c r="D27" s="17"/>
      <c r="E27" s="17"/>
      <c r="F27" s="17"/>
      <c r="G27" s="17"/>
      <c r="H27" s="17"/>
      <c r="I27" s="17"/>
      <c r="J27" s="17"/>
      <c r="K27" s="10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2:256" s="59" customFormat="1" ht="15">
      <c r="B28" s="60"/>
      <c r="C28" s="64"/>
      <c r="D28" s="64"/>
      <c r="E28" s="64"/>
      <c r="F28" s="64"/>
      <c r="G28" s="64"/>
      <c r="H28" s="64"/>
      <c r="I28" s="64"/>
      <c r="J28" s="64"/>
      <c r="K28" s="88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2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6" customFormat="1" ht="21">
      <c r="B29" s="27"/>
      <c r="C29" s="281" t="s">
        <v>55</v>
      </c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30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59" customFormat="1" ht="15">
      <c r="B30" s="63"/>
      <c r="C30" s="64"/>
      <c r="D30" s="64"/>
      <c r="E30" s="64"/>
      <c r="F30" s="64"/>
      <c r="G30" s="64"/>
      <c r="H30" s="64"/>
      <c r="I30" s="64"/>
      <c r="J30" s="64"/>
      <c r="K30" s="88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5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" customFormat="1" ht="18">
      <c r="B31" s="27"/>
      <c r="C31" s="68" t="s">
        <v>4</v>
      </c>
      <c r="D31" s="28"/>
      <c r="E31" s="28"/>
      <c r="F31" s="291" t="str">
        <f>F5</f>
        <v>Oprava povrchu části chodníku ulice Novoměstská, Chrudim</v>
      </c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8"/>
      <c r="R31" s="28"/>
      <c r="S31" s="28"/>
      <c r="T31" s="28"/>
      <c r="U31" s="28"/>
      <c r="V31" s="30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" customFormat="1" ht="18">
      <c r="B32" s="27"/>
      <c r="C32" s="18" t="s">
        <v>52</v>
      </c>
      <c r="D32" s="28"/>
      <c r="E32" s="28"/>
      <c r="F32" s="283" t="str">
        <f>F6</f>
        <v>Oprava povrchu části chodníku ulice Novoměstská, Chrudim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"/>
      <c r="R32" s="28"/>
      <c r="S32" s="28"/>
      <c r="T32" s="28"/>
      <c r="U32" s="28"/>
      <c r="V32" s="30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59" customFormat="1" ht="15">
      <c r="B33" s="63"/>
      <c r="C33" s="64"/>
      <c r="D33" s="64"/>
      <c r="E33" s="64"/>
      <c r="F33" s="64"/>
      <c r="G33" s="64"/>
      <c r="H33" s="64"/>
      <c r="I33" s="64"/>
      <c r="J33" s="64"/>
      <c r="K33" s="88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" customFormat="1" ht="15">
      <c r="B34" s="27"/>
      <c r="C34" s="19" t="s">
        <v>7</v>
      </c>
      <c r="D34" s="28"/>
      <c r="E34" s="28"/>
      <c r="F34" s="20" t="str">
        <f>F8</f>
        <v> </v>
      </c>
      <c r="G34" s="28"/>
      <c r="H34" s="28"/>
      <c r="I34" s="28"/>
      <c r="J34" s="28"/>
      <c r="K34" s="108" t="s">
        <v>9</v>
      </c>
      <c r="L34" s="28"/>
      <c r="M34" s="310">
        <f>IF(N8="","",N8)</f>
        <v>44753</v>
      </c>
      <c r="N34" s="310"/>
      <c r="O34" s="310"/>
      <c r="P34" s="310"/>
      <c r="Q34" s="28"/>
      <c r="R34" s="28"/>
      <c r="S34" s="28"/>
      <c r="T34" s="28"/>
      <c r="U34" s="28"/>
      <c r="V34" s="30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" customFormat="1" ht="15">
      <c r="B35" s="27"/>
      <c r="C35" s="19" t="s">
        <v>12</v>
      </c>
      <c r="D35" s="28"/>
      <c r="E35" s="28"/>
      <c r="F35" s="20"/>
      <c r="G35" s="28"/>
      <c r="H35" s="28"/>
      <c r="I35" s="28"/>
      <c r="J35" s="28"/>
      <c r="K35" s="108" t="s">
        <v>16</v>
      </c>
      <c r="L35" s="28"/>
      <c r="M35" s="306"/>
      <c r="N35" s="306"/>
      <c r="O35" s="306"/>
      <c r="P35" s="306"/>
      <c r="Q35" s="306"/>
      <c r="R35" s="28"/>
      <c r="S35" s="28"/>
      <c r="T35" s="28"/>
      <c r="U35" s="28"/>
      <c r="V35" s="30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" customFormat="1" ht="15">
      <c r="B36" s="27"/>
      <c r="C36" s="19" t="s">
        <v>15</v>
      </c>
      <c r="D36" s="28"/>
      <c r="E36" s="28"/>
      <c r="F36" s="20"/>
      <c r="G36" s="28"/>
      <c r="H36" s="28"/>
      <c r="I36" s="28"/>
      <c r="J36" s="28"/>
      <c r="K36" s="108" t="s">
        <v>18</v>
      </c>
      <c r="L36" s="28"/>
      <c r="M36" s="306"/>
      <c r="N36" s="306"/>
      <c r="O36" s="306"/>
      <c r="P36" s="306"/>
      <c r="Q36" s="306"/>
      <c r="R36" s="28"/>
      <c r="S36" s="28"/>
      <c r="T36" s="28"/>
      <c r="U36" s="28"/>
      <c r="V36" s="30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59" customFormat="1" ht="15">
      <c r="B37" s="63"/>
      <c r="C37" s="64"/>
      <c r="D37" s="64"/>
      <c r="E37" s="64"/>
      <c r="F37" s="64"/>
      <c r="G37" s="64"/>
      <c r="H37" s="64"/>
      <c r="I37" s="64"/>
      <c r="J37" s="64"/>
      <c r="K37" s="88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5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" customFormat="1" ht="30" customHeight="1">
      <c r="B38" s="27"/>
      <c r="C38" s="311" t="s">
        <v>56</v>
      </c>
      <c r="D38" s="311"/>
      <c r="E38" s="311"/>
      <c r="F38" s="311"/>
      <c r="G38" s="311"/>
      <c r="H38" s="109"/>
      <c r="I38" s="109"/>
      <c r="J38" s="109"/>
      <c r="K38" s="110"/>
      <c r="L38" s="109"/>
      <c r="M38" s="109"/>
      <c r="N38" s="312" t="s">
        <v>57</v>
      </c>
      <c r="O38" s="312"/>
      <c r="P38" s="312"/>
      <c r="Q38" s="312"/>
      <c r="R38" s="109"/>
      <c r="S38" s="111" t="s">
        <v>58</v>
      </c>
      <c r="T38" s="109"/>
      <c r="U38" s="112" t="s">
        <v>59</v>
      </c>
      <c r="V38" s="30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59" customFormat="1" ht="15">
      <c r="B39" s="63"/>
      <c r="C39" s="64"/>
      <c r="D39" s="64"/>
      <c r="E39" s="64"/>
      <c r="F39" s="64"/>
      <c r="G39" s="64"/>
      <c r="H39" s="64"/>
      <c r="I39" s="64"/>
      <c r="J39" s="64"/>
      <c r="K39" s="88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5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" customFormat="1" ht="18">
      <c r="B40" s="27"/>
      <c r="C40" s="73" t="s">
        <v>60</v>
      </c>
      <c r="D40" s="28"/>
      <c r="E40" s="28"/>
      <c r="F40" s="28"/>
      <c r="G40" s="28"/>
      <c r="H40" s="28"/>
      <c r="I40" s="28"/>
      <c r="J40" s="28"/>
      <c r="K40" s="89"/>
      <c r="L40" s="29"/>
      <c r="M40" s="29"/>
      <c r="N40" s="298">
        <f>SUM(N41:Q47)</f>
        <v>0</v>
      </c>
      <c r="O40" s="298"/>
      <c r="P40" s="298"/>
      <c r="Q40" s="298"/>
      <c r="R40" s="28"/>
      <c r="S40" s="113">
        <f>SUM(S41:S46)</f>
        <v>223.8739675083227</v>
      </c>
      <c r="T40" s="114"/>
      <c r="U40" s="113">
        <f>SUM(U41:U46)</f>
        <v>238.77530000000002</v>
      </c>
      <c r="V40" s="115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16" customFormat="1" ht="15">
      <c r="B41" s="117"/>
      <c r="C41" s="118"/>
      <c r="D41" s="119" t="s">
        <v>61</v>
      </c>
      <c r="E41" s="118"/>
      <c r="F41" s="118"/>
      <c r="G41" s="118"/>
      <c r="H41" s="118"/>
      <c r="I41" s="118"/>
      <c r="J41" s="118"/>
      <c r="K41" s="120"/>
      <c r="L41" s="121"/>
      <c r="M41" s="121"/>
      <c r="N41" s="313">
        <f>N70</f>
        <v>0</v>
      </c>
      <c r="O41" s="313"/>
      <c r="P41" s="313"/>
      <c r="Q41" s="313"/>
      <c r="R41" s="118"/>
      <c r="S41" s="122">
        <f>S70</f>
        <v>0.753</v>
      </c>
      <c r="T41" s="122"/>
      <c r="U41" s="122">
        <f>U70</f>
        <v>202.29530000000003</v>
      </c>
      <c r="V41" s="123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16" customFormat="1" ht="15">
      <c r="B42" s="117"/>
      <c r="C42" s="124"/>
      <c r="D42" s="125" t="s">
        <v>62</v>
      </c>
      <c r="E42" s="124"/>
      <c r="F42" s="124"/>
      <c r="G42" s="124"/>
      <c r="H42" s="124"/>
      <c r="I42" s="124"/>
      <c r="J42" s="124"/>
      <c r="K42" s="126"/>
      <c r="L42" s="127"/>
      <c r="M42" s="127"/>
      <c r="N42" s="314">
        <f>N113</f>
        <v>0</v>
      </c>
      <c r="O42" s="314"/>
      <c r="P42" s="314"/>
      <c r="Q42" s="314"/>
      <c r="R42" s="124"/>
      <c r="S42" s="128">
        <f>S113</f>
        <v>9.359599955381551</v>
      </c>
      <c r="T42" s="128"/>
      <c r="U42" s="128">
        <f>U113</f>
        <v>0</v>
      </c>
      <c r="V42" s="123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16" customFormat="1" ht="15">
      <c r="B43" s="117"/>
      <c r="C43" s="124"/>
      <c r="D43" s="125" t="s">
        <v>63</v>
      </c>
      <c r="E43" s="124"/>
      <c r="F43" s="124"/>
      <c r="G43" s="124"/>
      <c r="H43" s="124"/>
      <c r="I43" s="124"/>
      <c r="J43" s="124"/>
      <c r="K43" s="126"/>
      <c r="L43" s="127"/>
      <c r="M43" s="127"/>
      <c r="N43" s="314">
        <f>N127</f>
        <v>0</v>
      </c>
      <c r="O43" s="314"/>
      <c r="P43" s="314"/>
      <c r="Q43" s="314"/>
      <c r="R43" s="124"/>
      <c r="S43" s="128">
        <f>S127</f>
        <v>197.45417235294116</v>
      </c>
      <c r="T43" s="128"/>
      <c r="U43" s="128">
        <f>U127</f>
        <v>0</v>
      </c>
      <c r="V43" s="12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16" customFormat="1" ht="15">
      <c r="B44" s="117"/>
      <c r="C44" s="124"/>
      <c r="D44" s="125" t="s">
        <v>64</v>
      </c>
      <c r="E44" s="124"/>
      <c r="F44" s="124"/>
      <c r="G44" s="124"/>
      <c r="H44" s="124"/>
      <c r="I44" s="124"/>
      <c r="J44" s="124"/>
      <c r="K44" s="126"/>
      <c r="L44" s="127"/>
      <c r="M44" s="127"/>
      <c r="N44" s="314">
        <f>N147</f>
        <v>0</v>
      </c>
      <c r="O44" s="314"/>
      <c r="P44" s="314"/>
      <c r="Q44" s="314"/>
      <c r="R44" s="124"/>
      <c r="S44" s="128">
        <f>S147</f>
        <v>16.3071952</v>
      </c>
      <c r="T44" s="128"/>
      <c r="U44" s="128">
        <f>U147</f>
        <v>36.480000000000004</v>
      </c>
      <c r="V44" s="123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16" customFormat="1" ht="15">
      <c r="B45" s="117"/>
      <c r="C45" s="124"/>
      <c r="D45" s="125" t="s">
        <v>65</v>
      </c>
      <c r="E45" s="124"/>
      <c r="F45" s="124"/>
      <c r="G45" s="124"/>
      <c r="H45" s="124"/>
      <c r="I45" s="124"/>
      <c r="J45" s="124"/>
      <c r="K45" s="126"/>
      <c r="L45" s="127"/>
      <c r="M45" s="127"/>
      <c r="N45" s="314">
        <f>N175</f>
        <v>0</v>
      </c>
      <c r="O45" s="314"/>
      <c r="P45" s="314"/>
      <c r="Q45" s="314"/>
      <c r="R45" s="124"/>
      <c r="S45" s="128">
        <f>S175</f>
        <v>0</v>
      </c>
      <c r="T45" s="128"/>
      <c r="U45" s="128">
        <f>U175</f>
        <v>0</v>
      </c>
      <c r="V45" s="123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16" customFormat="1" ht="15">
      <c r="B46" s="117"/>
      <c r="C46" s="124"/>
      <c r="D46" s="125" t="s">
        <v>66</v>
      </c>
      <c r="E46" s="124"/>
      <c r="F46" s="124"/>
      <c r="G46" s="124"/>
      <c r="H46" s="124"/>
      <c r="I46" s="124"/>
      <c r="J46" s="124"/>
      <c r="K46" s="126"/>
      <c r="L46" s="127"/>
      <c r="M46" s="127"/>
      <c r="N46" s="314">
        <f>N182</f>
        <v>0</v>
      </c>
      <c r="O46" s="314"/>
      <c r="P46" s="314"/>
      <c r="Q46" s="314"/>
      <c r="R46" s="124"/>
      <c r="S46" s="128">
        <f>S182</f>
        <v>0</v>
      </c>
      <c r="T46" s="128"/>
      <c r="U46" s="128">
        <f>U182</f>
        <v>0</v>
      </c>
      <c r="V46" s="129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16" customFormat="1" ht="15">
      <c r="B47" s="117"/>
      <c r="C47" s="124"/>
      <c r="D47" s="125" t="str">
        <f>D184</f>
        <v>    VRN - Vedlejší rozpočtové náklady</v>
      </c>
      <c r="E47" s="124"/>
      <c r="F47" s="124"/>
      <c r="G47" s="124"/>
      <c r="H47" s="124"/>
      <c r="I47" s="124"/>
      <c r="J47" s="124"/>
      <c r="K47" s="126"/>
      <c r="L47" s="127"/>
      <c r="M47" s="127"/>
      <c r="N47" s="314">
        <f>N184</f>
        <v>0</v>
      </c>
      <c r="O47" s="314"/>
      <c r="P47" s="314"/>
      <c r="Q47" s="314"/>
      <c r="R47" s="124"/>
      <c r="S47" s="128">
        <f>S183</f>
        <v>0</v>
      </c>
      <c r="T47" s="128"/>
      <c r="U47" s="128">
        <f>U183</f>
        <v>0</v>
      </c>
      <c r="V47" s="129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59" customFormat="1" ht="15">
      <c r="B48" s="63"/>
      <c r="C48" s="64"/>
      <c r="D48" s="64"/>
      <c r="E48" s="64"/>
      <c r="F48" s="64"/>
      <c r="G48" s="64"/>
      <c r="H48" s="64"/>
      <c r="I48" s="64"/>
      <c r="J48" s="64"/>
      <c r="K48" s="88"/>
      <c r="L48" s="95"/>
      <c r="M48" s="95"/>
      <c r="N48" s="95"/>
      <c r="O48" s="95"/>
      <c r="P48" s="95"/>
      <c r="Q48" s="95"/>
      <c r="R48" s="64"/>
      <c r="S48" s="130"/>
      <c r="T48" s="130"/>
      <c r="U48" s="130"/>
      <c r="V48" s="131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" customFormat="1" ht="18">
      <c r="B49" s="27"/>
      <c r="C49" s="73" t="s">
        <v>67</v>
      </c>
      <c r="D49" s="28"/>
      <c r="E49" s="28"/>
      <c r="F49" s="28"/>
      <c r="G49" s="28"/>
      <c r="H49" s="28"/>
      <c r="I49" s="28"/>
      <c r="J49" s="28"/>
      <c r="K49" s="89"/>
      <c r="L49" s="29"/>
      <c r="M49" s="29"/>
      <c r="N49" s="298">
        <v>0</v>
      </c>
      <c r="O49" s="298"/>
      <c r="P49" s="298"/>
      <c r="Q49" s="298"/>
      <c r="R49" s="28"/>
      <c r="S49" s="113">
        <v>0</v>
      </c>
      <c r="T49" s="114"/>
      <c r="U49" s="113">
        <v>0</v>
      </c>
      <c r="V49" s="132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59" customFormat="1" ht="15">
      <c r="B50" s="63"/>
      <c r="C50" s="64"/>
      <c r="D50" s="64"/>
      <c r="E50" s="64"/>
      <c r="F50" s="64"/>
      <c r="G50" s="64"/>
      <c r="H50" s="64"/>
      <c r="I50" s="64"/>
      <c r="J50" s="64"/>
      <c r="K50" s="88"/>
      <c r="L50" s="95"/>
      <c r="M50" s="95"/>
      <c r="N50" s="95"/>
      <c r="O50" s="95"/>
      <c r="P50" s="95"/>
      <c r="Q50" s="95"/>
      <c r="R50" s="64"/>
      <c r="S50" s="130"/>
      <c r="T50" s="130"/>
      <c r="U50" s="130"/>
      <c r="V50" s="131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" customFormat="1" ht="18">
      <c r="B51" s="27"/>
      <c r="C51" s="133" t="s">
        <v>50</v>
      </c>
      <c r="D51" s="134"/>
      <c r="E51" s="134"/>
      <c r="F51" s="134"/>
      <c r="G51" s="134"/>
      <c r="H51" s="134"/>
      <c r="I51" s="134"/>
      <c r="J51" s="134"/>
      <c r="K51" s="135"/>
      <c r="L51" s="134"/>
      <c r="M51" s="136"/>
      <c r="N51" s="315">
        <f>ROUND(SUM(N40+N49),2)</f>
        <v>0</v>
      </c>
      <c r="O51" s="315"/>
      <c r="P51" s="315"/>
      <c r="Q51" s="315"/>
      <c r="R51" s="134"/>
      <c r="S51" s="137">
        <f>ROUND(SUM(S40+S49),2)</f>
        <v>223.87</v>
      </c>
      <c r="T51" s="137"/>
      <c r="U51" s="138">
        <f>ROUND(SUM(U40+U49),2)</f>
        <v>238.78</v>
      </c>
      <c r="V51" s="139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59" customFormat="1" ht="15">
      <c r="B52" s="105"/>
      <c r="C52" s="140"/>
      <c r="D52" s="140"/>
      <c r="E52" s="140"/>
      <c r="F52" s="140"/>
      <c r="G52" s="140"/>
      <c r="H52" s="140"/>
      <c r="I52" s="140"/>
      <c r="J52" s="140"/>
      <c r="K52" s="141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06"/>
      <c r="IK52"/>
      <c r="IL52"/>
      <c r="IM52"/>
      <c r="IN52"/>
      <c r="IO52"/>
      <c r="IP52"/>
      <c r="IQ52"/>
      <c r="IR52"/>
      <c r="IS52"/>
      <c r="IT52"/>
      <c r="IU52"/>
      <c r="IV52"/>
    </row>
    <row r="56" spans="2:256" s="59" customFormat="1" ht="15">
      <c r="B56" s="60"/>
      <c r="C56" s="61"/>
      <c r="D56" s="61"/>
      <c r="E56" s="61"/>
      <c r="F56" s="61"/>
      <c r="G56" s="61"/>
      <c r="H56" s="61"/>
      <c r="I56" s="61"/>
      <c r="J56" s="61"/>
      <c r="K56" s="142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2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" customFormat="1" ht="21">
      <c r="B57" s="27"/>
      <c r="C57" s="281" t="s">
        <v>68</v>
      </c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30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59" customFormat="1" ht="15">
      <c r="B58" s="63"/>
      <c r="C58" s="64"/>
      <c r="D58" s="64"/>
      <c r="E58" s="64"/>
      <c r="F58" s="64"/>
      <c r="G58" s="64"/>
      <c r="H58" s="64"/>
      <c r="I58" s="64"/>
      <c r="J58" s="64"/>
      <c r="K58" s="88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5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" customFormat="1" ht="18">
      <c r="B59" s="27"/>
      <c r="C59" s="68" t="s">
        <v>4</v>
      </c>
      <c r="D59" s="28"/>
      <c r="E59" s="28"/>
      <c r="F59" s="291" t="str">
        <f>F5</f>
        <v>Oprava povrchu části chodníku ulice Novoměstská, Chrudim</v>
      </c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8"/>
      <c r="R59" s="28"/>
      <c r="S59" s="28"/>
      <c r="T59" s="28"/>
      <c r="U59" s="28"/>
      <c r="V59" s="30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" customFormat="1" ht="18">
      <c r="B60" s="27"/>
      <c r="C60" s="18" t="s">
        <v>52</v>
      </c>
      <c r="D60" s="28"/>
      <c r="E60" s="28"/>
      <c r="F60" s="283" t="str">
        <f>F6</f>
        <v>Oprava povrchu části chodníku ulice Novoměstská, Chrudim</v>
      </c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"/>
      <c r="R60" s="28"/>
      <c r="S60" s="28"/>
      <c r="T60" s="28"/>
      <c r="U60" s="28"/>
      <c r="V60" s="3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59" customFormat="1" ht="15">
      <c r="B61" s="63"/>
      <c r="C61" s="64"/>
      <c r="D61" s="64"/>
      <c r="E61" s="64"/>
      <c r="F61" s="64"/>
      <c r="G61" s="64"/>
      <c r="H61" s="64"/>
      <c r="I61" s="64"/>
      <c r="J61" s="64"/>
      <c r="K61" s="88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5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" customFormat="1" ht="15">
      <c r="B62" s="27"/>
      <c r="C62" s="19" t="s">
        <v>7</v>
      </c>
      <c r="D62" s="28"/>
      <c r="E62" s="28"/>
      <c r="F62" s="20" t="str">
        <f>F8</f>
        <v> </v>
      </c>
      <c r="G62" s="28"/>
      <c r="H62" s="28"/>
      <c r="I62" s="28"/>
      <c r="J62" s="28"/>
      <c r="K62" s="108" t="s">
        <v>9</v>
      </c>
      <c r="L62" s="28"/>
      <c r="M62" s="310">
        <f>IF(N8="","",N8)</f>
        <v>44753</v>
      </c>
      <c r="N62" s="310"/>
      <c r="O62" s="310"/>
      <c r="P62" s="310"/>
      <c r="Q62" s="28"/>
      <c r="R62" s="28"/>
      <c r="S62" s="28"/>
      <c r="T62" s="28"/>
      <c r="U62" s="28"/>
      <c r="V62" s="30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59" customFormat="1" ht="15">
      <c r="B63" s="63"/>
      <c r="C63" s="64"/>
      <c r="D63" s="64"/>
      <c r="E63" s="64"/>
      <c r="F63" s="64"/>
      <c r="G63" s="64"/>
      <c r="H63" s="64"/>
      <c r="I63" s="64"/>
      <c r="J63" s="64"/>
      <c r="K63" s="88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5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" customFormat="1" ht="15">
      <c r="B64" s="27"/>
      <c r="C64" s="19" t="s">
        <v>12</v>
      </c>
      <c r="D64" s="28"/>
      <c r="E64" s="28"/>
      <c r="F64" s="20"/>
      <c r="G64" s="28"/>
      <c r="H64" s="28"/>
      <c r="I64" s="28"/>
      <c r="J64" s="28"/>
      <c r="K64" s="108" t="s">
        <v>16</v>
      </c>
      <c r="L64" s="28"/>
      <c r="M64" s="306"/>
      <c r="N64" s="306"/>
      <c r="O64" s="306"/>
      <c r="P64" s="306"/>
      <c r="Q64" s="306"/>
      <c r="R64" s="28"/>
      <c r="S64" s="28"/>
      <c r="T64" s="28"/>
      <c r="U64" s="28"/>
      <c r="V64" s="30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" customFormat="1" ht="15">
      <c r="B65" s="27"/>
      <c r="C65" s="19" t="s">
        <v>15</v>
      </c>
      <c r="D65" s="28"/>
      <c r="E65" s="28"/>
      <c r="F65" s="20"/>
      <c r="G65" s="28"/>
      <c r="H65" s="28"/>
      <c r="I65" s="28"/>
      <c r="J65" s="28"/>
      <c r="K65" s="108" t="s">
        <v>18</v>
      </c>
      <c r="L65" s="28"/>
      <c r="M65" s="306"/>
      <c r="N65" s="306"/>
      <c r="O65" s="306"/>
      <c r="P65" s="306"/>
      <c r="Q65" s="306"/>
      <c r="R65" s="28"/>
      <c r="S65" s="28"/>
      <c r="T65" s="28"/>
      <c r="U65" s="28"/>
      <c r="V65" s="30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59" customFormat="1" ht="15">
      <c r="B66" s="63"/>
      <c r="C66" s="64"/>
      <c r="D66" s="64"/>
      <c r="E66" s="64"/>
      <c r="F66" s="64"/>
      <c r="G66" s="64"/>
      <c r="H66" s="64"/>
      <c r="I66" s="64"/>
      <c r="J66" s="64"/>
      <c r="K66" s="88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5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43" customFormat="1" ht="29.25" customHeight="1">
      <c r="B67" s="144"/>
      <c r="C67" s="145" t="s">
        <v>69</v>
      </c>
      <c r="D67" s="145" t="s">
        <v>70</v>
      </c>
      <c r="E67" s="145" t="s">
        <v>37</v>
      </c>
      <c r="F67" s="316" t="s">
        <v>71</v>
      </c>
      <c r="G67" s="316"/>
      <c r="H67" s="316"/>
      <c r="I67" s="316"/>
      <c r="J67" s="145" t="s">
        <v>72</v>
      </c>
      <c r="K67" s="146" t="s">
        <v>73</v>
      </c>
      <c r="L67" s="316" t="s">
        <v>74</v>
      </c>
      <c r="M67" s="316"/>
      <c r="N67" s="316" t="s">
        <v>57</v>
      </c>
      <c r="O67" s="316"/>
      <c r="P67" s="316"/>
      <c r="Q67" s="316"/>
      <c r="R67" s="145" t="s">
        <v>75</v>
      </c>
      <c r="S67" s="145" t="s">
        <v>58</v>
      </c>
      <c r="T67" s="145" t="s">
        <v>76</v>
      </c>
      <c r="U67" s="145" t="s">
        <v>59</v>
      </c>
      <c r="V67" s="14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48" customFormat="1" ht="15">
      <c r="B68" s="149"/>
      <c r="C68" s="150"/>
      <c r="D68" s="150"/>
      <c r="E68" s="150"/>
      <c r="F68" s="150"/>
      <c r="G68" s="150"/>
      <c r="H68" s="150"/>
      <c r="I68" s="150"/>
      <c r="J68" s="150"/>
      <c r="K68" s="151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2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" customFormat="1" ht="18">
      <c r="B69" s="27"/>
      <c r="C69" s="73" t="s">
        <v>53</v>
      </c>
      <c r="D69" s="28"/>
      <c r="E69" s="28"/>
      <c r="F69" s="28"/>
      <c r="G69" s="28"/>
      <c r="H69" s="28"/>
      <c r="I69" s="28"/>
      <c r="J69" s="28"/>
      <c r="K69" s="89"/>
      <c r="L69" s="28"/>
      <c r="M69" s="28"/>
      <c r="N69" s="317">
        <f>SUM(N71:Q112,N114:Q126,N128:Q146,N148:Q174,N176:Q181,N183,N185:Q191)</f>
        <v>0</v>
      </c>
      <c r="O69" s="317"/>
      <c r="P69" s="317"/>
      <c r="Q69" s="317"/>
      <c r="R69" s="28"/>
      <c r="S69" s="153">
        <f>SUM(S71:S112,S114:S126,S128:S146,S148:S174,S176:S181,S183,S185:S191)</f>
        <v>223.87396750832278</v>
      </c>
      <c r="T69" s="28"/>
      <c r="U69" s="153">
        <f>SUM(U71:U112,U114:U126,U128:U146,U148:U174,U176:U181,U183,U185:U191)</f>
        <v>238.77530000000002</v>
      </c>
      <c r="V69" s="30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54" customFormat="1" ht="15.75">
      <c r="B70" s="155"/>
      <c r="C70" s="156"/>
      <c r="D70" s="157" t="s">
        <v>61</v>
      </c>
      <c r="E70" s="157"/>
      <c r="F70" s="157"/>
      <c r="G70" s="157"/>
      <c r="H70" s="157"/>
      <c r="I70" s="157"/>
      <c r="J70" s="157"/>
      <c r="K70" s="158"/>
      <c r="L70" s="157"/>
      <c r="M70" s="157"/>
      <c r="N70" s="318">
        <f>SUM(N71:Q107)</f>
        <v>0</v>
      </c>
      <c r="O70" s="318"/>
      <c r="P70" s="318"/>
      <c r="Q70" s="318"/>
      <c r="R70" s="156"/>
      <c r="S70" s="159">
        <f>SUM(S71:S107)</f>
        <v>0.753</v>
      </c>
      <c r="T70" s="156"/>
      <c r="U70" s="160">
        <f>SUM(U71:U107)</f>
        <v>202.29530000000003</v>
      </c>
      <c r="V70" s="161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" customFormat="1" ht="15.75" customHeight="1">
      <c r="B71" s="162"/>
      <c r="C71" s="163">
        <v>1</v>
      </c>
      <c r="D71" s="163" t="s">
        <v>77</v>
      </c>
      <c r="E71" s="164" t="s">
        <v>78</v>
      </c>
      <c r="F71" s="319" t="s">
        <v>79</v>
      </c>
      <c r="G71" s="319"/>
      <c r="H71" s="319"/>
      <c r="I71" s="319"/>
      <c r="J71" s="165" t="s">
        <v>80</v>
      </c>
      <c r="K71" s="166">
        <f>K73</f>
        <v>24.03</v>
      </c>
      <c r="L71" s="320">
        <v>0</v>
      </c>
      <c r="M71" s="320"/>
      <c r="N71" s="321">
        <f>ROUND(L71*K71,2)</f>
        <v>0</v>
      </c>
      <c r="O71" s="321"/>
      <c r="P71" s="321"/>
      <c r="Q71" s="321"/>
      <c r="R71" s="167">
        <v>0</v>
      </c>
      <c r="S71" s="168">
        <f>R71*K71</f>
        <v>0</v>
      </c>
      <c r="T71" s="167">
        <v>0</v>
      </c>
      <c r="U71" s="168">
        <f>T71*K71</f>
        <v>0</v>
      </c>
      <c r="V71" s="30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" customFormat="1" ht="15">
      <c r="B72" s="162"/>
      <c r="C72" s="169"/>
      <c r="D72" s="169"/>
      <c r="E72" s="170" t="s">
        <v>81</v>
      </c>
      <c r="F72" s="171"/>
      <c r="G72" s="172"/>
      <c r="H72" s="172"/>
      <c r="I72" s="172"/>
      <c r="J72" s="172"/>
      <c r="K72" s="173">
        <v>24.03</v>
      </c>
      <c r="L72" s="174"/>
      <c r="M72" s="175"/>
      <c r="N72" s="176"/>
      <c r="O72" s="176"/>
      <c r="P72" s="176"/>
      <c r="Q72" s="176"/>
      <c r="R72" s="177"/>
      <c r="S72" s="178"/>
      <c r="T72" s="177"/>
      <c r="U72" s="178"/>
      <c r="V72" s="179"/>
      <c r="W72" s="180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" customFormat="1" ht="15">
      <c r="B73" s="162"/>
      <c r="C73" s="169"/>
      <c r="D73" s="169"/>
      <c r="E73" s="181"/>
      <c r="F73" s="182"/>
      <c r="G73" s="183"/>
      <c r="H73" s="183"/>
      <c r="I73" s="183"/>
      <c r="J73" s="184"/>
      <c r="K73" s="185">
        <f>SUM(K72:K72)</f>
        <v>24.03</v>
      </c>
      <c r="L73" s="174"/>
      <c r="M73" s="175"/>
      <c r="N73" s="176"/>
      <c r="O73" s="176"/>
      <c r="P73" s="176"/>
      <c r="Q73" s="176"/>
      <c r="R73" s="177"/>
      <c r="S73" s="178"/>
      <c r="T73" s="177"/>
      <c r="U73" s="178"/>
      <c r="V73" s="179"/>
      <c r="W73" s="180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" customFormat="1" ht="17.25" customHeight="1">
      <c r="B74" s="162"/>
      <c r="C74" s="186">
        <v>2</v>
      </c>
      <c r="D74" s="186" t="s">
        <v>77</v>
      </c>
      <c r="E74" s="187" t="s">
        <v>82</v>
      </c>
      <c r="F74" s="322" t="s">
        <v>83</v>
      </c>
      <c r="G74" s="322"/>
      <c r="H74" s="322"/>
      <c r="I74" s="322"/>
      <c r="J74" s="188" t="s">
        <v>80</v>
      </c>
      <c r="K74" s="189">
        <f>K78</f>
        <v>292.86</v>
      </c>
      <c r="L74" s="323">
        <v>0</v>
      </c>
      <c r="M74" s="323"/>
      <c r="N74" s="324">
        <f>ROUND(L74*K74,2)</f>
        <v>0</v>
      </c>
      <c r="O74" s="324"/>
      <c r="P74" s="324"/>
      <c r="Q74" s="324"/>
      <c r="R74" s="190">
        <v>0</v>
      </c>
      <c r="S74" s="191">
        <f>R74*K74</f>
        <v>0</v>
      </c>
      <c r="T74" s="190">
        <v>0.11</v>
      </c>
      <c r="U74" s="191">
        <f>T74*K74</f>
        <v>32.214600000000004</v>
      </c>
      <c r="V74" s="30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" customFormat="1" ht="17.25" customHeight="1">
      <c r="B75" s="162"/>
      <c r="C75" s="192">
        <v>3</v>
      </c>
      <c r="D75" s="192" t="s">
        <v>77</v>
      </c>
      <c r="E75" s="193" t="s">
        <v>84</v>
      </c>
      <c r="F75" s="325" t="s">
        <v>85</v>
      </c>
      <c r="G75" s="325"/>
      <c r="H75" s="325"/>
      <c r="I75" s="325"/>
      <c r="J75" s="194" t="s">
        <v>80</v>
      </c>
      <c r="K75" s="195">
        <f>K74</f>
        <v>292.86</v>
      </c>
      <c r="L75" s="326">
        <v>0</v>
      </c>
      <c r="M75" s="326"/>
      <c r="N75" s="327">
        <f>ROUND(L75*K75,2)</f>
        <v>0</v>
      </c>
      <c r="O75" s="327"/>
      <c r="P75" s="327"/>
      <c r="Q75" s="327"/>
      <c r="R75" s="196">
        <v>0</v>
      </c>
      <c r="S75" s="197">
        <f>R75*K75</f>
        <v>0</v>
      </c>
      <c r="T75" s="196">
        <v>0.24</v>
      </c>
      <c r="U75" s="197">
        <f>T75*K75</f>
        <v>70.2864</v>
      </c>
      <c r="V75" s="30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" customFormat="1" ht="17.25" customHeight="1">
      <c r="B76" s="162"/>
      <c r="C76" s="198">
        <v>4</v>
      </c>
      <c r="D76" s="198" t="s">
        <v>77</v>
      </c>
      <c r="E76" s="199" t="s">
        <v>86</v>
      </c>
      <c r="F76" s="328" t="s">
        <v>87</v>
      </c>
      <c r="G76" s="328"/>
      <c r="H76" s="328"/>
      <c r="I76" s="328"/>
      <c r="J76" s="200" t="s">
        <v>80</v>
      </c>
      <c r="K76" s="201">
        <f>K74</f>
        <v>292.86</v>
      </c>
      <c r="L76" s="329">
        <v>0</v>
      </c>
      <c r="M76" s="329"/>
      <c r="N76" s="330">
        <f>ROUND(L76*K76,2)</f>
        <v>0</v>
      </c>
      <c r="O76" s="330"/>
      <c r="P76" s="330"/>
      <c r="Q76" s="330"/>
      <c r="R76" s="202">
        <v>0</v>
      </c>
      <c r="S76" s="203">
        <f>R76*K76</f>
        <v>0</v>
      </c>
      <c r="T76" s="202">
        <v>0.33</v>
      </c>
      <c r="U76" s="203">
        <f>T76*K76</f>
        <v>96.64380000000001</v>
      </c>
      <c r="V76" s="30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" customFormat="1" ht="15">
      <c r="B77" s="162"/>
      <c r="C77" s="169"/>
      <c r="D77" s="169"/>
      <c r="E77" s="170" t="s">
        <v>88</v>
      </c>
      <c r="F77" s="171"/>
      <c r="G77" s="172"/>
      <c r="H77" s="172"/>
      <c r="I77" s="172"/>
      <c r="J77" s="172"/>
      <c r="K77" s="173">
        <v>292.86</v>
      </c>
      <c r="L77" s="174"/>
      <c r="M77" s="175"/>
      <c r="N77" s="176"/>
      <c r="O77" s="176"/>
      <c r="P77" s="176"/>
      <c r="Q77" s="176"/>
      <c r="R77" s="177"/>
      <c r="S77" s="178"/>
      <c r="T77" s="177"/>
      <c r="U77" s="178"/>
      <c r="V77" s="179"/>
      <c r="W77" s="180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" customFormat="1" ht="15">
      <c r="B78" s="162"/>
      <c r="C78" s="169"/>
      <c r="D78" s="169"/>
      <c r="E78" s="181"/>
      <c r="F78" s="182"/>
      <c r="G78" s="183"/>
      <c r="H78" s="183"/>
      <c r="I78" s="183"/>
      <c r="J78" s="184"/>
      <c r="K78" s="185">
        <f>SUM(K77:K77)</f>
        <v>292.86</v>
      </c>
      <c r="L78" s="174"/>
      <c r="M78" s="175"/>
      <c r="N78" s="176"/>
      <c r="O78" s="176"/>
      <c r="P78" s="176"/>
      <c r="Q78" s="176"/>
      <c r="R78" s="177"/>
      <c r="S78" s="178"/>
      <c r="T78" s="177"/>
      <c r="U78" s="178"/>
      <c r="V78" s="179"/>
      <c r="W78" s="180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" customFormat="1" ht="17.25" customHeight="1">
      <c r="B79" s="162"/>
      <c r="C79" s="163">
        <v>5</v>
      </c>
      <c r="D79" s="163" t="s">
        <v>77</v>
      </c>
      <c r="E79" s="164" t="s">
        <v>89</v>
      </c>
      <c r="F79" s="319" t="s">
        <v>90</v>
      </c>
      <c r="G79" s="319"/>
      <c r="H79" s="319"/>
      <c r="I79" s="319"/>
      <c r="J79" s="165" t="s">
        <v>80</v>
      </c>
      <c r="K79" s="166">
        <f>K81</f>
        <v>1.69</v>
      </c>
      <c r="L79" s="320">
        <v>0</v>
      </c>
      <c r="M79" s="320"/>
      <c r="N79" s="321">
        <f>ROUND(L79*K79,2)</f>
        <v>0</v>
      </c>
      <c r="O79" s="321"/>
      <c r="P79" s="321"/>
      <c r="Q79" s="321"/>
      <c r="R79" s="167">
        <v>0</v>
      </c>
      <c r="S79" s="168">
        <f>R79*K79</f>
        <v>0</v>
      </c>
      <c r="T79" s="167">
        <v>0.2</v>
      </c>
      <c r="U79" s="168">
        <f>T79*K79</f>
        <v>0.338</v>
      </c>
      <c r="V79" s="30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" customFormat="1" ht="15">
      <c r="B80" s="162"/>
      <c r="C80" s="169"/>
      <c r="D80" s="169"/>
      <c r="E80" s="170" t="s">
        <v>88</v>
      </c>
      <c r="F80" s="171" t="s">
        <v>91</v>
      </c>
      <c r="G80" s="172"/>
      <c r="H80" s="172"/>
      <c r="I80" s="172"/>
      <c r="J80" s="172"/>
      <c r="K80" s="173">
        <v>1.69</v>
      </c>
      <c r="L80" s="174"/>
      <c r="M80" s="175"/>
      <c r="N80" s="176"/>
      <c r="O80" s="176"/>
      <c r="P80" s="176"/>
      <c r="Q80" s="176"/>
      <c r="R80" s="177"/>
      <c r="S80" s="178"/>
      <c r="T80" s="177"/>
      <c r="U80" s="178"/>
      <c r="V80" s="179"/>
      <c r="W80" s="1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" customFormat="1" ht="15">
      <c r="B81" s="162"/>
      <c r="C81" s="169"/>
      <c r="D81" s="169"/>
      <c r="E81" s="181"/>
      <c r="F81" s="182"/>
      <c r="G81" s="183"/>
      <c r="H81" s="183"/>
      <c r="I81" s="183"/>
      <c r="J81" s="184"/>
      <c r="K81" s="185">
        <f>SUM(K80:K80)</f>
        <v>1.69</v>
      </c>
      <c r="L81" s="174"/>
      <c r="M81" s="175"/>
      <c r="N81" s="176"/>
      <c r="O81" s="176"/>
      <c r="P81" s="176"/>
      <c r="Q81" s="176"/>
      <c r="R81" s="177"/>
      <c r="S81" s="178"/>
      <c r="T81" s="177"/>
      <c r="U81" s="178"/>
      <c r="V81" s="179"/>
      <c r="W81" s="180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" customFormat="1" ht="15.75" customHeight="1">
      <c r="B82" s="162"/>
      <c r="C82" s="163">
        <v>6</v>
      </c>
      <c r="D82" s="163" t="s">
        <v>77</v>
      </c>
      <c r="E82" s="164" t="s">
        <v>92</v>
      </c>
      <c r="F82" s="319" t="s">
        <v>93</v>
      </c>
      <c r="G82" s="319"/>
      <c r="H82" s="319"/>
      <c r="I82" s="319"/>
      <c r="J82" s="165" t="s">
        <v>94</v>
      </c>
      <c r="K82" s="166">
        <f>K84</f>
        <v>21.5</v>
      </c>
      <c r="L82" s="320">
        <v>0</v>
      </c>
      <c r="M82" s="320"/>
      <c r="N82" s="321">
        <f>ROUND(L82*K82,2)</f>
        <v>0</v>
      </c>
      <c r="O82" s="321"/>
      <c r="P82" s="321"/>
      <c r="Q82" s="321"/>
      <c r="R82" s="167">
        <v>0</v>
      </c>
      <c r="S82" s="168">
        <f>R82*K82</f>
        <v>0</v>
      </c>
      <c r="T82" s="167">
        <v>0.125</v>
      </c>
      <c r="U82" s="168">
        <f>T82*K82</f>
        <v>2.6875</v>
      </c>
      <c r="V82" s="30"/>
      <c r="W82" s="28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" customFormat="1" ht="15">
      <c r="B83" s="162"/>
      <c r="C83" s="169"/>
      <c r="D83" s="169"/>
      <c r="E83" s="170" t="s">
        <v>88</v>
      </c>
      <c r="F83" s="171" t="s">
        <v>95</v>
      </c>
      <c r="G83" s="172"/>
      <c r="H83" s="172"/>
      <c r="I83" s="172"/>
      <c r="J83" s="172"/>
      <c r="K83" s="173">
        <v>21.5</v>
      </c>
      <c r="L83" s="204"/>
      <c r="M83" s="205"/>
      <c r="N83" s="40"/>
      <c r="O83" s="40"/>
      <c r="P83" s="40"/>
      <c r="Q83" s="40"/>
      <c r="R83" s="206"/>
      <c r="S83" s="114"/>
      <c r="T83" s="206"/>
      <c r="U83" s="114"/>
      <c r="V83" s="179"/>
      <c r="W83" s="180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" customFormat="1" ht="15">
      <c r="B84" s="162"/>
      <c r="C84" s="169"/>
      <c r="D84" s="169"/>
      <c r="E84" s="181"/>
      <c r="F84" s="182"/>
      <c r="G84" s="183"/>
      <c r="H84" s="183"/>
      <c r="I84" s="183"/>
      <c r="J84" s="184"/>
      <c r="K84" s="185">
        <f>SUM(K83:K83)</f>
        <v>21.5</v>
      </c>
      <c r="L84" s="204"/>
      <c r="M84" s="205"/>
      <c r="N84" s="40"/>
      <c r="O84" s="40"/>
      <c r="P84" s="40"/>
      <c r="Q84" s="40"/>
      <c r="R84" s="206"/>
      <c r="S84" s="114"/>
      <c r="T84" s="206"/>
      <c r="U84" s="114"/>
      <c r="V84" s="179"/>
      <c r="W84" s="180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" customFormat="1" ht="44.25" customHeight="1">
      <c r="B85" s="162"/>
      <c r="C85" s="163">
        <v>7</v>
      </c>
      <c r="D85" s="163" t="s">
        <v>77</v>
      </c>
      <c r="E85" s="164"/>
      <c r="F85" s="319" t="s">
        <v>96</v>
      </c>
      <c r="G85" s="319"/>
      <c r="H85" s="319"/>
      <c r="I85" s="319"/>
      <c r="J85" s="165" t="s">
        <v>97</v>
      </c>
      <c r="K85" s="166">
        <v>1</v>
      </c>
      <c r="L85" s="320">
        <v>0</v>
      </c>
      <c r="M85" s="320"/>
      <c r="N85" s="321">
        <f>ROUND(L85*K85,2)</f>
        <v>0</v>
      </c>
      <c r="O85" s="321"/>
      <c r="P85" s="321"/>
      <c r="Q85" s="321"/>
      <c r="R85" s="167">
        <v>0.75</v>
      </c>
      <c r="S85" s="168">
        <f>R85*K85</f>
        <v>0.75</v>
      </c>
      <c r="T85" s="167">
        <v>0.075</v>
      </c>
      <c r="U85" s="168">
        <f>T85*K85</f>
        <v>0.075</v>
      </c>
      <c r="V85" s="30"/>
      <c r="W85" s="28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" customFormat="1" ht="15">
      <c r="B86" s="162"/>
      <c r="C86" s="169"/>
      <c r="D86" s="169"/>
      <c r="E86" s="170" t="s">
        <v>98</v>
      </c>
      <c r="F86" s="171"/>
      <c r="G86" s="172"/>
      <c r="H86" s="172"/>
      <c r="I86" s="172"/>
      <c r="J86" s="172"/>
      <c r="K86" s="173">
        <v>1</v>
      </c>
      <c r="L86" s="204"/>
      <c r="M86" s="205"/>
      <c r="N86" s="40"/>
      <c r="O86" s="40"/>
      <c r="P86" s="40"/>
      <c r="Q86" s="40"/>
      <c r="R86" s="206"/>
      <c r="S86" s="114"/>
      <c r="T86" s="206"/>
      <c r="U86" s="114"/>
      <c r="V86" s="179"/>
      <c r="W86" s="180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" customFormat="1" ht="15">
      <c r="B87" s="162"/>
      <c r="C87" s="169"/>
      <c r="D87" s="169"/>
      <c r="E87" s="181"/>
      <c r="F87" s="182"/>
      <c r="G87" s="183"/>
      <c r="H87" s="183"/>
      <c r="I87" s="183"/>
      <c r="J87" s="184"/>
      <c r="K87" s="185">
        <f>SUM(K86:K86)</f>
        <v>1</v>
      </c>
      <c r="L87" s="204"/>
      <c r="M87" s="205"/>
      <c r="N87" s="40"/>
      <c r="O87" s="40"/>
      <c r="P87" s="40"/>
      <c r="Q87" s="40"/>
      <c r="R87" s="206"/>
      <c r="S87" s="114"/>
      <c r="T87" s="206"/>
      <c r="U87" s="114"/>
      <c r="V87" s="179"/>
      <c r="W87" s="180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" customFormat="1" ht="25.5" customHeight="1">
      <c r="B88" s="162"/>
      <c r="C88" s="163">
        <v>8</v>
      </c>
      <c r="D88" s="163" t="s">
        <v>77</v>
      </c>
      <c r="E88" s="164"/>
      <c r="F88" s="319" t="s">
        <v>99</v>
      </c>
      <c r="G88" s="319"/>
      <c r="H88" s="319"/>
      <c r="I88" s="319"/>
      <c r="J88" s="165" t="s">
        <v>97</v>
      </c>
      <c r="K88" s="166">
        <v>1</v>
      </c>
      <c r="L88" s="320">
        <v>0</v>
      </c>
      <c r="M88" s="320"/>
      <c r="N88" s="321">
        <f>ROUND(L88*K88,2)</f>
        <v>0</v>
      </c>
      <c r="O88" s="321"/>
      <c r="P88" s="321"/>
      <c r="Q88" s="321"/>
      <c r="R88" s="167">
        <v>0</v>
      </c>
      <c r="S88" s="168">
        <f>R88*K88</f>
        <v>0</v>
      </c>
      <c r="T88" s="167">
        <v>0.05</v>
      </c>
      <c r="U88" s="168">
        <f>T88*K88</f>
        <v>0.05</v>
      </c>
      <c r="V88" s="30"/>
      <c r="W88" s="2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" customFormat="1" ht="15">
      <c r="B89" s="162"/>
      <c r="C89" s="169"/>
      <c r="D89" s="169"/>
      <c r="E89" s="170" t="s">
        <v>100</v>
      </c>
      <c r="F89" s="171"/>
      <c r="G89" s="172"/>
      <c r="H89" s="172"/>
      <c r="I89" s="172"/>
      <c r="J89" s="172"/>
      <c r="K89" s="173">
        <v>1</v>
      </c>
      <c r="L89" s="204"/>
      <c r="M89" s="205"/>
      <c r="N89" s="40"/>
      <c r="O89" s="40"/>
      <c r="P89" s="40"/>
      <c r="Q89" s="40"/>
      <c r="R89" s="206"/>
      <c r="S89" s="114"/>
      <c r="T89" s="206"/>
      <c r="U89" s="114"/>
      <c r="V89" s="179"/>
      <c r="W89" s="180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" customFormat="1" ht="15">
      <c r="B90" s="162"/>
      <c r="C90" s="169"/>
      <c r="D90" s="169"/>
      <c r="E90" s="181"/>
      <c r="F90" s="182"/>
      <c r="G90" s="183"/>
      <c r="H90" s="183"/>
      <c r="I90" s="183"/>
      <c r="J90" s="184"/>
      <c r="K90" s="185">
        <f>SUM(K89:K89)</f>
        <v>1</v>
      </c>
      <c r="L90" s="204"/>
      <c r="M90" s="205"/>
      <c r="N90" s="40"/>
      <c r="O90" s="40"/>
      <c r="P90" s="40"/>
      <c r="Q90" s="40"/>
      <c r="R90" s="206"/>
      <c r="S90" s="114"/>
      <c r="T90" s="206"/>
      <c r="U90" s="114"/>
      <c r="V90" s="179"/>
      <c r="W90" s="18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" customFormat="1" ht="15.75" customHeight="1">
      <c r="B91" s="162"/>
      <c r="C91" s="163">
        <v>9</v>
      </c>
      <c r="D91" s="163" t="s">
        <v>77</v>
      </c>
      <c r="E91" s="164" t="s">
        <v>101</v>
      </c>
      <c r="F91" s="319" t="s">
        <v>102</v>
      </c>
      <c r="G91" s="319"/>
      <c r="H91" s="319"/>
      <c r="I91" s="319"/>
      <c r="J91" s="165" t="s">
        <v>103</v>
      </c>
      <c r="K91" s="166">
        <f>K93</f>
        <v>10.406</v>
      </c>
      <c r="L91" s="320">
        <v>0</v>
      </c>
      <c r="M91" s="320"/>
      <c r="N91" s="331">
        <f>ROUND(L91*K91,2)</f>
        <v>0</v>
      </c>
      <c r="O91" s="331"/>
      <c r="P91" s="331"/>
      <c r="Q91" s="331"/>
      <c r="R91" s="207">
        <v>0</v>
      </c>
      <c r="S91" s="208">
        <f>R91*K91</f>
        <v>0</v>
      </c>
      <c r="T91" s="207">
        <v>0</v>
      </c>
      <c r="U91" s="208">
        <f>T91*K91</f>
        <v>0</v>
      </c>
      <c r="V91" s="30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" customFormat="1" ht="15">
      <c r="B92" s="162"/>
      <c r="C92" s="169"/>
      <c r="D92" s="169"/>
      <c r="E92" s="170" t="s">
        <v>81</v>
      </c>
      <c r="F92" s="171" t="s">
        <v>104</v>
      </c>
      <c r="G92" s="172"/>
      <c r="H92" s="172"/>
      <c r="I92" s="172"/>
      <c r="J92" s="172"/>
      <c r="K92" s="173">
        <f>104.06*0.1</f>
        <v>10.406</v>
      </c>
      <c r="L92" s="174"/>
      <c r="M92" s="175"/>
      <c r="N92" s="176"/>
      <c r="O92" s="176"/>
      <c r="P92" s="176"/>
      <c r="Q92" s="176"/>
      <c r="R92" s="177"/>
      <c r="S92" s="178"/>
      <c r="T92" s="177"/>
      <c r="U92" s="178"/>
      <c r="V92" s="179"/>
      <c r="W92" s="180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" customFormat="1" ht="15">
      <c r="B93" s="162"/>
      <c r="C93" s="169"/>
      <c r="D93" s="169"/>
      <c r="E93" s="181"/>
      <c r="F93" s="182"/>
      <c r="G93" s="183"/>
      <c r="H93" s="183"/>
      <c r="I93" s="183"/>
      <c r="J93" s="184"/>
      <c r="K93" s="185">
        <f>SUM(K92:K92)</f>
        <v>10.406</v>
      </c>
      <c r="L93" s="174"/>
      <c r="M93" s="175"/>
      <c r="N93" s="176"/>
      <c r="O93" s="176"/>
      <c r="P93" s="176"/>
      <c r="Q93" s="176"/>
      <c r="R93" s="177"/>
      <c r="S93" s="178"/>
      <c r="T93" s="177"/>
      <c r="U93" s="178"/>
      <c r="V93" s="179"/>
      <c r="W93" s="180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" customFormat="1" ht="15.75" customHeight="1">
      <c r="B94" s="162"/>
      <c r="C94" s="163">
        <v>10</v>
      </c>
      <c r="D94" s="163" t="s">
        <v>77</v>
      </c>
      <c r="E94" s="164" t="s">
        <v>105</v>
      </c>
      <c r="F94" s="319" t="s">
        <v>106</v>
      </c>
      <c r="G94" s="319"/>
      <c r="H94" s="319"/>
      <c r="I94" s="319"/>
      <c r="J94" s="165" t="s">
        <v>103</v>
      </c>
      <c r="K94" s="166">
        <f>K96</f>
        <v>4.104</v>
      </c>
      <c r="L94" s="320">
        <v>0</v>
      </c>
      <c r="M94" s="320"/>
      <c r="N94" s="331">
        <f>ROUND(L94*K94,2)</f>
        <v>0</v>
      </c>
      <c r="O94" s="331"/>
      <c r="P94" s="331"/>
      <c r="Q94" s="331"/>
      <c r="R94" s="207">
        <v>0</v>
      </c>
      <c r="S94" s="208">
        <f>R94*K94</f>
        <v>0</v>
      </c>
      <c r="T94" s="207">
        <v>0</v>
      </c>
      <c r="U94" s="208">
        <f>T94*K94</f>
        <v>0</v>
      </c>
      <c r="V94" s="30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" customFormat="1" ht="14.25" customHeight="1">
      <c r="B95" s="162"/>
      <c r="C95" s="169"/>
      <c r="D95" s="169"/>
      <c r="E95" s="170" t="s">
        <v>107</v>
      </c>
      <c r="F95" s="209" t="s">
        <v>108</v>
      </c>
      <c r="G95" s="210"/>
      <c r="H95" s="210"/>
      <c r="I95" s="210"/>
      <c r="J95" s="210"/>
      <c r="K95" s="211">
        <f>(16.1+1)*0.8*0.3</f>
        <v>4.104</v>
      </c>
      <c r="L95" s="204"/>
      <c r="M95" s="205"/>
      <c r="N95" s="40"/>
      <c r="O95" s="40"/>
      <c r="P95" s="40"/>
      <c r="Q95" s="40"/>
      <c r="R95" s="206"/>
      <c r="S95" s="114"/>
      <c r="T95" s="206"/>
      <c r="U95" s="114"/>
      <c r="V95" s="30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" customFormat="1" ht="15">
      <c r="B96" s="162"/>
      <c r="C96" s="169"/>
      <c r="D96" s="169"/>
      <c r="E96" s="181"/>
      <c r="F96" s="182"/>
      <c r="G96" s="183"/>
      <c r="H96" s="183"/>
      <c r="I96" s="183"/>
      <c r="J96" s="184"/>
      <c r="K96" s="185">
        <f>SUM(K95:K95)</f>
        <v>4.104</v>
      </c>
      <c r="L96" s="204"/>
      <c r="M96" s="205"/>
      <c r="N96" s="40"/>
      <c r="O96" s="40"/>
      <c r="P96" s="40"/>
      <c r="Q96" s="40"/>
      <c r="R96" s="206"/>
      <c r="S96" s="114"/>
      <c r="T96" s="206"/>
      <c r="U96" s="114"/>
      <c r="V96" s="30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" customFormat="1" ht="26.25" customHeight="1">
      <c r="B97" s="162"/>
      <c r="C97" s="163">
        <v>11</v>
      </c>
      <c r="D97" s="163" t="s">
        <v>77</v>
      </c>
      <c r="E97" s="164" t="s">
        <v>109</v>
      </c>
      <c r="F97" s="319" t="s">
        <v>110</v>
      </c>
      <c r="G97" s="319"/>
      <c r="H97" s="319"/>
      <c r="I97" s="319"/>
      <c r="J97" s="165" t="s">
        <v>103</v>
      </c>
      <c r="K97" s="166">
        <f>K99</f>
        <v>4.104</v>
      </c>
      <c r="L97" s="320">
        <v>0</v>
      </c>
      <c r="M97" s="320"/>
      <c r="N97" s="331">
        <f>ROUND(L97*K97,2)</f>
        <v>0</v>
      </c>
      <c r="O97" s="331"/>
      <c r="P97" s="331"/>
      <c r="Q97" s="331"/>
      <c r="R97" s="207">
        <v>0</v>
      </c>
      <c r="S97" s="208">
        <f>R97*K97</f>
        <v>0</v>
      </c>
      <c r="T97" s="207">
        <v>0</v>
      </c>
      <c r="U97" s="208">
        <f>T97*K97</f>
        <v>0</v>
      </c>
      <c r="V97" s="30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" customFormat="1" ht="14.25" customHeight="1">
      <c r="B98" s="162"/>
      <c r="C98" s="169"/>
      <c r="D98" s="169"/>
      <c r="E98" s="170" t="s">
        <v>107</v>
      </c>
      <c r="F98" s="209" t="s">
        <v>108</v>
      </c>
      <c r="G98" s="210"/>
      <c r="H98" s="210"/>
      <c r="I98" s="210"/>
      <c r="J98" s="210"/>
      <c r="K98" s="211">
        <f>(16.1+1)*0.8*0.3</f>
        <v>4.104</v>
      </c>
      <c r="L98" s="204"/>
      <c r="M98" s="205"/>
      <c r="N98" s="40"/>
      <c r="O98" s="40"/>
      <c r="P98" s="40"/>
      <c r="Q98" s="40"/>
      <c r="R98" s="206"/>
      <c r="S98" s="114"/>
      <c r="T98" s="206"/>
      <c r="U98" s="114"/>
      <c r="V98" s="30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" customFormat="1" ht="15">
      <c r="B99" s="162"/>
      <c r="C99" s="169"/>
      <c r="D99" s="169"/>
      <c r="E99" s="181"/>
      <c r="F99" s="182"/>
      <c r="G99" s="183"/>
      <c r="H99" s="183"/>
      <c r="I99" s="183"/>
      <c r="J99" s="184"/>
      <c r="K99" s="185">
        <f>SUM(K98:K98)</f>
        <v>4.104</v>
      </c>
      <c r="L99" s="204"/>
      <c r="M99" s="205"/>
      <c r="N99" s="40"/>
      <c r="O99" s="40"/>
      <c r="P99" s="40"/>
      <c r="Q99" s="40"/>
      <c r="R99" s="206"/>
      <c r="S99" s="114"/>
      <c r="T99" s="206"/>
      <c r="U99" s="114"/>
      <c r="V99" s="30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" customFormat="1" ht="15.75" customHeight="1">
      <c r="B100" s="162"/>
      <c r="C100" s="186">
        <v>12</v>
      </c>
      <c r="D100" s="186" t="s">
        <v>77</v>
      </c>
      <c r="E100" s="187" t="s">
        <v>111</v>
      </c>
      <c r="F100" s="322" t="s">
        <v>112</v>
      </c>
      <c r="G100" s="322"/>
      <c r="H100" s="322"/>
      <c r="I100" s="322"/>
      <c r="J100" s="188" t="s">
        <v>80</v>
      </c>
      <c r="K100" s="189">
        <f>K103</f>
        <v>134.23</v>
      </c>
      <c r="L100" s="323">
        <v>0</v>
      </c>
      <c r="M100" s="323"/>
      <c r="N100" s="332">
        <f>ROUND(L100*K100,2)</f>
        <v>0</v>
      </c>
      <c r="O100" s="332"/>
      <c r="P100" s="332"/>
      <c r="Q100" s="332"/>
      <c r="R100" s="212">
        <v>0</v>
      </c>
      <c r="S100" s="213">
        <f>R100*K100</f>
        <v>0</v>
      </c>
      <c r="T100" s="212">
        <v>0</v>
      </c>
      <c r="U100" s="213">
        <f>T100*K100</f>
        <v>0</v>
      </c>
      <c r="V100" s="3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" customFormat="1" ht="15.75" customHeight="1">
      <c r="B101" s="162"/>
      <c r="C101" s="198">
        <v>13</v>
      </c>
      <c r="D101" s="198" t="s">
        <v>77</v>
      </c>
      <c r="E101" s="199" t="s">
        <v>113</v>
      </c>
      <c r="F101" s="328" t="s">
        <v>114</v>
      </c>
      <c r="G101" s="328"/>
      <c r="H101" s="328"/>
      <c r="I101" s="328"/>
      <c r="J101" s="200" t="s">
        <v>80</v>
      </c>
      <c r="K101" s="201">
        <f>K103</f>
        <v>134.23</v>
      </c>
      <c r="L101" s="329">
        <v>0</v>
      </c>
      <c r="M101" s="329"/>
      <c r="N101" s="333">
        <f>ROUND(L101*K101,2)</f>
        <v>0</v>
      </c>
      <c r="O101" s="333"/>
      <c r="P101" s="333"/>
      <c r="Q101" s="333"/>
      <c r="R101" s="214">
        <v>0</v>
      </c>
      <c r="S101" s="215">
        <f>R101*K101</f>
        <v>0</v>
      </c>
      <c r="T101" s="214">
        <v>0</v>
      </c>
      <c r="U101" s="215">
        <f>T101*K101</f>
        <v>0</v>
      </c>
      <c r="V101" s="30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" customFormat="1" ht="14.25" customHeight="1">
      <c r="B102" s="162"/>
      <c r="C102" s="169"/>
      <c r="D102" s="169"/>
      <c r="E102" s="170" t="s">
        <v>81</v>
      </c>
      <c r="F102" s="171" t="s">
        <v>115</v>
      </c>
      <c r="G102" s="172"/>
      <c r="H102" s="172"/>
      <c r="I102" s="172"/>
      <c r="J102" s="172"/>
      <c r="K102" s="173">
        <v>134.23</v>
      </c>
      <c r="L102" s="204"/>
      <c r="M102" s="205"/>
      <c r="N102" s="40"/>
      <c r="O102" s="40"/>
      <c r="P102" s="40"/>
      <c r="Q102" s="40"/>
      <c r="R102" s="206"/>
      <c r="S102" s="114"/>
      <c r="T102" s="206"/>
      <c r="U102" s="114"/>
      <c r="V102" s="30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" customFormat="1" ht="15">
      <c r="B103" s="162"/>
      <c r="C103" s="169"/>
      <c r="D103" s="169"/>
      <c r="E103" s="181"/>
      <c r="F103" s="182"/>
      <c r="G103" s="183"/>
      <c r="H103" s="183"/>
      <c r="I103" s="183"/>
      <c r="J103" s="184"/>
      <c r="K103" s="185">
        <f>SUM(K102:K102)</f>
        <v>134.23</v>
      </c>
      <c r="L103" s="204"/>
      <c r="M103" s="205"/>
      <c r="N103" s="40"/>
      <c r="O103" s="40"/>
      <c r="P103" s="40"/>
      <c r="Q103" s="40"/>
      <c r="R103" s="206"/>
      <c r="S103" s="114"/>
      <c r="T103" s="206"/>
      <c r="U103" s="114"/>
      <c r="V103" s="30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" customFormat="1" ht="15.75" customHeight="1">
      <c r="B104" s="162"/>
      <c r="C104" s="216">
        <v>14</v>
      </c>
      <c r="D104" s="216" t="s">
        <v>116</v>
      </c>
      <c r="E104" s="217"/>
      <c r="F104" s="334" t="s">
        <v>117</v>
      </c>
      <c r="G104" s="334"/>
      <c r="H104" s="334"/>
      <c r="I104" s="334"/>
      <c r="J104" s="218" t="s">
        <v>118</v>
      </c>
      <c r="K104" s="219">
        <f>K106</f>
        <v>3</v>
      </c>
      <c r="L104" s="335">
        <v>0</v>
      </c>
      <c r="M104" s="335"/>
      <c r="N104" s="336">
        <f>ROUND(L104*K104,2)</f>
        <v>0</v>
      </c>
      <c r="O104" s="336"/>
      <c r="P104" s="336"/>
      <c r="Q104" s="336"/>
      <c r="R104" s="220">
        <v>0.001</v>
      </c>
      <c r="S104" s="221">
        <f>R104*K104</f>
        <v>0.003</v>
      </c>
      <c r="T104" s="220">
        <v>0</v>
      </c>
      <c r="U104" s="221">
        <f>T104*K104</f>
        <v>0</v>
      </c>
      <c r="V104" s="30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" customFormat="1" ht="15">
      <c r="B105" s="162"/>
      <c r="C105" s="169"/>
      <c r="D105" s="169"/>
      <c r="E105" s="222" t="s">
        <v>119</v>
      </c>
      <c r="F105" s="209" t="s">
        <v>120</v>
      </c>
      <c r="G105" s="210"/>
      <c r="H105" s="210"/>
      <c r="I105" s="210"/>
      <c r="J105" s="210"/>
      <c r="K105" s="211">
        <f>ROUNDUP(K100*0.02,0)</f>
        <v>3</v>
      </c>
      <c r="L105" s="204"/>
      <c r="M105" s="205"/>
      <c r="N105" s="40"/>
      <c r="O105" s="40"/>
      <c r="P105" s="40"/>
      <c r="Q105" s="40"/>
      <c r="R105" s="206"/>
      <c r="S105" s="114"/>
      <c r="T105" s="206"/>
      <c r="U105" s="114"/>
      <c r="V105" s="30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" customFormat="1" ht="15">
      <c r="B106" s="162"/>
      <c r="C106" s="169"/>
      <c r="D106" s="169"/>
      <c r="E106" s="181"/>
      <c r="F106" s="182"/>
      <c r="G106" s="183"/>
      <c r="H106" s="183"/>
      <c r="I106" s="183"/>
      <c r="J106" s="184"/>
      <c r="K106" s="185">
        <f>SUM(K105:K105)</f>
        <v>3</v>
      </c>
      <c r="L106" s="204"/>
      <c r="M106" s="205"/>
      <c r="N106" s="40"/>
      <c r="O106" s="40"/>
      <c r="P106" s="40"/>
      <c r="Q106" s="40"/>
      <c r="R106" s="206"/>
      <c r="S106" s="114"/>
      <c r="T106" s="206"/>
      <c r="U106" s="114"/>
      <c r="V106" s="30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" customFormat="1" ht="15.75" customHeight="1">
      <c r="B107" s="162"/>
      <c r="C107" s="163">
        <v>15</v>
      </c>
      <c r="D107" s="163" t="s">
        <v>77</v>
      </c>
      <c r="E107" s="164" t="s">
        <v>121</v>
      </c>
      <c r="F107" s="319" t="s">
        <v>122</v>
      </c>
      <c r="G107" s="319"/>
      <c r="H107" s="319"/>
      <c r="I107" s="319"/>
      <c r="J107" s="165" t="s">
        <v>80</v>
      </c>
      <c r="K107" s="166">
        <f>K112</f>
        <v>264.38000000000005</v>
      </c>
      <c r="L107" s="320">
        <v>0</v>
      </c>
      <c r="M107" s="320"/>
      <c r="N107" s="331">
        <f>ROUND(L107*K107,2)</f>
        <v>0</v>
      </c>
      <c r="O107" s="331"/>
      <c r="P107" s="331"/>
      <c r="Q107" s="331"/>
      <c r="R107" s="207">
        <v>0</v>
      </c>
      <c r="S107" s="208">
        <f>R107*K107</f>
        <v>0</v>
      </c>
      <c r="T107" s="207">
        <v>0</v>
      </c>
      <c r="U107" s="208">
        <f>T107*K107</f>
        <v>0</v>
      </c>
      <c r="V107" s="30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" customFormat="1" ht="15">
      <c r="B108" s="162"/>
      <c r="C108" s="169"/>
      <c r="D108" s="169"/>
      <c r="E108" s="170" t="s">
        <v>123</v>
      </c>
      <c r="F108" s="209" t="s">
        <v>124</v>
      </c>
      <c r="G108" s="210"/>
      <c r="H108" s="210"/>
      <c r="I108" s="210"/>
      <c r="J108" s="210"/>
      <c r="K108" s="173">
        <v>247.06</v>
      </c>
      <c r="L108" s="204"/>
      <c r="M108" s="205"/>
      <c r="N108" s="40"/>
      <c r="O108" s="40"/>
      <c r="P108" s="40"/>
      <c r="Q108" s="40"/>
      <c r="R108" s="206"/>
      <c r="S108" s="114"/>
      <c r="T108" s="206"/>
      <c r="U108" s="114"/>
      <c r="V108" s="179"/>
      <c r="W108" s="180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" customFormat="1" ht="15">
      <c r="B109" s="162"/>
      <c r="C109" s="169"/>
      <c r="D109" s="169"/>
      <c r="E109" s="170" t="s">
        <v>125</v>
      </c>
      <c r="F109" s="209" t="s">
        <v>126</v>
      </c>
      <c r="G109" s="210"/>
      <c r="H109" s="210"/>
      <c r="I109" s="210"/>
      <c r="J109" s="210"/>
      <c r="K109" s="173">
        <v>1.69</v>
      </c>
      <c r="L109" s="204"/>
      <c r="M109" s="205"/>
      <c r="N109" s="40"/>
      <c r="O109" s="40"/>
      <c r="P109" s="40"/>
      <c r="Q109" s="40"/>
      <c r="R109" s="206"/>
      <c r="S109" s="114"/>
      <c r="T109" s="206"/>
      <c r="U109" s="114"/>
      <c r="V109" s="179"/>
      <c r="W109" s="180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" customFormat="1" ht="15">
      <c r="B110" s="162"/>
      <c r="C110" s="169"/>
      <c r="D110" s="169"/>
      <c r="E110" s="170" t="s">
        <v>127</v>
      </c>
      <c r="F110" s="209" t="s">
        <v>128</v>
      </c>
      <c r="G110" s="210"/>
      <c r="H110" s="210"/>
      <c r="I110" s="210"/>
      <c r="J110" s="210"/>
      <c r="K110" s="173">
        <v>9.72</v>
      </c>
      <c r="L110" s="204"/>
      <c r="M110" s="205"/>
      <c r="N110" s="40"/>
      <c r="O110" s="40"/>
      <c r="P110" s="40"/>
      <c r="Q110" s="40"/>
      <c r="R110" s="206"/>
      <c r="S110" s="114"/>
      <c r="T110" s="206"/>
      <c r="U110" s="114"/>
      <c r="V110" s="179"/>
      <c r="W110" s="18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" customFormat="1" ht="15">
      <c r="B111" s="162"/>
      <c r="C111" s="223"/>
      <c r="D111" s="223"/>
      <c r="E111" s="170" t="s">
        <v>129</v>
      </c>
      <c r="F111" s="209" t="s">
        <v>130</v>
      </c>
      <c r="G111" s="210"/>
      <c r="H111" s="210"/>
      <c r="I111" s="210"/>
      <c r="J111" s="224"/>
      <c r="K111" s="225">
        <v>5.91</v>
      </c>
      <c r="L111" s="204"/>
      <c r="M111" s="205"/>
      <c r="N111" s="40"/>
      <c r="O111" s="40"/>
      <c r="P111" s="40"/>
      <c r="Q111" s="40"/>
      <c r="R111" s="206"/>
      <c r="S111" s="114"/>
      <c r="T111" s="206"/>
      <c r="U111" s="114"/>
      <c r="V111" s="179"/>
      <c r="W111" s="180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" customFormat="1" ht="15">
      <c r="B112" s="162"/>
      <c r="C112" s="223"/>
      <c r="D112" s="223"/>
      <c r="E112" s="181"/>
      <c r="F112" s="182"/>
      <c r="G112" s="183"/>
      <c r="H112" s="183"/>
      <c r="I112" s="183"/>
      <c r="J112" s="226"/>
      <c r="K112" s="227">
        <f>SUM(K108:K111)</f>
        <v>264.38000000000005</v>
      </c>
      <c r="L112" s="204"/>
      <c r="M112" s="205"/>
      <c r="N112" s="40"/>
      <c r="O112" s="40"/>
      <c r="P112" s="40"/>
      <c r="Q112" s="40"/>
      <c r="R112" s="206"/>
      <c r="S112" s="114"/>
      <c r="T112" s="206"/>
      <c r="U112" s="114"/>
      <c r="V112" s="30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28" customFormat="1" ht="15.75">
      <c r="B113" s="229"/>
      <c r="C113" s="230"/>
      <c r="D113" s="157" t="s">
        <v>62</v>
      </c>
      <c r="E113" s="231"/>
      <c r="F113" s="231"/>
      <c r="G113" s="231"/>
      <c r="H113" s="231"/>
      <c r="I113" s="231"/>
      <c r="J113" s="157"/>
      <c r="K113" s="158"/>
      <c r="L113" s="157"/>
      <c r="M113" s="157"/>
      <c r="N113" s="337">
        <f>SUM(N114:Q126)</f>
        <v>0</v>
      </c>
      <c r="O113" s="337"/>
      <c r="P113" s="337"/>
      <c r="Q113" s="337"/>
      <c r="R113" s="230"/>
      <c r="S113" s="232">
        <f>SUM(S114:S126)</f>
        <v>9.359599955381551</v>
      </c>
      <c r="T113" s="230"/>
      <c r="U113" s="233">
        <f>SUM(U114:U126)</f>
        <v>0</v>
      </c>
      <c r="V113" s="234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" customFormat="1" ht="15.75" customHeight="1">
      <c r="B114" s="162"/>
      <c r="C114" s="163">
        <v>16</v>
      </c>
      <c r="D114" s="163"/>
      <c r="E114" s="164" t="s">
        <v>131</v>
      </c>
      <c r="F114" s="319" t="s">
        <v>132</v>
      </c>
      <c r="G114" s="319"/>
      <c r="H114" s="319"/>
      <c r="I114" s="319"/>
      <c r="J114" s="165" t="s">
        <v>103</v>
      </c>
      <c r="K114" s="166">
        <f>K116</f>
        <v>3.283200000000001</v>
      </c>
      <c r="L114" s="320">
        <v>0</v>
      </c>
      <c r="M114" s="320"/>
      <c r="N114" s="331">
        <f>ROUND(L114*K114,2)</f>
        <v>0</v>
      </c>
      <c r="O114" s="331"/>
      <c r="P114" s="331"/>
      <c r="Q114" s="331"/>
      <c r="R114" s="207">
        <v>2.525</v>
      </c>
      <c r="S114" s="208">
        <f>R114*K114</f>
        <v>8.290080000000001</v>
      </c>
      <c r="T114" s="207">
        <v>0</v>
      </c>
      <c r="U114" s="208">
        <f>T114*K114</f>
        <v>0</v>
      </c>
      <c r="V114" s="30"/>
      <c r="W114" s="28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" customFormat="1" ht="15">
      <c r="B115" s="162"/>
      <c r="C115" s="169"/>
      <c r="D115" s="223"/>
      <c r="E115" s="170" t="s">
        <v>133</v>
      </c>
      <c r="F115" s="171" t="s">
        <v>134</v>
      </c>
      <c r="G115" s="172"/>
      <c r="H115" s="172"/>
      <c r="I115" s="172"/>
      <c r="J115" s="235"/>
      <c r="K115" s="225">
        <f>(16.1+1)*(0.8+0.4)*0.16</f>
        <v>3.283200000000001</v>
      </c>
      <c r="L115" s="204"/>
      <c r="M115" s="205"/>
      <c r="N115" s="40"/>
      <c r="O115" s="40"/>
      <c r="P115" s="40"/>
      <c r="Q115" s="40"/>
      <c r="R115" s="206"/>
      <c r="S115" s="114"/>
      <c r="T115" s="206"/>
      <c r="U115" s="114"/>
      <c r="V115" s="179"/>
      <c r="W115" s="180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" customFormat="1" ht="15">
      <c r="B116" s="162"/>
      <c r="C116" s="169"/>
      <c r="D116" s="223"/>
      <c r="E116" s="181"/>
      <c r="F116" s="182"/>
      <c r="G116" s="183"/>
      <c r="H116" s="183"/>
      <c r="I116" s="183"/>
      <c r="J116" s="226"/>
      <c r="K116" s="227">
        <f>SUM(K115:K115)</f>
        <v>3.283200000000001</v>
      </c>
      <c r="L116" s="204"/>
      <c r="M116" s="205"/>
      <c r="N116" s="40"/>
      <c r="O116" s="40"/>
      <c r="P116" s="40"/>
      <c r="Q116" s="40"/>
      <c r="R116" s="206"/>
      <c r="S116" s="114"/>
      <c r="T116" s="206"/>
      <c r="U116" s="114"/>
      <c r="V116" s="30"/>
      <c r="W116" s="28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" customFormat="1" ht="26.25" customHeight="1">
      <c r="B117" s="162"/>
      <c r="C117" s="163">
        <v>17</v>
      </c>
      <c r="D117" s="163"/>
      <c r="E117" s="164" t="s">
        <v>135</v>
      </c>
      <c r="F117" s="319" t="s">
        <v>136</v>
      </c>
      <c r="G117" s="319"/>
      <c r="H117" s="319"/>
      <c r="I117" s="319"/>
      <c r="J117" s="165" t="s">
        <v>137</v>
      </c>
      <c r="K117" s="166">
        <f>K119</f>
        <v>0.08690220000000001</v>
      </c>
      <c r="L117" s="320">
        <v>0</v>
      </c>
      <c r="M117" s="320"/>
      <c r="N117" s="331">
        <f>ROUND(L117*K117,2)</f>
        <v>0</v>
      </c>
      <c r="O117" s="331"/>
      <c r="P117" s="331"/>
      <c r="Q117" s="331"/>
      <c r="R117" s="207">
        <v>1.05689</v>
      </c>
      <c r="S117" s="208">
        <f>R117*K117</f>
        <v>0.09184606615800002</v>
      </c>
      <c r="T117" s="207">
        <v>0</v>
      </c>
      <c r="U117" s="208">
        <f>T117*K117</f>
        <v>0</v>
      </c>
      <c r="V117" s="30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" customFormat="1" ht="15">
      <c r="B118" s="162"/>
      <c r="C118" s="169"/>
      <c r="D118" s="223"/>
      <c r="E118" s="170" t="s">
        <v>133</v>
      </c>
      <c r="F118" s="171" t="s">
        <v>138</v>
      </c>
      <c r="G118" s="172"/>
      <c r="H118" s="172"/>
      <c r="I118" s="172"/>
      <c r="J118" s="235"/>
      <c r="K118" s="225">
        <f>((16.1+1)*1.65)*3.08/1000</f>
        <v>0.08690220000000001</v>
      </c>
      <c r="L118" s="204"/>
      <c r="M118" s="205"/>
      <c r="N118" s="40"/>
      <c r="O118" s="40"/>
      <c r="P118" s="40"/>
      <c r="Q118" s="40"/>
      <c r="R118" s="206"/>
      <c r="S118" s="114"/>
      <c r="T118" s="206"/>
      <c r="U118" s="114"/>
      <c r="V118" s="179"/>
      <c r="W118" s="180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" customFormat="1" ht="15">
      <c r="B119" s="162"/>
      <c r="C119" s="223"/>
      <c r="D119" s="223"/>
      <c r="E119" s="181"/>
      <c r="F119" s="182"/>
      <c r="G119" s="183"/>
      <c r="H119" s="183"/>
      <c r="I119" s="183"/>
      <c r="J119" s="226"/>
      <c r="K119" s="227">
        <f>SUM(K118:K118)</f>
        <v>0.08690220000000001</v>
      </c>
      <c r="L119" s="204"/>
      <c r="M119" s="205"/>
      <c r="N119" s="40"/>
      <c r="O119" s="40"/>
      <c r="P119" s="40"/>
      <c r="Q119" s="40"/>
      <c r="R119" s="206"/>
      <c r="S119" s="114"/>
      <c r="T119" s="206"/>
      <c r="U119" s="114"/>
      <c r="V119" s="179"/>
      <c r="W119" s="180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" customFormat="1" ht="26.25" customHeight="1">
      <c r="B120" s="162"/>
      <c r="C120" s="163">
        <v>18</v>
      </c>
      <c r="D120" s="163"/>
      <c r="E120" s="164" t="s">
        <v>139</v>
      </c>
      <c r="F120" s="319" t="s">
        <v>140</v>
      </c>
      <c r="G120" s="319"/>
      <c r="H120" s="319"/>
      <c r="I120" s="319"/>
      <c r="J120" s="165" t="s">
        <v>137</v>
      </c>
      <c r="K120" s="166">
        <f>K122</f>
        <v>0.144417195</v>
      </c>
      <c r="L120" s="320">
        <v>0</v>
      </c>
      <c r="M120" s="320"/>
      <c r="N120" s="331">
        <f>ROUND(L120*K120,2)</f>
        <v>0</v>
      </c>
      <c r="O120" s="331"/>
      <c r="P120" s="331"/>
      <c r="Q120" s="331"/>
      <c r="R120" s="207">
        <v>1.05689</v>
      </c>
      <c r="S120" s="208">
        <f>R120*K120</f>
        <v>0.15263308922355</v>
      </c>
      <c r="T120" s="207">
        <v>0</v>
      </c>
      <c r="U120" s="208">
        <f>T120*K120</f>
        <v>0</v>
      </c>
      <c r="V120" s="3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" customFormat="1" ht="15">
      <c r="B121" s="162"/>
      <c r="C121" s="169"/>
      <c r="D121" s="223"/>
      <c r="E121" s="170" t="s">
        <v>133</v>
      </c>
      <c r="F121" s="171" t="s">
        <v>141</v>
      </c>
      <c r="G121" s="172"/>
      <c r="H121" s="172"/>
      <c r="I121" s="172"/>
      <c r="J121" s="235"/>
      <c r="K121" s="225">
        <f>((16.1+1)*1.065*(6+7))*0.61/1000</f>
        <v>0.144417195</v>
      </c>
      <c r="L121" s="204"/>
      <c r="M121" s="205"/>
      <c r="N121" s="40"/>
      <c r="O121" s="40"/>
      <c r="P121" s="40"/>
      <c r="Q121" s="40"/>
      <c r="R121" s="206"/>
      <c r="S121" s="114"/>
      <c r="T121" s="206"/>
      <c r="U121" s="114"/>
      <c r="V121" s="179"/>
      <c r="W121" s="180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" customFormat="1" ht="15">
      <c r="B122" s="162"/>
      <c r="C122" s="223"/>
      <c r="D122" s="223"/>
      <c r="E122" s="181"/>
      <c r="F122" s="182"/>
      <c r="G122" s="183"/>
      <c r="H122" s="183"/>
      <c r="I122" s="183"/>
      <c r="J122" s="226"/>
      <c r="K122" s="227">
        <f>SUM(K121:K121)</f>
        <v>0.144417195</v>
      </c>
      <c r="L122" s="204"/>
      <c r="M122" s="205"/>
      <c r="N122" s="40"/>
      <c r="O122" s="40"/>
      <c r="P122" s="40"/>
      <c r="Q122" s="40"/>
      <c r="R122" s="206"/>
      <c r="S122" s="114"/>
      <c r="T122" s="206"/>
      <c r="U122" s="114"/>
      <c r="V122" s="179"/>
      <c r="W122" s="180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" customFormat="1" ht="15.75" customHeight="1">
      <c r="B123" s="162"/>
      <c r="C123" s="186">
        <v>19</v>
      </c>
      <c r="D123" s="186"/>
      <c r="E123" s="187" t="s">
        <v>142</v>
      </c>
      <c r="F123" s="322" t="s">
        <v>143</v>
      </c>
      <c r="G123" s="322"/>
      <c r="H123" s="322"/>
      <c r="I123" s="322"/>
      <c r="J123" s="188" t="s">
        <v>80</v>
      </c>
      <c r="K123" s="189">
        <f>K126</f>
        <v>13.680000000000001</v>
      </c>
      <c r="L123" s="323">
        <v>0</v>
      </c>
      <c r="M123" s="323"/>
      <c r="N123" s="332">
        <f>ROUND(L123*K123,2)</f>
        <v>0</v>
      </c>
      <c r="O123" s="332"/>
      <c r="P123" s="332"/>
      <c r="Q123" s="332"/>
      <c r="R123" s="212">
        <v>0.06031</v>
      </c>
      <c r="S123" s="213">
        <f>R123*K123</f>
        <v>0.8250408000000001</v>
      </c>
      <c r="T123" s="212">
        <v>0</v>
      </c>
      <c r="U123" s="213">
        <f>T123*K123</f>
        <v>0</v>
      </c>
      <c r="V123" s="30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" customFormat="1" ht="15.75" customHeight="1">
      <c r="B124" s="162"/>
      <c r="C124" s="198">
        <v>20</v>
      </c>
      <c r="D124" s="198"/>
      <c r="E124" s="199" t="s">
        <v>144</v>
      </c>
      <c r="F124" s="328" t="s">
        <v>145</v>
      </c>
      <c r="G124" s="328"/>
      <c r="H124" s="328"/>
      <c r="I124" s="328"/>
      <c r="J124" s="200" t="s">
        <v>80</v>
      </c>
      <c r="K124" s="201">
        <f>K123</f>
        <v>13.680000000000001</v>
      </c>
      <c r="L124" s="329">
        <v>0</v>
      </c>
      <c r="M124" s="329"/>
      <c r="N124" s="333">
        <f>ROUND(L124*K124,2)</f>
        <v>0</v>
      </c>
      <c r="O124" s="333"/>
      <c r="P124" s="333"/>
      <c r="Q124" s="333"/>
      <c r="R124" s="214">
        <v>0</v>
      </c>
      <c r="S124" s="215">
        <f>R124*K124</f>
        <v>0</v>
      </c>
      <c r="T124" s="214">
        <v>0</v>
      </c>
      <c r="U124" s="215">
        <f>T124*K124</f>
        <v>0</v>
      </c>
      <c r="V124" s="30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" customFormat="1" ht="15">
      <c r="B125" s="162"/>
      <c r="C125" s="169"/>
      <c r="D125" s="223"/>
      <c r="E125" s="170" t="s">
        <v>133</v>
      </c>
      <c r="F125" s="171" t="s">
        <v>146</v>
      </c>
      <c r="G125" s="172"/>
      <c r="H125" s="172"/>
      <c r="I125" s="172"/>
      <c r="J125" s="235"/>
      <c r="K125" s="225">
        <f>(16.1+1)*0.8</f>
        <v>13.680000000000001</v>
      </c>
      <c r="L125" s="204"/>
      <c r="M125" s="205"/>
      <c r="N125" s="40"/>
      <c r="O125" s="40"/>
      <c r="P125" s="40"/>
      <c r="Q125" s="40"/>
      <c r="R125" s="206"/>
      <c r="S125" s="114"/>
      <c r="T125" s="206"/>
      <c r="U125" s="114"/>
      <c r="V125" s="179"/>
      <c r="W125" s="180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" customFormat="1" ht="15">
      <c r="B126" s="162"/>
      <c r="C126" s="223"/>
      <c r="D126" s="223"/>
      <c r="E126" s="181"/>
      <c r="F126" s="182"/>
      <c r="G126" s="183"/>
      <c r="H126" s="183"/>
      <c r="I126" s="183"/>
      <c r="J126" s="226"/>
      <c r="K126" s="227">
        <f>SUM(K125:K125)</f>
        <v>13.680000000000001</v>
      </c>
      <c r="L126" s="204"/>
      <c r="M126" s="205"/>
      <c r="N126" s="40"/>
      <c r="O126" s="40"/>
      <c r="P126" s="40"/>
      <c r="Q126" s="40"/>
      <c r="R126" s="206"/>
      <c r="S126" s="114"/>
      <c r="T126" s="206"/>
      <c r="U126" s="114"/>
      <c r="V126" s="179"/>
      <c r="W126" s="180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28" customFormat="1" ht="15.75">
      <c r="B127" s="229"/>
      <c r="C127" s="230"/>
      <c r="D127" s="157" t="s">
        <v>147</v>
      </c>
      <c r="E127" s="231"/>
      <c r="F127" s="231"/>
      <c r="G127" s="231"/>
      <c r="H127" s="231"/>
      <c r="I127" s="231"/>
      <c r="J127" s="157"/>
      <c r="K127" s="158"/>
      <c r="L127" s="157"/>
      <c r="M127" s="157"/>
      <c r="N127" s="337">
        <f>SUM(N128:Q146)</f>
        <v>0</v>
      </c>
      <c r="O127" s="337"/>
      <c r="P127" s="337"/>
      <c r="Q127" s="337"/>
      <c r="R127" s="230"/>
      <c r="S127" s="232">
        <f>SUM(S128:S146)</f>
        <v>197.45417235294116</v>
      </c>
      <c r="T127" s="230"/>
      <c r="U127" s="233">
        <f>SUM(U128:U146)</f>
        <v>0</v>
      </c>
      <c r="V127" s="234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" customFormat="1" ht="15.75" customHeight="1">
      <c r="B128" s="162"/>
      <c r="C128" s="186">
        <v>21</v>
      </c>
      <c r="D128" s="186" t="s">
        <v>77</v>
      </c>
      <c r="E128" s="187" t="s">
        <v>148</v>
      </c>
      <c r="F128" s="322" t="s">
        <v>149</v>
      </c>
      <c r="G128" s="322"/>
      <c r="H128" s="322"/>
      <c r="I128" s="322"/>
      <c r="J128" s="188" t="s">
        <v>80</v>
      </c>
      <c r="K128" s="236">
        <f>K132</f>
        <v>248.75</v>
      </c>
      <c r="L128" s="323">
        <v>0</v>
      </c>
      <c r="M128" s="323"/>
      <c r="N128" s="332">
        <f>ROUND(L128*K128,2)</f>
        <v>0</v>
      </c>
      <c r="O128" s="332"/>
      <c r="P128" s="332"/>
      <c r="Q128" s="332"/>
      <c r="R128" s="212">
        <v>0.46</v>
      </c>
      <c r="S128" s="213">
        <f>R128*K128</f>
        <v>114.42500000000001</v>
      </c>
      <c r="T128" s="212">
        <v>0</v>
      </c>
      <c r="U128" s="213">
        <f>T128*K128</f>
        <v>0</v>
      </c>
      <c r="V128" s="30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" customFormat="1" ht="15.75" customHeight="1">
      <c r="B129" s="162"/>
      <c r="C129" s="198">
        <v>22</v>
      </c>
      <c r="D129" s="198" t="s">
        <v>77</v>
      </c>
      <c r="E129" s="199" t="s">
        <v>150</v>
      </c>
      <c r="F129" s="328" t="s">
        <v>151</v>
      </c>
      <c r="G129" s="328"/>
      <c r="H129" s="328"/>
      <c r="I129" s="328"/>
      <c r="J129" s="200" t="s">
        <v>80</v>
      </c>
      <c r="K129" s="237">
        <f>K128</f>
        <v>248.75</v>
      </c>
      <c r="L129" s="329">
        <v>0</v>
      </c>
      <c r="M129" s="329"/>
      <c r="N129" s="333">
        <f>ROUND(L129*K129,2)</f>
        <v>0</v>
      </c>
      <c r="O129" s="333"/>
      <c r="P129" s="333"/>
      <c r="Q129" s="333"/>
      <c r="R129" s="214">
        <v>0.167</v>
      </c>
      <c r="S129" s="215">
        <f>R129*K129</f>
        <v>41.541250000000005</v>
      </c>
      <c r="T129" s="214">
        <v>0</v>
      </c>
      <c r="U129" s="215">
        <f>T129*K129</f>
        <v>0</v>
      </c>
      <c r="V129" s="30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" customFormat="1" ht="15">
      <c r="B130" s="162"/>
      <c r="C130" s="169"/>
      <c r="D130" s="169"/>
      <c r="E130" s="170" t="s">
        <v>123</v>
      </c>
      <c r="F130" s="209" t="s">
        <v>124</v>
      </c>
      <c r="G130" s="210"/>
      <c r="H130" s="210"/>
      <c r="I130" s="210"/>
      <c r="J130" s="210"/>
      <c r="K130" s="173">
        <v>247.06</v>
      </c>
      <c r="L130" s="204"/>
      <c r="M130" s="205"/>
      <c r="N130" s="40"/>
      <c r="O130" s="40"/>
      <c r="P130" s="40"/>
      <c r="Q130" s="40"/>
      <c r="R130" s="206"/>
      <c r="S130" s="114"/>
      <c r="T130" s="206"/>
      <c r="U130" s="114"/>
      <c r="V130" s="179"/>
      <c r="W130" s="18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" customFormat="1" ht="15">
      <c r="B131" s="162"/>
      <c r="C131" s="169"/>
      <c r="D131" s="169"/>
      <c r="E131" s="170" t="s">
        <v>125</v>
      </c>
      <c r="F131" s="209" t="s">
        <v>126</v>
      </c>
      <c r="G131" s="210"/>
      <c r="H131" s="210"/>
      <c r="I131" s="210"/>
      <c r="J131" s="210"/>
      <c r="K131" s="173">
        <v>1.69</v>
      </c>
      <c r="L131" s="204"/>
      <c r="M131" s="205"/>
      <c r="N131" s="40"/>
      <c r="O131" s="40"/>
      <c r="P131" s="40"/>
      <c r="Q131" s="40"/>
      <c r="R131" s="206"/>
      <c r="S131" s="114"/>
      <c r="T131" s="206"/>
      <c r="U131" s="114"/>
      <c r="V131" s="179"/>
      <c r="W131" s="180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" customFormat="1" ht="15">
      <c r="B132" s="162"/>
      <c r="C132" s="169"/>
      <c r="D132" s="169"/>
      <c r="E132" s="181"/>
      <c r="F132" s="182"/>
      <c r="G132" s="183"/>
      <c r="H132" s="183"/>
      <c r="I132" s="183"/>
      <c r="J132" s="184"/>
      <c r="K132" s="238">
        <f>SUM(K130:K131)</f>
        <v>248.75</v>
      </c>
      <c r="L132" s="204"/>
      <c r="M132" s="205"/>
      <c r="N132" s="40"/>
      <c r="O132" s="40"/>
      <c r="P132" s="40"/>
      <c r="Q132" s="40"/>
      <c r="R132" s="206"/>
      <c r="S132" s="114"/>
      <c r="T132" s="206"/>
      <c r="U132" s="114"/>
      <c r="V132" s="30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" customFormat="1" ht="15.75" customHeight="1">
      <c r="B133" s="162"/>
      <c r="C133" s="216">
        <v>23</v>
      </c>
      <c r="D133" s="216" t="s">
        <v>116</v>
      </c>
      <c r="E133" s="239" t="s">
        <v>152</v>
      </c>
      <c r="F133" s="334" t="s">
        <v>153</v>
      </c>
      <c r="G133" s="334"/>
      <c r="H133" s="334"/>
      <c r="I133" s="334"/>
      <c r="J133" s="218" t="s">
        <v>137</v>
      </c>
      <c r="K133" s="219">
        <f>K135</f>
        <v>29.065882352941177</v>
      </c>
      <c r="L133" s="335">
        <v>0</v>
      </c>
      <c r="M133" s="335"/>
      <c r="N133" s="338">
        <f>ROUND(L133*K133,2)</f>
        <v>0</v>
      </c>
      <c r="O133" s="338"/>
      <c r="P133" s="338"/>
      <c r="Q133" s="338"/>
      <c r="R133" s="240">
        <v>1</v>
      </c>
      <c r="S133" s="221">
        <f>R133*K133</f>
        <v>29.065882352941177</v>
      </c>
      <c r="T133" s="220">
        <v>0</v>
      </c>
      <c r="U133" s="221">
        <f>T133*K133</f>
        <v>0</v>
      </c>
      <c r="V133" s="30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" customFormat="1" ht="15">
      <c r="B134" s="162"/>
      <c r="C134" s="169"/>
      <c r="D134" s="169"/>
      <c r="E134" s="170" t="s">
        <v>123</v>
      </c>
      <c r="F134" s="209" t="s">
        <v>154</v>
      </c>
      <c r="G134" s="210"/>
      <c r="H134" s="210"/>
      <c r="I134" s="210"/>
      <c r="J134" s="210"/>
      <c r="K134" s="173">
        <f>247.06/8.5</f>
        <v>29.065882352941177</v>
      </c>
      <c r="L134" s="204"/>
      <c r="M134" s="205"/>
      <c r="N134" s="40"/>
      <c r="O134" s="40"/>
      <c r="P134" s="40"/>
      <c r="Q134" s="40"/>
      <c r="R134" s="206"/>
      <c r="S134" s="114"/>
      <c r="T134" s="206"/>
      <c r="U134" s="114"/>
      <c r="V134" s="179"/>
      <c r="W134" s="180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" customFormat="1" ht="15">
      <c r="B135" s="162"/>
      <c r="C135" s="169"/>
      <c r="D135" s="169"/>
      <c r="E135" s="181"/>
      <c r="F135" s="182"/>
      <c r="G135" s="183"/>
      <c r="H135" s="183"/>
      <c r="I135" s="183"/>
      <c r="J135" s="184"/>
      <c r="K135" s="185">
        <f>SUM(K134:K134)</f>
        <v>29.065882352941177</v>
      </c>
      <c r="L135" s="204"/>
      <c r="M135" s="205"/>
      <c r="N135" s="40"/>
      <c r="O135" s="40"/>
      <c r="P135" s="40"/>
      <c r="Q135" s="40"/>
      <c r="R135" s="206"/>
      <c r="S135" s="114"/>
      <c r="T135" s="206"/>
      <c r="U135" s="114"/>
      <c r="V135" s="179"/>
      <c r="W135" s="180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" customFormat="1" ht="15.75" customHeight="1">
      <c r="B136" s="162"/>
      <c r="C136" s="186">
        <v>24</v>
      </c>
      <c r="D136" s="186" t="s">
        <v>77</v>
      </c>
      <c r="E136" s="187" t="s">
        <v>155</v>
      </c>
      <c r="F136" s="322" t="s">
        <v>156</v>
      </c>
      <c r="G136" s="322"/>
      <c r="H136" s="322"/>
      <c r="I136" s="322"/>
      <c r="J136" s="188" t="s">
        <v>80</v>
      </c>
      <c r="K136" s="236">
        <f>K140</f>
        <v>15.63</v>
      </c>
      <c r="L136" s="323">
        <v>0</v>
      </c>
      <c r="M136" s="323"/>
      <c r="N136" s="332">
        <f>ROUND(L136*K136,2)</f>
        <v>0</v>
      </c>
      <c r="O136" s="332"/>
      <c r="P136" s="332"/>
      <c r="Q136" s="332"/>
      <c r="R136" s="212">
        <v>0.552</v>
      </c>
      <c r="S136" s="213">
        <f>R136*K136</f>
        <v>8.62776</v>
      </c>
      <c r="T136" s="212">
        <v>0</v>
      </c>
      <c r="U136" s="213">
        <f>T136*K136</f>
        <v>0</v>
      </c>
      <c r="V136" s="30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" customFormat="1" ht="15.75" customHeight="1">
      <c r="B137" s="162"/>
      <c r="C137" s="198">
        <v>25</v>
      </c>
      <c r="D137" s="198" t="s">
        <v>77</v>
      </c>
      <c r="E137" s="199" t="s">
        <v>157</v>
      </c>
      <c r="F137" s="328" t="s">
        <v>158</v>
      </c>
      <c r="G137" s="328"/>
      <c r="H137" s="328"/>
      <c r="I137" s="328"/>
      <c r="J137" s="200" t="s">
        <v>80</v>
      </c>
      <c r="K137" s="237">
        <f>K136</f>
        <v>15.63</v>
      </c>
      <c r="L137" s="329">
        <v>0</v>
      </c>
      <c r="M137" s="329"/>
      <c r="N137" s="333">
        <f>ROUND(L137*K137,2)</f>
        <v>0</v>
      </c>
      <c r="O137" s="333"/>
      <c r="P137" s="333"/>
      <c r="Q137" s="333"/>
      <c r="R137" s="214">
        <v>0.072</v>
      </c>
      <c r="S137" s="215">
        <f>R137*K137</f>
        <v>1.12536</v>
      </c>
      <c r="T137" s="214">
        <v>0</v>
      </c>
      <c r="U137" s="215">
        <f>T137*K137</f>
        <v>0</v>
      </c>
      <c r="V137" s="30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" customFormat="1" ht="15">
      <c r="B138" s="162"/>
      <c r="C138" s="169"/>
      <c r="D138" s="169"/>
      <c r="E138" s="170" t="s">
        <v>127</v>
      </c>
      <c r="F138" s="209" t="s">
        <v>128</v>
      </c>
      <c r="G138" s="210"/>
      <c r="H138" s="210"/>
      <c r="I138" s="210"/>
      <c r="J138" s="210"/>
      <c r="K138" s="173">
        <v>9.72</v>
      </c>
      <c r="L138" s="204"/>
      <c r="M138" s="205"/>
      <c r="N138" s="40"/>
      <c r="O138" s="40"/>
      <c r="P138" s="40"/>
      <c r="Q138" s="40"/>
      <c r="R138" s="206"/>
      <c r="S138" s="114"/>
      <c r="T138" s="206"/>
      <c r="U138" s="114"/>
      <c r="V138" s="179"/>
      <c r="W138" s="180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" customFormat="1" ht="15">
      <c r="B139" s="162"/>
      <c r="C139" s="169"/>
      <c r="D139" s="169"/>
      <c r="E139" s="170" t="s">
        <v>129</v>
      </c>
      <c r="F139" s="209" t="s">
        <v>130</v>
      </c>
      <c r="G139" s="210"/>
      <c r="H139" s="210"/>
      <c r="I139" s="210"/>
      <c r="J139" s="210"/>
      <c r="K139" s="173">
        <v>5.91</v>
      </c>
      <c r="L139" s="204"/>
      <c r="M139" s="205"/>
      <c r="N139" s="40"/>
      <c r="O139" s="40"/>
      <c r="P139" s="40"/>
      <c r="Q139" s="40"/>
      <c r="R139" s="206"/>
      <c r="S139" s="114"/>
      <c r="T139" s="206"/>
      <c r="U139" s="114"/>
      <c r="V139" s="179"/>
      <c r="W139" s="180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" customFormat="1" ht="15">
      <c r="B140" s="162"/>
      <c r="C140" s="169"/>
      <c r="D140" s="169"/>
      <c r="E140" s="181"/>
      <c r="F140" s="182"/>
      <c r="G140" s="183"/>
      <c r="H140" s="183"/>
      <c r="I140" s="183"/>
      <c r="J140" s="184"/>
      <c r="K140" s="238">
        <f>SUM(K138:K139)</f>
        <v>15.63</v>
      </c>
      <c r="L140" s="204"/>
      <c r="M140" s="205"/>
      <c r="N140" s="40"/>
      <c r="O140" s="40"/>
      <c r="P140" s="40"/>
      <c r="Q140" s="40"/>
      <c r="R140" s="206"/>
      <c r="S140" s="114"/>
      <c r="T140" s="206"/>
      <c r="U140" s="114"/>
      <c r="V140" s="3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" customFormat="1" ht="30" customHeight="1">
      <c r="B141" s="162"/>
      <c r="C141" s="216">
        <v>26</v>
      </c>
      <c r="D141" s="216" t="s">
        <v>116</v>
      </c>
      <c r="E141" s="239" t="s">
        <v>152</v>
      </c>
      <c r="F141" s="334" t="s">
        <v>159</v>
      </c>
      <c r="G141" s="334"/>
      <c r="H141" s="334"/>
      <c r="I141" s="334"/>
      <c r="J141" s="218" t="s">
        <v>80</v>
      </c>
      <c r="K141" s="219">
        <f>K143</f>
        <v>9.72</v>
      </c>
      <c r="L141" s="335">
        <v>0</v>
      </c>
      <c r="M141" s="335"/>
      <c r="N141" s="338">
        <f>ROUND(L141*K141,2)</f>
        <v>0</v>
      </c>
      <c r="O141" s="338"/>
      <c r="P141" s="338"/>
      <c r="Q141" s="338"/>
      <c r="R141" s="240">
        <v>0.17</v>
      </c>
      <c r="S141" s="221">
        <f>R141*K141</f>
        <v>1.6524000000000003</v>
      </c>
      <c r="T141" s="220">
        <v>0</v>
      </c>
      <c r="U141" s="221">
        <f>T141*K141</f>
        <v>0</v>
      </c>
      <c r="V141" s="30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" customFormat="1" ht="15">
      <c r="B142" s="162"/>
      <c r="C142" s="169"/>
      <c r="D142" s="169"/>
      <c r="E142" s="170" t="s">
        <v>127</v>
      </c>
      <c r="F142" s="209" t="s">
        <v>128</v>
      </c>
      <c r="G142" s="210"/>
      <c r="H142" s="210"/>
      <c r="I142" s="210"/>
      <c r="J142" s="210"/>
      <c r="K142" s="173">
        <v>9.72</v>
      </c>
      <c r="L142" s="204"/>
      <c r="M142" s="205"/>
      <c r="N142" s="40"/>
      <c r="O142" s="40"/>
      <c r="P142" s="40"/>
      <c r="Q142" s="40"/>
      <c r="R142" s="206"/>
      <c r="S142" s="114"/>
      <c r="T142" s="206"/>
      <c r="U142" s="114"/>
      <c r="V142" s="179"/>
      <c r="W142" s="180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" customFormat="1" ht="15">
      <c r="B143" s="162"/>
      <c r="C143" s="169"/>
      <c r="D143" s="169"/>
      <c r="E143" s="181"/>
      <c r="F143" s="182"/>
      <c r="G143" s="183"/>
      <c r="H143" s="183"/>
      <c r="I143" s="183"/>
      <c r="J143" s="184"/>
      <c r="K143" s="185">
        <f>SUM(K142:K142)</f>
        <v>9.72</v>
      </c>
      <c r="L143" s="204"/>
      <c r="M143" s="205"/>
      <c r="N143" s="40"/>
      <c r="O143" s="40"/>
      <c r="P143" s="40"/>
      <c r="Q143" s="40"/>
      <c r="R143" s="206"/>
      <c r="S143" s="114"/>
      <c r="T143" s="206"/>
      <c r="U143" s="114"/>
      <c r="V143" s="179"/>
      <c r="W143" s="180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" customFormat="1" ht="30" customHeight="1">
      <c r="B144" s="162"/>
      <c r="C144" s="216">
        <v>27</v>
      </c>
      <c r="D144" s="216" t="s">
        <v>116</v>
      </c>
      <c r="E144" s="239" t="s">
        <v>152</v>
      </c>
      <c r="F144" s="334" t="s">
        <v>160</v>
      </c>
      <c r="G144" s="334"/>
      <c r="H144" s="334"/>
      <c r="I144" s="334"/>
      <c r="J144" s="218" t="s">
        <v>80</v>
      </c>
      <c r="K144" s="219">
        <f>K146</f>
        <v>5.91</v>
      </c>
      <c r="L144" s="335">
        <v>0</v>
      </c>
      <c r="M144" s="335"/>
      <c r="N144" s="338">
        <f>ROUND(L144*K144,2)</f>
        <v>0</v>
      </c>
      <c r="O144" s="338"/>
      <c r="P144" s="338"/>
      <c r="Q144" s="338"/>
      <c r="R144" s="240">
        <v>0.172</v>
      </c>
      <c r="S144" s="221">
        <f>R144*K144</f>
        <v>1.0165199999999999</v>
      </c>
      <c r="T144" s="220">
        <v>0</v>
      </c>
      <c r="U144" s="221">
        <f>T144*K144</f>
        <v>0</v>
      </c>
      <c r="V144" s="30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" customFormat="1" ht="15">
      <c r="B145" s="162"/>
      <c r="C145" s="169"/>
      <c r="D145" s="169"/>
      <c r="E145" s="170" t="s">
        <v>129</v>
      </c>
      <c r="F145" s="209" t="s">
        <v>130</v>
      </c>
      <c r="G145" s="210"/>
      <c r="H145" s="210"/>
      <c r="I145" s="210"/>
      <c r="J145" s="210"/>
      <c r="K145" s="173">
        <v>5.91</v>
      </c>
      <c r="L145" s="204"/>
      <c r="M145" s="205"/>
      <c r="N145" s="40"/>
      <c r="O145" s="40"/>
      <c r="P145" s="40"/>
      <c r="Q145" s="40"/>
      <c r="R145" s="206"/>
      <c r="S145" s="114"/>
      <c r="T145" s="206"/>
      <c r="U145" s="114"/>
      <c r="V145" s="179"/>
      <c r="W145" s="180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" customFormat="1" ht="15">
      <c r="B146" s="162"/>
      <c r="C146" s="169"/>
      <c r="D146" s="169"/>
      <c r="E146" s="181"/>
      <c r="F146" s="182"/>
      <c r="G146" s="183"/>
      <c r="H146" s="183"/>
      <c r="I146" s="183"/>
      <c r="J146" s="184"/>
      <c r="K146" s="185">
        <f>SUM(K145:K145)</f>
        <v>5.91</v>
      </c>
      <c r="L146" s="204"/>
      <c r="M146" s="205"/>
      <c r="N146" s="40"/>
      <c r="O146" s="40"/>
      <c r="P146" s="40"/>
      <c r="Q146" s="40"/>
      <c r="R146" s="206"/>
      <c r="S146" s="114"/>
      <c r="T146" s="206"/>
      <c r="U146" s="114"/>
      <c r="V146" s="179"/>
      <c r="W146" s="180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154" customFormat="1" ht="15.75">
      <c r="B147" s="155"/>
      <c r="C147" s="241"/>
      <c r="D147" s="231" t="s">
        <v>64</v>
      </c>
      <c r="E147" s="231"/>
      <c r="F147" s="231"/>
      <c r="G147" s="231"/>
      <c r="H147" s="231"/>
      <c r="I147" s="231"/>
      <c r="J147" s="231"/>
      <c r="K147" s="242"/>
      <c r="L147" s="157"/>
      <c r="M147" s="157"/>
      <c r="N147" s="318">
        <f>SUM(N148:Q174)</f>
        <v>0</v>
      </c>
      <c r="O147" s="318"/>
      <c r="P147" s="318"/>
      <c r="Q147" s="318"/>
      <c r="R147" s="156"/>
      <c r="S147" s="159">
        <f>SUM(S148:S174)</f>
        <v>16.3071952</v>
      </c>
      <c r="T147" s="156"/>
      <c r="U147" s="159">
        <f>SUM(U148:U174)</f>
        <v>36.480000000000004</v>
      </c>
      <c r="V147" s="161"/>
      <c r="W147" s="156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" customFormat="1" ht="15.75" customHeight="1">
      <c r="B148" s="162"/>
      <c r="C148" s="163">
        <v>28</v>
      </c>
      <c r="D148" s="163" t="s">
        <v>77</v>
      </c>
      <c r="E148" s="164" t="s">
        <v>161</v>
      </c>
      <c r="F148" s="319" t="s">
        <v>162</v>
      </c>
      <c r="G148" s="319"/>
      <c r="H148" s="319"/>
      <c r="I148" s="319"/>
      <c r="J148" s="165" t="s">
        <v>94</v>
      </c>
      <c r="K148" s="166">
        <f>K150</f>
        <v>19.5</v>
      </c>
      <c r="L148" s="320">
        <v>0</v>
      </c>
      <c r="M148" s="320"/>
      <c r="N148" s="331">
        <f>ROUND(L148*K148,2)</f>
        <v>0</v>
      </c>
      <c r="O148" s="331"/>
      <c r="P148" s="331"/>
      <c r="Q148" s="331"/>
      <c r="R148" s="207">
        <v>0.1525</v>
      </c>
      <c r="S148" s="208">
        <f>R148*K148</f>
        <v>2.97375</v>
      </c>
      <c r="T148" s="207">
        <v>0</v>
      </c>
      <c r="U148" s="208">
        <f>T148*K148</f>
        <v>0</v>
      </c>
      <c r="V148" s="30"/>
      <c r="W148" s="2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" customFormat="1" ht="15">
      <c r="B149" s="162"/>
      <c r="C149" s="169"/>
      <c r="D149" s="169"/>
      <c r="E149" s="170" t="s">
        <v>163</v>
      </c>
      <c r="F149" s="171" t="s">
        <v>164</v>
      </c>
      <c r="G149" s="172"/>
      <c r="H149" s="172"/>
      <c r="I149" s="172"/>
      <c r="J149" s="172"/>
      <c r="K149" s="173">
        <v>19.5</v>
      </c>
      <c r="L149" s="204"/>
      <c r="M149" s="205"/>
      <c r="N149" s="40"/>
      <c r="O149" s="40"/>
      <c r="P149" s="40"/>
      <c r="Q149" s="40"/>
      <c r="R149" s="206"/>
      <c r="S149" s="114"/>
      <c r="T149" s="206"/>
      <c r="U149" s="114"/>
      <c r="V149" s="179"/>
      <c r="W149" s="180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" customFormat="1" ht="15">
      <c r="B150" s="162"/>
      <c r="C150" s="169"/>
      <c r="D150" s="169"/>
      <c r="E150" s="181"/>
      <c r="F150" s="182"/>
      <c r="G150" s="183"/>
      <c r="H150" s="183"/>
      <c r="I150" s="183"/>
      <c r="J150" s="184"/>
      <c r="K150" s="185">
        <f>SUM(K149:K149)</f>
        <v>19.5</v>
      </c>
      <c r="L150" s="204"/>
      <c r="M150" s="205"/>
      <c r="N150" s="40"/>
      <c r="O150" s="40"/>
      <c r="P150" s="40"/>
      <c r="Q150" s="40"/>
      <c r="R150" s="206"/>
      <c r="S150" s="114"/>
      <c r="T150" s="206"/>
      <c r="U150" s="114"/>
      <c r="V150" s="30"/>
      <c r="W150" s="28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" customFormat="1" ht="15.75" customHeight="1">
      <c r="B151" s="162"/>
      <c r="C151" s="216">
        <v>29</v>
      </c>
      <c r="D151" s="216"/>
      <c r="E151" s="217"/>
      <c r="F151" s="334" t="s">
        <v>165</v>
      </c>
      <c r="G151" s="334"/>
      <c r="H151" s="334"/>
      <c r="I151" s="334"/>
      <c r="J151" s="218" t="s">
        <v>166</v>
      </c>
      <c r="K151" s="219">
        <f>K153</f>
        <v>20</v>
      </c>
      <c r="L151" s="335">
        <v>0</v>
      </c>
      <c r="M151" s="335"/>
      <c r="N151" s="336">
        <f>ROUND(L151*K151,2)</f>
        <v>0</v>
      </c>
      <c r="O151" s="336"/>
      <c r="P151" s="336"/>
      <c r="Q151" s="336"/>
      <c r="R151" s="220">
        <v>0.043</v>
      </c>
      <c r="S151" s="221">
        <f>R151*K151</f>
        <v>0.8599999999999999</v>
      </c>
      <c r="T151" s="220">
        <v>0</v>
      </c>
      <c r="U151" s="221">
        <f>T151*K151</f>
        <v>0</v>
      </c>
      <c r="V151" s="30"/>
      <c r="W151" s="28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" customFormat="1" ht="15">
      <c r="B152" s="162"/>
      <c r="C152" s="169"/>
      <c r="D152" s="169"/>
      <c r="E152" s="170" t="s">
        <v>163</v>
      </c>
      <c r="F152" s="171" t="s">
        <v>167</v>
      </c>
      <c r="G152" s="172"/>
      <c r="H152" s="172"/>
      <c r="I152" s="172"/>
      <c r="J152" s="172"/>
      <c r="K152" s="173">
        <v>20</v>
      </c>
      <c r="L152" s="204"/>
      <c r="M152" s="205"/>
      <c r="N152" s="40"/>
      <c r="O152" s="40"/>
      <c r="P152" s="40"/>
      <c r="Q152" s="40"/>
      <c r="R152" s="206"/>
      <c r="S152" s="114"/>
      <c r="T152" s="206"/>
      <c r="U152" s="114"/>
      <c r="V152" s="179"/>
      <c r="W152" s="180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" customFormat="1" ht="15">
      <c r="B153" s="162"/>
      <c r="C153" s="169"/>
      <c r="D153" s="169"/>
      <c r="E153" s="181"/>
      <c r="F153" s="182"/>
      <c r="G153" s="183"/>
      <c r="H153" s="183"/>
      <c r="I153" s="183"/>
      <c r="J153" s="184"/>
      <c r="K153" s="185">
        <f>SUM(K152:K152)</f>
        <v>20</v>
      </c>
      <c r="L153" s="204"/>
      <c r="M153" s="205"/>
      <c r="N153" s="40"/>
      <c r="O153" s="40"/>
      <c r="P153" s="40"/>
      <c r="Q153" s="40"/>
      <c r="R153" s="206"/>
      <c r="S153" s="114"/>
      <c r="T153" s="206"/>
      <c r="U153" s="114"/>
      <c r="V153" s="30"/>
      <c r="W153" s="28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" customFormat="1" ht="15.75" customHeight="1">
      <c r="B154" s="162"/>
      <c r="C154" s="163">
        <v>30</v>
      </c>
      <c r="D154" s="163" t="s">
        <v>77</v>
      </c>
      <c r="E154" s="164" t="s">
        <v>168</v>
      </c>
      <c r="F154" s="319" t="s">
        <v>169</v>
      </c>
      <c r="G154" s="319"/>
      <c r="H154" s="319"/>
      <c r="I154" s="319"/>
      <c r="J154" s="165" t="s">
        <v>94</v>
      </c>
      <c r="K154" s="166">
        <f>K156</f>
        <v>51.5</v>
      </c>
      <c r="L154" s="320">
        <v>0</v>
      </c>
      <c r="M154" s="320"/>
      <c r="N154" s="331">
        <f>ROUND(L154*K154,2)</f>
        <v>0</v>
      </c>
      <c r="O154" s="331"/>
      <c r="P154" s="331"/>
      <c r="Q154" s="331"/>
      <c r="R154" s="207">
        <v>0.15674</v>
      </c>
      <c r="S154" s="208">
        <f>R154*K154</f>
        <v>8.07211</v>
      </c>
      <c r="T154" s="207">
        <v>0</v>
      </c>
      <c r="U154" s="208">
        <f>T154*K154</f>
        <v>0</v>
      </c>
      <c r="V154" s="30"/>
      <c r="W154" s="28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" customFormat="1" ht="15">
      <c r="B155" s="162"/>
      <c r="C155" s="169"/>
      <c r="D155" s="169"/>
      <c r="E155" s="170" t="s">
        <v>170</v>
      </c>
      <c r="F155" s="171" t="s">
        <v>171</v>
      </c>
      <c r="G155" s="172"/>
      <c r="H155" s="172"/>
      <c r="I155" s="172"/>
      <c r="J155" s="172"/>
      <c r="K155" s="173">
        <v>51.5</v>
      </c>
      <c r="L155" s="204"/>
      <c r="M155" s="205"/>
      <c r="N155" s="40"/>
      <c r="O155" s="40"/>
      <c r="P155" s="40"/>
      <c r="Q155" s="40"/>
      <c r="R155" s="206"/>
      <c r="S155" s="114"/>
      <c r="T155" s="206"/>
      <c r="U155" s="114"/>
      <c r="V155" s="179"/>
      <c r="W155" s="180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" customFormat="1" ht="15">
      <c r="B156" s="162"/>
      <c r="C156" s="169"/>
      <c r="D156" s="169"/>
      <c r="E156" s="181"/>
      <c r="F156" s="182"/>
      <c r="G156" s="183"/>
      <c r="H156" s="183"/>
      <c r="I156" s="183"/>
      <c r="J156" s="184"/>
      <c r="K156" s="185">
        <f>SUM(K155:K155)</f>
        <v>51.5</v>
      </c>
      <c r="L156" s="204"/>
      <c r="M156" s="205"/>
      <c r="N156" s="40"/>
      <c r="O156" s="40"/>
      <c r="P156" s="40"/>
      <c r="Q156" s="40"/>
      <c r="R156" s="206"/>
      <c r="S156" s="114"/>
      <c r="T156" s="206"/>
      <c r="U156" s="114"/>
      <c r="V156" s="30"/>
      <c r="W156" s="28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" customFormat="1" ht="15.75" customHeight="1">
      <c r="B157" s="162"/>
      <c r="C157" s="216">
        <v>31</v>
      </c>
      <c r="D157" s="216"/>
      <c r="E157" s="217"/>
      <c r="F157" s="334" t="s">
        <v>172</v>
      </c>
      <c r="G157" s="334"/>
      <c r="H157" s="334"/>
      <c r="I157" s="334"/>
      <c r="J157" s="218" t="s">
        <v>137</v>
      </c>
      <c r="K157" s="219">
        <f>K159</f>
        <v>3.875</v>
      </c>
      <c r="L157" s="335">
        <v>0</v>
      </c>
      <c r="M157" s="335"/>
      <c r="N157" s="336">
        <f>ROUND(L157*K157,2)</f>
        <v>0</v>
      </c>
      <c r="O157" s="336"/>
      <c r="P157" s="336"/>
      <c r="Q157" s="336"/>
      <c r="R157" s="220">
        <v>1</v>
      </c>
      <c r="S157" s="221">
        <f>R157*K157</f>
        <v>3.875</v>
      </c>
      <c r="T157" s="220">
        <v>0</v>
      </c>
      <c r="U157" s="221">
        <f>T157*K157</f>
        <v>0</v>
      </c>
      <c r="V157" s="30"/>
      <c r="W157" s="28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" customFormat="1" ht="15">
      <c r="B158" s="162"/>
      <c r="C158" s="169"/>
      <c r="D158" s="169"/>
      <c r="E158" s="170" t="s">
        <v>170</v>
      </c>
      <c r="F158" s="171" t="s">
        <v>173</v>
      </c>
      <c r="G158" s="172"/>
      <c r="H158" s="172"/>
      <c r="I158" s="172"/>
      <c r="J158" s="172"/>
      <c r="K158" s="173">
        <f>7.75/2</f>
        <v>3.875</v>
      </c>
      <c r="L158" s="204"/>
      <c r="M158" s="205"/>
      <c r="N158" s="40"/>
      <c r="O158" s="40"/>
      <c r="P158" s="40"/>
      <c r="Q158" s="40"/>
      <c r="R158" s="206"/>
      <c r="S158" s="114"/>
      <c r="T158" s="206"/>
      <c r="U158" s="114"/>
      <c r="V158" s="179"/>
      <c r="W158" s="180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6" customFormat="1" ht="15">
      <c r="B159" s="162"/>
      <c r="C159" s="169"/>
      <c r="D159" s="169"/>
      <c r="E159" s="181"/>
      <c r="F159" s="182"/>
      <c r="G159" s="183"/>
      <c r="H159" s="183"/>
      <c r="I159" s="183"/>
      <c r="J159" s="184"/>
      <c r="K159" s="185">
        <f>SUM(K158:K158)</f>
        <v>3.875</v>
      </c>
      <c r="L159" s="204"/>
      <c r="M159" s="205"/>
      <c r="N159" s="40"/>
      <c r="O159" s="40"/>
      <c r="P159" s="40"/>
      <c r="Q159" s="40"/>
      <c r="R159" s="206"/>
      <c r="S159" s="114"/>
      <c r="T159" s="206"/>
      <c r="U159" s="114"/>
      <c r="V159" s="30"/>
      <c r="W159" s="28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256" s="26" customFormat="1" ht="15.75" customHeight="1">
      <c r="B160" s="162"/>
      <c r="C160" s="163">
        <v>32</v>
      </c>
      <c r="D160" s="163" t="s">
        <v>77</v>
      </c>
      <c r="E160" s="164" t="s">
        <v>174</v>
      </c>
      <c r="F160" s="319" t="s">
        <v>175</v>
      </c>
      <c r="G160" s="319"/>
      <c r="H160" s="319"/>
      <c r="I160" s="319"/>
      <c r="J160" s="165" t="s">
        <v>94</v>
      </c>
      <c r="K160" s="166">
        <f>K162</f>
        <v>6.1</v>
      </c>
      <c r="L160" s="320">
        <v>0</v>
      </c>
      <c r="M160" s="320"/>
      <c r="N160" s="331">
        <f>ROUND(L160*K160,2)</f>
        <v>0</v>
      </c>
      <c r="O160" s="331"/>
      <c r="P160" s="331"/>
      <c r="Q160" s="331"/>
      <c r="R160" s="207">
        <v>0.0001</v>
      </c>
      <c r="S160" s="208">
        <f>R160*K160</f>
        <v>0.00061</v>
      </c>
      <c r="T160" s="207">
        <v>0</v>
      </c>
      <c r="U160" s="208">
        <f>T160*K160</f>
        <v>0</v>
      </c>
      <c r="V160" s="3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:256" s="26" customFormat="1" ht="15">
      <c r="B161" s="162"/>
      <c r="C161" s="169"/>
      <c r="D161" s="169"/>
      <c r="E161" s="170" t="s">
        <v>88</v>
      </c>
      <c r="F161" s="209" t="s">
        <v>176</v>
      </c>
      <c r="G161" s="210"/>
      <c r="H161" s="210"/>
      <c r="I161" s="210"/>
      <c r="J161" s="210"/>
      <c r="K161" s="211">
        <v>6.1</v>
      </c>
      <c r="L161" s="204"/>
      <c r="M161" s="205"/>
      <c r="N161" s="40"/>
      <c r="O161" s="40"/>
      <c r="P161" s="40"/>
      <c r="Q161" s="40"/>
      <c r="R161" s="206"/>
      <c r="S161" s="114"/>
      <c r="T161" s="206"/>
      <c r="U161" s="114"/>
      <c r="V161" s="179"/>
      <c r="W161" s="180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:256" s="26" customFormat="1" ht="15">
      <c r="B162" s="162"/>
      <c r="C162" s="169"/>
      <c r="D162" s="169"/>
      <c r="E162" s="181"/>
      <c r="F162" s="182"/>
      <c r="G162" s="183"/>
      <c r="H162" s="183"/>
      <c r="I162" s="183"/>
      <c r="J162" s="184"/>
      <c r="K162" s="185">
        <f>SUM(K161:K161)</f>
        <v>6.1</v>
      </c>
      <c r="L162" s="204"/>
      <c r="M162" s="205"/>
      <c r="N162" s="40"/>
      <c r="O162" s="40"/>
      <c r="P162" s="40"/>
      <c r="Q162" s="40"/>
      <c r="R162" s="206"/>
      <c r="S162" s="114"/>
      <c r="T162" s="206"/>
      <c r="U162" s="114"/>
      <c r="V162" s="179"/>
      <c r="W162" s="180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:256" s="26" customFormat="1" ht="15.75" customHeight="1">
      <c r="B163" s="162"/>
      <c r="C163" s="163">
        <v>33</v>
      </c>
      <c r="D163" s="163" t="s">
        <v>77</v>
      </c>
      <c r="E163" s="164" t="s">
        <v>177</v>
      </c>
      <c r="F163" s="319" t="s">
        <v>178</v>
      </c>
      <c r="G163" s="319"/>
      <c r="H163" s="319"/>
      <c r="I163" s="319"/>
      <c r="J163" s="165" t="s">
        <v>94</v>
      </c>
      <c r="K163" s="166">
        <f>K165</f>
        <v>6.1</v>
      </c>
      <c r="L163" s="320">
        <v>0</v>
      </c>
      <c r="M163" s="320"/>
      <c r="N163" s="331">
        <f>ROUND(L163*K163,2)</f>
        <v>0</v>
      </c>
      <c r="O163" s="331"/>
      <c r="P163" s="331"/>
      <c r="Q163" s="331"/>
      <c r="R163" s="207">
        <v>0</v>
      </c>
      <c r="S163" s="208">
        <f>R163*K163</f>
        <v>0</v>
      </c>
      <c r="T163" s="207">
        <v>0</v>
      </c>
      <c r="U163" s="208">
        <f>T163*K163</f>
        <v>0</v>
      </c>
      <c r="V163" s="30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:256" s="26" customFormat="1" ht="15">
      <c r="B164" s="162"/>
      <c r="C164" s="169"/>
      <c r="D164" s="169"/>
      <c r="E164" s="170" t="s">
        <v>88</v>
      </c>
      <c r="F164" s="209" t="s">
        <v>176</v>
      </c>
      <c r="G164" s="210"/>
      <c r="H164" s="210"/>
      <c r="I164" s="210"/>
      <c r="J164" s="210"/>
      <c r="K164" s="211">
        <v>6.1</v>
      </c>
      <c r="L164" s="204"/>
      <c r="M164" s="205"/>
      <c r="N164" s="40"/>
      <c r="O164" s="40"/>
      <c r="P164" s="40"/>
      <c r="Q164" s="40"/>
      <c r="R164" s="206"/>
      <c r="S164" s="114"/>
      <c r="T164" s="206"/>
      <c r="U164" s="114"/>
      <c r="V164" s="179"/>
      <c r="W164" s="180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:256" s="26" customFormat="1" ht="15">
      <c r="B165" s="162"/>
      <c r="C165" s="169"/>
      <c r="D165" s="169"/>
      <c r="E165" s="181"/>
      <c r="F165" s="182"/>
      <c r="G165" s="183"/>
      <c r="H165" s="183"/>
      <c r="I165" s="183"/>
      <c r="J165" s="184"/>
      <c r="K165" s="185">
        <f>SUM(K164:K164)</f>
        <v>6.1</v>
      </c>
      <c r="L165" s="204"/>
      <c r="M165" s="205"/>
      <c r="N165" s="40"/>
      <c r="O165" s="40"/>
      <c r="P165" s="40"/>
      <c r="Q165" s="40"/>
      <c r="R165" s="206"/>
      <c r="S165" s="114"/>
      <c r="T165" s="206"/>
      <c r="U165" s="114"/>
      <c r="V165" s="179"/>
      <c r="W165" s="180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:256" s="26" customFormat="1" ht="15.75" customHeight="1">
      <c r="B166" s="162"/>
      <c r="C166" s="163">
        <v>34</v>
      </c>
      <c r="D166" s="163" t="s">
        <v>77</v>
      </c>
      <c r="E166" s="164" t="s">
        <v>179</v>
      </c>
      <c r="F166" s="319" t="s">
        <v>180</v>
      </c>
      <c r="G166" s="319"/>
      <c r="H166" s="319"/>
      <c r="I166" s="319"/>
      <c r="J166" s="165" t="s">
        <v>94</v>
      </c>
      <c r="K166" s="166">
        <f>K168</f>
        <v>6.1</v>
      </c>
      <c r="L166" s="320">
        <v>0</v>
      </c>
      <c r="M166" s="320"/>
      <c r="N166" s="331">
        <f>ROUND(L166*K166,2)</f>
        <v>0</v>
      </c>
      <c r="O166" s="331"/>
      <c r="P166" s="331"/>
      <c r="Q166" s="331"/>
      <c r="R166" s="207">
        <v>0</v>
      </c>
      <c r="S166" s="208">
        <f>R166*K166</f>
        <v>0</v>
      </c>
      <c r="T166" s="207">
        <v>0</v>
      </c>
      <c r="U166" s="208">
        <f>T166*K166</f>
        <v>0</v>
      </c>
      <c r="V166" s="30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:256" s="26" customFormat="1" ht="15">
      <c r="B167" s="162"/>
      <c r="C167" s="169"/>
      <c r="D167" s="169"/>
      <c r="E167" s="170" t="s">
        <v>88</v>
      </c>
      <c r="F167" s="209" t="s">
        <v>176</v>
      </c>
      <c r="G167" s="210"/>
      <c r="H167" s="210"/>
      <c r="I167" s="210"/>
      <c r="J167" s="210"/>
      <c r="K167" s="211">
        <v>6.1</v>
      </c>
      <c r="L167" s="204"/>
      <c r="M167" s="205"/>
      <c r="N167" s="40"/>
      <c r="O167" s="40"/>
      <c r="P167" s="40"/>
      <c r="Q167" s="40"/>
      <c r="R167" s="206"/>
      <c r="S167" s="114"/>
      <c r="T167" s="206"/>
      <c r="U167" s="114"/>
      <c r="V167" s="179"/>
      <c r="W167" s="180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:256" s="26" customFormat="1" ht="15">
      <c r="B168" s="162"/>
      <c r="C168" s="169"/>
      <c r="D168" s="169"/>
      <c r="E168" s="181"/>
      <c r="F168" s="182"/>
      <c r="G168" s="183"/>
      <c r="H168" s="183"/>
      <c r="I168" s="183"/>
      <c r="J168" s="184"/>
      <c r="K168" s="185">
        <f>SUM(K167:K167)</f>
        <v>6.1</v>
      </c>
      <c r="L168" s="204"/>
      <c r="M168" s="205"/>
      <c r="N168" s="40"/>
      <c r="O168" s="40"/>
      <c r="P168" s="40"/>
      <c r="Q168" s="40"/>
      <c r="R168" s="206"/>
      <c r="S168" s="114"/>
      <c r="T168" s="206"/>
      <c r="U168" s="114"/>
      <c r="V168" s="179"/>
      <c r="W168" s="180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:256" s="26" customFormat="1" ht="15.75" customHeight="1">
      <c r="B169" s="162"/>
      <c r="C169" s="163">
        <v>35</v>
      </c>
      <c r="D169" s="163" t="s">
        <v>77</v>
      </c>
      <c r="E169" s="164" t="s">
        <v>181</v>
      </c>
      <c r="F169" s="319" t="s">
        <v>182</v>
      </c>
      <c r="G169" s="319"/>
      <c r="H169" s="319"/>
      <c r="I169" s="319"/>
      <c r="J169" s="165" t="s">
        <v>103</v>
      </c>
      <c r="K169" s="166">
        <f>K171</f>
        <v>18.240000000000002</v>
      </c>
      <c r="L169" s="320">
        <v>0</v>
      </c>
      <c r="M169" s="320"/>
      <c r="N169" s="331">
        <f>ROUND(L169*K169,2)</f>
        <v>0</v>
      </c>
      <c r="O169" s="331"/>
      <c r="P169" s="331"/>
      <c r="Q169" s="331"/>
      <c r="R169" s="207">
        <v>0</v>
      </c>
      <c r="S169" s="208">
        <f>R169*K169</f>
        <v>0</v>
      </c>
      <c r="T169" s="207">
        <v>2</v>
      </c>
      <c r="U169" s="208">
        <f>T169*K169</f>
        <v>36.480000000000004</v>
      </c>
      <c r="V169" s="30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:256" s="26" customFormat="1" ht="15">
      <c r="B170" s="162"/>
      <c r="C170" s="169"/>
      <c r="D170" s="169"/>
      <c r="E170" s="170" t="s">
        <v>107</v>
      </c>
      <c r="F170" s="209" t="s">
        <v>183</v>
      </c>
      <c r="G170" s="210"/>
      <c r="H170" s="210"/>
      <c r="I170" s="210"/>
      <c r="J170" s="210"/>
      <c r="K170" s="211">
        <f>76*0.8*0.3</f>
        <v>18.240000000000002</v>
      </c>
      <c r="L170" s="204"/>
      <c r="M170" s="205"/>
      <c r="N170" s="40"/>
      <c r="O170" s="40"/>
      <c r="P170" s="40"/>
      <c r="Q170" s="40"/>
      <c r="R170" s="206"/>
      <c r="S170" s="114"/>
      <c r="T170" s="206"/>
      <c r="U170" s="114"/>
      <c r="V170" s="179"/>
      <c r="W170" s="18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:256" s="26" customFormat="1" ht="15">
      <c r="B171" s="162"/>
      <c r="C171" s="169"/>
      <c r="D171" s="169"/>
      <c r="E171" s="181"/>
      <c r="F171" s="182"/>
      <c r="G171" s="183"/>
      <c r="H171" s="183"/>
      <c r="I171" s="183"/>
      <c r="J171" s="184"/>
      <c r="K171" s="185">
        <f>SUM(K170:K170)</f>
        <v>18.240000000000002</v>
      </c>
      <c r="L171" s="204"/>
      <c r="M171" s="205"/>
      <c r="N171" s="40"/>
      <c r="O171" s="40"/>
      <c r="P171" s="40"/>
      <c r="Q171" s="40"/>
      <c r="R171" s="206"/>
      <c r="S171" s="114"/>
      <c r="T171" s="206"/>
      <c r="U171" s="114"/>
      <c r="V171" s="179"/>
      <c r="W171" s="180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:256" s="26" customFormat="1" ht="15.75" customHeight="1">
      <c r="B172" s="162"/>
      <c r="C172" s="163">
        <v>36</v>
      </c>
      <c r="D172" s="163" t="s">
        <v>77</v>
      </c>
      <c r="E172" s="164" t="s">
        <v>184</v>
      </c>
      <c r="F172" s="319" t="s">
        <v>185</v>
      </c>
      <c r="G172" s="319"/>
      <c r="H172" s="319"/>
      <c r="I172" s="319"/>
      <c r="J172" s="165" t="s">
        <v>80</v>
      </c>
      <c r="K172" s="166">
        <f>K174</f>
        <v>1.69</v>
      </c>
      <c r="L172" s="320">
        <v>0</v>
      </c>
      <c r="M172" s="320"/>
      <c r="N172" s="331">
        <f>ROUND(L172*K172,2)</f>
        <v>0</v>
      </c>
      <c r="O172" s="331"/>
      <c r="P172" s="331"/>
      <c r="Q172" s="331"/>
      <c r="R172" s="207">
        <v>0.31108</v>
      </c>
      <c r="S172" s="208">
        <f>R172*K172</f>
        <v>0.5257252</v>
      </c>
      <c r="T172" s="207">
        <v>0</v>
      </c>
      <c r="U172" s="208">
        <f>T172*K172</f>
        <v>0</v>
      </c>
      <c r="V172" s="30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:256" s="26" customFormat="1" ht="15">
      <c r="B173" s="162"/>
      <c r="C173" s="169"/>
      <c r="D173" s="169"/>
      <c r="E173" s="170" t="s">
        <v>125</v>
      </c>
      <c r="F173" s="209" t="s">
        <v>126</v>
      </c>
      <c r="G173" s="210"/>
      <c r="H173" s="210"/>
      <c r="I173" s="210"/>
      <c r="J173" s="210"/>
      <c r="K173" s="173">
        <v>1.69</v>
      </c>
      <c r="L173" s="204"/>
      <c r="M173" s="205"/>
      <c r="N173" s="40"/>
      <c r="O173" s="40"/>
      <c r="P173" s="40"/>
      <c r="Q173" s="40"/>
      <c r="R173" s="206"/>
      <c r="S173" s="114"/>
      <c r="T173" s="206"/>
      <c r="U173" s="114"/>
      <c r="V173" s="179"/>
      <c r="W173" s="180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:256" s="26" customFormat="1" ht="15">
      <c r="B174" s="162"/>
      <c r="C174" s="169"/>
      <c r="D174" s="169"/>
      <c r="E174" s="181"/>
      <c r="F174" s="182"/>
      <c r="G174" s="183"/>
      <c r="H174" s="183"/>
      <c r="I174" s="183"/>
      <c r="J174" s="184"/>
      <c r="K174" s="185">
        <f>SUM(K173:K173)</f>
        <v>1.69</v>
      </c>
      <c r="L174" s="204"/>
      <c r="M174" s="205"/>
      <c r="N174" s="40"/>
      <c r="O174" s="40"/>
      <c r="P174" s="40"/>
      <c r="Q174" s="40"/>
      <c r="R174" s="206"/>
      <c r="S174" s="114"/>
      <c r="T174" s="206"/>
      <c r="U174" s="114"/>
      <c r="V174" s="179"/>
      <c r="W174" s="180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:256" s="154" customFormat="1" ht="15.75">
      <c r="B175" s="155"/>
      <c r="C175" s="241"/>
      <c r="D175" s="231" t="s">
        <v>65</v>
      </c>
      <c r="E175" s="231"/>
      <c r="F175" s="231"/>
      <c r="G175" s="231"/>
      <c r="H175" s="231"/>
      <c r="I175" s="231"/>
      <c r="J175" s="231"/>
      <c r="K175" s="242"/>
      <c r="L175" s="157"/>
      <c r="M175" s="157"/>
      <c r="N175" s="318">
        <f>SUM(N176:Q181)</f>
        <v>0</v>
      </c>
      <c r="O175" s="318"/>
      <c r="P175" s="318"/>
      <c r="Q175" s="318"/>
      <c r="R175" s="156"/>
      <c r="S175" s="159">
        <f>SUM(S176:S181)</f>
        <v>0</v>
      </c>
      <c r="T175" s="156"/>
      <c r="U175" s="159">
        <f>SUM(U176:U181)</f>
        <v>0</v>
      </c>
      <c r="V175" s="161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:256" s="26" customFormat="1" ht="15.75" customHeight="1">
      <c r="B176" s="162"/>
      <c r="C176" s="186">
        <v>37</v>
      </c>
      <c r="D176" s="186"/>
      <c r="E176" s="187" t="s">
        <v>186</v>
      </c>
      <c r="F176" s="322" t="s">
        <v>187</v>
      </c>
      <c r="G176" s="322"/>
      <c r="H176" s="322"/>
      <c r="I176" s="322"/>
      <c r="J176" s="188" t="s">
        <v>137</v>
      </c>
      <c r="K176" s="189">
        <f>K178</f>
        <v>238.4373</v>
      </c>
      <c r="L176" s="323">
        <v>0</v>
      </c>
      <c r="M176" s="323"/>
      <c r="N176" s="332">
        <f aca="true" t="shared" si="0" ref="N176:N181">ROUND(L176*K176,2)</f>
        <v>0</v>
      </c>
      <c r="O176" s="332"/>
      <c r="P176" s="332"/>
      <c r="Q176" s="332"/>
      <c r="R176" s="212">
        <v>0</v>
      </c>
      <c r="S176" s="213">
        <f aca="true" t="shared" si="1" ref="S176:S181">R176*K176</f>
        <v>0</v>
      </c>
      <c r="T176" s="212">
        <v>0</v>
      </c>
      <c r="U176" s="213">
        <f aca="true" t="shared" si="2" ref="U176:U181">T176*K176</f>
        <v>0</v>
      </c>
      <c r="V176" s="30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:256" s="26" customFormat="1" ht="15.75" customHeight="1">
      <c r="B177" s="162"/>
      <c r="C177" s="192">
        <v>38</v>
      </c>
      <c r="D177" s="192"/>
      <c r="E177" s="193" t="s">
        <v>188</v>
      </c>
      <c r="F177" s="325" t="s">
        <v>189</v>
      </c>
      <c r="G177" s="325"/>
      <c r="H177" s="325"/>
      <c r="I177" s="325"/>
      <c r="J177" s="194" t="s">
        <v>137</v>
      </c>
      <c r="K177" s="195">
        <f>K176*11</f>
        <v>2622.8103</v>
      </c>
      <c r="L177" s="326">
        <v>0</v>
      </c>
      <c r="M177" s="326"/>
      <c r="N177" s="339">
        <f t="shared" si="0"/>
        <v>0</v>
      </c>
      <c r="O177" s="339"/>
      <c r="P177" s="339"/>
      <c r="Q177" s="339"/>
      <c r="R177" s="243">
        <v>0</v>
      </c>
      <c r="S177" s="244">
        <f t="shared" si="1"/>
        <v>0</v>
      </c>
      <c r="T177" s="243">
        <v>0</v>
      </c>
      <c r="U177" s="244">
        <f t="shared" si="2"/>
        <v>0</v>
      </c>
      <c r="V177" s="30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:256" s="26" customFormat="1" ht="15.75" customHeight="1">
      <c r="B178" s="162"/>
      <c r="C178" s="192">
        <v>39</v>
      </c>
      <c r="D178" s="192"/>
      <c r="E178" s="193" t="s">
        <v>190</v>
      </c>
      <c r="F178" s="325" t="s">
        <v>191</v>
      </c>
      <c r="G178" s="325"/>
      <c r="H178" s="325"/>
      <c r="I178" s="325"/>
      <c r="J178" s="194" t="s">
        <v>137</v>
      </c>
      <c r="K178" s="195">
        <f>SUM(K179:K181)</f>
        <v>238.4373</v>
      </c>
      <c r="L178" s="326">
        <v>0</v>
      </c>
      <c r="M178" s="326"/>
      <c r="N178" s="339">
        <f t="shared" si="0"/>
        <v>0</v>
      </c>
      <c r="O178" s="339"/>
      <c r="P178" s="339"/>
      <c r="Q178" s="339"/>
      <c r="R178" s="243">
        <v>0</v>
      </c>
      <c r="S178" s="244">
        <f t="shared" si="1"/>
        <v>0</v>
      </c>
      <c r="T178" s="243">
        <v>0</v>
      </c>
      <c r="U178" s="244">
        <f t="shared" si="2"/>
        <v>0</v>
      </c>
      <c r="V178" s="30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:256" s="26" customFormat="1" ht="15.75" customHeight="1">
      <c r="B179" s="162"/>
      <c r="C179" s="192">
        <v>40</v>
      </c>
      <c r="D179" s="192"/>
      <c r="E179" s="193"/>
      <c r="F179" s="325" t="s">
        <v>192</v>
      </c>
      <c r="G179" s="325"/>
      <c r="H179" s="325"/>
      <c r="I179" s="325"/>
      <c r="J179" s="194" t="s">
        <v>137</v>
      </c>
      <c r="K179" s="195">
        <f>U74</f>
        <v>32.214600000000004</v>
      </c>
      <c r="L179" s="326">
        <v>0</v>
      </c>
      <c r="M179" s="326"/>
      <c r="N179" s="339">
        <f t="shared" si="0"/>
        <v>0</v>
      </c>
      <c r="O179" s="339"/>
      <c r="P179" s="339"/>
      <c r="Q179" s="339"/>
      <c r="R179" s="243">
        <v>0</v>
      </c>
      <c r="S179" s="244">
        <f t="shared" si="1"/>
        <v>0</v>
      </c>
      <c r="T179" s="243">
        <v>0</v>
      </c>
      <c r="U179" s="244">
        <f t="shared" si="2"/>
        <v>0</v>
      </c>
      <c r="V179" s="30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2:256" s="26" customFormat="1" ht="15.75" customHeight="1">
      <c r="B180" s="162"/>
      <c r="C180" s="192">
        <v>41</v>
      </c>
      <c r="D180" s="192"/>
      <c r="E180" s="193"/>
      <c r="F180" s="325" t="s">
        <v>193</v>
      </c>
      <c r="G180" s="325"/>
      <c r="H180" s="325"/>
      <c r="I180" s="325"/>
      <c r="J180" s="194" t="s">
        <v>137</v>
      </c>
      <c r="K180" s="195">
        <f>U169+U88+U85+U82+U75</f>
        <v>109.5789</v>
      </c>
      <c r="L180" s="326">
        <v>0</v>
      </c>
      <c r="M180" s="326"/>
      <c r="N180" s="339">
        <f t="shared" si="0"/>
        <v>0</v>
      </c>
      <c r="O180" s="339"/>
      <c r="P180" s="339"/>
      <c r="Q180" s="339"/>
      <c r="R180" s="243">
        <v>0</v>
      </c>
      <c r="S180" s="244">
        <f t="shared" si="1"/>
        <v>0</v>
      </c>
      <c r="T180" s="243">
        <v>0</v>
      </c>
      <c r="U180" s="244">
        <f t="shared" si="2"/>
        <v>0</v>
      </c>
      <c r="V180" s="3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:256" s="26" customFormat="1" ht="15.75" customHeight="1">
      <c r="B181" s="162"/>
      <c r="C181" s="198">
        <v>42</v>
      </c>
      <c r="D181" s="198"/>
      <c r="E181" s="199"/>
      <c r="F181" s="328" t="s">
        <v>194</v>
      </c>
      <c r="G181" s="328"/>
      <c r="H181" s="328"/>
      <c r="I181" s="328"/>
      <c r="J181" s="200" t="s">
        <v>137</v>
      </c>
      <c r="K181" s="201">
        <f>U76</f>
        <v>96.64380000000001</v>
      </c>
      <c r="L181" s="329">
        <v>0</v>
      </c>
      <c r="M181" s="329"/>
      <c r="N181" s="333">
        <f t="shared" si="0"/>
        <v>0</v>
      </c>
      <c r="O181" s="333"/>
      <c r="P181" s="333"/>
      <c r="Q181" s="333"/>
      <c r="R181" s="214">
        <v>0</v>
      </c>
      <c r="S181" s="215">
        <f t="shared" si="1"/>
        <v>0</v>
      </c>
      <c r="T181" s="214">
        <v>0</v>
      </c>
      <c r="U181" s="215">
        <f t="shared" si="2"/>
        <v>0</v>
      </c>
      <c r="V181" s="30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:256" s="245" customFormat="1" ht="15.75">
      <c r="B182" s="246"/>
      <c r="C182" s="247"/>
      <c r="D182" s="231" t="s">
        <v>66</v>
      </c>
      <c r="E182" s="231"/>
      <c r="F182" s="231"/>
      <c r="G182" s="231"/>
      <c r="H182" s="231"/>
      <c r="I182" s="231"/>
      <c r="J182" s="231"/>
      <c r="K182" s="242"/>
      <c r="L182" s="157"/>
      <c r="M182" s="157"/>
      <c r="N182" s="340">
        <f>N183</f>
        <v>0</v>
      </c>
      <c r="O182" s="340"/>
      <c r="P182" s="340"/>
      <c r="Q182" s="340"/>
      <c r="R182" s="230"/>
      <c r="S182" s="232">
        <f>S183</f>
        <v>0</v>
      </c>
      <c r="T182" s="230"/>
      <c r="U182" s="232">
        <f>U183</f>
        <v>0</v>
      </c>
      <c r="V182" s="248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:256" s="26" customFormat="1" ht="15.75" customHeight="1">
      <c r="B183" s="162"/>
      <c r="C183" s="163">
        <v>43</v>
      </c>
      <c r="D183" s="163" t="s">
        <v>77</v>
      </c>
      <c r="E183" s="164" t="s">
        <v>195</v>
      </c>
      <c r="F183" s="319" t="s">
        <v>196</v>
      </c>
      <c r="G183" s="319"/>
      <c r="H183" s="319"/>
      <c r="I183" s="319"/>
      <c r="J183" s="165" t="s">
        <v>137</v>
      </c>
      <c r="K183" s="166">
        <f>S69</f>
        <v>223.87396750832278</v>
      </c>
      <c r="L183" s="320">
        <v>0</v>
      </c>
      <c r="M183" s="320"/>
      <c r="N183" s="331">
        <f>ROUND(L183*K183,2)</f>
        <v>0</v>
      </c>
      <c r="O183" s="331"/>
      <c r="P183" s="331"/>
      <c r="Q183" s="331"/>
      <c r="R183" s="207">
        <v>0</v>
      </c>
      <c r="S183" s="208">
        <v>0</v>
      </c>
      <c r="T183" s="207">
        <v>0</v>
      </c>
      <c r="U183" s="208">
        <f>T183*K183</f>
        <v>0</v>
      </c>
      <c r="V183" s="30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:256" s="245" customFormat="1" ht="15.75">
      <c r="B184" s="246"/>
      <c r="C184" s="249"/>
      <c r="D184" s="250" t="s">
        <v>197</v>
      </c>
      <c r="E184" s="250"/>
      <c r="F184" s="250"/>
      <c r="G184" s="250"/>
      <c r="H184" s="250"/>
      <c r="I184" s="250"/>
      <c r="J184" s="250"/>
      <c r="K184" s="251"/>
      <c r="L184" s="252"/>
      <c r="M184" s="252"/>
      <c r="N184" s="341">
        <f>SUM(N185:Q191)</f>
        <v>0</v>
      </c>
      <c r="O184" s="341"/>
      <c r="P184" s="341"/>
      <c r="Q184" s="341"/>
      <c r="S184" s="253">
        <f>SUM(S185:S191)</f>
        <v>0</v>
      </c>
      <c r="U184" s="254">
        <f>SUM(U185:U191)</f>
        <v>0</v>
      </c>
      <c r="V184" s="248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26" customFormat="1" ht="15.75" customHeight="1">
      <c r="A185" s="245"/>
      <c r="B185" s="162"/>
      <c r="C185" s="186">
        <v>44</v>
      </c>
      <c r="D185" s="186" t="s">
        <v>77</v>
      </c>
      <c r="E185" s="187"/>
      <c r="F185" s="322" t="s">
        <v>198</v>
      </c>
      <c r="G185" s="322"/>
      <c r="H185" s="322"/>
      <c r="I185" s="322"/>
      <c r="J185" s="188" t="s">
        <v>199</v>
      </c>
      <c r="K185" s="255">
        <v>1</v>
      </c>
      <c r="L185" s="323">
        <v>0</v>
      </c>
      <c r="M185" s="323"/>
      <c r="N185" s="342">
        <f aca="true" t="shared" si="3" ref="N185:N191">ROUND(L185*K185,2)</f>
        <v>0</v>
      </c>
      <c r="O185" s="342"/>
      <c r="P185" s="342"/>
      <c r="Q185" s="342"/>
      <c r="R185" s="212">
        <v>0</v>
      </c>
      <c r="S185" s="213">
        <f aca="true" t="shared" si="4" ref="S185:S191">R185*K185</f>
        <v>0</v>
      </c>
      <c r="T185" s="212">
        <v>0</v>
      </c>
      <c r="U185" s="213">
        <f aca="true" t="shared" si="5" ref="U185:U191">T185*K185</f>
        <v>0</v>
      </c>
      <c r="V185" s="30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26" customFormat="1" ht="15.75" customHeight="1">
      <c r="A186" s="245"/>
      <c r="B186" s="162"/>
      <c r="C186" s="192">
        <v>45</v>
      </c>
      <c r="D186" s="192" t="s">
        <v>77</v>
      </c>
      <c r="E186" s="193"/>
      <c r="F186" s="325" t="s">
        <v>200</v>
      </c>
      <c r="G186" s="325"/>
      <c r="H186" s="325"/>
      <c r="I186" s="325"/>
      <c r="J186" s="194" t="s">
        <v>199</v>
      </c>
      <c r="K186" s="256">
        <v>1</v>
      </c>
      <c r="L186" s="326">
        <v>0</v>
      </c>
      <c r="M186" s="326"/>
      <c r="N186" s="343">
        <f t="shared" si="3"/>
        <v>0</v>
      </c>
      <c r="O186" s="343"/>
      <c r="P186" s="343"/>
      <c r="Q186" s="343"/>
      <c r="R186" s="243">
        <v>0</v>
      </c>
      <c r="S186" s="244">
        <f t="shared" si="4"/>
        <v>0</v>
      </c>
      <c r="T186" s="243">
        <v>0</v>
      </c>
      <c r="U186" s="244">
        <f t="shared" si="5"/>
        <v>0</v>
      </c>
      <c r="V186" s="30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26" customFormat="1" ht="15.75" customHeight="1">
      <c r="A187" s="245"/>
      <c r="B187" s="162"/>
      <c r="C187" s="192">
        <v>46</v>
      </c>
      <c r="D187" s="192" t="s">
        <v>77</v>
      </c>
      <c r="E187" s="193"/>
      <c r="F187" s="325" t="s">
        <v>201</v>
      </c>
      <c r="G187" s="325"/>
      <c r="H187" s="325"/>
      <c r="I187" s="325"/>
      <c r="J187" s="194" t="s">
        <v>199</v>
      </c>
      <c r="K187" s="256">
        <v>1</v>
      </c>
      <c r="L187" s="326">
        <v>0</v>
      </c>
      <c r="M187" s="326"/>
      <c r="N187" s="343">
        <f t="shared" si="3"/>
        <v>0</v>
      </c>
      <c r="O187" s="343"/>
      <c r="P187" s="343"/>
      <c r="Q187" s="343"/>
      <c r="R187" s="243">
        <v>0</v>
      </c>
      <c r="S187" s="244">
        <f t="shared" si="4"/>
        <v>0</v>
      </c>
      <c r="T187" s="243">
        <v>0</v>
      </c>
      <c r="U187" s="244">
        <f t="shared" si="5"/>
        <v>0</v>
      </c>
      <c r="V187" s="30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26" customFormat="1" ht="15.75" customHeight="1">
      <c r="A188" s="245"/>
      <c r="B188" s="162"/>
      <c r="C188" s="192">
        <v>47</v>
      </c>
      <c r="D188" s="192" t="s">
        <v>77</v>
      </c>
      <c r="E188" s="193"/>
      <c r="F188" s="325" t="s">
        <v>202</v>
      </c>
      <c r="G188" s="325"/>
      <c r="H188" s="325"/>
      <c r="I188" s="325"/>
      <c r="J188" s="194" t="s">
        <v>199</v>
      </c>
      <c r="K188" s="256">
        <v>1</v>
      </c>
      <c r="L188" s="326">
        <v>0</v>
      </c>
      <c r="M188" s="326"/>
      <c r="N188" s="343">
        <f t="shared" si="3"/>
        <v>0</v>
      </c>
      <c r="O188" s="343"/>
      <c r="P188" s="343"/>
      <c r="Q188" s="343"/>
      <c r="R188" s="243">
        <v>0</v>
      </c>
      <c r="S188" s="244">
        <f t="shared" si="4"/>
        <v>0</v>
      </c>
      <c r="T188" s="243">
        <v>0</v>
      </c>
      <c r="U188" s="244">
        <f t="shared" si="5"/>
        <v>0</v>
      </c>
      <c r="V188" s="30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26" customFormat="1" ht="15.75" customHeight="1">
      <c r="A189" s="245"/>
      <c r="B189" s="162"/>
      <c r="C189" s="192">
        <v>48</v>
      </c>
      <c r="D189" s="192" t="s">
        <v>77</v>
      </c>
      <c r="E189" s="193"/>
      <c r="F189" s="325" t="s">
        <v>203</v>
      </c>
      <c r="G189" s="325"/>
      <c r="H189" s="325"/>
      <c r="I189" s="325"/>
      <c r="J189" s="194" t="s">
        <v>199</v>
      </c>
      <c r="K189" s="256">
        <v>1</v>
      </c>
      <c r="L189" s="326">
        <v>0</v>
      </c>
      <c r="M189" s="326"/>
      <c r="N189" s="343">
        <f t="shared" si="3"/>
        <v>0</v>
      </c>
      <c r="O189" s="343"/>
      <c r="P189" s="343"/>
      <c r="Q189" s="343"/>
      <c r="R189" s="243">
        <v>0</v>
      </c>
      <c r="S189" s="244">
        <f t="shared" si="4"/>
        <v>0</v>
      </c>
      <c r="T189" s="243">
        <v>0</v>
      </c>
      <c r="U189" s="244">
        <f t="shared" si="5"/>
        <v>0</v>
      </c>
      <c r="V189" s="30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26" customFormat="1" ht="15.75" customHeight="1">
      <c r="A190" s="245"/>
      <c r="B190" s="162"/>
      <c r="C190" s="192">
        <v>49</v>
      </c>
      <c r="D190" s="192" t="s">
        <v>77</v>
      </c>
      <c r="E190" s="193"/>
      <c r="F190" s="325" t="s">
        <v>204</v>
      </c>
      <c r="G190" s="325"/>
      <c r="H190" s="325"/>
      <c r="I190" s="325"/>
      <c r="J190" s="194" t="s">
        <v>199</v>
      </c>
      <c r="K190" s="256">
        <v>1</v>
      </c>
      <c r="L190" s="326">
        <v>0</v>
      </c>
      <c r="M190" s="326"/>
      <c r="N190" s="343">
        <f t="shared" si="3"/>
        <v>0</v>
      </c>
      <c r="O190" s="343"/>
      <c r="P190" s="343"/>
      <c r="Q190" s="343"/>
      <c r="R190" s="243">
        <v>0</v>
      </c>
      <c r="S190" s="244">
        <f t="shared" si="4"/>
        <v>0</v>
      </c>
      <c r="T190" s="243">
        <v>0</v>
      </c>
      <c r="U190" s="244">
        <f t="shared" si="5"/>
        <v>0</v>
      </c>
      <c r="V190" s="3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26" customFormat="1" ht="15.75" customHeight="1">
      <c r="A191" s="245"/>
      <c r="B191" s="162"/>
      <c r="C191" s="198">
        <v>50</v>
      </c>
      <c r="D191" s="198" t="s">
        <v>77</v>
      </c>
      <c r="E191" s="199"/>
      <c r="F191" s="328" t="s">
        <v>205</v>
      </c>
      <c r="G191" s="328"/>
      <c r="H191" s="328"/>
      <c r="I191" s="328"/>
      <c r="J191" s="200" t="s">
        <v>199</v>
      </c>
      <c r="K191" s="257">
        <v>1</v>
      </c>
      <c r="L191" s="329">
        <v>0</v>
      </c>
      <c r="M191" s="329"/>
      <c r="N191" s="344">
        <f t="shared" si="3"/>
        <v>0</v>
      </c>
      <c r="O191" s="344"/>
      <c r="P191" s="344"/>
      <c r="Q191" s="344"/>
      <c r="R191" s="214">
        <v>0</v>
      </c>
      <c r="S191" s="215">
        <f t="shared" si="4"/>
        <v>0</v>
      </c>
      <c r="T191" s="214">
        <v>0</v>
      </c>
      <c r="U191" s="215">
        <f t="shared" si="5"/>
        <v>0</v>
      </c>
      <c r="V191" s="30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59" customFormat="1" ht="15">
      <c r="A192" s="258"/>
      <c r="B192" s="259"/>
      <c r="C192" s="260"/>
      <c r="D192" s="260"/>
      <c r="E192" s="261"/>
      <c r="F192" s="262"/>
      <c r="G192" s="263"/>
      <c r="H192" s="263"/>
      <c r="I192" s="263"/>
      <c r="J192" s="264"/>
      <c r="K192" s="265"/>
      <c r="L192" s="265"/>
      <c r="M192" s="263"/>
      <c r="N192" s="266"/>
      <c r="O192" s="266"/>
      <c r="P192" s="266"/>
      <c r="Q192" s="266"/>
      <c r="R192" s="267"/>
      <c r="S192" s="268"/>
      <c r="T192" s="267"/>
      <c r="U192" s="268"/>
      <c r="V192" s="65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26" customFormat="1" ht="15.75">
      <c r="A193" s="245"/>
      <c r="B193" s="162"/>
      <c r="C193" s="269" t="s">
        <v>206</v>
      </c>
      <c r="D193" s="270"/>
      <c r="E193" s="271"/>
      <c r="F193" s="272"/>
      <c r="G193" s="273"/>
      <c r="H193" s="273"/>
      <c r="I193" s="273"/>
      <c r="J193" s="274"/>
      <c r="K193" s="275"/>
      <c r="L193" s="275"/>
      <c r="M193" s="273"/>
      <c r="N193" s="276"/>
      <c r="O193" s="276"/>
      <c r="P193" s="276"/>
      <c r="Q193" s="276"/>
      <c r="R193" s="277"/>
      <c r="S193" s="278"/>
      <c r="T193" s="277"/>
      <c r="U193" s="278"/>
      <c r="V193" s="30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26" customFormat="1" ht="15.75">
      <c r="A194" s="245"/>
      <c r="B194" s="162"/>
      <c r="C194" s="279"/>
      <c r="D194" s="270"/>
      <c r="E194" s="271"/>
      <c r="F194" s="272"/>
      <c r="G194" s="273"/>
      <c r="H194" s="273"/>
      <c r="I194" s="273"/>
      <c r="J194" s="274"/>
      <c r="K194" s="275"/>
      <c r="L194" s="275"/>
      <c r="M194" s="273"/>
      <c r="N194" s="276"/>
      <c r="O194" s="276"/>
      <c r="P194" s="276"/>
      <c r="Q194" s="276"/>
      <c r="R194" s="277"/>
      <c r="S194" s="278"/>
      <c r="T194" s="277"/>
      <c r="U194" s="278"/>
      <c r="V194" s="30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59" customFormat="1" ht="6.75" customHeight="1">
      <c r="A195" s="258"/>
      <c r="B195" s="105"/>
      <c r="C195" s="140"/>
      <c r="D195" s="140"/>
      <c r="E195" s="140"/>
      <c r="F195" s="140"/>
      <c r="G195" s="140"/>
      <c r="H195" s="140"/>
      <c r="I195" s="140"/>
      <c r="J195" s="140"/>
      <c r="K195" s="141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06"/>
      <c r="IK195"/>
      <c r="IL195"/>
      <c r="IM195"/>
      <c r="IN195"/>
      <c r="IO195"/>
      <c r="IP195"/>
      <c r="IQ195"/>
      <c r="IR195"/>
      <c r="IS195"/>
      <c r="IT195"/>
      <c r="IU195"/>
      <c r="IV195"/>
    </row>
  </sheetData>
  <sheetProtection selectLockedCells="1" selectUnlockedCells="1"/>
  <mergeCells count="203">
    <mergeCell ref="F191:I191"/>
    <mergeCell ref="L191:M191"/>
    <mergeCell ref="N191:Q191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N182:Q182"/>
    <mergeCell ref="F183:I183"/>
    <mergeCell ref="L183:M183"/>
    <mergeCell ref="N183:Q183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N175:Q175"/>
    <mergeCell ref="F176:I176"/>
    <mergeCell ref="L176:M176"/>
    <mergeCell ref="N176:Q176"/>
    <mergeCell ref="F166:I166"/>
    <mergeCell ref="L166:M166"/>
    <mergeCell ref="N166:Q166"/>
    <mergeCell ref="F169:I169"/>
    <mergeCell ref="L169:M169"/>
    <mergeCell ref="N169:Q169"/>
    <mergeCell ref="F160:I160"/>
    <mergeCell ref="L160:M160"/>
    <mergeCell ref="N160:Q160"/>
    <mergeCell ref="F163:I163"/>
    <mergeCell ref="L163:M163"/>
    <mergeCell ref="N163:Q163"/>
    <mergeCell ref="F154:I154"/>
    <mergeCell ref="L154:M154"/>
    <mergeCell ref="N154:Q154"/>
    <mergeCell ref="F157:I157"/>
    <mergeCell ref="L157:M157"/>
    <mergeCell ref="N157:Q157"/>
    <mergeCell ref="N147:Q147"/>
    <mergeCell ref="F148:I148"/>
    <mergeCell ref="L148:M148"/>
    <mergeCell ref="N148:Q148"/>
    <mergeCell ref="F151:I151"/>
    <mergeCell ref="L151:M151"/>
    <mergeCell ref="N151:Q151"/>
    <mergeCell ref="F141:I141"/>
    <mergeCell ref="L141:M141"/>
    <mergeCell ref="N141:Q141"/>
    <mergeCell ref="F144:I144"/>
    <mergeCell ref="L144:M144"/>
    <mergeCell ref="N144:Q144"/>
    <mergeCell ref="F136:I136"/>
    <mergeCell ref="L136:M136"/>
    <mergeCell ref="N136:Q136"/>
    <mergeCell ref="F137:I137"/>
    <mergeCell ref="L137:M137"/>
    <mergeCell ref="N137:Q137"/>
    <mergeCell ref="F129:I129"/>
    <mergeCell ref="L129:M129"/>
    <mergeCell ref="N129:Q129"/>
    <mergeCell ref="F133:I133"/>
    <mergeCell ref="L133:M133"/>
    <mergeCell ref="N133:Q133"/>
    <mergeCell ref="F124:I124"/>
    <mergeCell ref="L124:M124"/>
    <mergeCell ref="N124:Q124"/>
    <mergeCell ref="N127:Q127"/>
    <mergeCell ref="F128:I128"/>
    <mergeCell ref="L128:M128"/>
    <mergeCell ref="N128:Q128"/>
    <mergeCell ref="F120:I120"/>
    <mergeCell ref="L120:M120"/>
    <mergeCell ref="N120:Q120"/>
    <mergeCell ref="F123:I123"/>
    <mergeCell ref="L123:M123"/>
    <mergeCell ref="N123:Q123"/>
    <mergeCell ref="N113:Q113"/>
    <mergeCell ref="F114:I114"/>
    <mergeCell ref="L114:M114"/>
    <mergeCell ref="N114:Q114"/>
    <mergeCell ref="F117:I117"/>
    <mergeCell ref="L117:M117"/>
    <mergeCell ref="N117:Q117"/>
    <mergeCell ref="F104:I104"/>
    <mergeCell ref="L104:M104"/>
    <mergeCell ref="N104:Q104"/>
    <mergeCell ref="F107:I107"/>
    <mergeCell ref="L107:M107"/>
    <mergeCell ref="N107:Q107"/>
    <mergeCell ref="F100:I100"/>
    <mergeCell ref="L100:M100"/>
    <mergeCell ref="N100:Q100"/>
    <mergeCell ref="F101:I101"/>
    <mergeCell ref="L101:M101"/>
    <mergeCell ref="N101:Q101"/>
    <mergeCell ref="F94:I94"/>
    <mergeCell ref="L94:M94"/>
    <mergeCell ref="N94:Q94"/>
    <mergeCell ref="F97:I97"/>
    <mergeCell ref="L97:M97"/>
    <mergeCell ref="N97:Q97"/>
    <mergeCell ref="F88:I88"/>
    <mergeCell ref="L88:M88"/>
    <mergeCell ref="N88:Q88"/>
    <mergeCell ref="F91:I91"/>
    <mergeCell ref="L91:M91"/>
    <mergeCell ref="N91:Q91"/>
    <mergeCell ref="F82:I82"/>
    <mergeCell ref="L82:M82"/>
    <mergeCell ref="N82:Q82"/>
    <mergeCell ref="F85:I85"/>
    <mergeCell ref="L85:M85"/>
    <mergeCell ref="N85:Q85"/>
    <mergeCell ref="F76:I76"/>
    <mergeCell ref="L76:M76"/>
    <mergeCell ref="N76:Q76"/>
    <mergeCell ref="F79:I79"/>
    <mergeCell ref="L79:M79"/>
    <mergeCell ref="N79:Q79"/>
    <mergeCell ref="F74:I74"/>
    <mergeCell ref="L74:M74"/>
    <mergeCell ref="N74:Q74"/>
    <mergeCell ref="F75:I75"/>
    <mergeCell ref="L75:M75"/>
    <mergeCell ref="N75:Q75"/>
    <mergeCell ref="F67:I67"/>
    <mergeCell ref="L67:M67"/>
    <mergeCell ref="N67:Q67"/>
    <mergeCell ref="N69:Q69"/>
    <mergeCell ref="N70:Q70"/>
    <mergeCell ref="F71:I71"/>
    <mergeCell ref="L71:M71"/>
    <mergeCell ref="N71:Q71"/>
    <mergeCell ref="C57:U57"/>
    <mergeCell ref="F59:P59"/>
    <mergeCell ref="F60:P60"/>
    <mergeCell ref="M62:P62"/>
    <mergeCell ref="M64:Q64"/>
    <mergeCell ref="M65:Q65"/>
    <mergeCell ref="N44:Q44"/>
    <mergeCell ref="N45:Q45"/>
    <mergeCell ref="N46:Q46"/>
    <mergeCell ref="N47:Q47"/>
    <mergeCell ref="N49:Q49"/>
    <mergeCell ref="N51:Q51"/>
    <mergeCell ref="C38:G38"/>
    <mergeCell ref="N38:Q38"/>
    <mergeCell ref="N40:Q40"/>
    <mergeCell ref="N41:Q41"/>
    <mergeCell ref="N42:Q42"/>
    <mergeCell ref="N43:Q43"/>
    <mergeCell ref="C29:U29"/>
    <mergeCell ref="F31:P31"/>
    <mergeCell ref="F32:P32"/>
    <mergeCell ref="M34:P34"/>
    <mergeCell ref="M35:Q35"/>
    <mergeCell ref="M36:Q36"/>
    <mergeCell ref="M20:P20"/>
    <mergeCell ref="H22:J22"/>
    <mergeCell ref="M22:P22"/>
    <mergeCell ref="H23:J23"/>
    <mergeCell ref="M23:P23"/>
    <mergeCell ref="L25:P25"/>
    <mergeCell ref="O10:P10"/>
    <mergeCell ref="O11:P11"/>
    <mergeCell ref="O12:P12"/>
    <mergeCell ref="O13:P13"/>
    <mergeCell ref="M17:P17"/>
    <mergeCell ref="M18:P18"/>
    <mergeCell ref="C1:Q1"/>
    <mergeCell ref="R1:W1"/>
    <mergeCell ref="C3:U4"/>
    <mergeCell ref="F5:P5"/>
    <mergeCell ref="F6:P6"/>
    <mergeCell ref="N8:P8"/>
  </mergeCells>
  <printOptions horizontalCentered="1"/>
  <pageMargins left="0.19652777777777777" right="0.19652777777777777" top="0.39375" bottom="0.39305555555555555" header="0.5118110236220472" footer="0.19652777777777777"/>
  <pageSetup horizontalDpi="300" verticalDpi="300" orientation="landscape" paperSize="9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Šmoková Dana</dc:creator>
  <cp:keywords/>
  <dc:description/>
  <cp:lastModifiedBy>Šmoková Dana</cp:lastModifiedBy>
  <dcterms:created xsi:type="dcterms:W3CDTF">2023-01-27T10:41:46Z</dcterms:created>
  <dcterms:modified xsi:type="dcterms:W3CDTF">2023-01-27T10:41:46Z</dcterms:modified>
  <cp:category/>
  <cp:version/>
  <cp:contentType/>
  <cp:contentStatus/>
</cp:coreProperties>
</file>